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optabim-my.sharepoint.com/personal/martin_haas_optabim_com/Documents/10_Admin/Ekonomi/01_Budget/"/>
    </mc:Choice>
  </mc:AlternateContent>
  <xr:revisionPtr revIDLastSave="116" documentId="13_ncr:1_{D28095B1-33EB-43F2-8DB0-77B79EB82F54}" xr6:coauthVersionLast="47" xr6:coauthVersionMax="47" xr10:uidLastSave="{9375AD1A-7952-4F88-9D3A-615F648B3EE1}"/>
  <bookViews>
    <workbookView xWindow="28680" yWindow="-120" windowWidth="51840" windowHeight="21120" activeTab="11" xr2:uid="{00000000-000D-0000-FFFF-FFFF00000000}"/>
  </bookViews>
  <sheets>
    <sheet name="Resultatbudget år 1" sheetId="1" r:id="rId1"/>
    <sheet name="Lönekalkyl" sheetId="7" r:id="rId2"/>
    <sheet name="Lönekostnad" sheetId="9" r:id="rId3"/>
    <sheet name="9.Fakturerbar tid" sheetId="10" r:id="rId4"/>
    <sheet name="MARS" sheetId="12" r:id="rId5"/>
    <sheet name="APRIL" sheetId="13" r:id="rId6"/>
    <sheet name="MAJ" sheetId="15" r:id="rId7"/>
    <sheet name="JUNI" sheetId="14" r:id="rId8"/>
    <sheet name="JULI" sheetId="18" r:id="rId9"/>
    <sheet name="AUG" sheetId="20" r:id="rId10"/>
    <sheet name="SEP" sheetId="17" r:id="rId11"/>
    <sheet name="OKT" sheetId="19" r:id="rId12"/>
    <sheet name="NOV" sheetId="16" r:id="rId13"/>
    <sheet name="Resultatbudget år 2" sheetId="6" r:id="rId14"/>
    <sheet name="Resultatbudget år 3" sheetId="3" r:id="rId15"/>
    <sheet name="Sammanfattning" sheetId="4" r:id="rId16"/>
    <sheet name="8.Inköpslista" sheetId="5" r:id="rId17"/>
  </sheets>
  <definedNames>
    <definedName name="_xlnm.Print_Area" localSheetId="0">'Resultatbudget år 1'!$A$1:$S$71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9" roundtripDataSignature="AMtx7miGdbtk9+opdo+nVlsypgyA7IEwKg=="/>
    </ext>
  </extLst>
</workbook>
</file>

<file path=xl/calcChain.xml><?xml version="1.0" encoding="utf-8"?>
<calcChain xmlns="http://schemas.openxmlformats.org/spreadsheetml/2006/main">
  <c r="E4" i="18" l="1"/>
  <c r="E7" i="18"/>
  <c r="E6" i="18"/>
  <c r="E3" i="18"/>
  <c r="E5" i="18"/>
  <c r="E2" i="18"/>
  <c r="D6" i="18"/>
  <c r="R36" i="1"/>
  <c r="D2" i="18"/>
  <c r="D7" i="18" s="1"/>
  <c r="D3" i="18"/>
  <c r="J153" i="10"/>
  <c r="J138" i="10"/>
  <c r="J110" i="10"/>
  <c r="J125" i="10"/>
  <c r="D4" i="18"/>
  <c r="D2" i="20"/>
  <c r="D3" i="20"/>
  <c r="D4" i="20"/>
  <c r="D6" i="20"/>
  <c r="D5" i="20"/>
  <c r="D10" i="19"/>
  <c r="D5" i="19"/>
  <c r="D4" i="19"/>
  <c r="D3" i="19"/>
  <c r="D2" i="19"/>
  <c r="D5" i="17"/>
  <c r="R28" i="1"/>
  <c r="D6" i="14"/>
  <c r="D5" i="18"/>
  <c r="H12" i="1"/>
  <c r="H14" i="1" s="1"/>
  <c r="D5" i="4" s="1"/>
  <c r="D6" i="16"/>
  <c r="R32" i="1"/>
  <c r="D10" i="17"/>
  <c r="D4" i="17"/>
  <c r="D3" i="17"/>
  <c r="D2" i="17"/>
  <c r="D7" i="17" s="1"/>
  <c r="F14" i="1"/>
  <c r="B5" i="4"/>
  <c r="I12" i="1"/>
  <c r="I13" i="1" s="1"/>
  <c r="R6" i="1"/>
  <c r="R20" i="1"/>
  <c r="D11" i="16"/>
  <c r="D5" i="16"/>
  <c r="D4" i="16"/>
  <c r="D8" i="16" s="1"/>
  <c r="D3" i="16"/>
  <c r="D2" i="16"/>
  <c r="R47" i="1"/>
  <c r="R46" i="1"/>
  <c r="D10" i="15"/>
  <c r="D5" i="15"/>
  <c r="D7" i="15"/>
  <c r="D4" i="15"/>
  <c r="D3" i="15"/>
  <c r="D2" i="15"/>
  <c r="D10" i="14"/>
  <c r="D5" i="14"/>
  <c r="D4" i="14"/>
  <c r="D3" i="14"/>
  <c r="D2" i="14"/>
  <c r="D10" i="13"/>
  <c r="D5" i="13"/>
  <c r="D4" i="13"/>
  <c r="D3" i="13"/>
  <c r="D2" i="13"/>
  <c r="D10" i="12"/>
  <c r="D5" i="12"/>
  <c r="D4" i="12"/>
  <c r="D3" i="12"/>
  <c r="D2" i="12"/>
  <c r="K12" i="1"/>
  <c r="K13" i="1"/>
  <c r="K33" i="1"/>
  <c r="K66" i="1" s="1"/>
  <c r="T3" i="10"/>
  <c r="V3" i="10"/>
  <c r="W3" i="10"/>
  <c r="X3" i="10"/>
  <c r="T4" i="10"/>
  <c r="V4" i="10"/>
  <c r="T5" i="10"/>
  <c r="V5" i="10"/>
  <c r="W5" i="10"/>
  <c r="T6" i="10"/>
  <c r="V6" i="10"/>
  <c r="W6" i="10"/>
  <c r="F33" i="1"/>
  <c r="F66" i="1" s="1"/>
  <c r="F69" i="1" s="1"/>
  <c r="E19" i="1"/>
  <c r="E66" i="1" s="1"/>
  <c r="R54" i="1"/>
  <c r="D41" i="1"/>
  <c r="D66" i="1" s="1"/>
  <c r="J33" i="1"/>
  <c r="J66" i="1" s="1"/>
  <c r="F8" i="4" s="1"/>
  <c r="B7" i="7"/>
  <c r="B11" i="7"/>
  <c r="B6" i="7"/>
  <c r="B5" i="7"/>
  <c r="B3" i="7"/>
  <c r="G33" i="1"/>
  <c r="G66" i="1"/>
  <c r="C8" i="4" s="1"/>
  <c r="H33" i="1"/>
  <c r="H66" i="1"/>
  <c r="I33" i="1"/>
  <c r="I66" i="1" s="1"/>
  <c r="E8" i="4" s="1"/>
  <c r="L33" i="1"/>
  <c r="L66" i="1"/>
  <c r="H8" i="4" s="1"/>
  <c r="M33" i="1"/>
  <c r="M66" i="1"/>
  <c r="I8" i="4" s="1"/>
  <c r="N33" i="1"/>
  <c r="N66" i="1" s="1"/>
  <c r="O33" i="1"/>
  <c r="O66" i="1"/>
  <c r="K8" i="4" s="1"/>
  <c r="P33" i="1"/>
  <c r="P66" i="1"/>
  <c r="L8" i="4" s="1"/>
  <c r="Q33" i="1"/>
  <c r="Q66" i="1" s="1"/>
  <c r="M8" i="4" s="1"/>
  <c r="C2" i="9"/>
  <c r="G2" i="9"/>
  <c r="H3" i="9"/>
  <c r="H4" i="9"/>
  <c r="H5" i="9"/>
  <c r="H2" i="9"/>
  <c r="C4" i="9"/>
  <c r="G4" i="9"/>
  <c r="D4" i="9"/>
  <c r="E4" i="9"/>
  <c r="C5" i="9"/>
  <c r="G5" i="9"/>
  <c r="D5" i="9"/>
  <c r="E5" i="9"/>
  <c r="E3" i="9"/>
  <c r="D3" i="9"/>
  <c r="C3" i="9"/>
  <c r="G3" i="9"/>
  <c r="E2" i="9"/>
  <c r="D2" i="9"/>
  <c r="R40" i="1"/>
  <c r="D7" i="12"/>
  <c r="D7" i="13"/>
  <c r="X6" i="10"/>
  <c r="B4" i="7"/>
  <c r="X4" i="10"/>
  <c r="W4" i="10"/>
  <c r="X5" i="10"/>
  <c r="B10" i="7"/>
  <c r="F4" i="9"/>
  <c r="F3" i="9"/>
  <c r="F5" i="9"/>
  <c r="F2" i="9"/>
  <c r="R7" i="1"/>
  <c r="R19" i="1"/>
  <c r="R21" i="1"/>
  <c r="R22" i="1"/>
  <c r="R50" i="1"/>
  <c r="R51" i="1"/>
  <c r="R52" i="1"/>
  <c r="R53" i="1"/>
  <c r="R55" i="1"/>
  <c r="R56" i="1"/>
  <c r="R60" i="1"/>
  <c r="R62" i="1"/>
  <c r="R63" i="1"/>
  <c r="R64" i="1"/>
  <c r="R65" i="1"/>
  <c r="L12" i="1"/>
  <c r="L14" i="1" s="1"/>
  <c r="H5" i="4" s="1"/>
  <c r="L13" i="1"/>
  <c r="M12" i="1"/>
  <c r="M13" i="1" s="1"/>
  <c r="N12" i="1"/>
  <c r="N14" i="1" s="1"/>
  <c r="J5" i="4" s="1"/>
  <c r="O12" i="1"/>
  <c r="O14" i="1" s="1"/>
  <c r="K5" i="4" s="1"/>
  <c r="P12" i="1"/>
  <c r="P14" i="1" s="1"/>
  <c r="L5" i="4" s="1"/>
  <c r="P13" i="1"/>
  <c r="Q12" i="1"/>
  <c r="Q13" i="1" s="1"/>
  <c r="G12" i="1"/>
  <c r="G14" i="1" s="1"/>
  <c r="C5" i="4" s="1"/>
  <c r="G13" i="1"/>
  <c r="J12" i="1"/>
  <c r="J14" i="1" s="1"/>
  <c r="F5" i="4" s="1"/>
  <c r="J13" i="1"/>
  <c r="C66" i="1"/>
  <c r="B12" i="1"/>
  <c r="B14" i="1"/>
  <c r="C12" i="1"/>
  <c r="C14" i="1"/>
  <c r="D12" i="1"/>
  <c r="D14" i="1" s="1"/>
  <c r="E12" i="1"/>
  <c r="E13" i="1"/>
  <c r="B21" i="5"/>
  <c r="F13" i="1"/>
  <c r="M61" i="6"/>
  <c r="M64" i="6"/>
  <c r="M65" i="6"/>
  <c r="L61" i="6"/>
  <c r="L64" i="6"/>
  <c r="L65" i="6"/>
  <c r="K61" i="6"/>
  <c r="K64" i="6"/>
  <c r="K65" i="6"/>
  <c r="J61" i="6"/>
  <c r="I61" i="6"/>
  <c r="H61" i="6"/>
  <c r="G61" i="6"/>
  <c r="F61" i="6"/>
  <c r="E61" i="6"/>
  <c r="D61" i="6"/>
  <c r="C61" i="6"/>
  <c r="B61" i="6"/>
  <c r="N61" i="6"/>
  <c r="N60" i="6"/>
  <c r="N59" i="6"/>
  <c r="N58" i="6"/>
  <c r="N57" i="6"/>
  <c r="N56" i="6"/>
  <c r="N55" i="6"/>
  <c r="N54" i="6"/>
  <c r="N53" i="6"/>
  <c r="N49" i="6"/>
  <c r="N48" i="6"/>
  <c r="N47" i="6"/>
  <c r="N46" i="6"/>
  <c r="N45" i="6"/>
  <c r="N44" i="6"/>
  <c r="N43" i="6"/>
  <c r="N41" i="6"/>
  <c r="N40" i="6"/>
  <c r="N38" i="6"/>
  <c r="N35" i="6"/>
  <c r="N34" i="6"/>
  <c r="N33" i="6"/>
  <c r="N32" i="6"/>
  <c r="N31" i="6"/>
  <c r="N29" i="6"/>
  <c r="N28" i="6"/>
  <c r="N27" i="6"/>
  <c r="N24" i="6"/>
  <c r="N23" i="6"/>
  <c r="N22" i="6"/>
  <c r="N21" i="6"/>
  <c r="N20" i="6"/>
  <c r="N19" i="6"/>
  <c r="M13" i="6"/>
  <c r="L13" i="6"/>
  <c r="K13" i="6"/>
  <c r="J13" i="6"/>
  <c r="J64" i="6"/>
  <c r="J65" i="6"/>
  <c r="I13" i="6"/>
  <c r="I64" i="6"/>
  <c r="I65" i="6"/>
  <c r="H13" i="6"/>
  <c r="H64" i="6"/>
  <c r="H65" i="6"/>
  <c r="G13" i="6"/>
  <c r="C13" i="6"/>
  <c r="C64" i="6"/>
  <c r="C65" i="6"/>
  <c r="N12" i="6"/>
  <c r="N11" i="6"/>
  <c r="N10" i="6"/>
  <c r="F9" i="6"/>
  <c r="F13" i="6"/>
  <c r="F64" i="6"/>
  <c r="F65" i="6"/>
  <c r="E9" i="6"/>
  <c r="E13" i="6"/>
  <c r="E64" i="6"/>
  <c r="E65" i="6"/>
  <c r="D9" i="6"/>
  <c r="D13" i="6"/>
  <c r="D64" i="6"/>
  <c r="D65" i="6"/>
  <c r="C9" i="6"/>
  <c r="N7" i="6"/>
  <c r="N5" i="6"/>
  <c r="G64" i="6"/>
  <c r="G65" i="6"/>
  <c r="C15" i="5"/>
  <c r="C14" i="5"/>
  <c r="D14" i="5"/>
  <c r="C13" i="5"/>
  <c r="D13" i="5"/>
  <c r="C12" i="5"/>
  <c r="C22" i="5"/>
  <c r="C11" i="5"/>
  <c r="D11" i="5"/>
  <c r="D7" i="5"/>
  <c r="C6" i="5"/>
  <c r="D6" i="5"/>
  <c r="D2" i="5"/>
  <c r="C2" i="5"/>
  <c r="M48" i="3"/>
  <c r="AK8" i="4"/>
  <c r="L48" i="3"/>
  <c r="AJ8" i="4"/>
  <c r="K48" i="3"/>
  <c r="AI8" i="4"/>
  <c r="J48" i="3"/>
  <c r="AH8" i="4"/>
  <c r="I48" i="3"/>
  <c r="AG8" i="4"/>
  <c r="H48" i="3"/>
  <c r="AF8" i="4"/>
  <c r="G48" i="3"/>
  <c r="AE8" i="4"/>
  <c r="F48" i="3"/>
  <c r="AD8" i="4"/>
  <c r="E48" i="3"/>
  <c r="AC8" i="4"/>
  <c r="D48" i="3"/>
  <c r="AB8" i="4"/>
  <c r="C48" i="3"/>
  <c r="AA8" i="4"/>
  <c r="B48" i="3"/>
  <c r="N48" i="3"/>
  <c r="N47" i="3"/>
  <c r="N46" i="3"/>
  <c r="N45" i="3"/>
  <c r="N44" i="3"/>
  <c r="N43" i="3"/>
  <c r="N42" i="3"/>
  <c r="N41" i="3"/>
  <c r="N40" i="3"/>
  <c r="N39" i="3"/>
  <c r="N36" i="3"/>
  <c r="N35" i="3"/>
  <c r="N34" i="3"/>
  <c r="N33" i="3"/>
  <c r="N32" i="3"/>
  <c r="N31" i="3"/>
  <c r="N30" i="3"/>
  <c r="N29" i="3"/>
  <c r="N28" i="3"/>
  <c r="N27" i="3"/>
  <c r="N26" i="3"/>
  <c r="N25" i="3"/>
  <c r="N24" i="3"/>
  <c r="N23" i="3"/>
  <c r="N22" i="3"/>
  <c r="N21" i="3"/>
  <c r="N20" i="3"/>
  <c r="M14" i="3"/>
  <c r="AK5" i="4"/>
  <c r="AK9" i="4"/>
  <c r="L14" i="3"/>
  <c r="AJ5" i="4"/>
  <c r="AJ9" i="4"/>
  <c r="K14" i="3"/>
  <c r="K51" i="3"/>
  <c r="J14" i="3"/>
  <c r="J51" i="3"/>
  <c r="I14" i="3"/>
  <c r="AG5" i="4"/>
  <c r="AG9" i="4"/>
  <c r="H14" i="3"/>
  <c r="AF5" i="4"/>
  <c r="AF9" i="4"/>
  <c r="G14" i="3"/>
  <c r="G51" i="3"/>
  <c r="F14" i="3"/>
  <c r="F51" i="3"/>
  <c r="E14" i="3"/>
  <c r="AC5" i="4"/>
  <c r="AC9" i="4"/>
  <c r="D14" i="3"/>
  <c r="AB5" i="4"/>
  <c r="AB9" i="4"/>
  <c r="C14" i="3"/>
  <c r="C51" i="3"/>
  <c r="N13" i="3"/>
  <c r="N12" i="3"/>
  <c r="N11" i="3"/>
  <c r="N10" i="3"/>
  <c r="N8" i="3"/>
  <c r="N7" i="3"/>
  <c r="Y8" i="4"/>
  <c r="X8" i="4"/>
  <c r="W8" i="4"/>
  <c r="V8" i="4"/>
  <c r="U8" i="4"/>
  <c r="T8" i="4"/>
  <c r="S8" i="4"/>
  <c r="R8" i="4"/>
  <c r="Q8" i="4"/>
  <c r="P8" i="4"/>
  <c r="O8" i="4"/>
  <c r="Y5" i="4"/>
  <c r="X5" i="4"/>
  <c r="W5" i="4"/>
  <c r="V5" i="4"/>
  <c r="U5" i="4"/>
  <c r="T5" i="4"/>
  <c r="S5" i="4"/>
  <c r="R5" i="4"/>
  <c r="Q5" i="4"/>
  <c r="P5" i="4"/>
  <c r="P9" i="4"/>
  <c r="O5" i="4"/>
  <c r="O9" i="4"/>
  <c r="W9" i="4"/>
  <c r="X9" i="4"/>
  <c r="S9" i="4"/>
  <c r="T9" i="4"/>
  <c r="D23" i="5"/>
  <c r="D12" i="5"/>
  <c r="U9" i="4"/>
  <c r="Q9" i="4"/>
  <c r="Y9" i="4"/>
  <c r="R9" i="4"/>
  <c r="V9" i="4"/>
  <c r="D51" i="3"/>
  <c r="H51" i="3"/>
  <c r="L51" i="3"/>
  <c r="AD5" i="4"/>
  <c r="AD9" i="4"/>
  <c r="AH5" i="4"/>
  <c r="AH9" i="4"/>
  <c r="N8" i="4"/>
  <c r="Z8" i="4"/>
  <c r="E51" i="3"/>
  <c r="I51" i="3"/>
  <c r="M51" i="3"/>
  <c r="AA5" i="4"/>
  <c r="AA9" i="4"/>
  <c r="AE5" i="4"/>
  <c r="AE9" i="4"/>
  <c r="AI5" i="4"/>
  <c r="AI9" i="4"/>
  <c r="R67" i="1"/>
  <c r="N5" i="4"/>
  <c r="N9" i="4"/>
  <c r="B5" i="3"/>
  <c r="B14" i="3"/>
  <c r="N5" i="3"/>
  <c r="B51" i="3"/>
  <c r="N51" i="3"/>
  <c r="N52" i="3"/>
  <c r="N14" i="3"/>
  <c r="Z5" i="4"/>
  <c r="Z9" i="4"/>
  <c r="D7" i="19"/>
  <c r="D7" i="14"/>
  <c r="K14" i="1"/>
  <c r="G5" i="4"/>
  <c r="O13" i="1" l="1"/>
  <c r="D10" i="20"/>
  <c r="D69" i="1"/>
  <c r="E5" i="1" s="1"/>
  <c r="E14" i="1" s="1"/>
  <c r="Q14" i="1"/>
  <c r="N13" i="1"/>
  <c r="I14" i="1"/>
  <c r="E5" i="4" s="1"/>
  <c r="D13" i="1"/>
  <c r="M14" i="1"/>
  <c r="I5" i="4" s="1"/>
  <c r="I9" i="4" s="1"/>
  <c r="K69" i="1"/>
  <c r="K71" i="1" s="1"/>
  <c r="G8" i="4"/>
  <c r="G9" i="4" s="1"/>
  <c r="L9" i="4"/>
  <c r="E9" i="4"/>
  <c r="C9" i="4"/>
  <c r="R12" i="1"/>
  <c r="G69" i="1"/>
  <c r="G71" i="1" s="1"/>
  <c r="H13" i="1"/>
  <c r="N69" i="1"/>
  <c r="N70" i="1" s="1"/>
  <c r="R33" i="1"/>
  <c r="I69" i="1"/>
  <c r="P69" i="1"/>
  <c r="P71" i="1" s="1"/>
  <c r="H69" i="1"/>
  <c r="H70" i="1" s="1"/>
  <c r="R41" i="1"/>
  <c r="R49" i="1" s="1"/>
  <c r="E69" i="1"/>
  <c r="B8" i="4"/>
  <c r="B9" i="4" s="1"/>
  <c r="F70" i="1"/>
  <c r="F71" i="1"/>
  <c r="H9" i="4"/>
  <c r="F9" i="4"/>
  <c r="K9" i="4"/>
  <c r="D8" i="4"/>
  <c r="D9" i="4" s="1"/>
  <c r="J8" i="4"/>
  <c r="J9" i="4" s="1"/>
  <c r="O69" i="1"/>
  <c r="J69" i="1"/>
  <c r="L69" i="1"/>
  <c r="R66" i="1"/>
  <c r="G70" i="1" l="1"/>
  <c r="P70" i="1"/>
  <c r="M69" i="1"/>
  <c r="M70" i="1" s="1"/>
  <c r="R14" i="1"/>
  <c r="R13" i="1"/>
  <c r="M5" i="4"/>
  <c r="M9" i="4" s="1"/>
  <c r="Q69" i="1"/>
  <c r="H71" i="1"/>
  <c r="K70" i="1"/>
  <c r="N71" i="1"/>
  <c r="I71" i="1"/>
  <c r="I70" i="1"/>
  <c r="J70" i="1"/>
  <c r="J71" i="1"/>
  <c r="O70" i="1"/>
  <c r="O71" i="1"/>
  <c r="L70" i="1"/>
  <c r="L71" i="1"/>
  <c r="M71" i="1" l="1"/>
  <c r="R69" i="1"/>
  <c r="R70" i="1" s="1"/>
  <c r="R71" i="1" s="1"/>
  <c r="B6" i="6" s="1"/>
  <c r="Q71" i="1"/>
  <c r="Q70" i="1"/>
  <c r="N6" i="6" l="1"/>
  <c r="B9" i="6"/>
  <c r="N9" i="6" s="1"/>
  <c r="B13" i="6" l="1"/>
  <c r="B64" i="6" s="1"/>
  <c r="N13" i="6" l="1"/>
  <c r="N64" i="6"/>
  <c r="N65" i="6" s="1"/>
  <c r="B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tc={348C2B3D-F463-481D-A291-55557F5058E2}</author>
    <author>tc={BA4B3239-7390-4EC5-83C3-4D66F77E1B0F}</author>
    <author>tc={2E3B3F64-E851-40FA-ACC3-CF11B816242D}</author>
    <author>tc={3CA5AF02-3A8E-4F2B-9A80-CE1D6D138D1E}</author>
    <author>tc={733D3ACB-E33C-428F-8E29-DBC4DAEBDA61}</author>
    <author>tc={B17367C3-CE88-444F-8881-D91F520A9050}</author>
    <author>tc={7A0814DC-3995-480B-94E6-AB7A9563A2BB}</author>
    <author>tc={245A20F7-041B-4EC3-9EDC-A38FCE316829}</author>
    <author>tc={3721D433-D275-4E23-A8A0-1995F7653392}</author>
    <author>tc={5C23F382-E6ED-467D-BF01-BEEA4E6D795A}</author>
    <author>tc={84DA3844-A268-4457-8CEB-AEB26299529E}</author>
    <author>tc={D90D7438-9CE1-4552-8B29-8435DDA9A275}</author>
    <author>tc={F5214B1B-50F9-447A-9163-478843CA4334}</author>
    <author>tc={86627AF0-DA68-42E4-81D7-A015F52397EE}</author>
    <author>tc={B3B01B11-8B2B-420D-A65C-108E6514DDA9}</author>
    <author>tc={D8942676-70AC-48C9-AC3B-5585106D3913}</author>
    <author>tc={C87CF1E3-2862-4E57-908D-97DB2E6518F7}</author>
    <author>tc={70DC5060-15C2-41C7-9CF7-E55F05D66345}</author>
    <author>tc={A4585E1C-7E29-4168-BB43-581325304903}</author>
    <author>tc={5E534BD4-CAA5-420F-AC65-8404EFA51ECB}</author>
    <author>tc={CC2E474D-89DB-415B-B3B5-4D0677FD90E9}</author>
    <author>tc={E538E67C-D609-4263-BBFC-03DD4FB9FAC7}</author>
    <author>tc={5CB4DC0A-7E89-46A5-98A5-533111B9619D}</author>
  </authors>
  <commentList>
    <comment ref="F6" authorId="0" shapeId="0" xr:uid="{348C2B3D-F463-481D-A291-55557F5058E2}">
      <text>
        <t>[Trådad kommentar]
I din version av Excel kan du läsa den här trådade kommentaren, men eventuella ändringar i den tas bort om filen öppnas i en senare version av Excel. Läs mer: https://go.microsoft.com/fwlink/?linkid=870924
Kommentar:
    fakturerat</t>
      </text>
    </comment>
    <comment ref="G6" authorId="1" shapeId="0" xr:uid="{BA4B3239-7390-4EC5-83C3-4D66F77E1B0F}">
      <text>
        <t xml:space="preserve">[Trådad kommentar]
I din version av Excel kan du läsa den här trådade kommentaren, men eventuella ändringar i den tas bort om filen öppnas i en senare version av Excel. Läs mer: https://go.microsoft.com/fwlink/?linkid=870924
Kommentar:
    Fakturerat
</t>
      </text>
    </comment>
    <comment ref="H6" authorId="2" shapeId="0" xr:uid="{2E3B3F64-E851-40FA-ACC3-CF11B816242D}">
      <text>
        <t>[Trådad kommentar]
I din version av Excel kan du läsa den här trådade kommentaren, men eventuella ändringar i den tas bort om filen öppnas i en senare version av Excel. Läs mer: https://go.microsoft.com/fwlink/?linkid=870924
Kommentar:
    FAkturerat</t>
      </text>
    </comment>
    <comment ref="I6" authorId="3" shapeId="0" xr:uid="{3CA5AF02-3A8E-4F2B-9A80-CE1D6D138D1E}">
      <text>
        <t>[Trådad kommentar]
I din version av Excel kan du läsa den här trådade kommentaren, men eventuella ändringar i den tas bort om filen öppnas i en senare version av Excel. Läs mer: https://go.microsoft.com/fwlink/?linkid=870924
Kommentar:
    FAkturerat</t>
      </text>
    </comment>
    <comment ref="J6" authorId="4" shapeId="0" xr:uid="{733D3ACB-E33C-428F-8E29-DBC4DAEBDA61}">
      <text>
        <t xml:space="preserve">[Trådad kommentar]
I din version av Excel kan du läsa den här trådade kommentaren, men eventuella ändringar i den tas bort om filen öppnas i en senare version av Excel. Läs mer: https://go.microsoft.com/fwlink/?linkid=870924
Kommentar:
    Fakturerat 
Svar:
    Inkommet
</t>
      </text>
    </comment>
    <comment ref="K6" authorId="5" shapeId="0" xr:uid="{B17367C3-CE88-444F-8881-D91F520A9050}">
      <text>
        <t>[Trådad kommentar]
I din version av Excel kan du läsa den här trådade kommentaren, men eventuella ändringar i den tas bort om filen öppnas i en senare version av Excel. Läs mer: https://go.microsoft.com/fwlink/?linkid=870924
Kommentar:
    Fakturerat
Svar:
    Betald</t>
      </text>
    </comment>
    <comment ref="L6" authorId="6" shapeId="0" xr:uid="{7A0814DC-3995-480B-94E6-AB7A9563A2BB}">
      <text>
        <t xml:space="preserve">[Trådad kommentar]
I din version av Excel kan du läsa den här trådade kommentaren, men eventuella ändringar i den tas bort om filen öppnas i en senare version av Excel. Läs mer: https://go.microsoft.com/fwlink/?linkid=870924
Kommentar:
    Fakturerat
</t>
      </text>
    </comment>
    <comment ref="M6" authorId="7" shapeId="0" xr:uid="{245A20F7-041B-4EC3-9EDC-A38FCE316829}">
      <text>
        <t xml:space="preserve">[Trådad kommentar]
I din version av Excel kan du läsa den här trådade kommentaren, men eventuella ändringar i den tas bort om filen öppnas i en senare version av Excel. Läs mer: https://go.microsoft.com/fwlink/?linkid=870924
Kommentar:
    Fakturerat
</t>
      </text>
    </comment>
    <comment ref="N6" authorId="8" shapeId="0" xr:uid="{3721D433-D275-4E23-A8A0-1995F7653392}">
      <text>
        <t xml:space="preserve">[Trådad kommentar]
I din version av Excel kan du läsa den här trådade kommentaren, men eventuella ändringar i den tas bort om filen öppnas i en senare version av Excel. Läs mer: https://go.microsoft.com/fwlink/?linkid=870924
Kommentar:
    Fakturerat
</t>
      </text>
    </comment>
    <comment ref="Q6" authorId="9" shapeId="0" xr:uid="{5C23F382-E6ED-467D-BF01-BEEA4E6D795A}">
      <text>
        <t>[Trådad kommentar]
I din version av Excel kan du läsa den här trådade kommentaren, men eventuella ändringar i den tas bort om filen öppnas i en senare version av Excel. Läs mer: https://go.microsoft.com/fwlink/?linkid=870924
Kommentar:
    preliminärt</t>
      </text>
    </comment>
    <comment ref="F20" authorId="10" shapeId="0" xr:uid="{84DA3844-A268-4457-8CEB-AEB26299529E}">
      <text>
        <t>[Trådad kommentar]
I din version av Excel kan du läsa den här trådade kommentaren, men eventuella ändringar i den tas bort om filen öppnas i en senare version av Excel. Läs mer: https://go.microsoft.com/fwlink/?linkid=870924
Kommentar:
    Hörlurar
Svar:
    Väska
Svar:
    datorskärm</t>
      </text>
    </comment>
    <comment ref="H20" authorId="11" shapeId="0" xr:uid="{D90D7438-9CE1-4552-8B29-8435DDA9A275}">
      <text>
        <t>[Trådad kommentar]
I din version av Excel kan du läsa den här trådade kommentaren, men eventuella ändringar i den tas bort om filen öppnas i en senare version av Excel. Läs mer: https://go.microsoft.com/fwlink/?linkid=870924
Kommentar:
    bok</t>
      </text>
    </comment>
    <comment ref="D24" authorId="12" shapeId="0" xr:uid="{F5214B1B-50F9-447A-9163-478843CA4334}">
      <text>
        <t>[Trådad kommentar]
I din version av Excel kan du läsa den här trådade kommentaren, men eventuella ändringar i den tas bort om filen öppnas i en senare version av Excel. Läs mer: https://go.microsoft.com/fwlink/?linkid=870924
Kommentar:
    Avdragsgillt?
Svar:
    Är avdragsgillt</t>
      </text>
    </comment>
    <comment ref="I24" authorId="13" shapeId="0" xr:uid="{86627AF0-DA68-42E4-81D7-A015F52397EE}">
      <text>
        <t>[Trådad kommentar]
I din version av Excel kan du läsa den här trådade kommentaren, men eventuella ändringar i den tas bort om filen öppnas i en senare version av Excel. Läs mer: https://go.microsoft.com/fwlink/?linkid=870924
Kommentar:
    Avdragsgillt?
Svar:
    Är avdragsgillt</t>
      </text>
    </comment>
    <comment ref="C26" authorId="14" shapeId="0" xr:uid="{B3B01B11-8B2B-420D-A65C-108E6514DDA9}">
      <text>
        <t>[Trådad kommentar]
I din version av Excel kan du läsa den här trådade kommentaren, men eventuella ändringar i den tas bort om filen öppnas i en senare version av Excel. Läs mer: https://go.microsoft.com/fwlink/?linkid=870924
Kommentar:
    avdragsgillt</t>
      </text>
    </comment>
    <comment ref="F26" authorId="15" shapeId="0" xr:uid="{D8942676-70AC-48C9-AC3B-5585106D3913}">
      <text>
        <t>[Trådad kommentar]
I din version av Excel kan du läsa den här trådade kommentaren, men eventuella ändringar i den tas bort om filen öppnas i en senare version av Excel. Läs mer: https://go.microsoft.com/fwlink/?linkid=870924
Kommentar:
    avdragsgillt</t>
      </text>
    </comment>
    <comment ref="K28" authorId="16" shapeId="0" xr:uid="{C87CF1E3-2862-4E57-908D-97DB2E6518F7}">
      <text>
        <t xml:space="preserve">[Trådad kommentar]
I din version av Excel kan du läsa den här trådade kommentaren, men eventuella ändringar i den tas bort om filen öppnas i en senare version av Excel. Läs mer: https://go.microsoft.com/fwlink/?linkid=870924
Kommentar:
    Utbetalning
</t>
      </text>
    </comment>
    <comment ref="H35" authorId="17" shapeId="0" xr:uid="{70DC5060-15C2-41C7-9CF7-E55F05D66345}">
      <text>
        <t xml:space="preserve">[Trådad kommentar]
I din version av Excel kan du läsa den här trådade kommentaren, men eventuella ändringar i den tas bort om filen öppnas i en senare version av Excel. Läs mer: https://go.microsoft.com/fwlink/?linkid=870924
Kommentar:
    FORTUTBILDNING 
</t>
      </text>
    </comment>
    <comment ref="I35" authorId="18" shapeId="0" xr:uid="{A4585E1C-7E29-4168-BB43-581325304903}">
      <text>
        <t>[Trådad kommentar]
I din version av Excel kan du läsa den här trådade kommentaren, men eventuella ändringar i den tas bort om filen öppnas i en senare version av Excel. Läs mer: https://go.microsoft.com/fwlink/?linkid=870924
Kommentar:
    Entreprenad Juridik</t>
      </text>
    </comment>
    <comment ref="J35" authorId="19" shapeId="0" xr:uid="{5E534BD4-CAA5-420F-AC65-8404EFA51ECB}">
      <text>
        <t>[Trådad kommentar]
I din version av Excel kan du läsa den här trådade kommentaren, men eventuella ändringar i den tas bort om filen öppnas i en senare version av Excel. Läs mer: https://go.microsoft.com/fwlink/?linkid=870924
Kommentar:
    Konferens</t>
      </text>
    </comment>
    <comment ref="D40" authorId="20" shapeId="0" xr:uid="{CC2E474D-89DB-415B-B3B5-4D0677FD90E9}">
      <text>
        <t>[Trådad kommentar]
I din version av Excel kan du läsa den här trådade kommentaren, men eventuella ändringar i den tas bort om filen öppnas i en senare version av Excel. Läs mer: https://go.microsoft.com/fwlink/?linkid=870924
Kommentar:
    Avdragsgillt?</t>
      </text>
    </comment>
    <comment ref="D46" authorId="21" shapeId="0" xr:uid="{E538E67C-D609-4263-BBFC-03DD4FB9FAC7}">
      <text>
        <t xml:space="preserve">[Trådad kommentar]
I din version av Excel kan du läsa den här trådade kommentaren, men eventuella ändringar i den tas bort om filen öppnas i en senare version av Excel. Läs mer: https://go.microsoft.com/fwlink/?linkid=870924
Kommentar:
    Tillgång?
Svar:
    Kostnad
</t>
      </text>
    </comment>
    <comment ref="E69" authorId="22" shapeId="0" xr:uid="{5CB4DC0A-7E89-46A5-98A5-533111B9619D}">
      <text>
        <t>[Trådad kommentar]
I din version av Excel kan du läsa den här trådade kommentaren, men eventuella ändringar i den tas bort om filen öppnas i en senare version av Excel. Läs mer: https://go.microsoft.com/fwlink/?linkid=870924
Kommentar:
    Under Aktiekapital?</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Fråga - Tabell2" description="Anslutning till Tabell2-frågan i arbetsboken." type="5" refreshedVersion="0" background="1">
    <dbPr connection="Provider=Microsoft.Mashup.OleDb.1;Data Source=$Workbook$;Location=Tabell2;Extended Properties=&quot;&quot;" command="SELECT * FROM [Tabell2]"/>
  </connection>
</connections>
</file>

<file path=xl/sharedStrings.xml><?xml version="1.0" encoding="utf-8"?>
<sst xmlns="http://schemas.openxmlformats.org/spreadsheetml/2006/main" count="784" uniqueCount="257">
  <si>
    <t>Resultatbudget</t>
  </si>
  <si>
    <t>År 2023</t>
  </si>
  <si>
    <t>ÅR 2024</t>
  </si>
  <si>
    <t>Intäkter (kontoklass 3)</t>
  </si>
  <si>
    <t>jan</t>
  </si>
  <si>
    <t>feb</t>
  </si>
  <si>
    <t>mar</t>
  </si>
  <si>
    <t>apr</t>
  </si>
  <si>
    <t>maj</t>
  </si>
  <si>
    <t>jun</t>
  </si>
  <si>
    <t>jul</t>
  </si>
  <si>
    <t>aug</t>
  </si>
  <si>
    <t>sep</t>
  </si>
  <si>
    <t>okt</t>
  </si>
  <si>
    <t>nov</t>
  </si>
  <si>
    <t>dec</t>
  </si>
  <si>
    <t>Totalt år</t>
  </si>
  <si>
    <t>Not</t>
  </si>
  <si>
    <t>Överkott/underskott</t>
  </si>
  <si>
    <t>Försäljning tjänster(omsättning)</t>
  </si>
  <si>
    <t>Övrig försäljning</t>
  </si>
  <si>
    <t>Insatser aktiekapital</t>
  </si>
  <si>
    <t>Insatser egna insättningar (Anvanza)</t>
  </si>
  <si>
    <t>Insatser Kredit (Utlägg)</t>
  </si>
  <si>
    <t>Utgående moms</t>
  </si>
  <si>
    <t>Totala likvida medel aktuell månad</t>
  </si>
  <si>
    <t>fr.o.m januari 2024</t>
  </si>
  <si>
    <t>Kostnader</t>
  </si>
  <si>
    <t>Fasta kostnader</t>
  </si>
  <si>
    <t>Inköp av material och varor</t>
  </si>
  <si>
    <t>Kostnader för lokaler</t>
  </si>
  <si>
    <t>Hyra för lokaler</t>
  </si>
  <si>
    <t>Kostnader för bil och resor</t>
  </si>
  <si>
    <t>Företagsförsäkringar (Ansvars+Tjänsteresor)</t>
  </si>
  <si>
    <t>Bankavgifter</t>
  </si>
  <si>
    <t>Företagskonto Bank Nordea årsavgift</t>
  </si>
  <si>
    <t>Uppstartsavgift</t>
  </si>
  <si>
    <t>Återbetlaning lån</t>
  </si>
  <si>
    <t>Reklamkostnader</t>
  </si>
  <si>
    <t>Personalkostnader</t>
  </si>
  <si>
    <t>Bruttolön</t>
  </si>
  <si>
    <t>Sociala avgifter</t>
  </si>
  <si>
    <t>Andra personalkostnader</t>
  </si>
  <si>
    <t>Bokföringskostnader</t>
  </si>
  <si>
    <t>Fortnox fakturering</t>
  </si>
  <si>
    <t>Marknadsföring och försäljning</t>
  </si>
  <si>
    <t>Andra kostnader relaterade till försäljning</t>
  </si>
  <si>
    <t>Hårdvara</t>
  </si>
  <si>
    <t>Telefon</t>
  </si>
  <si>
    <t>Dator</t>
  </si>
  <si>
    <t>CAD och IT</t>
  </si>
  <si>
    <t>Totalt 2023-10 till 2024-12</t>
  </si>
  <si>
    <t>Autodesk AutoCad civil 3d</t>
  </si>
  <si>
    <t>Naviswork Manage</t>
  </si>
  <si>
    <t>Bentley Microstation Connect</t>
  </si>
  <si>
    <t>Projectwise</t>
  </si>
  <si>
    <t>FME</t>
  </si>
  <si>
    <t>Office</t>
  </si>
  <si>
    <t>Kostnader för Internet</t>
  </si>
  <si>
    <t>Avskrivning</t>
  </si>
  <si>
    <t>Rörliga kostnader</t>
  </si>
  <si>
    <t>Ingående moms</t>
  </si>
  <si>
    <t>Ingående moms (dator)</t>
  </si>
  <si>
    <t>Preliminär Skatt</t>
  </si>
  <si>
    <t>Övriga kostnader</t>
  </si>
  <si>
    <t>Summa kostnader per månad</t>
  </si>
  <si>
    <t>Totala kostnad aktuell månad</t>
  </si>
  <si>
    <t>Resultat före skatt per månad</t>
  </si>
  <si>
    <t>Resultat efter skatt (20.6%) per månad</t>
  </si>
  <si>
    <t>Förklaring</t>
  </si>
  <si>
    <t>SEK</t>
  </si>
  <si>
    <t>Kommentar</t>
  </si>
  <si>
    <t>Lön före skatt (bruttolön)</t>
  </si>
  <si>
    <t>Arbetsgivaravgift</t>
  </si>
  <si>
    <t>Arbetsgivaravgift (31.42%)</t>
  </si>
  <si>
    <t xml:space="preserve">Arbetsgivaren betalar </t>
  </si>
  <si>
    <t>Pension</t>
  </si>
  <si>
    <t>Semesterrätt</t>
  </si>
  <si>
    <t>Skatt</t>
  </si>
  <si>
    <t>Kommunalskatt 33%</t>
  </si>
  <si>
    <t>Alternativ</t>
  </si>
  <si>
    <t>semesterrätt (lön x 11 månader x 12%)</t>
  </si>
  <si>
    <t>Pension (4.4%)</t>
  </si>
  <si>
    <t>Total lönekostnad</t>
  </si>
  <si>
    <t>Total lönekostnad (exkl pension och semester)</t>
  </si>
  <si>
    <t>Resultat nettolön</t>
  </si>
  <si>
    <t>A</t>
  </si>
  <si>
    <t>B</t>
  </si>
  <si>
    <t>År 1</t>
  </si>
  <si>
    <t>Totalt</t>
  </si>
  <si>
    <t>Försäljning produkter</t>
  </si>
  <si>
    <t>Insatser</t>
  </si>
  <si>
    <t>Summa intäkter</t>
  </si>
  <si>
    <t>Företagsförsäkringar</t>
  </si>
  <si>
    <t>Löner för anställda</t>
  </si>
  <si>
    <t>Räntekostnader</t>
  </si>
  <si>
    <t>Kontorsmaterial</t>
  </si>
  <si>
    <t>Dator hyra</t>
  </si>
  <si>
    <t>Förmåner</t>
  </si>
  <si>
    <t xml:space="preserve"> </t>
  </si>
  <si>
    <t>Autodesk AutoCad</t>
  </si>
  <si>
    <t>Per månad</t>
  </si>
  <si>
    <t>Fortnox</t>
  </si>
  <si>
    <t>ingående moms</t>
  </si>
  <si>
    <t>Summa kostnader</t>
  </si>
  <si>
    <t>Resultat före skatt</t>
  </si>
  <si>
    <t>Resultat efter skatt (22%)</t>
  </si>
  <si>
    <t>År 3</t>
  </si>
  <si>
    <t>Intäkter</t>
  </si>
  <si>
    <t>Jan</t>
  </si>
  <si>
    <t>Föregående års vinst</t>
  </si>
  <si>
    <t>Försäljning tjänster</t>
  </si>
  <si>
    <t>Andra intäkter</t>
  </si>
  <si>
    <t>Rörliga kostander</t>
  </si>
  <si>
    <t>Sammanfattning</t>
  </si>
  <si>
    <t>1.Jan</t>
  </si>
  <si>
    <t>1.Feb</t>
  </si>
  <si>
    <t>1.Mar</t>
  </si>
  <si>
    <t>1.Apr</t>
  </si>
  <si>
    <t>1.Maj</t>
  </si>
  <si>
    <t>1.Jun</t>
  </si>
  <si>
    <t>1.Juli</t>
  </si>
  <si>
    <t>1.Aug</t>
  </si>
  <si>
    <t>1.Sep</t>
  </si>
  <si>
    <t>1.Okt</t>
  </si>
  <si>
    <t>1.Nov</t>
  </si>
  <si>
    <t>1.Dec</t>
  </si>
  <si>
    <t>2.Jan</t>
  </si>
  <si>
    <t>2.Feb</t>
  </si>
  <si>
    <t>2.Mar</t>
  </si>
  <si>
    <t>2.Apr</t>
  </si>
  <si>
    <t>2.Maj</t>
  </si>
  <si>
    <t>2.Jun</t>
  </si>
  <si>
    <t>2.Jul</t>
  </si>
  <si>
    <t>2.Aug</t>
  </si>
  <si>
    <t>2.Sep</t>
  </si>
  <si>
    <t>2.Okt</t>
  </si>
  <si>
    <t>2.Nov</t>
  </si>
  <si>
    <t>2.Dec</t>
  </si>
  <si>
    <t>3.Jan</t>
  </si>
  <si>
    <t>3.Feb</t>
  </si>
  <si>
    <t>3.Mar</t>
  </si>
  <si>
    <t>3.Apr</t>
  </si>
  <si>
    <t>3.Maj</t>
  </si>
  <si>
    <t>3.Jun</t>
  </si>
  <si>
    <t>3.Jul</t>
  </si>
  <si>
    <t>3.Agu</t>
  </si>
  <si>
    <t>3.Sep</t>
  </si>
  <si>
    <t>3.Okt</t>
  </si>
  <si>
    <t>3.Nov</t>
  </si>
  <si>
    <t>3.Dec</t>
  </si>
  <si>
    <t>Produkt</t>
  </si>
  <si>
    <t>SEK(exkl. moms)</t>
  </si>
  <si>
    <t>Moms</t>
  </si>
  <si>
    <t>HP Zbook Firefly 14 G10</t>
  </si>
  <si>
    <t>Licenser och CAD-program</t>
  </si>
  <si>
    <t>Microstation</t>
  </si>
  <si>
    <t>AutoCad</t>
  </si>
  <si>
    <t>Ekonomi &amp; Admin</t>
  </si>
  <si>
    <t>Hemsida</t>
  </si>
  <si>
    <t>Företagsförsäkring</t>
  </si>
  <si>
    <t>Företagskonto</t>
  </si>
  <si>
    <t>Officepaket</t>
  </si>
  <si>
    <t>Totalt exklusive moms</t>
  </si>
  <si>
    <t>Totalt moms ingående</t>
  </si>
  <si>
    <t>Totalt inklusive moms</t>
  </si>
  <si>
    <t>Total nettolön efter skatt(exl. pension + Semrätt)</t>
  </si>
  <si>
    <t>Total nettolön efter skatt(inkl pension + Semrätt)</t>
  </si>
  <si>
    <t>(lön x 11 månader x 12%)</t>
  </si>
  <si>
    <t>Utbildning</t>
  </si>
  <si>
    <t>Datorsal 8</t>
  </si>
  <si>
    <t>Onsdag</t>
  </si>
  <si>
    <t>Måndag</t>
  </si>
  <si>
    <t>v 11</t>
  </si>
  <si>
    <t>v 10</t>
  </si>
  <si>
    <t>Torsdag</t>
  </si>
  <si>
    <t>v 9</t>
  </si>
  <si>
    <t>v 8</t>
  </si>
  <si>
    <t>Kursstart</t>
  </si>
  <si>
    <t>v 7</t>
  </si>
  <si>
    <t>Sal</t>
  </si>
  <si>
    <t>Aktivitet</t>
  </si>
  <si>
    <t>Fakturerbar tid</t>
  </si>
  <si>
    <t>Sluttid</t>
  </si>
  <si>
    <t>Starttid</t>
  </si>
  <si>
    <t>Startdatum</t>
  </si>
  <si>
    <t>Veckodag</t>
  </si>
  <si>
    <t>Vecka</t>
  </si>
  <si>
    <t>Digitala processer och BIM-metodik</t>
  </si>
  <si>
    <t>v 4</t>
  </si>
  <si>
    <t>v 3</t>
  </si>
  <si>
    <t>v 2</t>
  </si>
  <si>
    <t>v 1</t>
  </si>
  <si>
    <t>v 51</t>
  </si>
  <si>
    <t>Mars</t>
  </si>
  <si>
    <t>v 50</t>
  </si>
  <si>
    <t>Februari</t>
  </si>
  <si>
    <t>Januari 2024</t>
  </si>
  <si>
    <t xml:space="preserve">December </t>
  </si>
  <si>
    <t>v 49</t>
  </si>
  <si>
    <t>Fakturerbar SEK(inklusive  moms)</t>
  </si>
  <si>
    <t>varav moms(25%)</t>
  </si>
  <si>
    <t xml:space="preserve"> SEK(exklusive moms)</t>
  </si>
  <si>
    <t>kr/tim (exkl. moms)</t>
  </si>
  <si>
    <t>Fakturerbar timmar</t>
  </si>
  <si>
    <t>Kalendermånad</t>
  </si>
  <si>
    <t xml:space="preserve">Månad </t>
  </si>
  <si>
    <t xml:space="preserve">Digital samordning och fördjupning BIM
INB22		</t>
  </si>
  <si>
    <t>Andra personalkostnader(friskvård)</t>
  </si>
  <si>
    <t>Material/Elektronik</t>
  </si>
  <si>
    <t>Dag</t>
  </si>
  <si>
    <t>Tid</t>
  </si>
  <si>
    <t>Kurs</t>
  </si>
  <si>
    <t>Inspelat</t>
  </si>
  <si>
    <t>Frågestund</t>
  </si>
  <si>
    <t>STI</t>
  </si>
  <si>
    <t>Intro</t>
  </si>
  <si>
    <t>BIM i framtidens anläggningsprojekt</t>
  </si>
  <si>
    <t> Tisdag</t>
  </si>
  <si>
    <t>09:00 </t>
  </si>
  <si>
    <t>Söndag</t>
  </si>
  <si>
    <t>Inlämningsuppgift</t>
  </si>
  <si>
    <t>Modellbaserad projektering och BIM-metodik</t>
  </si>
  <si>
    <t>Projektekonomi, projektsamordning och juridik</t>
  </si>
  <si>
    <t>BIM-processer och granskning</t>
  </si>
  <si>
    <t>Fredag</t>
  </si>
  <si>
    <t>Månad</t>
  </si>
  <si>
    <t>April</t>
  </si>
  <si>
    <t>Maj</t>
  </si>
  <si>
    <t>Juni</t>
  </si>
  <si>
    <t>Juli</t>
  </si>
  <si>
    <t>hemsida</t>
  </si>
  <si>
    <t>Utveckling</t>
  </si>
  <si>
    <t>Extern konsult (nodehex)</t>
  </si>
  <si>
    <t>Timmar fakurerarbar</t>
  </si>
  <si>
    <t>MARS</t>
  </si>
  <si>
    <t>STI Distans</t>
  </si>
  <si>
    <t>timmar</t>
  </si>
  <si>
    <t>Timpris</t>
  </si>
  <si>
    <t>STI Kurs</t>
  </si>
  <si>
    <t>AFRY Gerstaberg</t>
  </si>
  <si>
    <t>AFRY TSK60</t>
  </si>
  <si>
    <t>Försäljning tjänster(nettoomsättning)</t>
  </si>
  <si>
    <t>Summa intäkter per månad(inkl moms)</t>
  </si>
  <si>
    <t>Insatser egna insättningar(lån)</t>
  </si>
  <si>
    <t>Resultat</t>
  </si>
  <si>
    <t>AEC</t>
  </si>
  <si>
    <t xml:space="preserve">Resultat efter moms aktuell månad </t>
  </si>
  <si>
    <t>toti</t>
  </si>
  <si>
    <t>Inspelat material laddas upp</t>
  </si>
  <si>
    <t>16:00-17:00</t>
  </si>
  <si>
    <t>Inspelat material</t>
  </si>
  <si>
    <t>Tisdag</t>
  </si>
  <si>
    <t>Toti</t>
  </si>
  <si>
    <t>Uppdrag</t>
  </si>
  <si>
    <t>  </t>
  </si>
  <si>
    <t>ink moms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</si>
</sst>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kr&quot;_-;\-* #,##0\ &quot;kr&quot;_-;_-* &quot;-&quot;??\ &quot;kr&quot;_-;_-@"/>
    <numFmt numFmtId="165" formatCode="#,##0\ &quot;kr&quot;"/>
    <numFmt numFmtId="166" formatCode="[$-409]mmm/yy;@"/>
    <numFmt numFmtId="167" formatCode="#,##0\ [$kr-41D]"/>
    <numFmt numFmtId="168" formatCode="_-* #,##0\ [$kr-41D]_-;\-* #,##0\ [$kr-41D]_-;_-* &quot;-&quot;\ [$kr-41D]_-;_-@_-"/>
    <numFmt numFmtId="169" formatCode="#,##0.00\ [$kr-41D]"/>
    <numFmt numFmtId="170" formatCode="yyyy\-mm\-dd"/>
  </numFmts>
  <fonts count="48" x14ac:knownFonts="1">
    <font>
      <sz val="12"/>
      <color rgb="FF000000"/>
      <name val="Calibri"/>
    </font>
    <font>
      <sz val="11"/>
      <color theme="1"/>
      <name val="Calibri"/>
      <family val="2"/>
      <scheme val="minor"/>
    </font>
    <font>
      <sz val="11"/>
      <color theme="1"/>
      <name val="Calibri"/>
      <family val="2"/>
      <scheme val="minor"/>
    </font>
    <font>
      <b/>
      <sz val="16"/>
      <color rgb="FF000000"/>
      <name val="Calibri"/>
      <family val="2"/>
    </font>
    <font>
      <b/>
      <sz val="12"/>
      <color rgb="FF000000"/>
      <name val="Calibri"/>
      <family val="2"/>
    </font>
    <font>
      <sz val="10"/>
      <color rgb="FF000000"/>
      <name val="Calibri"/>
      <family val="2"/>
    </font>
    <font>
      <b/>
      <sz val="14"/>
      <color rgb="FF000000"/>
      <name val="Calibri"/>
      <family val="2"/>
    </font>
    <font>
      <b/>
      <sz val="10"/>
      <color rgb="FF000000"/>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000000"/>
      <name val="Arial"/>
      <family val="2"/>
    </font>
    <font>
      <b/>
      <sz val="14"/>
      <color rgb="FF2C3038"/>
      <name val="Calibri"/>
      <family val="2"/>
    </font>
    <font>
      <sz val="14"/>
      <color rgb="FF2C3038"/>
      <name val="Calibri"/>
      <family val="2"/>
    </font>
    <font>
      <b/>
      <sz val="11"/>
      <color rgb="FF3F3F3F"/>
      <name val="Calibri"/>
      <family val="2"/>
      <scheme val="minor"/>
    </font>
    <font>
      <sz val="10"/>
      <color theme="2" tint="-0.499984740745262"/>
      <name val="Calibri"/>
      <family val="2"/>
    </font>
    <font>
      <b/>
      <i/>
      <sz val="10"/>
      <color rgb="FF000000"/>
      <name val="Calibri"/>
      <family val="2"/>
    </font>
    <font>
      <b/>
      <sz val="16"/>
      <color rgb="FF00B050"/>
      <name val="Calibri"/>
      <family val="2"/>
    </font>
    <font>
      <sz val="10"/>
      <color rgb="FFFF0000"/>
      <name val="Calibri"/>
      <family val="2"/>
    </font>
    <font>
      <sz val="11"/>
      <color rgb="FF9C5700"/>
      <name val="Calibri"/>
      <family val="2"/>
      <scheme val="minor"/>
    </font>
    <font>
      <sz val="12"/>
      <color rgb="FF000000"/>
      <name val="Calibri"/>
      <family val="2"/>
    </font>
    <font>
      <b/>
      <sz val="16"/>
      <color rgb="FFFF0000"/>
      <name val="Calibri"/>
      <family val="2"/>
    </font>
    <font>
      <b/>
      <sz val="10"/>
      <color rgb="FFFF0000"/>
      <name val="Calibri"/>
      <family val="2"/>
    </font>
    <font>
      <sz val="10"/>
      <name val="Calibri"/>
      <family val="2"/>
    </font>
    <font>
      <i/>
      <sz val="12"/>
      <color rgb="FF000000"/>
      <name val="Calibri"/>
      <family val="2"/>
    </font>
    <font>
      <sz val="11"/>
      <color rgb="FF3F3F76"/>
      <name val="Calibri"/>
      <family val="2"/>
      <scheme val="minor"/>
    </font>
    <font>
      <b/>
      <sz val="12"/>
      <color theme="0"/>
      <name val="Calibri"/>
      <family val="2"/>
    </font>
    <font>
      <sz val="10"/>
      <color theme="1"/>
      <name val="Calibri"/>
      <family val="2"/>
    </font>
    <font>
      <b/>
      <sz val="10"/>
      <color theme="1"/>
      <name val="Calibri"/>
      <family val="2"/>
    </font>
    <font>
      <b/>
      <sz val="10"/>
      <color rgb="FF000000"/>
      <name val="Arial"/>
      <family val="2"/>
    </font>
    <font>
      <sz val="10"/>
      <color rgb="FF000000"/>
      <name val="Times New Roman"/>
      <family val="1"/>
    </font>
    <font>
      <sz val="10"/>
      <color rgb="FF000000"/>
      <name val="Arial"/>
      <family val="2"/>
    </font>
    <font>
      <b/>
      <sz val="14"/>
      <color rgb="FF000000"/>
      <name val="Arial"/>
      <family val="2"/>
    </font>
    <font>
      <b/>
      <sz val="11"/>
      <color rgb="FF000000"/>
      <name val="Arial"/>
      <family val="2"/>
    </font>
    <font>
      <sz val="11"/>
      <name val="Arial"/>
      <family val="2"/>
    </font>
    <font>
      <b/>
      <sz val="11"/>
      <color theme="0"/>
      <name val="Calibri"/>
      <family val="2"/>
      <scheme val="minor"/>
    </font>
    <font>
      <sz val="11"/>
      <color rgb="FF000000"/>
      <name val="Segoe UI"/>
      <family val="2"/>
    </font>
    <font>
      <b/>
      <sz val="11"/>
      <color rgb="FF000000"/>
      <name val="Segoe UI"/>
      <family val="2"/>
    </font>
    <font>
      <sz val="11"/>
      <color rgb="FF000000"/>
      <name val="Calibri"/>
      <family val="2"/>
    </font>
    <font>
      <sz val="12"/>
      <color rgb="FF000000"/>
      <name val="Segoe UI"/>
      <family val="2"/>
    </font>
    <font>
      <b/>
      <sz val="11"/>
      <color rgb="FF000000"/>
      <name val="Calibri"/>
      <family val="2"/>
    </font>
    <font>
      <sz val="11"/>
      <color rgb="FFFF0000"/>
      <name val="Calibri"/>
      <family val="2"/>
      <scheme val="minor"/>
    </font>
    <font>
      <b/>
      <sz val="11"/>
      <name val="Calibri"/>
      <family val="2"/>
      <scheme val="minor"/>
    </font>
    <font>
      <sz val="6"/>
      <color rgb="FF4D4D4D"/>
      <name val="Roboto"/>
    </font>
    <font>
      <i/>
      <sz val="6"/>
      <color rgb="FF4D4D4D"/>
      <name val="Roboto"/>
    </font>
    <font>
      <sz val="12"/>
      <color rgb="FFFF0000"/>
      <name val="Calibri"/>
      <family val="2"/>
    </font>
  </fonts>
  <fills count="27">
    <fill>
      <patternFill patternType="none"/>
    </fill>
    <fill>
      <patternFill patternType="gray125"/>
    </fill>
    <fill>
      <patternFill patternType="solid">
        <fgColor rgb="FF4F81BD"/>
        <bgColor rgb="FF4F81BD"/>
      </patternFill>
    </fill>
    <fill>
      <patternFill patternType="solid">
        <fgColor rgb="FF9BBB59"/>
        <bgColor rgb="FF9BBB59"/>
      </patternFill>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theme="2"/>
        <bgColor indexed="64"/>
      </patternFill>
    </fill>
    <fill>
      <patternFill patternType="solid">
        <fgColor rgb="FFFFCC99"/>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00B0F0"/>
        <bgColor rgb="FF00B0F0"/>
      </patternFill>
    </fill>
    <fill>
      <patternFill patternType="solid">
        <fgColor rgb="FFFFEB9C"/>
      </patternFill>
    </fill>
    <fill>
      <patternFill patternType="solid">
        <fgColor rgb="FFA5A5A5"/>
      </patternFill>
    </fill>
    <fill>
      <patternFill patternType="solid">
        <fgColor theme="5" tint="0.79998168889431442"/>
        <bgColor indexed="65"/>
      </patternFill>
    </fill>
    <fill>
      <patternFill patternType="solid">
        <fgColor rgb="FFFFFFFF"/>
        <bgColor indexed="64"/>
      </patternFill>
    </fill>
    <fill>
      <patternFill patternType="solid">
        <fgColor rgb="FFE55662"/>
        <bgColor indexed="64"/>
      </patternFill>
    </fill>
    <fill>
      <patternFill patternType="solid">
        <fgColor rgb="FFDBDBDB"/>
        <bgColor indexed="64"/>
      </patternFill>
    </fill>
    <fill>
      <patternFill patternType="solid">
        <fgColor rgb="FFC6E0B4"/>
        <bgColor indexed="64"/>
      </patternFill>
    </fill>
    <fill>
      <patternFill patternType="solid">
        <fgColor rgb="FFBDD7EE"/>
        <bgColor indexed="64"/>
      </patternFill>
    </fill>
    <fill>
      <patternFill patternType="solid">
        <fgColor rgb="FFF8CBAD"/>
        <bgColor indexed="64"/>
      </patternFill>
    </fill>
    <fill>
      <patternFill patternType="solid">
        <fgColor theme="2" tint="-0.249977111117893"/>
        <bgColor indexed="64"/>
      </patternFill>
    </fill>
    <fill>
      <patternFill patternType="solid">
        <fgColor rgb="FFF5F5F5"/>
        <bgColor indexed="64"/>
      </patternFill>
    </fill>
    <fill>
      <patternFill patternType="solid">
        <fgColor rgb="FFF9B6B6"/>
        <bgColor indexed="64"/>
      </patternFill>
    </fill>
  </fills>
  <borders count="53">
    <border>
      <left/>
      <right/>
      <top/>
      <bottom/>
      <diagonal/>
    </border>
    <border>
      <left/>
      <right/>
      <top/>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medium">
        <color indexed="64"/>
      </left>
      <right style="thin">
        <color rgb="FFB2B2B2"/>
      </right>
      <top style="medium">
        <color indexed="64"/>
      </top>
      <bottom/>
      <diagonal/>
    </border>
    <border>
      <left style="thin">
        <color rgb="FFB2B2B2"/>
      </left>
      <right style="thin">
        <color rgb="FFB2B2B2"/>
      </right>
      <top style="medium">
        <color indexed="64"/>
      </top>
      <bottom/>
      <diagonal/>
    </border>
    <border>
      <left style="thin">
        <color rgb="FFB2B2B2"/>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bottom style="medium">
        <color rgb="FF000000"/>
      </bottom>
      <diagonal/>
    </border>
    <border>
      <left style="double">
        <color rgb="FF3F3F3F"/>
      </left>
      <right style="double">
        <color rgb="FF3F3F3F"/>
      </right>
      <top style="double">
        <color rgb="FF3F3F3F"/>
      </top>
      <bottom style="double">
        <color rgb="FF3F3F3F"/>
      </bottom>
      <diagonal/>
    </border>
    <border>
      <left style="medium">
        <color rgb="FFABABAB"/>
      </left>
      <right style="medium">
        <color rgb="FFABABAB"/>
      </right>
      <top style="medium">
        <color rgb="FFABABAB"/>
      </top>
      <bottom style="medium">
        <color rgb="FFABABAB"/>
      </bottom>
      <diagonal/>
    </border>
    <border>
      <left/>
      <right style="medium">
        <color rgb="FFABABAB"/>
      </right>
      <top style="medium">
        <color rgb="FFABABAB"/>
      </top>
      <bottom style="medium">
        <color rgb="FFABABAB"/>
      </bottom>
      <diagonal/>
    </border>
    <border>
      <left style="medium">
        <color rgb="FFABABAB"/>
      </left>
      <right style="medium">
        <color rgb="FFABABAB"/>
      </right>
      <top/>
      <bottom style="medium">
        <color rgb="FFABABAB"/>
      </bottom>
      <diagonal/>
    </border>
    <border>
      <left/>
      <right style="medium">
        <color rgb="FFABABAB"/>
      </right>
      <top/>
      <bottom style="medium">
        <color rgb="FFABABAB"/>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rgb="FF000000"/>
      </top>
      <bottom/>
      <diagonal/>
    </border>
    <border>
      <left/>
      <right style="medium">
        <color rgb="FF000000"/>
      </right>
      <top style="medium">
        <color rgb="FF000000"/>
      </top>
      <bottom/>
      <diagonal/>
    </border>
  </borders>
  <cellStyleXfs count="10">
    <xf numFmtId="0" fontId="0" fillId="0" borderId="0"/>
    <xf numFmtId="0" fontId="8" fillId="4" borderId="0" applyNumberFormat="0" applyBorder="0" applyAlignment="0" applyProtection="0"/>
    <xf numFmtId="0" fontId="9" fillId="5" borderId="0" applyNumberFormat="0" applyBorder="0" applyAlignment="0" applyProtection="0"/>
    <xf numFmtId="0" fontId="11" fillId="0" borderId="1"/>
    <xf numFmtId="0" fontId="16" fillId="6" borderId="5" applyNumberFormat="0" applyAlignment="0" applyProtection="0"/>
    <xf numFmtId="0" fontId="22" fillId="7" borderId="15" applyNumberFormat="0" applyFont="0" applyAlignment="0" applyProtection="0"/>
    <xf numFmtId="0" fontId="27" fillId="10" borderId="27" applyNumberFormat="0" applyAlignment="0" applyProtection="0"/>
    <xf numFmtId="0" fontId="21" fillId="15" borderId="0" applyNumberFormat="0" applyBorder="0" applyAlignment="0" applyProtection="0"/>
    <xf numFmtId="0" fontId="37" fillId="16" borderId="42" applyNumberFormat="0" applyAlignment="0" applyProtection="0"/>
    <xf numFmtId="0" fontId="1" fillId="17" borderId="0" applyNumberFormat="0" applyBorder="0" applyAlignment="0" applyProtection="0"/>
  </cellStyleXfs>
  <cellXfs count="261">
    <xf numFmtId="0" fontId="0" fillId="0" borderId="0" xfId="0"/>
    <xf numFmtId="0" fontId="3" fillId="0" borderId="0" xfId="0" applyFont="1" applyAlignment="1">
      <alignment vertical="top" wrapText="1"/>
    </xf>
    <xf numFmtId="0" fontId="4" fillId="2" borderId="1" xfId="0" applyFont="1" applyFill="1" applyBorder="1"/>
    <xf numFmtId="0" fontId="4" fillId="3" borderId="1" xfId="0" applyFont="1" applyFill="1" applyBorder="1"/>
    <xf numFmtId="0" fontId="5" fillId="0" borderId="0" xfId="0" applyFont="1" applyAlignment="1">
      <alignment horizontal="center" vertical="top" wrapText="1"/>
    </xf>
    <xf numFmtId="0" fontId="5" fillId="0" borderId="0" xfId="0" applyFont="1" applyAlignment="1">
      <alignment vertical="top" wrapText="1"/>
    </xf>
    <xf numFmtId="0" fontId="5" fillId="0" borderId="0" xfId="0" applyFont="1"/>
    <xf numFmtId="0" fontId="7" fillId="0" borderId="0" xfId="0" applyFont="1" applyAlignment="1">
      <alignment wrapText="1"/>
    </xf>
    <xf numFmtId="0" fontId="7" fillId="0" borderId="0" xfId="0" applyFont="1"/>
    <xf numFmtId="0" fontId="7" fillId="0" borderId="0" xfId="0" applyFont="1" applyAlignment="1">
      <alignment horizontal="left" vertical="center"/>
    </xf>
    <xf numFmtId="0" fontId="5" fillId="0" borderId="0" xfId="0" applyFont="1" applyAlignment="1">
      <alignment horizontal="left" vertical="center"/>
    </xf>
    <xf numFmtId="164" fontId="5" fillId="0" borderId="0" xfId="0" applyNumberFormat="1" applyFont="1" applyAlignment="1">
      <alignment vertical="top" wrapText="1"/>
    </xf>
    <xf numFmtId="164" fontId="5" fillId="0" borderId="0" xfId="0" applyNumberFormat="1" applyFont="1"/>
    <xf numFmtId="0" fontId="7" fillId="0" borderId="0" xfId="0" applyFont="1" applyAlignment="1">
      <alignment vertical="top" wrapText="1"/>
    </xf>
    <xf numFmtId="0" fontId="6" fillId="0" borderId="0" xfId="0" applyFont="1" applyAlignment="1">
      <alignment vertical="top" wrapText="1"/>
    </xf>
    <xf numFmtId="0" fontId="4" fillId="0" borderId="0" xfId="0" applyFont="1"/>
    <xf numFmtId="16" fontId="7" fillId="0" borderId="0" xfId="0" applyNumberFormat="1" applyFont="1" applyAlignment="1">
      <alignment wrapText="1"/>
    </xf>
    <xf numFmtId="0" fontId="7" fillId="0" borderId="2" xfId="0" applyFont="1" applyBorder="1" applyAlignment="1">
      <alignment vertical="top" wrapText="1"/>
    </xf>
    <xf numFmtId="164" fontId="5" fillId="0" borderId="2" xfId="0" applyNumberFormat="1" applyFont="1" applyBorder="1" applyAlignment="1">
      <alignment vertical="top" wrapText="1"/>
    </xf>
    <xf numFmtId="164" fontId="8" fillId="4" borderId="0" xfId="1" applyNumberFormat="1" applyAlignment="1">
      <alignment vertical="top" wrapText="1"/>
    </xf>
    <xf numFmtId="0" fontId="7" fillId="0" borderId="0" xfId="0" applyFont="1" applyAlignment="1">
      <alignment horizontal="left" vertical="top" wrapText="1"/>
    </xf>
    <xf numFmtId="0" fontId="5" fillId="0" borderId="0" xfId="0" applyFont="1" applyAlignment="1">
      <alignment horizontal="left" vertical="top" wrapText="1" indent="1"/>
    </xf>
    <xf numFmtId="0" fontId="12" fillId="0" borderId="1" xfId="3" applyFont="1"/>
    <xf numFmtId="0" fontId="11" fillId="0" borderId="1" xfId="3"/>
    <xf numFmtId="0" fontId="13" fillId="0" borderId="1" xfId="3" applyFont="1"/>
    <xf numFmtId="165" fontId="14" fillId="0" borderId="1" xfId="3" applyNumberFormat="1" applyFont="1"/>
    <xf numFmtId="165" fontId="11" fillId="0" borderId="1" xfId="3" applyNumberFormat="1"/>
    <xf numFmtId="0" fontId="2" fillId="0" borderId="1" xfId="3" applyFont="1"/>
    <xf numFmtId="165" fontId="15" fillId="0" borderId="1" xfId="3" applyNumberFormat="1" applyFont="1"/>
    <xf numFmtId="0" fontId="10" fillId="0" borderId="1" xfId="3" applyFont="1"/>
    <xf numFmtId="0" fontId="13" fillId="0" borderId="1" xfId="3" applyFont="1" applyAlignment="1">
      <alignment horizontal="left" indent="1"/>
    </xf>
    <xf numFmtId="165" fontId="14" fillId="0" borderId="1" xfId="3" applyNumberFormat="1" applyFont="1" applyAlignment="1">
      <alignment horizontal="left" indent="1"/>
    </xf>
    <xf numFmtId="165" fontId="11" fillId="0" borderId="1" xfId="3" applyNumberFormat="1" applyAlignment="1">
      <alignment horizontal="left" indent="1"/>
    </xf>
    <xf numFmtId="0" fontId="2" fillId="0" borderId="1" xfId="3" applyFont="1" applyAlignment="1">
      <alignment horizontal="left" indent="1"/>
    </xf>
    <xf numFmtId="164" fontId="5" fillId="0" borderId="4" xfId="0" applyNumberFormat="1" applyFont="1" applyBorder="1"/>
    <xf numFmtId="0" fontId="5" fillId="0" borderId="4" xfId="0" applyFont="1" applyBorder="1"/>
    <xf numFmtId="164" fontId="5" fillId="0" borderId="4" xfId="0" applyNumberFormat="1" applyFont="1" applyBorder="1" applyAlignment="1">
      <alignment vertical="top" wrapText="1"/>
    </xf>
    <xf numFmtId="164" fontId="9" fillId="5" borderId="4" xfId="2" applyNumberFormat="1" applyBorder="1" applyAlignment="1">
      <alignment vertical="top" wrapText="1"/>
    </xf>
    <xf numFmtId="164" fontId="16" fillId="6" borderId="5" xfId="4" applyNumberFormat="1"/>
    <xf numFmtId="164" fontId="16" fillId="6" borderId="5" xfId="4" applyNumberFormat="1" applyAlignment="1">
      <alignment vertical="top" wrapText="1"/>
    </xf>
    <xf numFmtId="0" fontId="3" fillId="0" borderId="0" xfId="0" applyFont="1" applyAlignment="1">
      <alignment wrapText="1"/>
    </xf>
    <xf numFmtId="0" fontId="3" fillId="0" borderId="0" xfId="0" applyFont="1"/>
    <xf numFmtId="0" fontId="3" fillId="0" borderId="3" xfId="0" applyFont="1" applyBorder="1" applyAlignment="1">
      <alignment horizontal="left" vertical="center"/>
    </xf>
    <xf numFmtId="0" fontId="5" fillId="0" borderId="1" xfId="0" applyFont="1" applyBorder="1" applyAlignment="1">
      <alignment vertical="top" wrapText="1"/>
    </xf>
    <xf numFmtId="0" fontId="5" fillId="0" borderId="6" xfId="0" applyFont="1" applyBorder="1" applyAlignment="1">
      <alignment vertical="top" wrapText="1"/>
    </xf>
    <xf numFmtId="0" fontId="5" fillId="0" borderId="6" xfId="0" applyFont="1" applyBorder="1"/>
    <xf numFmtId="164" fontId="5" fillId="0" borderId="6" xfId="0" applyNumberFormat="1" applyFont="1" applyBorder="1" applyAlignment="1">
      <alignment vertical="top" wrapText="1"/>
    </xf>
    <xf numFmtId="164" fontId="5" fillId="0" borderId="6" xfId="0" applyNumberFormat="1" applyFont="1" applyBorder="1"/>
    <xf numFmtId="0" fontId="7" fillId="0" borderId="6" xfId="0" applyFont="1" applyBorder="1" applyAlignment="1">
      <alignment vertical="top" wrapText="1"/>
    </xf>
    <xf numFmtId="0" fontId="6" fillId="0" borderId="6" xfId="0" applyFont="1" applyBorder="1" applyAlignment="1">
      <alignment vertical="top" wrapText="1"/>
    </xf>
    <xf numFmtId="0" fontId="17" fillId="0" borderId="6" xfId="0" applyFont="1" applyBorder="1" applyAlignment="1">
      <alignment vertical="top" wrapText="1"/>
    </xf>
    <xf numFmtId="0" fontId="5" fillId="0" borderId="6" xfId="0" applyFont="1" applyBorder="1" applyAlignment="1">
      <alignment horizontal="right" vertical="top" wrapText="1"/>
    </xf>
    <xf numFmtId="0" fontId="7" fillId="0" borderId="6" xfId="0" applyFont="1" applyBorder="1" applyAlignment="1">
      <alignment horizontal="left" vertical="top" wrapText="1"/>
    </xf>
    <xf numFmtId="0" fontId="3" fillId="0" borderId="1" xfId="0" applyFont="1" applyBorder="1" applyAlignment="1">
      <alignment vertical="top" wrapText="1"/>
    </xf>
    <xf numFmtId="0" fontId="0" fillId="0" borderId="1" xfId="0" applyBorder="1"/>
    <xf numFmtId="0" fontId="5" fillId="0" borderId="1" xfId="0" applyFont="1" applyBorder="1" applyAlignment="1">
      <alignment horizontal="center" vertical="top" wrapText="1"/>
    </xf>
    <xf numFmtId="0" fontId="5" fillId="0" borderId="1" xfId="0" applyFont="1" applyBorder="1"/>
    <xf numFmtId="164" fontId="5" fillId="0" borderId="7" xfId="0" applyNumberFormat="1" applyFont="1" applyBorder="1"/>
    <xf numFmtId="0" fontId="5" fillId="0" borderId="7" xfId="0" applyFont="1" applyBorder="1"/>
    <xf numFmtId="164" fontId="5" fillId="0" borderId="7" xfId="0" applyNumberFormat="1" applyFont="1" applyBorder="1" applyAlignment="1">
      <alignment vertical="top" wrapText="1"/>
    </xf>
    <xf numFmtId="164" fontId="16" fillId="6" borderId="7" xfId="4" applyNumberFormat="1" applyBorder="1"/>
    <xf numFmtId="0" fontId="5" fillId="0" borderId="10" xfId="0" applyFont="1" applyBorder="1"/>
    <xf numFmtId="0" fontId="0" fillId="0" borderId="10" xfId="0" applyBorder="1"/>
    <xf numFmtId="0" fontId="5" fillId="0" borderId="3" xfId="0" applyFont="1" applyBorder="1" applyAlignment="1">
      <alignment horizontal="right" vertical="top" wrapText="1"/>
    </xf>
    <xf numFmtId="164" fontId="5" fillId="0" borderId="11" xfId="0" applyNumberFormat="1" applyFont="1" applyBorder="1"/>
    <xf numFmtId="0" fontId="5" fillId="0" borderId="8" xfId="0" applyFont="1" applyBorder="1"/>
    <xf numFmtId="164" fontId="5" fillId="0" borderId="8" xfId="0" applyNumberFormat="1" applyFont="1" applyBorder="1"/>
    <xf numFmtId="0" fontId="5" fillId="0" borderId="9" xfId="0" applyFont="1" applyBorder="1"/>
    <xf numFmtId="0" fontId="18" fillId="0" borderId="12" xfId="0" applyFont="1" applyBorder="1" applyAlignment="1">
      <alignment vertical="top" wrapText="1"/>
    </xf>
    <xf numFmtId="164" fontId="5" fillId="0" borderId="13" xfId="0" applyNumberFormat="1" applyFont="1" applyBorder="1" applyAlignment="1">
      <alignment vertical="top" wrapText="1"/>
    </xf>
    <xf numFmtId="0" fontId="5" fillId="0" borderId="12" xfId="0" applyFont="1" applyBorder="1" applyAlignment="1">
      <alignment vertical="top" wrapText="1"/>
    </xf>
    <xf numFmtId="164" fontId="16" fillId="6" borderId="14" xfId="4" applyNumberFormat="1" applyBorder="1" applyAlignment="1">
      <alignment vertical="top" wrapText="1"/>
    </xf>
    <xf numFmtId="164" fontId="7" fillId="0" borderId="7" xfId="0" applyNumberFormat="1" applyFont="1" applyBorder="1" applyAlignment="1">
      <alignment vertical="top" wrapText="1"/>
    </xf>
    <xf numFmtId="3" fontId="20" fillId="9" borderId="6" xfId="0" applyNumberFormat="1" applyFont="1" applyFill="1" applyBorder="1" applyAlignment="1">
      <alignment vertical="top" wrapText="1"/>
    </xf>
    <xf numFmtId="164" fontId="20" fillId="8" borderId="13" xfId="0" applyNumberFormat="1" applyFont="1" applyFill="1" applyBorder="1" applyAlignment="1">
      <alignment vertical="top" wrapText="1"/>
    </xf>
    <xf numFmtId="0" fontId="4" fillId="0" borderId="1" xfId="0" applyFont="1" applyBorder="1" applyAlignment="1">
      <alignment horizontal="left" vertical="center"/>
    </xf>
    <xf numFmtId="0" fontId="19" fillId="7" borderId="15" xfId="5" applyFont="1" applyAlignment="1">
      <alignment wrapText="1"/>
    </xf>
    <xf numFmtId="166" fontId="3" fillId="7" borderId="15" xfId="5" applyNumberFormat="1" applyFont="1" applyAlignment="1">
      <alignment wrapText="1"/>
    </xf>
    <xf numFmtId="0" fontId="3" fillId="7" borderId="15" xfId="5" applyFont="1"/>
    <xf numFmtId="0" fontId="3" fillId="7" borderId="15" xfId="5" applyFont="1" applyAlignment="1">
      <alignment horizontal="left" vertical="center"/>
    </xf>
    <xf numFmtId="0" fontId="5" fillId="7" borderId="15" xfId="5" applyFont="1" applyAlignment="1">
      <alignment horizontal="left" vertical="top" wrapText="1"/>
    </xf>
    <xf numFmtId="164" fontId="5" fillId="7" borderId="15" xfId="5" applyNumberFormat="1" applyFont="1" applyAlignment="1">
      <alignment vertical="top" wrapText="1"/>
    </xf>
    <xf numFmtId="164" fontId="5" fillId="7" borderId="15" xfId="5" applyNumberFormat="1" applyFont="1"/>
    <xf numFmtId="164" fontId="8" fillId="7" borderId="15" xfId="5" applyNumberFormat="1" applyFont="1" applyAlignment="1">
      <alignment vertical="top" wrapText="1"/>
    </xf>
    <xf numFmtId="164" fontId="5" fillId="7" borderId="18" xfId="5" applyNumberFormat="1" applyFont="1" applyBorder="1"/>
    <xf numFmtId="0" fontId="5" fillId="7" borderId="19" xfId="5" applyFont="1" applyBorder="1" applyAlignment="1">
      <alignment horizontal="left" vertical="top" wrapText="1"/>
    </xf>
    <xf numFmtId="164" fontId="5" fillId="7" borderId="19" xfId="5" applyNumberFormat="1" applyFont="1" applyBorder="1" applyAlignment="1">
      <alignment vertical="top" wrapText="1"/>
    </xf>
    <xf numFmtId="0" fontId="5" fillId="7" borderId="20" xfId="5" applyFont="1" applyBorder="1" applyAlignment="1">
      <alignment horizontal="left" vertical="top" wrapText="1"/>
    </xf>
    <xf numFmtId="164" fontId="5" fillId="7" borderId="21" xfId="5" applyNumberFormat="1" applyFont="1" applyBorder="1" applyAlignment="1">
      <alignment vertical="top" wrapText="1"/>
    </xf>
    <xf numFmtId="164" fontId="8" fillId="7" borderId="21" xfId="5" applyNumberFormat="1" applyFont="1" applyBorder="1" applyAlignment="1">
      <alignment vertical="top" wrapText="1"/>
    </xf>
    <xf numFmtId="164" fontId="8" fillId="7" borderId="22" xfId="5" applyNumberFormat="1" applyFont="1" applyBorder="1" applyAlignment="1">
      <alignment vertical="top" wrapText="1"/>
    </xf>
    <xf numFmtId="0" fontId="5" fillId="7" borderId="23" xfId="5" applyFont="1" applyBorder="1" applyAlignment="1">
      <alignment horizontal="left" vertical="top" wrapText="1"/>
    </xf>
    <xf numFmtId="164" fontId="5" fillId="7" borderId="24" xfId="5" applyNumberFormat="1" applyFont="1" applyBorder="1" applyAlignment="1">
      <alignment vertical="top" wrapText="1"/>
    </xf>
    <xf numFmtId="0" fontId="7" fillId="7" borderId="25" xfId="5" applyFont="1" applyBorder="1" applyAlignment="1">
      <alignment horizontal="left" vertical="top" wrapText="1"/>
    </xf>
    <xf numFmtId="164" fontId="5" fillId="7" borderId="26" xfId="5" applyNumberFormat="1" applyFont="1" applyBorder="1" applyAlignment="1">
      <alignment vertical="top" wrapText="1"/>
    </xf>
    <xf numFmtId="164" fontId="8" fillId="7" borderId="26" xfId="5" applyNumberFormat="1" applyFont="1" applyBorder="1" applyAlignment="1">
      <alignment vertical="top" wrapText="1"/>
    </xf>
    <xf numFmtId="0" fontId="23" fillId="0" borderId="6" xfId="0" applyFont="1" applyBorder="1" applyAlignment="1">
      <alignment vertical="top" wrapText="1"/>
    </xf>
    <xf numFmtId="164" fontId="24" fillId="0" borderId="13" xfId="0" applyNumberFormat="1" applyFont="1" applyBorder="1" applyAlignment="1">
      <alignment vertical="top" wrapText="1"/>
    </xf>
    <xf numFmtId="0" fontId="22" fillId="0" borderId="0" xfId="0" applyFont="1"/>
    <xf numFmtId="9" fontId="22" fillId="0" borderId="0" xfId="0" applyNumberFormat="1" applyFont="1"/>
    <xf numFmtId="164" fontId="25" fillId="0" borderId="6" xfId="0" applyNumberFormat="1" applyFont="1" applyBorder="1" applyAlignment="1">
      <alignment vertical="top" wrapText="1"/>
    </xf>
    <xf numFmtId="167" fontId="5" fillId="0" borderId="6" xfId="0" applyNumberFormat="1" applyFont="1" applyBorder="1" applyAlignment="1">
      <alignment horizontal="right" vertical="top" wrapText="1"/>
    </xf>
    <xf numFmtId="167" fontId="0" fillId="0" borderId="6" xfId="0" applyNumberFormat="1" applyBorder="1"/>
    <xf numFmtId="167" fontId="26" fillId="0" borderId="6" xfId="0" applyNumberFormat="1" applyFont="1" applyBorder="1"/>
    <xf numFmtId="168" fontId="4" fillId="0" borderId="0" xfId="0" applyNumberFormat="1" applyFont="1"/>
    <xf numFmtId="169" fontId="0" fillId="0" borderId="8" xfId="0" applyNumberFormat="1" applyBorder="1"/>
    <xf numFmtId="167" fontId="0" fillId="0" borderId="8" xfId="0" applyNumberFormat="1" applyBorder="1"/>
    <xf numFmtId="0" fontId="8" fillId="4" borderId="0" xfId="1"/>
    <xf numFmtId="0" fontId="28" fillId="11" borderId="28" xfId="0" applyFont="1" applyFill="1" applyBorder="1"/>
    <xf numFmtId="167" fontId="29" fillId="12" borderId="6" xfId="0" applyNumberFormat="1" applyFont="1" applyFill="1" applyBorder="1" applyAlignment="1">
      <alignment horizontal="right" vertical="top" wrapText="1"/>
    </xf>
    <xf numFmtId="167" fontId="29" fillId="0" borderId="6" xfId="0" applyNumberFormat="1" applyFont="1" applyBorder="1" applyAlignment="1">
      <alignment horizontal="right" vertical="top" wrapText="1"/>
    </xf>
    <xf numFmtId="167" fontId="30" fillId="12" borderId="6" xfId="0" applyNumberFormat="1" applyFont="1" applyFill="1" applyBorder="1" applyAlignment="1">
      <alignment horizontal="center" vertical="top" wrapText="1"/>
    </xf>
    <xf numFmtId="167" fontId="30" fillId="0" borderId="6" xfId="0" applyNumberFormat="1" applyFont="1" applyBorder="1" applyAlignment="1">
      <alignment horizontal="center" vertical="top" wrapText="1"/>
    </xf>
    <xf numFmtId="168" fontId="27" fillId="10" borderId="27" xfId="6" applyNumberFormat="1"/>
    <xf numFmtId="168" fontId="8" fillId="4" borderId="0" xfId="1" applyNumberFormat="1"/>
    <xf numFmtId="164" fontId="0" fillId="0" borderId="0" xfId="0" applyNumberFormat="1"/>
    <xf numFmtId="164" fontId="5" fillId="13" borderId="15" xfId="5" applyNumberFormat="1" applyFont="1" applyFill="1" applyAlignment="1">
      <alignment vertical="top" wrapText="1"/>
    </xf>
    <xf numFmtId="164" fontId="8" fillId="13" borderId="15" xfId="5" applyNumberFormat="1" applyFont="1" applyFill="1" applyAlignment="1">
      <alignment vertical="top" wrapText="1"/>
    </xf>
    <xf numFmtId="164" fontId="8" fillId="13" borderId="19" xfId="5" applyNumberFormat="1" applyFont="1" applyFill="1" applyBorder="1" applyAlignment="1">
      <alignment vertical="top" wrapText="1"/>
    </xf>
    <xf numFmtId="0" fontId="5" fillId="0" borderId="29" xfId="0" applyFont="1" applyBorder="1" applyAlignment="1">
      <alignment vertical="top" wrapText="1"/>
    </xf>
    <xf numFmtId="164" fontId="25" fillId="0" borderId="4" xfId="0" applyNumberFormat="1" applyFont="1" applyBorder="1" applyAlignment="1">
      <alignment vertical="top" wrapText="1"/>
    </xf>
    <xf numFmtId="0" fontId="32" fillId="0" borderId="1" xfId="3" applyFont="1"/>
    <xf numFmtId="0" fontId="33" fillId="0" borderId="30" xfId="3" applyFont="1" applyBorder="1" applyAlignment="1">
      <alignment vertical="center"/>
    </xf>
    <xf numFmtId="0" fontId="33" fillId="0" borderId="31" xfId="3" applyFont="1" applyBorder="1" applyAlignment="1">
      <alignment vertical="center"/>
    </xf>
    <xf numFmtId="20" fontId="33" fillId="0" borderId="31" xfId="3" applyNumberFormat="1" applyFont="1" applyBorder="1" applyAlignment="1">
      <alignment vertical="center"/>
    </xf>
    <xf numFmtId="170" fontId="33" fillId="0" borderId="31" xfId="3" applyNumberFormat="1" applyFont="1" applyBorder="1" applyAlignment="1">
      <alignment vertical="center"/>
    </xf>
    <xf numFmtId="0" fontId="33" fillId="14" borderId="31" xfId="3" applyFont="1" applyFill="1" applyBorder="1" applyAlignment="1">
      <alignment vertical="center"/>
    </xf>
    <xf numFmtId="0" fontId="31" fillId="0" borderId="32" xfId="3" applyFont="1" applyBorder="1" applyAlignment="1">
      <alignment vertical="center"/>
    </xf>
    <xf numFmtId="0" fontId="31" fillId="0" borderId="33" xfId="3" applyFont="1" applyBorder="1" applyAlignment="1">
      <alignment vertical="center"/>
    </xf>
    <xf numFmtId="0" fontId="33" fillId="0" borderId="1" xfId="3" applyFont="1" applyAlignment="1">
      <alignment vertical="center"/>
    </xf>
    <xf numFmtId="0" fontId="13" fillId="0" borderId="34" xfId="3" applyFont="1" applyBorder="1"/>
    <xf numFmtId="0" fontId="13" fillId="0" borderId="35" xfId="3" applyFont="1" applyBorder="1"/>
    <xf numFmtId="0" fontId="13" fillId="0" borderId="36" xfId="3" applyFont="1" applyBorder="1"/>
    <xf numFmtId="0" fontId="13" fillId="0" borderId="37" xfId="3" applyFont="1" applyBorder="1"/>
    <xf numFmtId="0" fontId="13" fillId="0" borderId="38" xfId="3" applyFont="1" applyBorder="1"/>
    <xf numFmtId="0" fontId="35" fillId="0" borderId="39" xfId="3" applyFont="1" applyBorder="1"/>
    <xf numFmtId="0" fontId="35" fillId="0" borderId="2" xfId="3" applyFont="1" applyBorder="1"/>
    <xf numFmtId="0" fontId="35" fillId="0" borderId="40" xfId="3" applyFont="1" applyBorder="1"/>
    <xf numFmtId="0" fontId="13" fillId="8" borderId="1" xfId="3" applyFont="1" applyFill="1"/>
    <xf numFmtId="0" fontId="13" fillId="8" borderId="37" xfId="3" applyFont="1" applyFill="1" applyBorder="1"/>
    <xf numFmtId="0" fontId="25" fillId="0" borderId="6" xfId="0" applyFont="1" applyBorder="1" applyAlignment="1">
      <alignment vertical="top" wrapText="1"/>
    </xf>
    <xf numFmtId="0" fontId="8" fillId="4" borderId="31" xfId="1" applyBorder="1" applyAlignment="1">
      <alignment vertical="center"/>
    </xf>
    <xf numFmtId="0" fontId="39" fillId="18" borderId="43" xfId="0" applyFont="1" applyFill="1" applyBorder="1" applyAlignment="1">
      <alignment horizontal="center" vertical="center" wrapText="1"/>
    </xf>
    <xf numFmtId="0" fontId="39" fillId="18" borderId="44" xfId="0" applyFont="1" applyFill="1" applyBorder="1" applyAlignment="1">
      <alignment horizontal="center" vertical="center" wrapText="1"/>
    </xf>
    <xf numFmtId="0" fontId="39" fillId="18" borderId="44" xfId="0" applyFont="1" applyFill="1" applyBorder="1" applyAlignment="1">
      <alignment vertical="center" wrapText="1"/>
    </xf>
    <xf numFmtId="0" fontId="38" fillId="18" borderId="45" xfId="0" applyFont="1" applyFill="1" applyBorder="1" applyAlignment="1">
      <alignment horizontal="center" vertical="center" wrapText="1"/>
    </xf>
    <xf numFmtId="0" fontId="38" fillId="18" borderId="46" xfId="0" applyFont="1" applyFill="1" applyBorder="1" applyAlignment="1">
      <alignment horizontal="center" vertical="center" wrapText="1"/>
    </xf>
    <xf numFmtId="0" fontId="38" fillId="18" borderId="46" xfId="0" applyFont="1" applyFill="1" applyBorder="1" applyAlignment="1">
      <alignment vertical="center" wrapText="1"/>
    </xf>
    <xf numFmtId="20" fontId="38" fillId="18" borderId="46" xfId="0" applyNumberFormat="1" applyFont="1" applyFill="1" applyBorder="1" applyAlignment="1">
      <alignment horizontal="center" vertical="center" wrapText="1"/>
    </xf>
    <xf numFmtId="0" fontId="38" fillId="18" borderId="46" xfId="0" applyFont="1" applyFill="1" applyBorder="1" applyAlignment="1">
      <alignment horizontal="right" vertical="center" wrapText="1"/>
    </xf>
    <xf numFmtId="0" fontId="38" fillId="18" borderId="45" xfId="0" applyFont="1" applyFill="1" applyBorder="1" applyAlignment="1">
      <alignment wrapText="1"/>
    </xf>
    <xf numFmtId="0" fontId="38" fillId="18" borderId="46" xfId="0" applyFont="1" applyFill="1" applyBorder="1" applyAlignment="1">
      <alignment wrapText="1"/>
    </xf>
    <xf numFmtId="0" fontId="40" fillId="18" borderId="46" xfId="0" applyFont="1" applyFill="1" applyBorder="1" applyAlignment="1">
      <alignment horizontal="center" vertical="center" wrapText="1"/>
    </xf>
    <xf numFmtId="0" fontId="40" fillId="18" borderId="46" xfId="0" applyFont="1" applyFill="1" applyBorder="1" applyAlignment="1">
      <alignment vertical="center" wrapText="1"/>
    </xf>
    <xf numFmtId="0" fontId="8" fillId="4" borderId="43" xfId="1" applyBorder="1" applyAlignment="1">
      <alignment horizontal="center" vertical="center" wrapText="1"/>
    </xf>
    <xf numFmtId="0" fontId="8" fillId="4" borderId="1" xfId="1" applyBorder="1"/>
    <xf numFmtId="0" fontId="21" fillId="15" borderId="43" xfId="7" applyBorder="1" applyAlignment="1">
      <alignment horizontal="center" vertical="center" wrapText="1"/>
    </xf>
    <xf numFmtId="0" fontId="27" fillId="10" borderId="27" xfId="6" applyAlignment="1">
      <alignment horizontal="center" vertical="center" wrapText="1"/>
    </xf>
    <xf numFmtId="0" fontId="37" fillId="16" borderId="42" xfId="8" applyAlignment="1">
      <alignment horizontal="center" vertical="center" wrapText="1"/>
    </xf>
    <xf numFmtId="0" fontId="37" fillId="16" borderId="42" xfId="8"/>
    <xf numFmtId="0" fontId="1" fillId="17" borderId="43" xfId="9" applyBorder="1" applyAlignment="1">
      <alignment horizontal="center" vertical="center" wrapText="1"/>
    </xf>
    <xf numFmtId="0" fontId="8" fillId="4" borderId="46" xfId="1" applyBorder="1" applyAlignment="1">
      <alignment horizontal="right" vertical="center" wrapText="1"/>
    </xf>
    <xf numFmtId="0" fontId="8" fillId="4" borderId="46" xfId="1" applyBorder="1" applyAlignment="1">
      <alignment vertical="center" wrapText="1"/>
    </xf>
    <xf numFmtId="3" fontId="5" fillId="0" borderId="7" xfId="0" applyNumberFormat="1" applyFont="1" applyBorder="1"/>
    <xf numFmtId="0" fontId="8" fillId="4" borderId="46" xfId="1" applyBorder="1" applyAlignment="1">
      <alignment horizontal="center" vertical="center" wrapText="1"/>
    </xf>
    <xf numFmtId="0" fontId="8" fillId="4" borderId="46" xfId="1" applyBorder="1" applyAlignment="1">
      <alignment wrapText="1"/>
    </xf>
    <xf numFmtId="0" fontId="0" fillId="0" borderId="1" xfId="0"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7" borderId="15" xfId="5" applyFont="1" applyAlignment="1">
      <alignment vertical="center"/>
    </xf>
    <xf numFmtId="164" fontId="8" fillId="7" borderId="15" xfId="5" applyNumberFormat="1" applyFont="1" applyAlignment="1">
      <alignment vertical="center" wrapText="1"/>
    </xf>
    <xf numFmtId="164" fontId="8" fillId="13" borderId="15" xfId="5" applyNumberFormat="1" applyFont="1" applyFill="1" applyAlignment="1">
      <alignment vertical="center" wrapText="1"/>
    </xf>
    <xf numFmtId="164" fontId="8" fillId="13" borderId="15" xfId="1" applyNumberFormat="1" applyFill="1" applyBorder="1" applyAlignment="1">
      <alignment vertical="center" wrapText="1"/>
    </xf>
    <xf numFmtId="164" fontId="21" fillId="15" borderId="15" xfId="7" applyNumberFormat="1" applyBorder="1" applyAlignment="1">
      <alignment vertical="center" wrapText="1"/>
    </xf>
    <xf numFmtId="164" fontId="5" fillId="7" borderId="15" xfId="5" applyNumberFormat="1" applyFont="1" applyAlignment="1">
      <alignment vertical="center" wrapText="1"/>
    </xf>
    <xf numFmtId="164" fontId="8" fillId="7" borderId="21" xfId="5" applyNumberFormat="1" applyFont="1" applyBorder="1" applyAlignment="1">
      <alignment vertical="center" wrapText="1"/>
    </xf>
    <xf numFmtId="164" fontId="5" fillId="7" borderId="24" xfId="5" applyNumberFormat="1" applyFont="1" applyBorder="1" applyAlignment="1">
      <alignment vertical="center" wrapText="1"/>
    </xf>
    <xf numFmtId="164" fontId="8" fillId="7" borderId="26" xfId="5" applyNumberFormat="1" applyFont="1" applyBorder="1" applyAlignment="1">
      <alignment vertical="center" wrapText="1"/>
    </xf>
    <xf numFmtId="164" fontId="5" fillId="0" borderId="8" xfId="0" applyNumberFormat="1" applyFont="1" applyBorder="1" applyAlignment="1">
      <alignment vertical="center"/>
    </xf>
    <xf numFmtId="164" fontId="5" fillId="0" borderId="6" xfId="0" applyNumberFormat="1" applyFont="1" applyBorder="1" applyAlignment="1">
      <alignment vertical="center" wrapText="1"/>
    </xf>
    <xf numFmtId="164" fontId="5" fillId="0" borderId="6" xfId="0" applyNumberFormat="1" applyFont="1" applyBorder="1" applyAlignment="1">
      <alignment vertical="center"/>
    </xf>
    <xf numFmtId="0" fontId="0" fillId="0" borderId="0" xfId="0" applyAlignment="1">
      <alignment vertical="center"/>
    </xf>
    <xf numFmtId="164" fontId="24" fillId="0" borderId="13" xfId="0" applyNumberFormat="1" applyFont="1" applyBorder="1" applyAlignment="1">
      <alignment vertical="center" wrapText="1"/>
    </xf>
    <xf numFmtId="3" fontId="20" fillId="9" borderId="6" xfId="0" applyNumberFormat="1" applyFont="1" applyFill="1" applyBorder="1" applyAlignment="1">
      <alignment vertical="center" wrapText="1"/>
    </xf>
    <xf numFmtId="164" fontId="5" fillId="0" borderId="13" xfId="0" applyNumberFormat="1" applyFont="1" applyBorder="1" applyAlignment="1">
      <alignment vertical="center" wrapText="1"/>
    </xf>
    <xf numFmtId="0" fontId="5" fillId="0" borderId="0" xfId="0" applyFont="1" applyAlignment="1">
      <alignment vertical="center"/>
    </xf>
    <xf numFmtId="164" fontId="5" fillId="19" borderId="14" xfId="0" applyNumberFormat="1" applyFont="1" applyFill="1" applyBorder="1"/>
    <xf numFmtId="164" fontId="5" fillId="13" borderId="15" xfId="5" applyNumberFormat="1" applyFont="1" applyFill="1"/>
    <xf numFmtId="164" fontId="27" fillId="10" borderId="27" xfId="6" applyNumberFormat="1"/>
    <xf numFmtId="0" fontId="42" fillId="0" borderId="47" xfId="0" applyFont="1" applyBorder="1" applyAlignment="1">
      <alignment horizontal="center" vertical="center" wrapText="1"/>
    </xf>
    <xf numFmtId="0" fontId="42" fillId="0" borderId="48" xfId="0" applyFont="1" applyBorder="1" applyAlignment="1">
      <alignment horizontal="center" vertical="center" wrapText="1"/>
    </xf>
    <xf numFmtId="0" fontId="42" fillId="0" borderId="48" xfId="0" applyFont="1" applyBorder="1" applyAlignment="1">
      <alignment vertical="center" wrapText="1"/>
    </xf>
    <xf numFmtId="0" fontId="40" fillId="20" borderId="49" xfId="0" applyFont="1" applyFill="1" applyBorder="1" applyAlignment="1">
      <alignment horizontal="center" vertical="center" wrapText="1"/>
    </xf>
    <xf numFmtId="0" fontId="40" fillId="20" borderId="50" xfId="0" applyFont="1" applyFill="1" applyBorder="1" applyAlignment="1">
      <alignment horizontal="center" vertical="center" wrapText="1"/>
    </xf>
    <xf numFmtId="20" fontId="40" fillId="20" borderId="50" xfId="0" applyNumberFormat="1" applyFont="1" applyFill="1" applyBorder="1" applyAlignment="1">
      <alignment vertical="center" wrapText="1"/>
    </xf>
    <xf numFmtId="0" fontId="40" fillId="20" borderId="50" xfId="0" applyFont="1" applyFill="1" applyBorder="1" applyAlignment="1">
      <alignment vertical="center" wrapText="1"/>
    </xf>
    <xf numFmtId="0" fontId="40" fillId="0" borderId="49" xfId="0" applyFont="1" applyBorder="1" applyAlignment="1">
      <alignment horizontal="center" vertical="center" wrapText="1"/>
    </xf>
    <xf numFmtId="0" fontId="40" fillId="0" borderId="50" xfId="0" applyFont="1" applyBorder="1" applyAlignment="1">
      <alignment horizontal="center" vertical="center" wrapText="1"/>
    </xf>
    <xf numFmtId="0" fontId="40" fillId="0" borderId="50" xfId="0" applyFont="1" applyBorder="1" applyAlignment="1">
      <alignment vertical="center" wrapText="1"/>
    </xf>
    <xf numFmtId="0" fontId="41" fillId="0" borderId="0" xfId="0" applyFont="1" applyAlignment="1">
      <alignment wrapText="1"/>
    </xf>
    <xf numFmtId="0" fontId="41" fillId="0" borderId="0" xfId="0" applyFont="1" applyAlignment="1">
      <alignment vertical="center" wrapText="1"/>
    </xf>
    <xf numFmtId="0" fontId="40" fillId="21" borderId="47" xfId="0" applyFont="1" applyFill="1" applyBorder="1" applyAlignment="1">
      <alignment horizontal="center" vertical="center" wrapText="1"/>
    </xf>
    <xf numFmtId="0" fontId="40" fillId="21" borderId="48" xfId="0" applyFont="1" applyFill="1" applyBorder="1" applyAlignment="1">
      <alignment horizontal="center" vertical="center" wrapText="1"/>
    </xf>
    <xf numFmtId="20" fontId="40" fillId="21" borderId="48" xfId="0" applyNumberFormat="1" applyFont="1" applyFill="1" applyBorder="1" applyAlignment="1">
      <alignment vertical="center" wrapText="1"/>
    </xf>
    <xf numFmtId="0" fontId="40" fillId="21" borderId="48" xfId="0" applyFont="1" applyFill="1" applyBorder="1" applyAlignment="1">
      <alignment vertical="center" wrapText="1"/>
    </xf>
    <xf numFmtId="0" fontId="40" fillId="21" borderId="49" xfId="0" applyFont="1" applyFill="1" applyBorder="1" applyAlignment="1">
      <alignment horizontal="center" vertical="center" wrapText="1"/>
    </xf>
    <xf numFmtId="0" fontId="40" fillId="21" borderId="50" xfId="0" applyFont="1" applyFill="1" applyBorder="1" applyAlignment="1">
      <alignment horizontal="center" vertical="center" wrapText="1"/>
    </xf>
    <xf numFmtId="0" fontId="40" fillId="21" borderId="50" xfId="0" applyFont="1" applyFill="1" applyBorder="1" applyAlignment="1">
      <alignment vertical="center" wrapText="1"/>
    </xf>
    <xf numFmtId="20" fontId="40" fillId="21" borderId="50" xfId="0" applyNumberFormat="1" applyFont="1" applyFill="1" applyBorder="1" applyAlignment="1">
      <alignment vertical="center" wrapText="1"/>
    </xf>
    <xf numFmtId="0" fontId="40" fillId="22" borderId="47" xfId="0" applyFont="1" applyFill="1" applyBorder="1" applyAlignment="1">
      <alignment horizontal="center" vertical="center" wrapText="1"/>
    </xf>
    <xf numFmtId="0" fontId="40" fillId="22" borderId="48" xfId="0" applyFont="1" applyFill="1" applyBorder="1" applyAlignment="1">
      <alignment horizontal="center" vertical="center" wrapText="1"/>
    </xf>
    <xf numFmtId="20" fontId="40" fillId="22" borderId="48" xfId="0" applyNumberFormat="1" applyFont="1" applyFill="1" applyBorder="1" applyAlignment="1">
      <alignment vertical="center" wrapText="1"/>
    </xf>
    <xf numFmtId="0" fontId="40" fillId="22" borderId="48" xfId="0" applyFont="1" applyFill="1" applyBorder="1" applyAlignment="1">
      <alignment vertical="center" wrapText="1"/>
    </xf>
    <xf numFmtId="0" fontId="40" fillId="22" borderId="49" xfId="0" applyFont="1" applyFill="1" applyBorder="1" applyAlignment="1">
      <alignment horizontal="center" vertical="center" wrapText="1"/>
    </xf>
    <xf numFmtId="0" fontId="40" fillId="22" borderId="50" xfId="0" applyFont="1" applyFill="1" applyBorder="1" applyAlignment="1">
      <alignment horizontal="center" vertical="center" wrapText="1"/>
    </xf>
    <xf numFmtId="0" fontId="40" fillId="22" borderId="50" xfId="0" applyFont="1" applyFill="1" applyBorder="1" applyAlignment="1">
      <alignment vertical="center" wrapText="1"/>
    </xf>
    <xf numFmtId="20" fontId="40" fillId="22" borderId="50" xfId="0" applyNumberFormat="1" applyFont="1" applyFill="1" applyBorder="1" applyAlignment="1">
      <alignment vertical="center" wrapText="1"/>
    </xf>
    <xf numFmtId="0" fontId="40" fillId="23" borderId="47" xfId="0" applyFont="1" applyFill="1" applyBorder="1" applyAlignment="1">
      <alignment horizontal="center" vertical="center" wrapText="1"/>
    </xf>
    <xf numFmtId="0" fontId="40" fillId="23" borderId="48" xfId="0" applyFont="1" applyFill="1" applyBorder="1" applyAlignment="1">
      <alignment horizontal="center" vertical="center" wrapText="1"/>
    </xf>
    <xf numFmtId="20" fontId="40" fillId="23" borderId="48" xfId="0" applyNumberFormat="1" applyFont="1" applyFill="1" applyBorder="1" applyAlignment="1">
      <alignment vertical="center" wrapText="1"/>
    </xf>
    <xf numFmtId="0" fontId="40" fillId="23" borderId="48" xfId="0" applyFont="1" applyFill="1" applyBorder="1" applyAlignment="1">
      <alignment vertical="center" wrapText="1"/>
    </xf>
    <xf numFmtId="0" fontId="40" fillId="23" borderId="49" xfId="0" applyFont="1" applyFill="1" applyBorder="1" applyAlignment="1">
      <alignment horizontal="center" vertical="center" wrapText="1"/>
    </xf>
    <xf numFmtId="0" fontId="40" fillId="23" borderId="50" xfId="0" applyFont="1" applyFill="1" applyBorder="1" applyAlignment="1">
      <alignment horizontal="center" vertical="center" wrapText="1"/>
    </xf>
    <xf numFmtId="0" fontId="40" fillId="23" borderId="50" xfId="0" applyFont="1" applyFill="1" applyBorder="1" applyAlignment="1">
      <alignment vertical="center" wrapText="1"/>
    </xf>
    <xf numFmtId="20" fontId="40" fillId="23" borderId="50" xfId="0" applyNumberFormat="1" applyFont="1" applyFill="1" applyBorder="1" applyAlignment="1">
      <alignment vertical="center" wrapText="1"/>
    </xf>
    <xf numFmtId="164" fontId="21" fillId="13" borderId="15" xfId="7" applyNumberFormat="1" applyFill="1" applyBorder="1" applyAlignment="1">
      <alignment vertical="center" wrapText="1"/>
    </xf>
    <xf numFmtId="164" fontId="5" fillId="24" borderId="6" xfId="0" applyNumberFormat="1" applyFont="1" applyFill="1" applyBorder="1" applyAlignment="1">
      <alignment vertical="top" wrapText="1"/>
    </xf>
    <xf numFmtId="3" fontId="20" fillId="24" borderId="6" xfId="0" applyNumberFormat="1" applyFont="1" applyFill="1" applyBorder="1" applyAlignment="1">
      <alignment vertical="top" wrapText="1"/>
    </xf>
    <xf numFmtId="164" fontId="5" fillId="24" borderId="6" xfId="0" applyNumberFormat="1" applyFont="1" applyFill="1" applyBorder="1" applyAlignment="1">
      <alignment vertical="center" wrapText="1"/>
    </xf>
    <xf numFmtId="0" fontId="0" fillId="24" borderId="0" xfId="0" applyFill="1" applyAlignment="1">
      <alignment vertical="center"/>
    </xf>
    <xf numFmtId="164" fontId="8" fillId="24" borderId="6" xfId="1" applyNumberFormat="1" applyFill="1" applyBorder="1" applyAlignment="1">
      <alignment vertical="center" wrapText="1"/>
    </xf>
    <xf numFmtId="3" fontId="20" fillId="24" borderId="6" xfId="0" applyNumberFormat="1" applyFont="1" applyFill="1" applyBorder="1" applyAlignment="1">
      <alignment vertical="center" wrapText="1"/>
    </xf>
    <xf numFmtId="0" fontId="0" fillId="24" borderId="0" xfId="0" applyFill="1"/>
    <xf numFmtId="3" fontId="20" fillId="24" borderId="4" xfId="0" applyNumberFormat="1" applyFont="1" applyFill="1" applyBorder="1" applyAlignment="1">
      <alignment vertical="center" wrapText="1"/>
    </xf>
    <xf numFmtId="3" fontId="8" fillId="24" borderId="6" xfId="1" applyNumberFormat="1" applyFill="1" applyBorder="1" applyAlignment="1">
      <alignment vertical="top" wrapText="1"/>
    </xf>
    <xf numFmtId="3" fontId="8" fillId="24" borderId="6" xfId="1" applyNumberFormat="1" applyFill="1" applyBorder="1" applyAlignment="1">
      <alignment vertical="center" wrapText="1"/>
    </xf>
    <xf numFmtId="164" fontId="29" fillId="24" borderId="6" xfId="0" applyNumberFormat="1" applyFont="1" applyFill="1" applyBorder="1" applyAlignment="1">
      <alignment vertical="center" wrapText="1"/>
    </xf>
    <xf numFmtId="3" fontId="21" fillId="24" borderId="6" xfId="7" applyNumberFormat="1" applyFill="1" applyBorder="1" applyAlignment="1">
      <alignment vertical="center" wrapText="1"/>
    </xf>
    <xf numFmtId="0" fontId="17" fillId="24" borderId="6" xfId="0" applyFont="1" applyFill="1" applyBorder="1" applyAlignment="1">
      <alignment vertical="top" wrapText="1"/>
    </xf>
    <xf numFmtId="0" fontId="7" fillId="24" borderId="6" xfId="0" applyFont="1" applyFill="1" applyBorder="1" applyAlignment="1">
      <alignment vertical="top" wrapText="1"/>
    </xf>
    <xf numFmtId="0" fontId="7" fillId="24" borderId="6" xfId="0" applyFont="1" applyFill="1" applyBorder="1" applyAlignment="1">
      <alignment horizontal="left" vertical="top" wrapText="1"/>
    </xf>
    <xf numFmtId="164" fontId="5" fillId="24" borderId="3" xfId="0" applyNumberFormat="1" applyFont="1" applyFill="1" applyBorder="1" applyAlignment="1">
      <alignment vertical="top" wrapText="1"/>
    </xf>
    <xf numFmtId="3" fontId="43" fillId="24" borderId="6" xfId="7" applyNumberFormat="1" applyFont="1" applyFill="1" applyBorder="1" applyAlignment="1">
      <alignment vertical="center" wrapText="1"/>
    </xf>
    <xf numFmtId="0" fontId="44" fillId="4" borderId="15" xfId="1" applyFont="1" applyBorder="1" applyAlignment="1">
      <alignment wrapText="1"/>
    </xf>
    <xf numFmtId="0" fontId="44" fillId="4" borderId="15" xfId="1" applyFont="1" applyBorder="1" applyAlignment="1">
      <alignment vertical="center" wrapText="1"/>
    </xf>
    <xf numFmtId="0" fontId="0" fillId="13" borderId="0" xfId="0" applyFill="1"/>
    <xf numFmtId="0" fontId="0" fillId="25" borderId="0" xfId="0" applyFill="1"/>
    <xf numFmtId="0" fontId="45" fillId="26" borderId="51" xfId="0" applyFont="1" applyFill="1" applyBorder="1" applyAlignment="1">
      <alignment horizontal="left" vertical="top"/>
    </xf>
    <xf numFmtId="0" fontId="46" fillId="26" borderId="52" xfId="0" applyFont="1" applyFill="1" applyBorder="1" applyAlignment="1">
      <alignment horizontal="left" vertical="top"/>
    </xf>
    <xf numFmtId="4" fontId="0" fillId="0" borderId="0" xfId="0" applyNumberFormat="1"/>
    <xf numFmtId="0" fontId="0" fillId="0" borderId="0" xfId="0" applyFill="1"/>
    <xf numFmtId="0" fontId="47" fillId="0" borderId="0" xfId="0" applyFont="1"/>
    <xf numFmtId="0" fontId="4" fillId="3" borderId="1" xfId="0" applyFont="1" applyFill="1" applyBorder="1" applyAlignment="1">
      <alignment horizontal="center"/>
    </xf>
    <xf numFmtId="0" fontId="4" fillId="7" borderId="16" xfId="5" applyFont="1" applyBorder="1" applyAlignment="1">
      <alignment horizontal="center" vertical="top" wrapText="1"/>
    </xf>
    <xf numFmtId="0" fontId="4" fillId="7" borderId="17" xfId="5" applyFont="1" applyBorder="1" applyAlignment="1">
      <alignment horizontal="center" vertical="top" wrapText="1"/>
    </xf>
    <xf numFmtId="0" fontId="4" fillId="7" borderId="18" xfId="5" applyFont="1" applyBorder="1" applyAlignment="1">
      <alignment horizontal="center" vertical="top" wrapText="1"/>
    </xf>
    <xf numFmtId="0" fontId="13" fillId="0" borderId="41" xfId="3" applyFont="1" applyBorder="1" applyAlignment="1">
      <alignment horizontal="left" vertical="top" wrapText="1"/>
    </xf>
    <xf numFmtId="0" fontId="36" fillId="0" borderId="41" xfId="3" applyFont="1" applyBorder="1"/>
    <xf numFmtId="0" fontId="34" fillId="0" borderId="1" xfId="3" applyFont="1" applyAlignment="1">
      <alignment horizontal="center" vertical="center" wrapText="1"/>
    </xf>
    <xf numFmtId="0" fontId="11" fillId="0" borderId="1" xfId="3"/>
  </cellXfs>
  <cellStyles count="10">
    <cellStyle name="20 % - Dekorfärg2" xfId="9" builtinId="34"/>
    <cellStyle name="Anteckning" xfId="5" builtinId="10"/>
    <cellStyle name="Bra" xfId="1" builtinId="26"/>
    <cellStyle name="Dålig" xfId="2" builtinId="27"/>
    <cellStyle name="Indata" xfId="6" builtinId="20"/>
    <cellStyle name="Kontrollcell" xfId="8" builtinId="23"/>
    <cellStyle name="Neutral" xfId="7" builtinId="28"/>
    <cellStyle name="Normal" xfId="0" builtinId="0"/>
    <cellStyle name="Normal 2" xfId="3" xr:uid="{21816BBF-6036-4075-B31D-542F42710D10}"/>
    <cellStyle name="Utdata" xfId="4" builtinId="21"/>
  </cellStyles>
  <dxfs count="16">
    <dxf>
      <font>
        <b val="0"/>
        <i val="0"/>
        <strike val="0"/>
        <condense val="0"/>
        <extend val="0"/>
        <outline val="0"/>
        <shadow val="0"/>
        <u val="none"/>
        <vertAlign val="baseline"/>
        <sz val="11"/>
        <color rgb="FF000000"/>
        <name val="Calibri"/>
        <scheme val="minor"/>
      </font>
      <numFmt numFmtId="165" formatCode="#,##0\ &quot;kr&quo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0\ &quot;kr&quot;"/>
      <alignment horizontal="general" vertical="bottom" textRotation="0" wrapText="0" indent="0" justifyLastLine="0" shrinkToFit="0" readingOrder="0"/>
    </dxf>
    <dxf>
      <font>
        <b val="0"/>
        <i val="0"/>
        <strike val="0"/>
        <condense val="0"/>
        <extend val="0"/>
        <outline val="0"/>
        <shadow val="0"/>
        <u val="none"/>
        <vertAlign val="baseline"/>
        <sz val="14"/>
        <color rgb="FF2C3038"/>
        <name val="Calibri"/>
        <family val="2"/>
        <scheme val="none"/>
      </font>
      <numFmt numFmtId="165" formatCode="#,##0\ &quot;kr&quo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 [$kr-41D]"/>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ill>
        <patternFill patternType="solid">
          <fgColor rgb="FFB8B8FF"/>
          <bgColor rgb="FFB8B8FF"/>
        </patternFill>
      </fill>
    </dxf>
    <dxf>
      <fill>
        <patternFill patternType="solid">
          <fgColor rgb="FFEAF4FF"/>
          <bgColor rgb="FFEAF4FF"/>
        </patternFill>
      </fill>
    </dxf>
    <dxf>
      <fill>
        <patternFill patternType="solid">
          <fgColor theme="6"/>
          <bgColor theme="6"/>
        </patternFill>
      </fill>
    </dxf>
  </dxfs>
  <tableStyles count="1" defaultTableStyle="TableStyleMedium2" defaultPivotStyle="PivotStyleLight16">
    <tableStyle name="5.Utbetalning lön-style" pivot="0" count="3" xr9:uid="{C8709CB4-B30A-4CAB-B8D3-FCCC34FB444F}">
      <tableStyleElement type="headerRow" dxfId="15"/>
      <tableStyleElement type="firstRowStripe" dxfId="14"/>
      <tableStyleElement type="secondRowStripe" dxfId="13"/>
    </tableStyle>
  </tableStyles>
  <colors>
    <mruColors>
      <color rgb="FFE55662"/>
      <color rgb="FFFF3300"/>
      <color rgb="FF3CB594"/>
      <color rgb="FF4EACBF"/>
      <color rgb="FFCAE5E8"/>
      <color rgb="FFFAD7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sv-SE"/>
              <a:t>Inäkter vs utgifter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v-SE"/>
        </a:p>
      </c:txPr>
    </c:title>
    <c:autoTitleDeleted val="0"/>
    <c:plotArea>
      <c:layout>
        <c:manualLayout>
          <c:layoutTarget val="inner"/>
          <c:xMode val="edge"/>
          <c:yMode val="edge"/>
          <c:x val="6.6008075911159828E-2"/>
          <c:y val="9.0443682730251301E-2"/>
          <c:w val="0.92417404868394948"/>
          <c:h val="0.75883360128561728"/>
        </c:manualLayout>
      </c:layout>
      <c:barChart>
        <c:barDir val="col"/>
        <c:grouping val="clustered"/>
        <c:varyColors val="0"/>
        <c:ser>
          <c:idx val="6"/>
          <c:order val="0"/>
          <c:tx>
            <c:strRef>
              <c:f>'Resultatbudget år 1'!$A$13</c:f>
              <c:strCache>
                <c:ptCount val="1"/>
                <c:pt idx="0">
                  <c:v>Summa intäkter per månad(inkl moms)</c:v>
                </c:pt>
              </c:strCache>
            </c:strRef>
          </c:tx>
          <c:spPr>
            <a:solidFill>
              <a:srgbClr val="00B050"/>
            </a:solidFill>
            <a:ln>
              <a:solidFill>
                <a:srgbClr val="00B050"/>
              </a:solidFill>
            </a:ln>
            <a:effectLst>
              <a:outerShdw blurRad="57150" dist="19050" dir="5400000" algn="ctr" rotWithShape="0">
                <a:srgbClr val="000000">
                  <a:alpha val="63000"/>
                </a:srgbClr>
              </a:outerShdw>
            </a:effectLst>
          </c:spPr>
          <c:invertIfNegative val="0"/>
          <c:dLbls>
            <c:dLbl>
              <c:idx val="2"/>
              <c:layout>
                <c:manualLayout>
                  <c:x val="-3.1161477721736868E-2"/>
                  <c:y val="6.5921106450302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4C-486D-8688-6D4CA65BF798}"/>
                </c:ext>
              </c:extLst>
            </c:dLbl>
            <c:dLbl>
              <c:idx val="5"/>
              <c:layout>
                <c:manualLayout>
                  <c:x val="-1.3276436311785085E-2"/>
                  <c:y val="-2.3033836834991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9E4-4D6D-818D-C6B4B59A8ED1}"/>
                </c:ext>
              </c:extLst>
            </c:dLbl>
            <c:dLbl>
              <c:idx val="6"/>
              <c:layout>
                <c:manualLayout>
                  <c:x val="-1.9635750809781454E-2"/>
                  <c:y val="-4.38928630127938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9E4-4D6D-818D-C6B4B59A8ED1}"/>
                </c:ext>
              </c:extLst>
            </c:dLbl>
            <c:dLbl>
              <c:idx val="7"/>
              <c:layout>
                <c:manualLayout>
                  <c:x val="-1.627013082591388E-2"/>
                  <c:y val="-3.6630920897086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9E4-4D6D-818D-C6B4B59A8ED1}"/>
                </c:ext>
              </c:extLst>
            </c:dLbl>
            <c:dLbl>
              <c:idx val="8"/>
              <c:layout>
                <c:manualLayout>
                  <c:x val="-4.630247439226319E-3"/>
                  <c:y val="-1.78973844880007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9E4-4D6D-818D-C6B4B59A8ED1}"/>
                </c:ext>
              </c:extLst>
            </c:dLbl>
            <c:dLbl>
              <c:idx val="9"/>
              <c:layout>
                <c:manualLayout>
                  <c:x val="-1.4224753191198375E-2"/>
                  <c:y val="-5.6188321218478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9E4-4D6D-818D-C6B4B59A8ED1}"/>
                </c:ext>
              </c:extLst>
            </c:dLbl>
            <c:dLbl>
              <c:idx val="10"/>
              <c:layout>
                <c:manualLayout>
                  <c:x val="-7.772464880167234E-3"/>
                  <c:y val="-3.25819412660323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9E4-4D6D-818D-C6B4B59A8ED1}"/>
                </c:ext>
              </c:extLst>
            </c:dLbl>
            <c:dLbl>
              <c:idx val="11"/>
              <c:layout>
                <c:manualLayout>
                  <c:x val="-2.3807084569256551E-2"/>
                  <c:y val="-1.380297310642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9E4-4D6D-818D-C6B4B59A8ED1}"/>
                </c:ext>
              </c:extLst>
            </c:dLbl>
            <c:dLbl>
              <c:idx val="12"/>
              <c:layout>
                <c:manualLayout>
                  <c:x val="-2.0057200682071456E-2"/>
                  <c:y val="-9.18145035792098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9E4-4D6D-818D-C6B4B59A8ED1}"/>
                </c:ext>
              </c:extLst>
            </c:dLbl>
            <c:dLbl>
              <c:idx val="13"/>
              <c:layout>
                <c:manualLayout>
                  <c:x val="-6.3035444351421449E-3"/>
                  <c:y val="-4.6953339709030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9E4-4D6D-818D-C6B4B59A8ED1}"/>
                </c:ext>
              </c:extLst>
            </c:dLbl>
            <c:dLbl>
              <c:idx val="14"/>
              <c:layout>
                <c:manualLayout>
                  <c:x val="-1.0995472869624937E-2"/>
                  <c:y val="-7.6318264657326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9E4-4D6D-818D-C6B4B59A8ED1}"/>
                </c:ext>
              </c:extLst>
            </c:dLbl>
            <c:dLbl>
              <c:idx val="15"/>
              <c:layout>
                <c:manualLayout>
                  <c:x val="-1.2755758075553068E-2"/>
                  <c:y val="-3.3718791939169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9E4-4D6D-818D-C6B4B59A8E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'Resultatbudget år 1'!$B$4:$Q$4</c:f>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f>'Resultatbudget år 1'!$B$13:$Q$13</c:f>
              <c:numCache>
                <c:formatCode>_-* #\ ##0\ "kr"_-;\-* #\ ##0\ "kr"_-;_-* "-"??\ "kr"_-;_-@</c:formatCode>
                <c:ptCount val="16"/>
                <c:pt idx="2">
                  <c:v>45000</c:v>
                </c:pt>
                <c:pt idx="3">
                  <c:v>15000</c:v>
                </c:pt>
                <c:pt idx="4">
                  <c:v>107302</c:v>
                </c:pt>
                <c:pt idx="5">
                  <c:v>128750</c:v>
                </c:pt>
                <c:pt idx="6">
                  <c:v>128750</c:v>
                </c:pt>
                <c:pt idx="7">
                  <c:v>117350</c:v>
                </c:pt>
                <c:pt idx="8">
                  <c:v>92500</c:v>
                </c:pt>
                <c:pt idx="9">
                  <c:v>103750</c:v>
                </c:pt>
                <c:pt idx="10">
                  <c:v>108750</c:v>
                </c:pt>
                <c:pt idx="11">
                  <c:v>97500</c:v>
                </c:pt>
                <c:pt idx="12">
                  <c:v>143750</c:v>
                </c:pt>
                <c:pt idx="13">
                  <c:v>125000</c:v>
                </c:pt>
                <c:pt idx="14">
                  <c:v>133750</c:v>
                </c:pt>
                <c:pt idx="15">
                  <c:v>75000</c:v>
                </c:pt>
              </c:numCache>
            </c:numRef>
          </c:val>
          <c:extLst>
            <c:ext xmlns:c16="http://schemas.microsoft.com/office/drawing/2014/chart" uri="{C3380CC4-5D6E-409C-BE32-E72D297353CC}">
              <c16:uniqueId val="{00000006-916F-4946-8C1A-2764AED22AE0}"/>
            </c:ext>
          </c:extLst>
        </c:ser>
        <c:ser>
          <c:idx val="53"/>
          <c:order val="2"/>
          <c:tx>
            <c:strRef>
              <c:f>'Resultatbudget år 1'!$A$66</c:f>
              <c:strCache>
                <c:ptCount val="1"/>
                <c:pt idx="0">
                  <c:v>Summa kostnader per månad</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dLbls>
            <c:dLbl>
              <c:idx val="1"/>
              <c:layout>
                <c:manualLayout>
                  <c:x val="0"/>
                  <c:y val="-2.63684425801209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A2-44DD-82AE-349D9A60D9BA}"/>
                </c:ext>
              </c:extLst>
            </c:dLbl>
            <c:dLbl>
              <c:idx val="2"/>
              <c:layout>
                <c:manualLayout>
                  <c:x val="-7.1657643395216615E-3"/>
                  <c:y val="-1.52084837176597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sv-SE"/>
                </a:p>
              </c:txPr>
              <c:showLegendKey val="0"/>
              <c:showVal val="1"/>
              <c:showCatName val="0"/>
              <c:showSerName val="0"/>
              <c:showPercent val="0"/>
              <c:showBubbleSize val="0"/>
              <c:extLst>
                <c:ext xmlns:c15="http://schemas.microsoft.com/office/drawing/2012/chart" uri="{CE6537A1-D6FC-4f65-9D91-7224C49458BB}">
                  <c15:layout>
                    <c:manualLayout>
                      <c:w val="4.6978490864565715E-2"/>
                      <c:h val="4.3856381630587214E-2"/>
                    </c:manualLayout>
                  </c15:layout>
                </c:ext>
                <c:ext xmlns:c16="http://schemas.microsoft.com/office/drawing/2014/chart" uri="{C3380CC4-5D6E-409C-BE32-E72D297353CC}">
                  <c16:uniqueId val="{0000000D-89E4-4D6D-818D-C6B4B59A8ED1}"/>
                </c:ext>
              </c:extLst>
            </c:dLbl>
            <c:dLbl>
              <c:idx val="3"/>
              <c:layout>
                <c:manualLayout>
                  <c:x val="-2.6181001079708607E-2"/>
                  <c:y val="6.5839294519190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E4-4D6D-818D-C6B4B59A8ED1}"/>
                </c:ext>
              </c:extLst>
            </c:dLbl>
            <c:dLbl>
              <c:idx val="4"/>
              <c:layout>
                <c:manualLayout>
                  <c:x val="-1.8544875764793637E-2"/>
                  <c:y val="5.12083401815927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E4-4D6D-818D-C6B4B59A8ED1}"/>
                </c:ext>
              </c:extLst>
            </c:dLbl>
            <c:dLbl>
              <c:idx val="5"/>
              <c:layout>
                <c:manualLayout>
                  <c:x val="5.4543752249392131E-3"/>
                  <c:y val="-5.1208340181592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E4-4D6D-818D-C6B4B59A8ED1}"/>
                </c:ext>
              </c:extLst>
            </c:dLbl>
            <c:dLbl>
              <c:idx val="6"/>
              <c:layout>
                <c:manualLayout>
                  <c:x val="2.1783367429288873E-2"/>
                  <c:y val="2.65276221547532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E4-4D6D-818D-C6B4B59A8ED1}"/>
                </c:ext>
              </c:extLst>
            </c:dLbl>
            <c:dLbl>
              <c:idx val="7"/>
              <c:layout>
                <c:manualLayout>
                  <c:x val="5.7304849665759505E-3"/>
                  <c:y val="-6.4874673768382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E4-4D6D-818D-C6B4B59A8ED1}"/>
                </c:ext>
              </c:extLst>
            </c:dLbl>
            <c:dLbl>
              <c:idx val="8"/>
              <c:layout>
                <c:manualLayout>
                  <c:x val="4.3635001799513544E-3"/>
                  <c:y val="-5.852381735039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E4-4D6D-818D-C6B4B59A8ED1}"/>
                </c:ext>
              </c:extLst>
            </c:dLbl>
            <c:dLbl>
              <c:idx val="9"/>
              <c:layout>
                <c:manualLayout>
                  <c:x val="6.5452502699270719E-3"/>
                  <c:y val="-4.87698477919930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E4-4D6D-818D-C6B4B59A8ED1}"/>
                </c:ext>
              </c:extLst>
            </c:dLbl>
            <c:dLbl>
              <c:idx val="10"/>
              <c:layout>
                <c:manualLayout>
                  <c:x val="6.5452502699270719E-3"/>
                  <c:y val="-5.364683257119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E4-4D6D-818D-C6B4B59A8ED1}"/>
                </c:ext>
              </c:extLst>
            </c:dLbl>
            <c:dLbl>
              <c:idx val="11"/>
              <c:layout>
                <c:manualLayout>
                  <c:x val="1.3090500539854144E-2"/>
                  <c:y val="-4.87698477919930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E4-4D6D-818D-C6B4B59A8ED1}"/>
                </c:ext>
              </c:extLst>
            </c:dLbl>
            <c:dLbl>
              <c:idx val="12"/>
              <c:layout>
                <c:manualLayout>
                  <c:x val="8.7270003599027087E-3"/>
                  <c:y val="-4.63313554023935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E4-4D6D-818D-C6B4B59A8ED1}"/>
                </c:ext>
              </c:extLst>
            </c:dLbl>
            <c:dLbl>
              <c:idx val="13"/>
              <c:layout>
                <c:manualLayout>
                  <c:x val="1.6772622630564064E-3"/>
                  <c:y val="-2.0340208276092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E4-4D6D-818D-C6B4B59A8ED1}"/>
                </c:ext>
              </c:extLst>
            </c:dLbl>
            <c:dLbl>
              <c:idx val="14"/>
              <c:layout>
                <c:manualLayout>
                  <c:x val="-2.1817500899757171E-3"/>
                  <c:y val="-4.3892863012793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E4-4D6D-818D-C6B4B59A8ED1}"/>
                </c:ext>
              </c:extLst>
            </c:dLbl>
            <c:dLbl>
              <c:idx val="15"/>
              <c:layout>
                <c:manualLayout>
                  <c:x val="0"/>
                  <c:y val="-2.682341628559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E4-4D6D-818D-C6B4B59A8E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'Resultatbudget år 1'!$B$4:$Q$4</c:f>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f>'Resultatbudget år 1'!$B$66:$Q$66</c:f>
              <c:numCache>
                <c:formatCode>_-* #\ ##0\ "kr"_-;\-* #\ ##0\ "kr"_-;_-* "-"??\ "kr"_-;_-@</c:formatCode>
                <c:ptCount val="16"/>
                <c:pt idx="1">
                  <c:v>-2500</c:v>
                </c:pt>
                <c:pt idx="2">
                  <c:v>-30490</c:v>
                </c:pt>
                <c:pt idx="3">
                  <c:v>-25402</c:v>
                </c:pt>
                <c:pt idx="4">
                  <c:v>-71898.94</c:v>
                </c:pt>
                <c:pt idx="5">
                  <c:v>-67948.94</c:v>
                </c:pt>
                <c:pt idx="6">
                  <c:v>-70197.94</c:v>
                </c:pt>
                <c:pt idx="7">
                  <c:v>-67197.94</c:v>
                </c:pt>
                <c:pt idx="8">
                  <c:v>-68697.94</c:v>
                </c:pt>
                <c:pt idx="9">
                  <c:v>-79397.94</c:v>
                </c:pt>
                <c:pt idx="10">
                  <c:v>-63227.94</c:v>
                </c:pt>
                <c:pt idx="11">
                  <c:v>-61397.94</c:v>
                </c:pt>
                <c:pt idx="12">
                  <c:v>-93247.94</c:v>
                </c:pt>
                <c:pt idx="13">
                  <c:v>-61397.94</c:v>
                </c:pt>
                <c:pt idx="14">
                  <c:v>-61558.94</c:v>
                </c:pt>
                <c:pt idx="15">
                  <c:v>-63558.94</c:v>
                </c:pt>
              </c:numCache>
            </c:numRef>
          </c:val>
          <c:extLst>
            <c:ext xmlns:c16="http://schemas.microsoft.com/office/drawing/2014/chart" uri="{C3380CC4-5D6E-409C-BE32-E72D297353CC}">
              <c16:uniqueId val="{00000035-916F-4946-8C1A-2764AED22AE0}"/>
            </c:ext>
          </c:extLst>
        </c:ser>
        <c:dLbls>
          <c:showLegendKey val="0"/>
          <c:showVal val="0"/>
          <c:showCatName val="0"/>
          <c:showSerName val="0"/>
          <c:showPercent val="0"/>
          <c:showBubbleSize val="0"/>
        </c:dLbls>
        <c:gapWidth val="150"/>
        <c:axId val="367260496"/>
        <c:axId val="367261576"/>
        <c:extLst>
          <c:ext xmlns:c15="http://schemas.microsoft.com/office/drawing/2012/chart" uri="{02D57815-91ED-43cb-92C2-25804820EDAC}">
            <c15:filteredBarSeries>
              <c15:ser>
                <c:idx val="7"/>
                <c:order val="1"/>
                <c:tx>
                  <c:strRef>
                    <c:extLst>
                      <c:ext uri="{02D57815-91ED-43cb-92C2-25804820EDAC}">
                        <c15:formulaRef>
                          <c15:sqref>'Resultatbudget år 1'!$A$14</c15:sqref>
                        </c15:formulaRef>
                      </c:ext>
                    </c:extLst>
                    <c:strCache>
                      <c:ptCount val="1"/>
                      <c:pt idx="0">
                        <c:v>Totala likvida medel aktuell månad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2"/>
                    <c:layout>
                      <c:manualLayout>
                        <c:x val="1.0387159240578916E-2"/>
                        <c:y val="-1.7578961720080683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784C-486D-8688-6D4CA65BF798}"/>
                      </c:ext>
                    </c:extLst>
                  </c:dLbl>
                  <c:dLbl>
                    <c:idx val="9"/>
                    <c:layout>
                      <c:manualLayout>
                        <c:x val="1.3220020851645937E-2"/>
                        <c:y val="-5.9328995805272164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3-784C-486D-8688-6D4CA65BF798}"/>
                      </c:ext>
                    </c:extLst>
                  </c:dLbl>
                  <c:dLbl>
                    <c:idx val="12"/>
                    <c:layout>
                      <c:manualLayout>
                        <c:x val="5.6657232221339728E-3"/>
                        <c:y val="-8.5697438385393163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2-784C-486D-8688-6D4CA65BF7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v-SE"/>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'Resultatbudget år 1'!$B$4:$Q$4</c15:sqref>
                        </c15:formulaRef>
                      </c:ext>
                    </c:extLst>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extLst>
                      <c:ext uri="{02D57815-91ED-43cb-92C2-25804820EDAC}">
                        <c15:formulaRef>
                          <c15:sqref>'Resultatbudget år 1'!$B$14:$Q$14</c15:sqref>
                        </c15:formulaRef>
                      </c:ext>
                    </c:extLst>
                    <c:numCache>
                      <c:formatCode>_-* #\ ##0\ "kr"_-;\-* #\ ##0\ "kr"_-;_-* "-"??\ "kr"_-;_-@</c:formatCode>
                      <c:ptCount val="16"/>
                      <c:pt idx="0">
                        <c:v>0</c:v>
                      </c:pt>
                      <c:pt idx="1">
                        <c:v>0</c:v>
                      </c:pt>
                      <c:pt idx="2">
                        <c:v>45000</c:v>
                      </c:pt>
                      <c:pt idx="3">
                        <c:v>29510</c:v>
                      </c:pt>
                      <c:pt idx="4">
                        <c:v>107302</c:v>
                      </c:pt>
                      <c:pt idx="5">
                        <c:v>128750</c:v>
                      </c:pt>
                      <c:pt idx="6">
                        <c:v>128750</c:v>
                      </c:pt>
                      <c:pt idx="7">
                        <c:v>117350</c:v>
                      </c:pt>
                      <c:pt idx="8">
                        <c:v>92500</c:v>
                      </c:pt>
                      <c:pt idx="9">
                        <c:v>103750</c:v>
                      </c:pt>
                      <c:pt idx="10">
                        <c:v>108750</c:v>
                      </c:pt>
                      <c:pt idx="11">
                        <c:v>97500</c:v>
                      </c:pt>
                      <c:pt idx="12">
                        <c:v>143750</c:v>
                      </c:pt>
                      <c:pt idx="13">
                        <c:v>125000</c:v>
                      </c:pt>
                      <c:pt idx="14">
                        <c:v>133750</c:v>
                      </c:pt>
                      <c:pt idx="15">
                        <c:v>75000</c:v>
                      </c:pt>
                    </c:numCache>
                  </c:numRef>
                </c:val>
                <c:extLst>
                  <c:ext xmlns:c16="http://schemas.microsoft.com/office/drawing/2014/chart" uri="{C3380CC4-5D6E-409C-BE32-E72D297353CC}">
                    <c16:uniqueId val="{00000007-916F-4946-8C1A-2764AED22AE0}"/>
                  </c:ext>
                </c:extLst>
              </c15:ser>
            </c15:filteredBarSeries>
          </c:ext>
        </c:extLst>
      </c:barChart>
      <c:lineChart>
        <c:grouping val="standard"/>
        <c:varyColors val="0"/>
        <c:ser>
          <c:idx val="56"/>
          <c:order val="3"/>
          <c:tx>
            <c:strRef>
              <c:f>'Resultatbudget år 1'!$A$69</c:f>
              <c:strCache>
                <c:ptCount val="1"/>
                <c:pt idx="0">
                  <c:v>Resultat före skatt per månad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'Resultatbudget år 1'!$B$4:$Q$4</c:f>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f>'Resultatbudget år 1'!$B$69:$Q$69</c:f>
              <c:numCache>
                <c:formatCode>_-* #\ ##0\ "kr"_-;\-* #\ ##0\ "kr"_-;_-* "-"??\ "kr"_-;_-@</c:formatCode>
                <c:ptCount val="16"/>
                <c:pt idx="2">
                  <c:v>14510</c:v>
                </c:pt>
                <c:pt idx="3">
                  <c:v>4108</c:v>
                </c:pt>
                <c:pt idx="4">
                  <c:v>35403.06</c:v>
                </c:pt>
                <c:pt idx="5">
                  <c:v>60801.06</c:v>
                </c:pt>
                <c:pt idx="6">
                  <c:v>58552.06</c:v>
                </c:pt>
                <c:pt idx="7">
                  <c:v>50152.06</c:v>
                </c:pt>
                <c:pt idx="8">
                  <c:v>23802.059999999998</c:v>
                </c:pt>
                <c:pt idx="9">
                  <c:v>24352.059999999998</c:v>
                </c:pt>
                <c:pt idx="10">
                  <c:v>45522.06</c:v>
                </c:pt>
                <c:pt idx="11">
                  <c:v>36102.06</c:v>
                </c:pt>
                <c:pt idx="12">
                  <c:v>50502.06</c:v>
                </c:pt>
                <c:pt idx="13">
                  <c:v>63602.06</c:v>
                </c:pt>
                <c:pt idx="14">
                  <c:v>72191.06</c:v>
                </c:pt>
                <c:pt idx="15">
                  <c:v>11441.059999999998</c:v>
                </c:pt>
              </c:numCache>
            </c:numRef>
          </c:val>
          <c:smooth val="0"/>
          <c:extLst>
            <c:ext xmlns:c16="http://schemas.microsoft.com/office/drawing/2014/chart" uri="{C3380CC4-5D6E-409C-BE32-E72D297353CC}">
              <c16:uniqueId val="{00000038-916F-4946-8C1A-2764AED22AE0}"/>
            </c:ext>
          </c:extLst>
        </c:ser>
        <c:ser>
          <c:idx val="57"/>
          <c:order val="4"/>
          <c:tx>
            <c:strRef>
              <c:f>'Resultatbudget år 1'!#REF!</c:f>
              <c:strCache>
                <c:ptCount val="1"/>
                <c:pt idx="0">
                  <c:v>#REFERENS!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'Resultatbudget år 1'!$B$4:$Q$4</c:f>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f>'Resultatbudget år 1'!#REF!</c:f>
              <c:numCache>
                <c:formatCode>General</c:formatCode>
                <c:ptCount val="1"/>
                <c:pt idx="0">
                  <c:v>1</c:v>
                </c:pt>
              </c:numCache>
            </c:numRef>
          </c:val>
          <c:smooth val="0"/>
          <c:extLst>
            <c:ext xmlns:c16="http://schemas.microsoft.com/office/drawing/2014/chart" uri="{C3380CC4-5D6E-409C-BE32-E72D297353CC}">
              <c16:uniqueId val="{00000039-916F-4946-8C1A-2764AED22AE0}"/>
            </c:ext>
          </c:extLst>
        </c:ser>
        <c:ser>
          <c:idx val="58"/>
          <c:order val="5"/>
          <c:tx>
            <c:strRef>
              <c:f>'Resultatbudget år 1'!$A$71</c:f>
              <c:strCache>
                <c:ptCount val="1"/>
                <c:pt idx="0">
                  <c:v>Resultat efter skatt (20.6%) per månad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'Resultatbudget år 1'!$B$4:$Q$4</c:f>
              <c:strCache>
                <c:ptCount val="16"/>
                <c:pt idx="0">
                  <c:v>Sep-23</c:v>
                </c:pt>
                <c:pt idx="1">
                  <c:v>Oct-23</c:v>
                </c:pt>
                <c:pt idx="2">
                  <c:v>Nov-23</c:v>
                </c:pt>
                <c:pt idx="3">
                  <c:v>Dec-23</c:v>
                </c:pt>
                <c:pt idx="4">
                  <c:v>jan</c:v>
                </c:pt>
                <c:pt idx="5">
                  <c:v>feb</c:v>
                </c:pt>
                <c:pt idx="6">
                  <c:v>mar</c:v>
                </c:pt>
                <c:pt idx="7">
                  <c:v>apr</c:v>
                </c:pt>
                <c:pt idx="8">
                  <c:v>maj</c:v>
                </c:pt>
                <c:pt idx="9">
                  <c:v>jun</c:v>
                </c:pt>
                <c:pt idx="10">
                  <c:v>jul</c:v>
                </c:pt>
                <c:pt idx="11">
                  <c:v>aug</c:v>
                </c:pt>
                <c:pt idx="12">
                  <c:v>sep</c:v>
                </c:pt>
                <c:pt idx="13">
                  <c:v>okt</c:v>
                </c:pt>
                <c:pt idx="14">
                  <c:v>nov</c:v>
                </c:pt>
                <c:pt idx="15">
                  <c:v>dec</c:v>
                </c:pt>
              </c:strCache>
            </c:strRef>
          </c:cat>
          <c:val>
            <c:numRef>
              <c:f>'Resultatbudget år 1'!$B$71:$Q$71</c:f>
              <c:numCache>
                <c:formatCode>_-* #\ ##0\ "kr"_-;\-* #\ ##0\ "kr"_-;_-* "-"??\ "kr"_-;_-@</c:formatCode>
                <c:ptCount val="16"/>
                <c:pt idx="4">
                  <c:v>28322.448</c:v>
                </c:pt>
                <c:pt idx="5">
                  <c:v>48640.847999999998</c:v>
                </c:pt>
                <c:pt idx="6">
                  <c:v>46841.648000000001</c:v>
                </c:pt>
                <c:pt idx="7">
                  <c:v>40121.648000000001</c:v>
                </c:pt>
                <c:pt idx="8">
                  <c:v>19041.647999999997</c:v>
                </c:pt>
                <c:pt idx="9">
                  <c:v>19481.647999999997</c:v>
                </c:pt>
                <c:pt idx="10">
                  <c:v>36417.648000000001</c:v>
                </c:pt>
                <c:pt idx="11">
                  <c:v>28881.648000000001</c:v>
                </c:pt>
                <c:pt idx="12">
                  <c:v>40401.648000000001</c:v>
                </c:pt>
                <c:pt idx="13">
                  <c:v>50881.648000000001</c:v>
                </c:pt>
                <c:pt idx="14">
                  <c:v>57752.847999999998</c:v>
                </c:pt>
                <c:pt idx="15">
                  <c:v>9152.8479999999981</c:v>
                </c:pt>
              </c:numCache>
            </c:numRef>
          </c:val>
          <c:smooth val="0"/>
          <c:extLst>
            <c:ext xmlns:c16="http://schemas.microsoft.com/office/drawing/2014/chart" uri="{C3380CC4-5D6E-409C-BE32-E72D297353CC}">
              <c16:uniqueId val="{0000003A-916F-4946-8C1A-2764AED22AE0}"/>
            </c:ext>
          </c:extLst>
        </c:ser>
        <c:dLbls>
          <c:showLegendKey val="0"/>
          <c:showVal val="0"/>
          <c:showCatName val="0"/>
          <c:showSerName val="0"/>
          <c:showPercent val="0"/>
          <c:showBubbleSize val="0"/>
        </c:dLbls>
        <c:marker val="1"/>
        <c:smooth val="0"/>
        <c:axId val="367260496"/>
        <c:axId val="367261576"/>
      </c:lineChart>
      <c:catAx>
        <c:axId val="367260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v-SE"/>
          </a:p>
        </c:txPr>
        <c:crossAx val="367261576"/>
        <c:crosses val="autoZero"/>
        <c:auto val="1"/>
        <c:lblAlgn val="ctr"/>
        <c:lblOffset val="100"/>
        <c:noMultiLvlLbl val="0"/>
      </c:catAx>
      <c:valAx>
        <c:axId val="367261576"/>
        <c:scaling>
          <c:orientation val="minMax"/>
        </c:scaling>
        <c:delete val="0"/>
        <c:axPos val="l"/>
        <c:majorGridlines>
          <c:spPr>
            <a:ln w="9525" cap="flat" cmpd="sng" algn="ctr">
              <a:solidFill>
                <a:schemeClr val="lt1">
                  <a:lumMod val="95000"/>
                  <a:alpha val="10000"/>
                </a:schemeClr>
              </a:solidFill>
              <a:round/>
            </a:ln>
            <a:effectLst/>
          </c:spPr>
        </c:majorGridlines>
        <c:numFmt formatCode="_-* #\ ##0\ &quot;kr&quot;_-;\-* #\ ##0\ &quot;kr&quot;_-;_-* &quot;-&quot;??\ &quot;kr&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v-SE"/>
          </a:p>
        </c:txPr>
        <c:crossAx val="367260496"/>
        <c:crosses val="autoZero"/>
        <c:crossBetween val="between"/>
      </c:valAx>
      <c:spPr>
        <a:noFill/>
        <a:ln>
          <a:noFill/>
        </a:ln>
        <a:effectLst/>
      </c:spPr>
    </c:plotArea>
    <c:legend>
      <c:legendPos val="b"/>
      <c:legendEntry>
        <c:idx val="3"/>
        <c:delete val="1"/>
      </c:legendEntry>
      <c:layout>
        <c:manualLayout>
          <c:xMode val="edge"/>
          <c:yMode val="edge"/>
          <c:x val="0.13764872893349619"/>
          <c:y val="0.92835646947856021"/>
          <c:w val="0.63209400284965922"/>
          <c:h val="3.52785473365037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tx>
            <c:strRef>
              <c:f>'Resultatbudget år 2'!$A$13</c:f>
              <c:strCache>
                <c:ptCount val="1"/>
                <c:pt idx="0">
                  <c:v>Summa intäkter</c:v>
                </c:pt>
              </c:strCache>
            </c:strRef>
          </c:tx>
          <c:spPr>
            <a:ln w="57150" cmpd="sng">
              <a:solidFill>
                <a:srgbClr val="A2BD90"/>
              </a:solidFill>
              <a:prstDash val="solid"/>
            </a:ln>
          </c:spPr>
          <c:marker>
            <c:symbol val="none"/>
          </c:marker>
          <c:cat>
            <c:strRef>
              <c:f>'Resultatbudget år 2'!$B$4:$M$4</c:f>
              <c:strCache>
                <c:ptCount val="12"/>
                <c:pt idx="0">
                  <c:v>jan</c:v>
                </c:pt>
                <c:pt idx="1">
                  <c:v>feb</c:v>
                </c:pt>
                <c:pt idx="2">
                  <c:v>mar</c:v>
                </c:pt>
                <c:pt idx="3">
                  <c:v>apr</c:v>
                </c:pt>
                <c:pt idx="4">
                  <c:v>maj</c:v>
                </c:pt>
                <c:pt idx="5">
                  <c:v>jun</c:v>
                </c:pt>
                <c:pt idx="6">
                  <c:v>jul</c:v>
                </c:pt>
                <c:pt idx="7">
                  <c:v>aug</c:v>
                </c:pt>
                <c:pt idx="8">
                  <c:v>sep</c:v>
                </c:pt>
                <c:pt idx="9">
                  <c:v>okt</c:v>
                </c:pt>
                <c:pt idx="10">
                  <c:v>nov</c:v>
                </c:pt>
                <c:pt idx="11">
                  <c:v>dec</c:v>
                </c:pt>
              </c:strCache>
            </c:strRef>
          </c:cat>
          <c:val>
            <c:numRef>
              <c:f>'Resultatbudget år 2'!$B$13:$M$13</c:f>
              <c:numCache>
                <c:formatCode>_-* #\ ##0\ "kr"_-;\-* #\ ##0\ "kr"_-;_-* "-"??\ "kr"_-;_-@</c:formatCode>
                <c:ptCount val="12"/>
                <c:pt idx="0">
                  <c:v>276662.80199999997</c:v>
                </c:pt>
                <c:pt idx="1">
                  <c:v>82500</c:v>
                </c:pt>
                <c:pt idx="2">
                  <c:v>82500</c:v>
                </c:pt>
                <c:pt idx="3">
                  <c:v>82500</c:v>
                </c:pt>
                <c:pt idx="4">
                  <c:v>82500</c:v>
                </c:pt>
                <c:pt idx="5">
                  <c:v>79500</c:v>
                </c:pt>
                <c:pt idx="6">
                  <c:v>79500</c:v>
                </c:pt>
                <c:pt idx="7">
                  <c:v>79500</c:v>
                </c:pt>
                <c:pt idx="8">
                  <c:v>79500</c:v>
                </c:pt>
                <c:pt idx="9">
                  <c:v>79500</c:v>
                </c:pt>
                <c:pt idx="10">
                  <c:v>79500</c:v>
                </c:pt>
                <c:pt idx="11">
                  <c:v>79500</c:v>
                </c:pt>
              </c:numCache>
            </c:numRef>
          </c:val>
          <c:smooth val="0"/>
          <c:extLst>
            <c:ext xmlns:c16="http://schemas.microsoft.com/office/drawing/2014/chart" uri="{C3380CC4-5D6E-409C-BE32-E72D297353CC}">
              <c16:uniqueId val="{00000000-F2B7-4249-83CE-E177111BF14F}"/>
            </c:ext>
          </c:extLst>
        </c:ser>
        <c:ser>
          <c:idx val="1"/>
          <c:order val="1"/>
          <c:tx>
            <c:strRef>
              <c:f>'Resultatbudget år 2'!$A$61</c:f>
              <c:strCache>
                <c:ptCount val="1"/>
                <c:pt idx="0">
                  <c:v>Summa kostnader</c:v>
                </c:pt>
              </c:strCache>
            </c:strRef>
          </c:tx>
          <c:spPr>
            <a:ln w="57150" cmpd="sng">
              <a:solidFill>
                <a:srgbClr val="DD2D32"/>
              </a:solidFill>
              <a:prstDash val="solid"/>
            </a:ln>
          </c:spPr>
          <c:marker>
            <c:symbol val="none"/>
          </c:marker>
          <c:cat>
            <c:strRef>
              <c:f>'Resultatbudget år 2'!$B$4:$M$4</c:f>
              <c:strCache>
                <c:ptCount val="12"/>
                <c:pt idx="0">
                  <c:v>jan</c:v>
                </c:pt>
                <c:pt idx="1">
                  <c:v>feb</c:v>
                </c:pt>
                <c:pt idx="2">
                  <c:v>mar</c:v>
                </c:pt>
                <c:pt idx="3">
                  <c:v>apr</c:v>
                </c:pt>
                <c:pt idx="4">
                  <c:v>maj</c:v>
                </c:pt>
                <c:pt idx="5">
                  <c:v>jun</c:v>
                </c:pt>
                <c:pt idx="6">
                  <c:v>jul</c:v>
                </c:pt>
                <c:pt idx="7">
                  <c:v>aug</c:v>
                </c:pt>
                <c:pt idx="8">
                  <c:v>sep</c:v>
                </c:pt>
                <c:pt idx="9">
                  <c:v>okt</c:v>
                </c:pt>
                <c:pt idx="10">
                  <c:v>nov</c:v>
                </c:pt>
                <c:pt idx="11">
                  <c:v>dec</c:v>
                </c:pt>
              </c:strCache>
            </c:strRef>
          </c:cat>
          <c:val>
            <c:numRef>
              <c:f>'Resultatbudget år 2'!$B$61:$M$61</c:f>
              <c:numCache>
                <c:formatCode>_-* #\ ##0\ "kr"_-;\-* #\ ##0\ "kr"_-;_-* "-"??\ "kr"_-;_-@</c:formatCode>
                <c:ptCount val="12"/>
                <c:pt idx="0">
                  <c:v>57373</c:v>
                </c:pt>
                <c:pt idx="1">
                  <c:v>60373</c:v>
                </c:pt>
                <c:pt idx="2">
                  <c:v>58173</c:v>
                </c:pt>
                <c:pt idx="3">
                  <c:v>58173</c:v>
                </c:pt>
                <c:pt idx="4">
                  <c:v>58173</c:v>
                </c:pt>
                <c:pt idx="5">
                  <c:v>58173</c:v>
                </c:pt>
                <c:pt idx="6">
                  <c:v>58173</c:v>
                </c:pt>
                <c:pt idx="7">
                  <c:v>58173</c:v>
                </c:pt>
                <c:pt idx="8">
                  <c:v>58173</c:v>
                </c:pt>
                <c:pt idx="9">
                  <c:v>58173</c:v>
                </c:pt>
                <c:pt idx="10">
                  <c:v>58173</c:v>
                </c:pt>
                <c:pt idx="11">
                  <c:v>58173</c:v>
                </c:pt>
              </c:numCache>
            </c:numRef>
          </c:val>
          <c:smooth val="0"/>
          <c:extLst>
            <c:ext xmlns:c16="http://schemas.microsoft.com/office/drawing/2014/chart" uri="{C3380CC4-5D6E-409C-BE32-E72D297353CC}">
              <c16:uniqueId val="{00000001-F2B7-4249-83CE-E177111BF14F}"/>
            </c:ext>
          </c:extLst>
        </c:ser>
        <c:dLbls>
          <c:showLegendKey val="0"/>
          <c:showVal val="0"/>
          <c:showCatName val="0"/>
          <c:showSerName val="0"/>
          <c:showPercent val="0"/>
          <c:showBubbleSize val="0"/>
        </c:dLbls>
        <c:smooth val="0"/>
        <c:axId val="46864675"/>
        <c:axId val="939628782"/>
      </c:lineChart>
      <c:catAx>
        <c:axId val="46864675"/>
        <c:scaling>
          <c:orientation val="minMax"/>
        </c:scaling>
        <c:delete val="0"/>
        <c:axPos val="b"/>
        <c:title>
          <c:tx>
            <c:rich>
              <a:bodyPr/>
              <a:lstStyle/>
              <a:p>
                <a:pPr lvl="0">
                  <a:defRPr b="0">
                    <a:solidFill>
                      <a:srgbClr val="000000"/>
                    </a:solidFill>
                    <a:latin typeface="Roboto"/>
                  </a:defRPr>
                </a:pPr>
                <a:endParaRPr lang="sv-SE"/>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sv-SE"/>
          </a:p>
        </c:txPr>
        <c:crossAx val="939628782"/>
        <c:crosses val="autoZero"/>
        <c:auto val="1"/>
        <c:lblAlgn val="ctr"/>
        <c:lblOffset val="100"/>
        <c:noMultiLvlLbl val="1"/>
      </c:catAx>
      <c:valAx>
        <c:axId val="939628782"/>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sv-SE"/>
              </a:p>
            </c:rich>
          </c:tx>
          <c:overlay val="0"/>
        </c:title>
        <c:numFmt formatCode="_-* #\ ##0\ &quot;kr&quot;_-;\-* #\ ##0\ &quot;kr&quot;_-;_-* &quot;-&quot;??\ &quot;kr&quot;_-;_-@" sourceLinked="1"/>
        <c:majorTickMark val="cross"/>
        <c:minorTickMark val="cross"/>
        <c:tickLblPos val="nextTo"/>
        <c:spPr>
          <a:ln w="47625">
            <a:noFill/>
          </a:ln>
        </c:spPr>
        <c:txPr>
          <a:bodyPr/>
          <a:lstStyle/>
          <a:p>
            <a:pPr lvl="0">
              <a:defRPr b="0">
                <a:solidFill>
                  <a:srgbClr val="000000"/>
                </a:solidFill>
                <a:latin typeface="Roboto"/>
              </a:defRPr>
            </a:pPr>
            <a:endParaRPr lang="sv-SE"/>
          </a:p>
        </c:txPr>
        <c:crossAx val="46864675"/>
        <c:crosses val="autoZero"/>
        <c:crossBetween val="between"/>
      </c:valAx>
      <c:spPr>
        <a:solidFill>
          <a:srgbClr val="FFFFFF"/>
        </a:solidFill>
      </c:spPr>
    </c:plotArea>
    <c:legend>
      <c:legendPos val="r"/>
      <c:overlay val="0"/>
      <c:txPr>
        <a:bodyPr/>
        <a:lstStyle/>
        <a:p>
          <a:pPr lvl="0">
            <a:defRPr b="0">
              <a:solidFill>
                <a:srgbClr val="000000"/>
              </a:solidFill>
              <a:latin typeface="Roboto"/>
            </a:defRPr>
          </a:pPr>
          <a:endParaRPr lang="sv-SE"/>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1"/>
  <c:style val="2"/>
  <c:chart>
    <c:autoTitleDeleted val="1"/>
    <c:plotArea>
      <c:layout/>
      <c:lineChart>
        <c:grouping val="standard"/>
        <c:varyColors val="1"/>
        <c:ser>
          <c:idx val="0"/>
          <c:order val="0"/>
          <c:tx>
            <c:strRef>
              <c:f>'Resultatbudget år 1'!$A$14</c:f>
              <c:strCache>
                <c:ptCount val="1"/>
                <c:pt idx="0">
                  <c:v>Totala likvida medel aktuell månad</c:v>
                </c:pt>
              </c:strCache>
            </c:strRef>
          </c:tx>
          <c:spPr>
            <a:ln w="57150" cmpd="sng">
              <a:solidFill>
                <a:srgbClr val="A2BD90"/>
              </a:solidFill>
              <a:prstDash val="solid"/>
            </a:ln>
          </c:spPr>
          <c:marker>
            <c:symbol val="none"/>
          </c:marker>
          <c:cat>
            <c:strRef>
              <c:f>'Resultatbudget år 1'!$F$4:$Q$4</c:f>
              <c:strCache>
                <c:ptCount val="12"/>
                <c:pt idx="0">
                  <c:v>jan</c:v>
                </c:pt>
                <c:pt idx="1">
                  <c:v>feb</c:v>
                </c:pt>
                <c:pt idx="2">
                  <c:v>mar</c:v>
                </c:pt>
                <c:pt idx="3">
                  <c:v>apr</c:v>
                </c:pt>
                <c:pt idx="4">
                  <c:v>maj</c:v>
                </c:pt>
                <c:pt idx="5">
                  <c:v>jun</c:v>
                </c:pt>
                <c:pt idx="6">
                  <c:v>jul</c:v>
                </c:pt>
                <c:pt idx="7">
                  <c:v>aug</c:v>
                </c:pt>
                <c:pt idx="8">
                  <c:v>sep</c:v>
                </c:pt>
                <c:pt idx="9">
                  <c:v>okt</c:v>
                </c:pt>
                <c:pt idx="10">
                  <c:v>nov</c:v>
                </c:pt>
                <c:pt idx="11">
                  <c:v>dec</c:v>
                </c:pt>
              </c:strCache>
            </c:strRef>
          </c:cat>
          <c:val>
            <c:numRef>
              <c:f>'Resultatbudget år 1'!$F$14:$Q$14</c:f>
              <c:numCache>
                <c:formatCode>_-* #\ ##0\ "kr"_-;\-* #\ ##0\ "kr"_-;_-* "-"??\ "kr"_-;_-@</c:formatCode>
                <c:ptCount val="12"/>
                <c:pt idx="0">
                  <c:v>107302</c:v>
                </c:pt>
                <c:pt idx="1">
                  <c:v>128750</c:v>
                </c:pt>
                <c:pt idx="2">
                  <c:v>128750</c:v>
                </c:pt>
                <c:pt idx="3">
                  <c:v>117350</c:v>
                </c:pt>
                <c:pt idx="4">
                  <c:v>92500</c:v>
                </c:pt>
                <c:pt idx="5">
                  <c:v>103750</c:v>
                </c:pt>
                <c:pt idx="6">
                  <c:v>108750</c:v>
                </c:pt>
                <c:pt idx="7">
                  <c:v>97500</c:v>
                </c:pt>
                <c:pt idx="8">
                  <c:v>143750</c:v>
                </c:pt>
                <c:pt idx="9">
                  <c:v>125000</c:v>
                </c:pt>
                <c:pt idx="10">
                  <c:v>133750</c:v>
                </c:pt>
                <c:pt idx="11">
                  <c:v>75000</c:v>
                </c:pt>
              </c:numCache>
            </c:numRef>
          </c:val>
          <c:smooth val="0"/>
          <c:extLst>
            <c:ext xmlns:c16="http://schemas.microsoft.com/office/drawing/2014/chart" uri="{C3380CC4-5D6E-409C-BE32-E72D297353CC}">
              <c16:uniqueId val="{00000000-E024-9F4A-B11F-8CA327A3A93C}"/>
            </c:ext>
          </c:extLst>
        </c:ser>
        <c:ser>
          <c:idx val="1"/>
          <c:order val="1"/>
          <c:tx>
            <c:strRef>
              <c:f>'Resultatbudget år 1'!$A$66</c:f>
              <c:strCache>
                <c:ptCount val="1"/>
                <c:pt idx="0">
                  <c:v>Summa kostnader per månad</c:v>
                </c:pt>
              </c:strCache>
            </c:strRef>
          </c:tx>
          <c:spPr>
            <a:ln w="57150" cmpd="sng">
              <a:solidFill>
                <a:srgbClr val="DD2D32"/>
              </a:solidFill>
              <a:prstDash val="solid"/>
            </a:ln>
          </c:spPr>
          <c:marker>
            <c:symbol val="none"/>
          </c:marker>
          <c:cat>
            <c:strRef>
              <c:f>'Resultatbudget år 1'!$F$4:$Q$4</c:f>
              <c:strCache>
                <c:ptCount val="12"/>
                <c:pt idx="0">
                  <c:v>jan</c:v>
                </c:pt>
                <c:pt idx="1">
                  <c:v>feb</c:v>
                </c:pt>
                <c:pt idx="2">
                  <c:v>mar</c:v>
                </c:pt>
                <c:pt idx="3">
                  <c:v>apr</c:v>
                </c:pt>
                <c:pt idx="4">
                  <c:v>maj</c:v>
                </c:pt>
                <c:pt idx="5">
                  <c:v>jun</c:v>
                </c:pt>
                <c:pt idx="6">
                  <c:v>jul</c:v>
                </c:pt>
                <c:pt idx="7">
                  <c:v>aug</c:v>
                </c:pt>
                <c:pt idx="8">
                  <c:v>sep</c:v>
                </c:pt>
                <c:pt idx="9">
                  <c:v>okt</c:v>
                </c:pt>
                <c:pt idx="10">
                  <c:v>nov</c:v>
                </c:pt>
                <c:pt idx="11">
                  <c:v>dec</c:v>
                </c:pt>
              </c:strCache>
            </c:strRef>
          </c:cat>
          <c:val>
            <c:numRef>
              <c:f>'Resultatbudget år 1'!$F$66:$Q$66</c:f>
              <c:numCache>
                <c:formatCode>_-* #\ ##0\ "kr"_-;\-* #\ ##0\ "kr"_-;_-* "-"??\ "kr"_-;_-@</c:formatCode>
                <c:ptCount val="12"/>
                <c:pt idx="0">
                  <c:v>-71898.94</c:v>
                </c:pt>
                <c:pt idx="1">
                  <c:v>-67948.94</c:v>
                </c:pt>
                <c:pt idx="2">
                  <c:v>-70197.94</c:v>
                </c:pt>
                <c:pt idx="3">
                  <c:v>-67197.94</c:v>
                </c:pt>
                <c:pt idx="4">
                  <c:v>-68697.94</c:v>
                </c:pt>
                <c:pt idx="5">
                  <c:v>-79397.94</c:v>
                </c:pt>
                <c:pt idx="6">
                  <c:v>-63227.94</c:v>
                </c:pt>
                <c:pt idx="7">
                  <c:v>-61397.94</c:v>
                </c:pt>
                <c:pt idx="8">
                  <c:v>-93247.94</c:v>
                </c:pt>
                <c:pt idx="9">
                  <c:v>-61397.94</c:v>
                </c:pt>
                <c:pt idx="10">
                  <c:v>-61558.94</c:v>
                </c:pt>
                <c:pt idx="11">
                  <c:v>-63558.94</c:v>
                </c:pt>
              </c:numCache>
            </c:numRef>
          </c:val>
          <c:smooth val="0"/>
          <c:extLst>
            <c:ext xmlns:c16="http://schemas.microsoft.com/office/drawing/2014/chart" uri="{C3380CC4-5D6E-409C-BE32-E72D297353CC}">
              <c16:uniqueId val="{00000001-E024-9F4A-B11F-8CA327A3A93C}"/>
            </c:ext>
          </c:extLst>
        </c:ser>
        <c:dLbls>
          <c:showLegendKey val="0"/>
          <c:showVal val="0"/>
          <c:showCatName val="0"/>
          <c:showSerName val="0"/>
          <c:showPercent val="0"/>
          <c:showBubbleSize val="0"/>
        </c:dLbls>
        <c:smooth val="0"/>
        <c:axId val="984279266"/>
        <c:axId val="2146934883"/>
      </c:lineChart>
      <c:catAx>
        <c:axId val="984279266"/>
        <c:scaling>
          <c:orientation val="minMax"/>
        </c:scaling>
        <c:delete val="0"/>
        <c:axPos val="b"/>
        <c:title>
          <c:tx>
            <c:rich>
              <a:bodyPr/>
              <a:lstStyle/>
              <a:p>
                <a:pPr lvl="0">
                  <a:defRPr b="0">
                    <a:solidFill>
                      <a:srgbClr val="000000"/>
                    </a:solidFill>
                    <a:latin typeface="Roboto"/>
                  </a:defRPr>
                </a:pPr>
                <a:endParaRPr lang="sv-SE"/>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sv-SE"/>
          </a:p>
        </c:txPr>
        <c:crossAx val="2146934883"/>
        <c:crosses val="autoZero"/>
        <c:auto val="1"/>
        <c:lblAlgn val="ctr"/>
        <c:lblOffset val="100"/>
        <c:noMultiLvlLbl val="1"/>
      </c:catAx>
      <c:valAx>
        <c:axId val="2146934883"/>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sv-SE"/>
              </a:p>
            </c:rich>
          </c:tx>
          <c:overlay val="0"/>
        </c:title>
        <c:numFmt formatCode="_-* #\ ##0\ &quot;kr&quot;_-;\-* #\ ##0\ &quot;kr&quot;_-;_-* &quot;-&quot;??\ &quot;kr&quot;_-;_-@" sourceLinked="1"/>
        <c:majorTickMark val="cross"/>
        <c:minorTickMark val="cross"/>
        <c:tickLblPos val="nextTo"/>
        <c:spPr>
          <a:ln w="47625">
            <a:noFill/>
          </a:ln>
        </c:spPr>
        <c:txPr>
          <a:bodyPr/>
          <a:lstStyle/>
          <a:p>
            <a:pPr lvl="0">
              <a:defRPr b="0">
                <a:solidFill>
                  <a:srgbClr val="000000"/>
                </a:solidFill>
                <a:latin typeface="Roboto"/>
              </a:defRPr>
            </a:pPr>
            <a:endParaRPr lang="sv-SE"/>
          </a:p>
        </c:txPr>
        <c:crossAx val="984279266"/>
        <c:crosses val="autoZero"/>
        <c:crossBetween val="between"/>
      </c:valAx>
      <c:spPr>
        <a:solidFill>
          <a:srgbClr val="FFFFFF"/>
        </a:solidFill>
      </c:spPr>
    </c:plotArea>
    <c:legend>
      <c:legendPos val="r"/>
      <c:overlay val="0"/>
      <c:txPr>
        <a:bodyPr/>
        <a:lstStyle/>
        <a:p>
          <a:pPr lvl="0">
            <a:defRPr b="0">
              <a:solidFill>
                <a:srgbClr val="000000"/>
              </a:solidFill>
              <a:latin typeface="Roboto"/>
            </a:defRPr>
          </a:pPr>
          <a:endParaRPr lang="sv-SE"/>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1"/>
  <c:style val="2"/>
  <c:chart>
    <c:title>
      <c:tx>
        <c:rich>
          <a:bodyPr/>
          <a:lstStyle/>
          <a:p>
            <a:pPr lvl="0">
              <a:defRPr sz="1800" b="1" i="0">
                <a:solidFill>
                  <a:srgbClr val="000000"/>
                </a:solidFill>
                <a:latin typeface="Roboto"/>
              </a:defRPr>
            </a:pPr>
            <a:r>
              <a:rPr lang="sv-SE"/>
              <a:t>Summa intäkter och kostnader per månad under 3 år</a:t>
            </a:r>
          </a:p>
        </c:rich>
      </c:tx>
      <c:overlay val="0"/>
    </c:title>
    <c:autoTitleDeleted val="0"/>
    <c:plotArea>
      <c:layout/>
      <c:lineChart>
        <c:grouping val="standard"/>
        <c:varyColors val="1"/>
        <c:ser>
          <c:idx val="0"/>
          <c:order val="0"/>
          <c:tx>
            <c:strRef>
              <c:f>Sammanfattning!$A$5</c:f>
              <c:strCache>
                <c:ptCount val="1"/>
                <c:pt idx="0">
                  <c:v>Summa intäkter</c:v>
                </c:pt>
              </c:strCache>
            </c:strRef>
          </c:tx>
          <c:spPr>
            <a:ln w="28575" cmpd="sng">
              <a:solidFill>
                <a:srgbClr val="A2BD90"/>
              </a:solidFill>
              <a:prstDash val="solid"/>
            </a:ln>
          </c:spPr>
          <c:marker>
            <c:symbol val="none"/>
          </c:marker>
          <c:cat>
            <c:strRef>
              <c:f>Sammanfattning!$B$4:$AK$4</c:f>
              <c:strCache>
                <c:ptCount val="36"/>
                <c:pt idx="0">
                  <c:v>1.Jan</c:v>
                </c:pt>
                <c:pt idx="1">
                  <c:v>1.Feb</c:v>
                </c:pt>
                <c:pt idx="2">
                  <c:v>1.Mar</c:v>
                </c:pt>
                <c:pt idx="3">
                  <c:v>1.Apr</c:v>
                </c:pt>
                <c:pt idx="4">
                  <c:v>1.Maj</c:v>
                </c:pt>
                <c:pt idx="5">
                  <c:v>1.Jun</c:v>
                </c:pt>
                <c:pt idx="6">
                  <c:v>1.Juli</c:v>
                </c:pt>
                <c:pt idx="7">
                  <c:v>1.Aug</c:v>
                </c:pt>
                <c:pt idx="8">
                  <c:v>1.Sep</c:v>
                </c:pt>
                <c:pt idx="9">
                  <c:v>1.Okt</c:v>
                </c:pt>
                <c:pt idx="10">
                  <c:v>1.Nov</c:v>
                </c:pt>
                <c:pt idx="11">
                  <c:v>1.Dec</c:v>
                </c:pt>
                <c:pt idx="12">
                  <c:v>2.Jan</c:v>
                </c:pt>
                <c:pt idx="13">
                  <c:v>2.Feb</c:v>
                </c:pt>
                <c:pt idx="14">
                  <c:v>2.Mar</c:v>
                </c:pt>
                <c:pt idx="15">
                  <c:v>2.Apr</c:v>
                </c:pt>
                <c:pt idx="16">
                  <c:v>2.Maj</c:v>
                </c:pt>
                <c:pt idx="17">
                  <c:v>2.Jun</c:v>
                </c:pt>
                <c:pt idx="18">
                  <c:v>2.Jul</c:v>
                </c:pt>
                <c:pt idx="19">
                  <c:v>2.Aug</c:v>
                </c:pt>
                <c:pt idx="20">
                  <c:v>2.Sep</c:v>
                </c:pt>
                <c:pt idx="21">
                  <c:v>2.Okt</c:v>
                </c:pt>
                <c:pt idx="22">
                  <c:v>2.Nov</c:v>
                </c:pt>
                <c:pt idx="23">
                  <c:v>2.Dec</c:v>
                </c:pt>
                <c:pt idx="24">
                  <c:v>3.Jan</c:v>
                </c:pt>
                <c:pt idx="25">
                  <c:v>3.Feb</c:v>
                </c:pt>
                <c:pt idx="26">
                  <c:v>3.Mar</c:v>
                </c:pt>
                <c:pt idx="27">
                  <c:v>3.Apr</c:v>
                </c:pt>
                <c:pt idx="28">
                  <c:v>3.Maj</c:v>
                </c:pt>
                <c:pt idx="29">
                  <c:v>3.Jun</c:v>
                </c:pt>
                <c:pt idx="30">
                  <c:v>3.Jul</c:v>
                </c:pt>
                <c:pt idx="31">
                  <c:v>3.Agu</c:v>
                </c:pt>
                <c:pt idx="32">
                  <c:v>3.Sep</c:v>
                </c:pt>
                <c:pt idx="33">
                  <c:v>3.Okt</c:v>
                </c:pt>
                <c:pt idx="34">
                  <c:v>3.Nov</c:v>
                </c:pt>
                <c:pt idx="35">
                  <c:v>3.Dec</c:v>
                </c:pt>
              </c:strCache>
            </c:strRef>
          </c:cat>
          <c:val>
            <c:numRef>
              <c:f>Sammanfattning!$B$5:$AK$5</c:f>
              <c:numCache>
                <c:formatCode>_-* #\ ##0\ "kr"_-;\-* #\ ##0\ "kr"_-;_-* "-"??\ "kr"_-;_-@</c:formatCode>
                <c:ptCount val="36"/>
                <c:pt idx="0">
                  <c:v>107302</c:v>
                </c:pt>
                <c:pt idx="1">
                  <c:v>128750</c:v>
                </c:pt>
                <c:pt idx="2">
                  <c:v>128750</c:v>
                </c:pt>
                <c:pt idx="3">
                  <c:v>117350</c:v>
                </c:pt>
                <c:pt idx="4">
                  <c:v>92500</c:v>
                </c:pt>
                <c:pt idx="5">
                  <c:v>103750</c:v>
                </c:pt>
                <c:pt idx="6">
                  <c:v>108750</c:v>
                </c:pt>
                <c:pt idx="7">
                  <c:v>97500</c:v>
                </c:pt>
                <c:pt idx="8">
                  <c:v>143750</c:v>
                </c:pt>
                <c:pt idx="9">
                  <c:v>125000</c:v>
                </c:pt>
                <c:pt idx="10">
                  <c:v>133750</c:v>
                </c:pt>
                <c:pt idx="11">
                  <c:v>75000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D1EE-B04D-B857-5FB0996D0037}"/>
            </c:ext>
          </c:extLst>
        </c:ser>
        <c:ser>
          <c:idx val="1"/>
          <c:order val="1"/>
          <c:tx>
            <c:strRef>
              <c:f>Sammanfattning!$A$8</c:f>
              <c:strCache>
                <c:ptCount val="1"/>
                <c:pt idx="0">
                  <c:v>Summa kostnader</c:v>
                </c:pt>
              </c:strCache>
            </c:strRef>
          </c:tx>
          <c:spPr>
            <a:ln w="28575" cmpd="sng">
              <a:solidFill>
                <a:srgbClr val="DD2D32"/>
              </a:solidFill>
              <a:prstDash val="solid"/>
            </a:ln>
          </c:spPr>
          <c:marker>
            <c:symbol val="none"/>
          </c:marker>
          <c:cat>
            <c:strRef>
              <c:f>Sammanfattning!$B$4:$AK$4</c:f>
              <c:strCache>
                <c:ptCount val="36"/>
                <c:pt idx="0">
                  <c:v>1.Jan</c:v>
                </c:pt>
                <c:pt idx="1">
                  <c:v>1.Feb</c:v>
                </c:pt>
                <c:pt idx="2">
                  <c:v>1.Mar</c:v>
                </c:pt>
                <c:pt idx="3">
                  <c:v>1.Apr</c:v>
                </c:pt>
                <c:pt idx="4">
                  <c:v>1.Maj</c:v>
                </c:pt>
                <c:pt idx="5">
                  <c:v>1.Jun</c:v>
                </c:pt>
                <c:pt idx="6">
                  <c:v>1.Juli</c:v>
                </c:pt>
                <c:pt idx="7">
                  <c:v>1.Aug</c:v>
                </c:pt>
                <c:pt idx="8">
                  <c:v>1.Sep</c:v>
                </c:pt>
                <c:pt idx="9">
                  <c:v>1.Okt</c:v>
                </c:pt>
                <c:pt idx="10">
                  <c:v>1.Nov</c:v>
                </c:pt>
                <c:pt idx="11">
                  <c:v>1.Dec</c:v>
                </c:pt>
                <c:pt idx="12">
                  <c:v>2.Jan</c:v>
                </c:pt>
                <c:pt idx="13">
                  <c:v>2.Feb</c:v>
                </c:pt>
                <c:pt idx="14">
                  <c:v>2.Mar</c:v>
                </c:pt>
                <c:pt idx="15">
                  <c:v>2.Apr</c:v>
                </c:pt>
                <c:pt idx="16">
                  <c:v>2.Maj</c:v>
                </c:pt>
                <c:pt idx="17">
                  <c:v>2.Jun</c:v>
                </c:pt>
                <c:pt idx="18">
                  <c:v>2.Jul</c:v>
                </c:pt>
                <c:pt idx="19">
                  <c:v>2.Aug</c:v>
                </c:pt>
                <c:pt idx="20">
                  <c:v>2.Sep</c:v>
                </c:pt>
                <c:pt idx="21">
                  <c:v>2.Okt</c:v>
                </c:pt>
                <c:pt idx="22">
                  <c:v>2.Nov</c:v>
                </c:pt>
                <c:pt idx="23">
                  <c:v>2.Dec</c:v>
                </c:pt>
                <c:pt idx="24">
                  <c:v>3.Jan</c:v>
                </c:pt>
                <c:pt idx="25">
                  <c:v>3.Feb</c:v>
                </c:pt>
                <c:pt idx="26">
                  <c:v>3.Mar</c:v>
                </c:pt>
                <c:pt idx="27">
                  <c:v>3.Apr</c:v>
                </c:pt>
                <c:pt idx="28">
                  <c:v>3.Maj</c:v>
                </c:pt>
                <c:pt idx="29">
                  <c:v>3.Jun</c:v>
                </c:pt>
                <c:pt idx="30">
                  <c:v>3.Jul</c:v>
                </c:pt>
                <c:pt idx="31">
                  <c:v>3.Agu</c:v>
                </c:pt>
                <c:pt idx="32">
                  <c:v>3.Sep</c:v>
                </c:pt>
                <c:pt idx="33">
                  <c:v>3.Okt</c:v>
                </c:pt>
                <c:pt idx="34">
                  <c:v>3.Nov</c:v>
                </c:pt>
                <c:pt idx="35">
                  <c:v>3.Dec</c:v>
                </c:pt>
              </c:strCache>
            </c:strRef>
          </c:cat>
          <c:val>
            <c:numRef>
              <c:f>Sammanfattning!$B$8:$AK$8</c:f>
              <c:numCache>
                <c:formatCode>_-* #\ ##0\ "kr"_-;\-* #\ ##0\ "kr"_-;_-* "-"??\ "kr"_-;_-@</c:formatCode>
                <c:ptCount val="36"/>
                <c:pt idx="0">
                  <c:v>-71898.94</c:v>
                </c:pt>
                <c:pt idx="1">
                  <c:v>-67948.94</c:v>
                </c:pt>
                <c:pt idx="2">
                  <c:v>-70197.94</c:v>
                </c:pt>
                <c:pt idx="3">
                  <c:v>-67197.94</c:v>
                </c:pt>
                <c:pt idx="4">
                  <c:v>-68697.94</c:v>
                </c:pt>
                <c:pt idx="5">
                  <c:v>-79397.94</c:v>
                </c:pt>
                <c:pt idx="6">
                  <c:v>-63227.94</c:v>
                </c:pt>
                <c:pt idx="7">
                  <c:v>-61397.94</c:v>
                </c:pt>
                <c:pt idx="8">
                  <c:v>-93247.94</c:v>
                </c:pt>
                <c:pt idx="9">
                  <c:v>-61397.94</c:v>
                </c:pt>
                <c:pt idx="10">
                  <c:v>-61558.94</c:v>
                </c:pt>
                <c:pt idx="11">
                  <c:v>-63558.94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1-D1EE-B04D-B857-5FB0996D0037}"/>
            </c:ext>
          </c:extLst>
        </c:ser>
        <c:dLbls>
          <c:showLegendKey val="0"/>
          <c:showVal val="0"/>
          <c:showCatName val="0"/>
          <c:showSerName val="0"/>
          <c:showPercent val="0"/>
          <c:showBubbleSize val="0"/>
        </c:dLbls>
        <c:smooth val="0"/>
        <c:axId val="947871667"/>
        <c:axId val="503486636"/>
      </c:lineChart>
      <c:catAx>
        <c:axId val="947871667"/>
        <c:scaling>
          <c:orientation val="minMax"/>
        </c:scaling>
        <c:delete val="0"/>
        <c:axPos val="b"/>
        <c:title>
          <c:tx>
            <c:rich>
              <a:bodyPr/>
              <a:lstStyle/>
              <a:p>
                <a:pPr lvl="0">
                  <a:defRPr b="0">
                    <a:solidFill>
                      <a:srgbClr val="000000"/>
                    </a:solidFill>
                    <a:latin typeface="Roboto"/>
                  </a:defRPr>
                </a:pPr>
                <a:endParaRPr lang="sv-SE"/>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sv-SE"/>
          </a:p>
        </c:txPr>
        <c:crossAx val="503486636"/>
        <c:crosses val="autoZero"/>
        <c:auto val="1"/>
        <c:lblAlgn val="ctr"/>
        <c:lblOffset val="100"/>
        <c:noMultiLvlLbl val="1"/>
      </c:catAx>
      <c:valAx>
        <c:axId val="503486636"/>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sv-SE"/>
              </a:p>
            </c:rich>
          </c:tx>
          <c:overlay val="0"/>
        </c:title>
        <c:numFmt formatCode="_-* #\ ##0\ &quot;kr&quot;_-;\-* #\ ##0\ &quot;kr&quot;_-;_-* &quot;-&quot;??\ &quot;kr&quot;_-;_-@" sourceLinked="1"/>
        <c:majorTickMark val="cross"/>
        <c:minorTickMark val="cross"/>
        <c:tickLblPos val="nextTo"/>
        <c:spPr>
          <a:ln w="47625">
            <a:noFill/>
          </a:ln>
        </c:spPr>
        <c:txPr>
          <a:bodyPr/>
          <a:lstStyle/>
          <a:p>
            <a:pPr lvl="0">
              <a:defRPr b="0">
                <a:solidFill>
                  <a:srgbClr val="000000"/>
                </a:solidFill>
                <a:latin typeface="Roboto"/>
              </a:defRPr>
            </a:pPr>
            <a:endParaRPr lang="sv-SE"/>
          </a:p>
        </c:txPr>
        <c:crossAx val="947871667"/>
        <c:crosses val="autoZero"/>
        <c:crossBetween val="between"/>
      </c:valAx>
      <c:spPr>
        <a:solidFill>
          <a:srgbClr val="FFFFFF"/>
        </a:solidFill>
      </c:spPr>
    </c:plotArea>
    <c:legend>
      <c:legendPos val="t"/>
      <c:overlay val="0"/>
      <c:txPr>
        <a:bodyPr/>
        <a:lstStyle/>
        <a:p>
          <a:pPr lvl="0">
            <a:defRPr b="0">
              <a:solidFill>
                <a:srgbClr val="000000"/>
              </a:solidFill>
              <a:latin typeface="Roboto"/>
            </a:defRPr>
          </a:pPr>
          <a:endParaRPr lang="sv-SE"/>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1"/>
  <c:style val="2"/>
  <c:chart>
    <c:title>
      <c:tx>
        <c:rich>
          <a:bodyPr/>
          <a:lstStyle/>
          <a:p>
            <a:pPr lvl="0">
              <a:defRPr sz="1800" b="1" i="0">
                <a:solidFill>
                  <a:srgbClr val="000000"/>
                </a:solidFill>
                <a:latin typeface="Roboto"/>
              </a:defRPr>
            </a:pPr>
            <a:r>
              <a:rPr lang="sv-SE"/>
              <a:t>Resultat före skatt per månad under 3 år</a:t>
            </a:r>
          </a:p>
        </c:rich>
      </c:tx>
      <c:overlay val="0"/>
    </c:title>
    <c:autoTitleDeleted val="0"/>
    <c:plotArea>
      <c:layout/>
      <c:lineChart>
        <c:grouping val="standard"/>
        <c:varyColors val="0"/>
        <c:ser>
          <c:idx val="0"/>
          <c:order val="0"/>
          <c:tx>
            <c:strRef>
              <c:f>Sammanfattning!$A$9</c:f>
              <c:strCache>
                <c:ptCount val="1"/>
                <c:pt idx="0">
                  <c:v>Resultat före skatt</c:v>
                </c:pt>
              </c:strCache>
            </c:strRef>
          </c:tx>
          <c:spPr>
            <a:ln w="28575" cmpd="sng">
              <a:solidFill>
                <a:srgbClr val="666699"/>
              </a:solidFill>
              <a:prstDash val="solid"/>
            </a:ln>
          </c:spPr>
          <c:marker>
            <c:symbol val="none"/>
          </c:marker>
          <c:cat>
            <c:strRef>
              <c:f>Sammanfattning!$B$4:$AK$4</c:f>
              <c:strCache>
                <c:ptCount val="36"/>
                <c:pt idx="0">
                  <c:v>1.Jan</c:v>
                </c:pt>
                <c:pt idx="1">
                  <c:v>1.Feb</c:v>
                </c:pt>
                <c:pt idx="2">
                  <c:v>1.Mar</c:v>
                </c:pt>
                <c:pt idx="3">
                  <c:v>1.Apr</c:v>
                </c:pt>
                <c:pt idx="4">
                  <c:v>1.Maj</c:v>
                </c:pt>
                <c:pt idx="5">
                  <c:v>1.Jun</c:v>
                </c:pt>
                <c:pt idx="6">
                  <c:v>1.Juli</c:v>
                </c:pt>
                <c:pt idx="7">
                  <c:v>1.Aug</c:v>
                </c:pt>
                <c:pt idx="8">
                  <c:v>1.Sep</c:v>
                </c:pt>
                <c:pt idx="9">
                  <c:v>1.Okt</c:v>
                </c:pt>
                <c:pt idx="10">
                  <c:v>1.Nov</c:v>
                </c:pt>
                <c:pt idx="11">
                  <c:v>1.Dec</c:v>
                </c:pt>
                <c:pt idx="12">
                  <c:v>2.Jan</c:v>
                </c:pt>
                <c:pt idx="13">
                  <c:v>2.Feb</c:v>
                </c:pt>
                <c:pt idx="14">
                  <c:v>2.Mar</c:v>
                </c:pt>
                <c:pt idx="15">
                  <c:v>2.Apr</c:v>
                </c:pt>
                <c:pt idx="16">
                  <c:v>2.Maj</c:v>
                </c:pt>
                <c:pt idx="17">
                  <c:v>2.Jun</c:v>
                </c:pt>
                <c:pt idx="18">
                  <c:v>2.Jul</c:v>
                </c:pt>
                <c:pt idx="19">
                  <c:v>2.Aug</c:v>
                </c:pt>
                <c:pt idx="20">
                  <c:v>2.Sep</c:v>
                </c:pt>
                <c:pt idx="21">
                  <c:v>2.Okt</c:v>
                </c:pt>
                <c:pt idx="22">
                  <c:v>2.Nov</c:v>
                </c:pt>
                <c:pt idx="23">
                  <c:v>2.Dec</c:v>
                </c:pt>
                <c:pt idx="24">
                  <c:v>3.Jan</c:v>
                </c:pt>
                <c:pt idx="25">
                  <c:v>3.Feb</c:v>
                </c:pt>
                <c:pt idx="26">
                  <c:v>3.Mar</c:v>
                </c:pt>
                <c:pt idx="27">
                  <c:v>3.Apr</c:v>
                </c:pt>
                <c:pt idx="28">
                  <c:v>3.Maj</c:v>
                </c:pt>
                <c:pt idx="29">
                  <c:v>3.Jun</c:v>
                </c:pt>
                <c:pt idx="30">
                  <c:v>3.Jul</c:v>
                </c:pt>
                <c:pt idx="31">
                  <c:v>3.Agu</c:v>
                </c:pt>
                <c:pt idx="32">
                  <c:v>3.Sep</c:v>
                </c:pt>
                <c:pt idx="33">
                  <c:v>3.Okt</c:v>
                </c:pt>
                <c:pt idx="34">
                  <c:v>3.Nov</c:v>
                </c:pt>
                <c:pt idx="35">
                  <c:v>3.Dec</c:v>
                </c:pt>
              </c:strCache>
            </c:strRef>
          </c:cat>
          <c:val>
            <c:numRef>
              <c:f>Sammanfattning!$B$9:$AK$9</c:f>
              <c:numCache>
                <c:formatCode>_-* #\ ##0\ "kr"_-;\-* #\ ##0\ "kr"_-;_-* "-"??\ "kr"_-;_-@</c:formatCode>
                <c:ptCount val="36"/>
                <c:pt idx="0">
                  <c:v>179200.94</c:v>
                </c:pt>
                <c:pt idx="1">
                  <c:v>196698.94</c:v>
                </c:pt>
                <c:pt idx="2">
                  <c:v>198947.94</c:v>
                </c:pt>
                <c:pt idx="3">
                  <c:v>184547.94</c:v>
                </c:pt>
                <c:pt idx="4">
                  <c:v>161197.94</c:v>
                </c:pt>
                <c:pt idx="5">
                  <c:v>183147.94</c:v>
                </c:pt>
                <c:pt idx="6">
                  <c:v>171977.94</c:v>
                </c:pt>
                <c:pt idx="7">
                  <c:v>158897.94</c:v>
                </c:pt>
                <c:pt idx="8">
                  <c:v>236997.94</c:v>
                </c:pt>
                <c:pt idx="9">
                  <c:v>186397.94</c:v>
                </c:pt>
                <c:pt idx="10">
                  <c:v>195308.94</c:v>
                </c:pt>
                <c:pt idx="11">
                  <c:v>138558.94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B32E-DB4D-A3C8-DCB4AB5CD158}"/>
            </c:ext>
          </c:extLst>
        </c:ser>
        <c:dLbls>
          <c:showLegendKey val="0"/>
          <c:showVal val="0"/>
          <c:showCatName val="0"/>
          <c:showSerName val="0"/>
          <c:showPercent val="0"/>
          <c:showBubbleSize val="0"/>
        </c:dLbls>
        <c:smooth val="0"/>
        <c:axId val="1958338069"/>
        <c:axId val="1298878682"/>
      </c:lineChart>
      <c:catAx>
        <c:axId val="1958338069"/>
        <c:scaling>
          <c:orientation val="minMax"/>
        </c:scaling>
        <c:delete val="0"/>
        <c:axPos val="b"/>
        <c:title>
          <c:tx>
            <c:rich>
              <a:bodyPr/>
              <a:lstStyle/>
              <a:p>
                <a:pPr lvl="0">
                  <a:defRPr b="0">
                    <a:solidFill>
                      <a:srgbClr val="000000"/>
                    </a:solidFill>
                    <a:latin typeface="Roboto"/>
                  </a:defRPr>
                </a:pPr>
                <a:endParaRPr lang="sv-SE"/>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sv-SE"/>
          </a:p>
        </c:txPr>
        <c:crossAx val="1298878682"/>
        <c:crosses val="autoZero"/>
        <c:auto val="1"/>
        <c:lblAlgn val="ctr"/>
        <c:lblOffset val="100"/>
        <c:noMultiLvlLbl val="1"/>
      </c:catAx>
      <c:valAx>
        <c:axId val="1298878682"/>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sv-SE"/>
              </a:p>
            </c:rich>
          </c:tx>
          <c:overlay val="0"/>
        </c:title>
        <c:numFmt formatCode="_-* #\ ##0\ &quot;kr&quot;_-;\-* #\ ##0\ &quot;kr&quot;_-;_-* &quot;-&quot;??\ &quot;kr&quot;_-;_-@" sourceLinked="1"/>
        <c:majorTickMark val="cross"/>
        <c:minorTickMark val="cross"/>
        <c:tickLblPos val="nextTo"/>
        <c:spPr>
          <a:ln w="47625">
            <a:noFill/>
          </a:ln>
        </c:spPr>
        <c:txPr>
          <a:bodyPr/>
          <a:lstStyle/>
          <a:p>
            <a:pPr lvl="0">
              <a:defRPr b="0">
                <a:solidFill>
                  <a:srgbClr val="000000"/>
                </a:solidFill>
                <a:latin typeface="Roboto"/>
              </a:defRPr>
            </a:pPr>
            <a:endParaRPr lang="sv-SE"/>
          </a:p>
        </c:txPr>
        <c:crossAx val="1958338069"/>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894521</xdr:colOff>
      <xdr:row>74</xdr:row>
      <xdr:rowOff>104758</xdr:rowOff>
    </xdr:from>
    <xdr:to>
      <xdr:col>16</xdr:col>
      <xdr:colOff>181874</xdr:colOff>
      <xdr:row>104</xdr:row>
      <xdr:rowOff>178918</xdr:rowOff>
    </xdr:to>
    <xdr:graphicFrame macro="">
      <xdr:nvGraphicFramePr>
        <xdr:cNvPr id="2" name="Diagram 1">
          <a:extLst>
            <a:ext uri="{FF2B5EF4-FFF2-40B4-BE49-F238E27FC236}">
              <a16:creationId xmlns:a16="http://schemas.microsoft.com/office/drawing/2014/main" id="{37D6870D-0B49-6CFE-7BE3-0C7148856888}"/>
            </a:ext>
            <a:ext uri="{147F2762-F138-4A5C-976F-8EAC2B608ADB}">
              <a16:predDERef xmlns:a16="http://schemas.microsoft.com/office/drawing/2014/main" pred="{BFFD1779-049D-2910-EEB6-9F12083D7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4</xdr:col>
          <xdr:colOff>257175</xdr:colOff>
          <xdr:row>16</xdr:row>
          <xdr:rowOff>76200</xdr:rowOff>
        </xdr:to>
        <xdr:sp macro="" textlink="">
          <xdr:nvSpPr>
            <xdr:cNvPr id="12289" name="Control 1" hidden="1">
              <a:extLst>
                <a:ext uri="{63B3BB69-23CF-44E3-9099-C40C66FF867C}">
                  <a14:compatExt spid="_x0000_s12289"/>
                </a:ext>
                <a:ext uri="{FF2B5EF4-FFF2-40B4-BE49-F238E27FC236}">
                  <a16:creationId xmlns:a16="http://schemas.microsoft.com/office/drawing/2014/main" id="{00000000-0008-0000-0800-00000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4</xdr:col>
          <xdr:colOff>257175</xdr:colOff>
          <xdr:row>16</xdr:row>
          <xdr:rowOff>76200</xdr:rowOff>
        </xdr:to>
        <xdr:sp macro="" textlink="">
          <xdr:nvSpPr>
            <xdr:cNvPr id="12290" name="Control 2" hidden="1">
              <a:extLst>
                <a:ext uri="{63B3BB69-23CF-44E3-9099-C40C66FF867C}">
                  <a14:compatExt spid="_x0000_s12290"/>
                </a:ext>
                <a:ext uri="{FF2B5EF4-FFF2-40B4-BE49-F238E27FC236}">
                  <a16:creationId xmlns:a16="http://schemas.microsoft.com/office/drawing/2014/main" id="{00000000-0008-0000-0800-00000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4</xdr:col>
          <xdr:colOff>257175</xdr:colOff>
          <xdr:row>16</xdr:row>
          <xdr:rowOff>76200</xdr:rowOff>
        </xdr:to>
        <xdr:sp macro="" textlink="">
          <xdr:nvSpPr>
            <xdr:cNvPr id="12291" name="Control 3" hidden="1">
              <a:extLst>
                <a:ext uri="{63B3BB69-23CF-44E3-9099-C40C66FF867C}">
                  <a14:compatExt spid="_x0000_s12291"/>
                </a:ext>
                <a:ext uri="{FF2B5EF4-FFF2-40B4-BE49-F238E27FC236}">
                  <a16:creationId xmlns:a16="http://schemas.microsoft.com/office/drawing/2014/main" id="{00000000-0008-0000-0800-00000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14</xdr:col>
      <xdr:colOff>276225</xdr:colOff>
      <xdr:row>1</xdr:row>
      <xdr:rowOff>62193</xdr:rowOff>
    </xdr:from>
    <xdr:ext cx="7105650" cy="3790950"/>
    <xdr:graphicFrame macro="">
      <xdr:nvGraphicFramePr>
        <xdr:cNvPr id="2" name="Chart 2" descr="Chart 0">
          <a:extLst>
            <a:ext uri="{FF2B5EF4-FFF2-40B4-BE49-F238E27FC236}">
              <a16:creationId xmlns:a16="http://schemas.microsoft.com/office/drawing/2014/main" id="{3691FF67-E449-4C1A-B7BB-56226BF15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14</xdr:col>
      <xdr:colOff>276225</xdr:colOff>
      <xdr:row>1</xdr:row>
      <xdr:rowOff>28575</xdr:rowOff>
    </xdr:from>
    <xdr:ext cx="7105650" cy="3848100"/>
    <xdr:graphicFrame macro="">
      <xdr:nvGraphicFramePr>
        <xdr:cNvPr id="1756426262" name="Chart 1" descr="Chart 0">
          <a:extLst>
            <a:ext uri="{FF2B5EF4-FFF2-40B4-BE49-F238E27FC236}">
              <a16:creationId xmlns:a16="http://schemas.microsoft.com/office/drawing/2014/main" id="{00000000-0008-0000-0200-000016F0B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xdr:colOff>
      <xdr:row>55</xdr:row>
      <xdr:rowOff>19050</xdr:rowOff>
    </xdr:from>
    <xdr:ext cx="10058400" cy="2317750"/>
    <xdr:sp macro="" textlink="">
      <xdr:nvSpPr>
        <xdr:cNvPr id="3" name="Shape 3">
          <a:extLst>
            <a:ext uri="{FF2B5EF4-FFF2-40B4-BE49-F238E27FC236}">
              <a16:creationId xmlns:a16="http://schemas.microsoft.com/office/drawing/2014/main" id="{00000000-0008-0000-0200-000003000000}"/>
            </a:ext>
          </a:extLst>
        </xdr:cNvPr>
        <xdr:cNvSpPr/>
      </xdr:nvSpPr>
      <xdr:spPr>
        <a:xfrm>
          <a:off x="1" y="9442450"/>
          <a:ext cx="10058400" cy="2317750"/>
        </a:xfrm>
        <a:prstGeom prst="rect">
          <a:avLst/>
        </a:prstGeom>
        <a:solidFill>
          <a:srgbClr val="CAE5E8"/>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i="0" u="none" strike="noStrike">
              <a:solidFill>
                <a:srgbClr val="000000"/>
              </a:solidFill>
              <a:latin typeface="Calibri"/>
              <a:ea typeface="Calibri"/>
              <a:cs typeface="Calibri"/>
              <a:sym typeface="Calibri"/>
            </a:rPr>
            <a:t>Vad är en budget?</a:t>
          </a:r>
          <a:endParaRPr sz="1400"/>
        </a:p>
        <a:p>
          <a:pPr marL="0" lvl="0" indent="0" algn="l" rtl="0">
            <a:spcBef>
              <a:spcPts val="0"/>
            </a:spcBef>
            <a:spcAft>
              <a:spcPts val="0"/>
            </a:spcAft>
            <a:buNone/>
          </a:pPr>
          <a:r>
            <a:rPr lang="en-US" sz="1400" i="0" u="none" strike="noStrike">
              <a:solidFill>
                <a:srgbClr val="000000"/>
              </a:solidFill>
              <a:latin typeface="Calibri"/>
              <a:ea typeface="Calibri"/>
              <a:cs typeface="Calibri"/>
              <a:sym typeface="Calibri"/>
            </a:rPr>
            <a:t>En budget är mest allmänt en </a:t>
          </a:r>
          <a:r>
            <a:rPr lang="en-US" sz="1400" b="1" i="0" u="none" strike="noStrike">
              <a:solidFill>
                <a:srgbClr val="000000"/>
              </a:solidFill>
              <a:latin typeface="Calibri"/>
              <a:ea typeface="Calibri"/>
              <a:cs typeface="Calibri"/>
              <a:sym typeface="Calibri"/>
            </a:rPr>
            <a:t>prognos</a:t>
          </a:r>
          <a:r>
            <a:rPr lang="en-US" sz="1400" i="0" u="none" strike="noStrike">
              <a:solidFill>
                <a:srgbClr val="000000"/>
              </a:solidFill>
              <a:latin typeface="Calibri"/>
              <a:ea typeface="Calibri"/>
              <a:cs typeface="Calibri"/>
              <a:sym typeface="Calibri"/>
            </a:rPr>
            <a:t> över framtida planerade ekonomiska händelser. Syftet med en resultatbudget är att göra en prognos av företagets resultat. En resultatbudget upprättas genom att lista det egna företagets förmodade intäkter och kostnader för att se vilket resultat det egna företaget kan förväntas uppnå. En omsorgsfullt utformad resultatbudget är ett bra hjälpmedel när man avgör om en affärsidé är realistisk. </a:t>
          </a:r>
          <a:endParaRPr sz="1400"/>
        </a:p>
        <a:p>
          <a:pPr marL="0" lvl="0" indent="0" algn="l" rtl="0">
            <a:spcBef>
              <a:spcPts val="0"/>
            </a:spcBef>
            <a:spcAft>
              <a:spcPts val="0"/>
            </a:spcAft>
            <a:buNone/>
          </a:pPr>
          <a:endParaRPr sz="1400" i="0" u="none" strike="noStrike">
            <a:solidFill>
              <a:srgbClr val="000000"/>
            </a:solidFill>
            <a:latin typeface="Calibri"/>
            <a:ea typeface="Calibri"/>
            <a:cs typeface="Calibri"/>
            <a:sym typeface="Calibri"/>
          </a:endParaRPr>
        </a:p>
        <a:p>
          <a:pPr marL="0" lvl="0" indent="0" algn="l" rtl="0">
            <a:spcBef>
              <a:spcPts val="0"/>
            </a:spcBef>
            <a:spcAft>
              <a:spcPts val="0"/>
            </a:spcAft>
            <a:buNone/>
          </a:pPr>
          <a:r>
            <a:rPr lang="en-US" sz="1400" i="0" u="none" strike="noStrike">
              <a:solidFill>
                <a:srgbClr val="000000"/>
              </a:solidFill>
              <a:latin typeface="Calibri"/>
              <a:ea typeface="Calibri"/>
              <a:cs typeface="Calibri"/>
              <a:sym typeface="Calibri"/>
            </a:rPr>
            <a:t>När ni gjort klart er budget rekommenderar vi att ni bokar en kostnadsfri rådgivning hos Coompanion. </a:t>
          </a:r>
          <a:endParaRPr sz="1400"/>
        </a:p>
        <a:p>
          <a:pPr marL="0" lvl="0" indent="0" algn="l" rtl="0">
            <a:spcBef>
              <a:spcPts val="0"/>
            </a:spcBef>
            <a:spcAft>
              <a:spcPts val="0"/>
            </a:spcAft>
            <a:buNone/>
          </a:pPr>
          <a:endParaRPr sz="1400" i="0" u="none" strike="noStrike">
            <a:solidFill>
              <a:srgbClr val="000000"/>
            </a:solidFill>
            <a:latin typeface="Calibri"/>
            <a:ea typeface="Calibri"/>
            <a:cs typeface="Calibri"/>
            <a:sym typeface="Calibri"/>
          </a:endParaRPr>
        </a:p>
        <a:p>
          <a:pPr marL="0" lvl="0" indent="0" algn="l" rtl="0">
            <a:spcBef>
              <a:spcPts val="0"/>
            </a:spcBef>
            <a:spcAft>
              <a:spcPts val="0"/>
            </a:spcAft>
            <a:buNone/>
          </a:pPr>
          <a:r>
            <a:rPr lang="en-US" sz="1400" i="0" u="none" strike="noStrike">
              <a:solidFill>
                <a:srgbClr val="000000"/>
              </a:solidFill>
              <a:latin typeface="Calibri"/>
              <a:ea typeface="Calibri"/>
              <a:cs typeface="Calibri"/>
              <a:sym typeface="Calibri"/>
            </a:rPr>
            <a:t>När ni har startat är det bra att jämföra de faktiska kostnaderna med de budgeterade kostnaderna för att se att ni är på rätt spår så glöm inte att spara er bduget och fortsätt att utveckla den allt eftersom företaget utvecklas.</a:t>
          </a:r>
          <a:endParaRPr sz="1400"/>
        </a:p>
      </xdr:txBody>
    </xdr:sp>
    <xdr:clientData fLocksWithSheet="0"/>
  </xdr:oneCellAnchor>
  <xdr:oneCellAnchor>
    <xdr:from>
      <xdr:col>10</xdr:col>
      <xdr:colOff>829286</xdr:colOff>
      <xdr:row>69</xdr:row>
      <xdr:rowOff>12700</xdr:rowOff>
    </xdr:from>
    <xdr:ext cx="3110278" cy="7143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0544786" y="12103100"/>
          <a:ext cx="3110278" cy="714375"/>
        </a:xfrm>
        <a:prstGeom prst="rect">
          <a:avLst/>
        </a:prstGeom>
        <a:noFill/>
      </xdr:spPr>
    </xdr:pic>
    <xdr:clientData fLocksWithSheet="0"/>
  </xdr:oneCellAnchor>
  <xdr:oneCellAnchor>
    <xdr:from>
      <xdr:col>10</xdr:col>
      <xdr:colOff>495300</xdr:colOff>
      <xdr:row>55</xdr:row>
      <xdr:rowOff>12700</xdr:rowOff>
    </xdr:from>
    <xdr:ext cx="3911600" cy="466725"/>
    <xdr:sp macro="" textlink="">
      <xdr:nvSpPr>
        <xdr:cNvPr id="10" name="Shape 4">
          <a:extLst>
            <a:ext uri="{FF2B5EF4-FFF2-40B4-BE49-F238E27FC236}">
              <a16:creationId xmlns:a16="http://schemas.microsoft.com/office/drawing/2014/main" id="{654F4EB6-58A5-D249-9D71-CFCCEFFBA199}"/>
            </a:ext>
          </a:extLst>
        </xdr:cNvPr>
        <xdr:cNvSpPr/>
      </xdr:nvSpPr>
      <xdr:spPr>
        <a:xfrm>
          <a:off x="10210800" y="9436100"/>
          <a:ext cx="3911600" cy="466725"/>
        </a:xfrm>
        <a:prstGeom prst="rect">
          <a:avLst/>
        </a:prstGeom>
        <a:solidFill>
          <a:srgbClr val="CAE5E8"/>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800" b="1" i="0" u="none" strike="noStrike">
              <a:solidFill>
                <a:srgbClr val="000000"/>
              </a:solidFill>
              <a:latin typeface="Calibri"/>
              <a:ea typeface="Calibri"/>
              <a:cs typeface="Calibri"/>
              <a:sym typeface="Calibri"/>
            </a:rPr>
            <a:t>Hjälpmedel</a:t>
          </a:r>
          <a:endParaRPr sz="1800" b="1" i="0" u="none" strike="noStrike">
            <a:solidFill>
              <a:srgbClr val="000000"/>
            </a:solidFill>
            <a:latin typeface="Calibri"/>
            <a:ea typeface="Calibri"/>
            <a:cs typeface="Calibri"/>
          </a:endParaRPr>
        </a:p>
      </xdr:txBody>
    </xdr:sp>
    <xdr:clientData fLocksWithSheet="0"/>
  </xdr:oneCellAnchor>
  <xdr:oneCellAnchor>
    <xdr:from>
      <xdr:col>10</xdr:col>
      <xdr:colOff>501361</xdr:colOff>
      <xdr:row>57</xdr:row>
      <xdr:rowOff>170295</xdr:rowOff>
    </xdr:from>
    <xdr:ext cx="1809750" cy="1800225"/>
    <xdr:sp macro="" textlink="">
      <xdr:nvSpPr>
        <xdr:cNvPr id="11" name="Shape 5">
          <a:extLst>
            <a:ext uri="{FF2B5EF4-FFF2-40B4-BE49-F238E27FC236}">
              <a16:creationId xmlns:a16="http://schemas.microsoft.com/office/drawing/2014/main" id="{D0294DA0-ADA6-FD47-832B-D425E059034B}"/>
            </a:ext>
          </a:extLst>
        </xdr:cNvPr>
        <xdr:cNvSpPr/>
      </xdr:nvSpPr>
      <xdr:spPr>
        <a:xfrm>
          <a:off x="10216861" y="9974695"/>
          <a:ext cx="1809750" cy="1800225"/>
        </a:xfrm>
        <a:prstGeom prst="rect">
          <a:avLst/>
        </a:prstGeom>
        <a:solidFill>
          <a:srgbClr val="FAD77B"/>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i="0" u="none" strike="noStrike">
              <a:solidFill>
                <a:srgbClr val="000000"/>
              </a:solidFill>
              <a:latin typeface="Calibri"/>
              <a:ea typeface="Calibri"/>
              <a:cs typeface="Calibri"/>
              <a:sym typeface="Calibri"/>
            </a:rPr>
            <a:t>Boka en kostnadsfri rådgivning hos Coompanion </a:t>
          </a:r>
          <a:endParaRPr sz="1400"/>
        </a:p>
      </xdr:txBody>
    </xdr:sp>
    <xdr:clientData fLocksWithSheet="0"/>
  </xdr:oneCellAnchor>
  <xdr:oneCellAnchor>
    <xdr:from>
      <xdr:col>12</xdr:col>
      <xdr:colOff>586654</xdr:colOff>
      <xdr:row>60</xdr:row>
      <xdr:rowOff>92796</xdr:rowOff>
    </xdr:from>
    <xdr:ext cx="2035175" cy="762000"/>
    <xdr:sp macro="" textlink="">
      <xdr:nvSpPr>
        <xdr:cNvPr id="12" name="Shape 6">
          <a:extLst>
            <a:ext uri="{FF2B5EF4-FFF2-40B4-BE49-F238E27FC236}">
              <a16:creationId xmlns:a16="http://schemas.microsoft.com/office/drawing/2014/main" id="{18D60B2D-86BA-A844-9097-9168E442B7C5}"/>
            </a:ext>
          </a:extLst>
        </xdr:cNvPr>
        <xdr:cNvSpPr/>
      </xdr:nvSpPr>
      <xdr:spPr>
        <a:xfrm>
          <a:off x="12105554" y="10468696"/>
          <a:ext cx="2035175" cy="762000"/>
        </a:xfrm>
        <a:prstGeom prst="rect">
          <a:avLst/>
        </a:prstGeom>
        <a:solidFill>
          <a:srgbClr val="4EACBF"/>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i="0" u="none" strike="noStrike">
              <a:solidFill>
                <a:srgbClr val="000000"/>
              </a:solidFill>
              <a:latin typeface="Calibri"/>
              <a:ea typeface="Calibri"/>
              <a:cs typeface="Calibri"/>
              <a:sym typeface="Calibri"/>
            </a:rPr>
            <a:t>Räkna ut era lönekostnaderna.</a:t>
          </a:r>
          <a:endParaRPr sz="1400"/>
        </a:p>
      </xdr:txBody>
    </xdr:sp>
    <xdr:clientData fLocksWithSheet="0"/>
  </xdr:oneCellAnchor>
  <xdr:oneCellAnchor>
    <xdr:from>
      <xdr:col>12</xdr:col>
      <xdr:colOff>589829</xdr:colOff>
      <xdr:row>57</xdr:row>
      <xdr:rowOff>170295</xdr:rowOff>
    </xdr:from>
    <xdr:ext cx="2019300" cy="419100"/>
    <xdr:sp macro="" textlink="">
      <xdr:nvSpPr>
        <xdr:cNvPr id="13" name="Shape 7">
          <a:extLst>
            <a:ext uri="{FF2B5EF4-FFF2-40B4-BE49-F238E27FC236}">
              <a16:creationId xmlns:a16="http://schemas.microsoft.com/office/drawing/2014/main" id="{8BFC1B79-E996-2540-9A5A-55807120E717}"/>
            </a:ext>
          </a:extLst>
        </xdr:cNvPr>
        <xdr:cNvSpPr/>
      </xdr:nvSpPr>
      <xdr:spPr>
        <a:xfrm>
          <a:off x="12108729" y="9974695"/>
          <a:ext cx="2019300" cy="419100"/>
        </a:xfrm>
        <a:prstGeom prst="rect">
          <a:avLst/>
        </a:prstGeom>
        <a:solidFill>
          <a:srgbClr val="3CB594"/>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i="0" u="none" strike="noStrike">
              <a:solidFill>
                <a:srgbClr val="000000"/>
              </a:solidFill>
              <a:latin typeface="Calibri"/>
              <a:ea typeface="Calibri"/>
              <a:cs typeface="Calibri"/>
              <a:sym typeface="Calibri"/>
            </a:rPr>
            <a:t>Räkna ut ert pris.</a:t>
          </a:r>
          <a:endParaRPr sz="1400"/>
        </a:p>
      </xdr:txBody>
    </xdr:sp>
    <xdr:clientData fLocksWithSheet="0"/>
  </xdr:oneCellAnchor>
  <xdr:oneCellAnchor>
    <xdr:from>
      <xdr:col>12</xdr:col>
      <xdr:colOff>586654</xdr:colOff>
      <xdr:row>64</xdr:row>
      <xdr:rowOff>160337</xdr:rowOff>
    </xdr:from>
    <xdr:ext cx="2019300" cy="476250"/>
    <xdr:sp macro="" textlink="">
      <xdr:nvSpPr>
        <xdr:cNvPr id="14" name="Shape 8">
          <a:extLst>
            <a:ext uri="{FF2B5EF4-FFF2-40B4-BE49-F238E27FC236}">
              <a16:creationId xmlns:a16="http://schemas.microsoft.com/office/drawing/2014/main" id="{2F358019-75C4-234D-9EC6-6D31118DD6F1}"/>
            </a:ext>
          </a:extLst>
        </xdr:cNvPr>
        <xdr:cNvSpPr/>
      </xdr:nvSpPr>
      <xdr:spPr>
        <a:xfrm>
          <a:off x="12105554" y="11298237"/>
          <a:ext cx="2019300" cy="476250"/>
        </a:xfrm>
        <a:prstGeom prst="rect">
          <a:avLst/>
        </a:prstGeom>
        <a:solidFill>
          <a:srgbClr val="E55662"/>
        </a:solidFill>
        <a:ln w="9525" cap="flat" cmpd="sng">
          <a:solidFill>
            <a:srgbClr val="BCBCBC"/>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i="0" u="none" strike="noStrike">
              <a:solidFill>
                <a:srgbClr val="000000"/>
              </a:solidFill>
              <a:latin typeface="Calibri"/>
              <a:ea typeface="Calibri"/>
              <a:cs typeface="Calibri"/>
              <a:sym typeface="Calibri"/>
            </a:rPr>
            <a:t>Räkna ut er skatt.</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19050</xdr:colOff>
      <xdr:row>0</xdr:row>
      <xdr:rowOff>0</xdr:rowOff>
    </xdr:from>
    <xdr:ext cx="16573500" cy="3238500"/>
    <xdr:graphicFrame macro="">
      <xdr:nvGraphicFramePr>
        <xdr:cNvPr id="414394230" name="Chart 4" descr="Chart 0">
          <a:extLst>
            <a:ext uri="{FF2B5EF4-FFF2-40B4-BE49-F238E27FC236}">
              <a16:creationId xmlns:a16="http://schemas.microsoft.com/office/drawing/2014/main" id="{00000000-0008-0000-0300-00007627B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19050</xdr:colOff>
      <xdr:row>18</xdr:row>
      <xdr:rowOff>57150</xdr:rowOff>
    </xdr:from>
    <xdr:ext cx="16506825" cy="2724150"/>
    <xdr:graphicFrame macro="">
      <xdr:nvGraphicFramePr>
        <xdr:cNvPr id="2138250827" name="Chart 5" descr="Chart 1">
          <a:extLst>
            <a:ext uri="{FF2B5EF4-FFF2-40B4-BE49-F238E27FC236}">
              <a16:creationId xmlns:a16="http://schemas.microsoft.com/office/drawing/2014/main" id="{00000000-0008-0000-0300-00004B1E7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Martin Haas" id="{9374728F-97DD-47DD-8E06-C96C452CAEE1}" userId="Martin Haas" providerId="None"/>
  <person displayName="Martin" id="{506E45D8-39A3-41B3-941A-FF8BA1079A4F}" userId="S::MNHS@aec.se::be9b3cef-e1ba-4547-b692-61074af61961" providerId="AD"/>
  <person displayName="Martin Haas" id="{3BE0FBCD-02FC-45D2-8CE4-84262F16CB67}" userId="S::Martin.Haas@optabim.com::55487aaa-c5e8-42e0-ad07-b092d1e189e5" providerId="AD"/>
  <person displayName="Martin Haas" id="{4A2F8603-CFC4-4B08-8DE9-83667A3477F9}" userId="S::martin.haas@afconsult.com::e046a0c8-d4c8-408c-94ab-ae1ad757d7d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A7124-FAB0-4230-81E6-601A7CA7027C}" name="Tabell2" displayName="Tabell2" ref="A1:C11" totalsRowShown="0">
  <autoFilter ref="A1:C11" xr:uid="{657A7124-FAB0-4230-81E6-601A7CA7027C}"/>
  <tableColumns count="3">
    <tableColumn id="1" xr3:uid="{F2A725A2-1886-4961-BD85-2689B7A01CA4}" name="Förklaring"/>
    <tableColumn id="2" xr3:uid="{744894AF-BDE6-4436-9DE7-1E527BF405ED}" name="SEK"/>
    <tableColumn id="3" xr3:uid="{CC8B2E18-4E59-4B79-B518-816E6220CF23}" name="Komment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905091-8B2C-4CC5-A998-807F711909C2}" name="Tabell25" displayName="Tabell25" ref="B1:H5" totalsRowShown="0">
  <autoFilter ref="B1:H5" xr:uid="{657A7124-FAB0-4230-81E6-601A7CA7027C}"/>
  <tableColumns count="7">
    <tableColumn id="1" xr3:uid="{6EEAE7F4-7C99-40C0-83E3-C1E54FD7353A}" name="Bruttolön" dataDxfId="11"/>
    <tableColumn id="2" xr3:uid="{AF448307-2742-4063-B05F-03EA933C08D8}" name="Arbetsgivaravgift (31.42%)" dataDxfId="10"/>
    <tableColumn id="3" xr3:uid="{C244FD7B-7E6D-4DE9-8E8D-D2E874C7226E}" name="semesterrätt (lön x 11 månader x 12%)" dataDxfId="9"/>
    <tableColumn id="4" xr3:uid="{CC8B47BD-7EDF-4347-8977-4C91157858BE}" name="Pension (4.4%)" dataDxfId="8"/>
    <tableColumn id="5" xr3:uid="{A9295BB6-55CC-4EDF-9FA6-98119BDCBEED}" name="Total lönekostnad" dataDxfId="7"/>
    <tableColumn id="8" xr3:uid="{5DBF7AD7-90A6-4F51-8908-C0EBF18BE330}" name="Total lönekostnad (exkl pension och semester)" dataDxfId="6">
      <calculatedColumnFormula>Tabell25[[#This Row],[Bruttolön]]+Tabell25[[#This Row],[Arbetsgivaravgift (31.42%)]]</calculatedColumnFormula>
    </tableColumn>
    <tableColumn id="6" xr3:uid="{4147AB52-9E8F-4E71-9DDC-DCE64E28D3B5}" name="Resultat nettolön" dataDxfId="5">
      <calculatedColumnFormula>Tabell25[[#This Row],[Bruttolön]]-(Tabell25[[#This Row],[Bruttolön]]*0.33)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082ABE-4B10-406F-9E0D-C873EF128414}" name="Table2" displayName="Table2" ref="A1:D24" totalsRowShown="0" headerRowDxfId="4">
  <autoFilter ref="A1:D24" xr:uid="{CE2D97E2-61AE-4300-8EAA-8744E5DD5891}"/>
  <tableColumns count="4">
    <tableColumn id="1" xr3:uid="{ACB8243B-3A56-4920-A991-44A571789FA9}" name="Produkt" dataDxfId="3"/>
    <tableColumn id="2" xr3:uid="{50D2F7D6-4C4F-420E-A59D-D949BB2A9821}" name="SEK(exkl. moms)" dataDxfId="2"/>
    <tableColumn id="3" xr3:uid="{10D50A7F-35A1-4A6C-8253-4F2BBA48E313}" name="Moms" dataDxfId="1"/>
    <tableColumn id="4" xr3:uid="{FCF32769-40F6-4AB3-AC61-BB40D711B797}" name="Totalt" dataDxfId="0"/>
  </tableColumns>
  <tableStyleInfo name="5.Utbetalning lön-style"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 dT="2024-02-23T14:01:38.78" personId="{9374728F-97DD-47DD-8E06-C96C452CAEE1}" id="{348C2B3D-F463-481D-A291-55557F5058E2}">
    <text>fakturerat</text>
  </threadedComment>
  <threadedComment ref="G6" dT="2024-03-01T13:22:55.51" personId="{9374728F-97DD-47DD-8E06-C96C452CAEE1}" id="{BA4B3239-7390-4EC5-83C3-4D66F77E1B0F}">
    <text xml:space="preserve">Fakturerat
</text>
  </threadedComment>
  <threadedComment ref="H6" dT="2024-03-01T13:23:05.50" personId="{9374728F-97DD-47DD-8E06-C96C452CAEE1}" id="{2E3B3F64-E851-40FA-ACC3-CF11B816242D}">
    <text>FAkturerat</text>
  </threadedComment>
  <threadedComment ref="I6" dT="2024-03-01T13:23:05.50" personId="{9374728F-97DD-47DD-8E06-C96C452CAEE1}" id="{3CA5AF02-3A8E-4F2B-9A80-CE1D6D138D1E}">
    <text>FAkturerat</text>
  </threadedComment>
  <threadedComment ref="J6" dT="2024-05-02T07:26:06.72" personId="{9374728F-97DD-47DD-8E06-C96C452CAEE1}" id="{733D3ACB-E33C-428F-8E29-DBC4DAEBDA61}">
    <text xml:space="preserve">Fakturerat </text>
  </threadedComment>
  <threadedComment ref="J6" dT="2024-06-03T19:05:48.82" personId="{9374728F-97DD-47DD-8E06-C96C452CAEE1}" id="{3245C920-3B5A-4596-A993-0B037E90AD3F}" parentId="{733D3ACB-E33C-428F-8E29-DBC4DAEBDA61}">
    <text xml:space="preserve">Inkommet
</text>
  </threadedComment>
  <threadedComment ref="K6" dT="2024-06-09T18:32:44.87" personId="{9374728F-97DD-47DD-8E06-C96C452CAEE1}" id="{B17367C3-CE88-444F-8881-D91F520A9050}">
    <text>Fakturerat</text>
  </threadedComment>
  <threadedComment ref="K6" dT="2024-07-02T07:42:51.87" personId="{3BE0FBCD-02FC-45D2-8CE4-84262F16CB67}" id="{A026A835-3945-4654-93FB-A747D125C3BB}" parentId="{B17367C3-CE88-444F-8881-D91F520A9050}">
    <text>Betald</text>
  </threadedComment>
  <threadedComment ref="L6" dT="2024-07-02T07:42:29.14" personId="{3BE0FBCD-02FC-45D2-8CE4-84262F16CB67}" id="{7A0814DC-3995-480B-94E6-AB7A9563A2BB}">
    <text xml:space="preserve">Fakturerat
</text>
  </threadedComment>
  <threadedComment ref="M6" dT="2024-08-03T12:14:27.86" personId="{9374728F-97DD-47DD-8E06-C96C452CAEE1}" id="{245A20F7-041B-4EC3-9EDC-A38FCE316829}">
    <text xml:space="preserve">Fakturerat
</text>
  </threadedComment>
  <threadedComment ref="N6" dT="2024-09-01T13:00:47.34" personId="{9374728F-97DD-47DD-8E06-C96C452CAEE1}" id="{3721D433-D275-4E23-A8A0-1995F7653392}">
    <text xml:space="preserve">Fakturerat
</text>
  </threadedComment>
  <threadedComment ref="Q6" dT="2024-04-22T06:54:36.26" personId="{9374728F-97DD-47DD-8E06-C96C452CAEE1}" id="{5C23F382-E6ED-467D-BF01-BEEA4E6D795A}">
    <text>preliminärt</text>
  </threadedComment>
  <threadedComment ref="F20" dT="2024-01-23T10:17:45.96" personId="{9374728F-97DD-47DD-8E06-C96C452CAEE1}" id="{84DA3844-A268-4457-8CEB-AEB26299529E}">
    <text>Hörlurar</text>
  </threadedComment>
  <threadedComment ref="F20" dT="2024-01-31T13:55:07.63" personId="{9374728F-97DD-47DD-8E06-C96C452CAEE1}" id="{8DADC967-8619-4F21-A15D-D230401484E5}" parentId="{84DA3844-A268-4457-8CEB-AEB26299529E}">
    <text>Väska</text>
  </threadedComment>
  <threadedComment ref="F20" dT="2024-01-31T13:55:19.94" personId="{9374728F-97DD-47DD-8E06-C96C452CAEE1}" id="{AE9D664F-C5FA-43C6-8339-62A161CDD8EE}" parentId="{84DA3844-A268-4457-8CEB-AEB26299529E}">
    <text>datorskärm</text>
  </threadedComment>
  <threadedComment ref="H20" dT="2024-04-09T17:04:39.76" personId="{9374728F-97DD-47DD-8E06-C96C452CAEE1}" id="{D90D7438-9CE1-4552-8B29-8435DDA9A275}">
    <text>bok</text>
  </threadedComment>
  <threadedComment ref="D24" dT="2023-10-21T18:19:08.16" personId="{506E45D8-39A3-41B3-941A-FF8BA1079A4F}" id="{F5214B1B-50F9-447A-9163-478843CA4334}">
    <text>Avdragsgillt?</text>
  </threadedComment>
  <threadedComment ref="D24" dT="2023-10-26T11:05:29.56" personId="{4A2F8603-CFC4-4B08-8DE9-83667A3477F9}" id="{6E777142-7800-410D-9637-219222796B11}" parentId="{F5214B1B-50F9-447A-9163-478843CA4334}">
    <text>Är avdragsgillt</text>
  </threadedComment>
  <threadedComment ref="I24" dT="2023-10-21T18:19:08.16" personId="{506E45D8-39A3-41B3-941A-FF8BA1079A4F}" id="{86627AF0-DA68-42E4-81D7-A015F52397EE}">
    <text>Avdragsgillt?</text>
  </threadedComment>
  <threadedComment ref="I24" dT="2023-10-26T11:05:29.56" personId="{4A2F8603-CFC4-4B08-8DE9-83667A3477F9}" id="{FC0496D9-C529-4B21-AD02-95D38FD0B733}" parentId="{86627AF0-DA68-42E4-81D7-A015F52397EE}">
    <text>Är avdragsgillt</text>
  </threadedComment>
  <threadedComment ref="C26" dT="2023-10-26T11:06:00.83" personId="{4A2F8603-CFC4-4B08-8DE9-83667A3477F9}" id="{B3B01B11-8B2B-420D-A65C-108E6514DDA9}">
    <text>avdragsgillt</text>
  </threadedComment>
  <threadedComment ref="F26" dT="2023-10-26T11:06:00.83" personId="{4A2F8603-CFC4-4B08-8DE9-83667A3477F9}" id="{D8942676-70AC-48C9-AC3B-5585106D3913}">
    <text>avdragsgillt</text>
  </threadedComment>
  <threadedComment ref="K28" dT="2024-06-17T07:58:11.41" personId="{9374728F-97DD-47DD-8E06-C96C452CAEE1}" id="{C87CF1E3-2862-4E57-908D-97DB2E6518F7}">
    <text xml:space="preserve">Utbetalning
</text>
  </threadedComment>
  <threadedComment ref="H35" dT="2024-06-11T19:56:42.51" personId="{9374728F-97DD-47DD-8E06-C96C452CAEE1}" id="{70DC5060-15C2-41C7-9CF7-E55F05D66345}">
    <text xml:space="preserve">FORTUTBILDNING 
</text>
  </threadedComment>
  <threadedComment ref="I35" dT="2024-03-09T16:26:54.35" personId="{9374728F-97DD-47DD-8E06-C96C452CAEE1}" id="{A4585E1C-7E29-4168-BB43-581325304903}">
    <text>Entreprenad Juridik</text>
  </threadedComment>
  <threadedComment ref="J35" dT="2024-04-11T16:41:09.18" personId="{9374728F-97DD-47DD-8E06-C96C452CAEE1}" id="{5E534BD4-CAA5-420F-AC65-8404EFA51ECB}">
    <text>Konferens</text>
  </threadedComment>
  <threadedComment ref="D40" dT="2023-10-21T18:20:29.36" personId="{506E45D8-39A3-41B3-941A-FF8BA1079A4F}" id="{CC2E474D-89DB-415B-B3B5-4D0677FD90E9}">
    <text>Avdragsgillt?</text>
  </threadedComment>
  <threadedComment ref="D46" dT="2023-10-21T18:19:29.21" personId="{506E45D8-39A3-41B3-941A-FF8BA1079A4F}" id="{E538E67C-D609-4263-BBFC-03DD4FB9FAC7}">
    <text>Tillgång?</text>
  </threadedComment>
  <threadedComment ref="D46" dT="2023-10-26T11:27:53.29" personId="{4A2F8603-CFC4-4B08-8DE9-83667A3477F9}" id="{C179E01D-B3B5-406E-BFED-8C34F36BCA37}" parentId="{E538E67C-D609-4263-BBFC-03DD4FB9FAC7}">
    <text xml:space="preserve">Kostnad
</text>
  </threadedComment>
  <threadedComment ref="E69" dT="2023-10-21T18:20:13.17" personId="{506E45D8-39A3-41B3-941A-FF8BA1079A4F}" id="{5CB4DC0A-7E89-46A5-98A5-533111B9619D}">
    <text>Under Aktiekapital?</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1DA43E4-3E8F-468C-B4E9-12C6D7282833}">
  <we:reference id="wa200005271" version="2.3.0.0" store="sv-SE" storeType="OMEX"/>
  <we:alternateReferences>
    <we:reference id="wa200005271" version="2.3.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control" Target="../activeX/activeX2.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D1020"/>
  <sheetViews>
    <sheetView topLeftCell="A3" zoomScale="70" zoomScaleNormal="70" workbookViewId="0">
      <pane xSplit="17" ySplit="12" topLeftCell="R53" activePane="bottomRight" state="frozen"/>
      <selection activeCell="C35" sqref="C35"/>
      <selection pane="topRight" activeCell="C35" sqref="C35"/>
      <selection pane="bottomLeft" activeCell="C35" sqref="C35"/>
      <selection pane="bottomRight" activeCell="R77" sqref="R77"/>
    </sheetView>
  </sheetViews>
  <sheetFormatPr defaultColWidth="47" defaultRowHeight="15" customHeight="1" x14ac:dyDescent="0.25"/>
  <cols>
    <col min="1" max="1" width="30.75" bestFit="1" customWidth="1"/>
    <col min="2" max="3" width="10.5" customWidth="1"/>
    <col min="4" max="4" width="9.25" bestFit="1" customWidth="1"/>
    <col min="5" max="5" width="9" bestFit="1" customWidth="1"/>
    <col min="6" max="6" width="10.5" customWidth="1"/>
    <col min="7" max="11" width="10.5" style="182" customWidth="1"/>
    <col min="12" max="12" width="12.75" style="182" customWidth="1"/>
    <col min="13" max="13" width="10.5" style="182" customWidth="1"/>
    <col min="14" max="16" width="10.5" customWidth="1"/>
    <col min="17" max="17" width="11" bestFit="1" customWidth="1"/>
    <col min="18" max="18" width="17.5" customWidth="1"/>
    <col min="19" max="19" width="19.75" bestFit="1" customWidth="1"/>
    <col min="20" max="20" width="10" customWidth="1"/>
    <col min="21" max="21" width="11.75" bestFit="1" customWidth="1"/>
    <col min="22" max="30" width="10" customWidth="1"/>
  </cols>
  <sheetData>
    <row r="1" spans="1:30" ht="19.5" customHeight="1" x14ac:dyDescent="0.25">
      <c r="A1" s="53" t="s">
        <v>0</v>
      </c>
      <c r="B1" s="53"/>
      <c r="C1" s="53"/>
      <c r="D1" s="53"/>
      <c r="E1" s="53"/>
      <c r="F1" s="54"/>
      <c r="G1" s="166"/>
      <c r="H1" s="166"/>
      <c r="I1" s="166"/>
      <c r="J1" s="166"/>
      <c r="K1" s="166"/>
      <c r="L1" s="166"/>
      <c r="M1" s="166"/>
      <c r="N1" s="54"/>
      <c r="O1" s="54"/>
      <c r="P1" s="54"/>
      <c r="Q1" s="54"/>
      <c r="R1" s="54"/>
      <c r="S1" s="54"/>
    </row>
    <row r="2" spans="1:30" ht="15.75" x14ac:dyDescent="0.25">
      <c r="A2" s="253" t="s">
        <v>1</v>
      </c>
      <c r="B2" s="253"/>
      <c r="C2" s="253"/>
      <c r="D2" s="253"/>
      <c r="E2" s="253"/>
      <c r="F2" s="254" t="s">
        <v>2</v>
      </c>
      <c r="G2" s="255"/>
      <c r="H2" s="255"/>
      <c r="I2" s="255"/>
      <c r="J2" s="255"/>
      <c r="K2" s="255"/>
      <c r="L2" s="255"/>
      <c r="M2" s="255"/>
      <c r="N2" s="255"/>
      <c r="O2" s="255"/>
      <c r="P2" s="255"/>
      <c r="Q2" s="255"/>
      <c r="R2" s="256"/>
      <c r="S2" s="54"/>
    </row>
    <row r="3" spans="1:30" ht="13.5" customHeight="1" x14ac:dyDescent="0.25">
      <c r="A3" s="43"/>
      <c r="B3" s="43"/>
      <c r="C3" s="43"/>
      <c r="D3" s="43"/>
      <c r="E3" s="43"/>
      <c r="F3" s="55"/>
      <c r="G3" s="167"/>
      <c r="H3" s="168"/>
      <c r="I3" s="169"/>
      <c r="J3" s="169"/>
      <c r="K3" s="169"/>
      <c r="L3" s="169"/>
      <c r="M3" s="169"/>
      <c r="N3" s="56"/>
      <c r="O3" s="56"/>
      <c r="P3" s="56"/>
      <c r="Q3" s="56"/>
      <c r="R3" s="56"/>
      <c r="S3" s="56"/>
      <c r="T3" s="6"/>
      <c r="U3" s="6"/>
      <c r="V3" s="6"/>
      <c r="W3" s="6"/>
      <c r="X3" s="6"/>
      <c r="Y3" s="6"/>
      <c r="Z3" s="6"/>
      <c r="AA3" s="6"/>
      <c r="AB3" s="6"/>
      <c r="AC3" s="6"/>
      <c r="AD3" s="6"/>
    </row>
    <row r="4" spans="1:30" ht="21" x14ac:dyDescent="0.35">
      <c r="A4" s="76" t="s">
        <v>3</v>
      </c>
      <c r="B4" s="77">
        <v>45197</v>
      </c>
      <c r="C4" s="77">
        <v>45228</v>
      </c>
      <c r="D4" s="77">
        <v>45260</v>
      </c>
      <c r="E4" s="77">
        <v>45261</v>
      </c>
      <c r="F4" s="244" t="s">
        <v>4</v>
      </c>
      <c r="G4" s="245" t="s">
        <v>5</v>
      </c>
      <c r="H4" s="245" t="s">
        <v>6</v>
      </c>
      <c r="I4" s="245" t="s">
        <v>7</v>
      </c>
      <c r="J4" s="245" t="s">
        <v>8</v>
      </c>
      <c r="K4" s="245" t="s">
        <v>9</v>
      </c>
      <c r="L4" s="245" t="s">
        <v>10</v>
      </c>
      <c r="M4" s="170" t="s">
        <v>11</v>
      </c>
      <c r="N4" s="78" t="s">
        <v>12</v>
      </c>
      <c r="O4" s="78" t="s">
        <v>13</v>
      </c>
      <c r="P4" s="78" t="s">
        <v>14</v>
      </c>
      <c r="Q4" s="78" t="s">
        <v>15</v>
      </c>
      <c r="R4" s="79" t="s">
        <v>16</v>
      </c>
      <c r="S4" s="75" t="s">
        <v>17</v>
      </c>
      <c r="T4" s="10"/>
      <c r="U4" s="10"/>
      <c r="V4" s="10"/>
      <c r="W4" s="10"/>
      <c r="X4" s="10"/>
      <c r="Y4" s="10"/>
      <c r="Z4" s="10"/>
      <c r="AA4" s="10"/>
      <c r="AB4" s="10"/>
      <c r="AC4" s="10"/>
      <c r="AD4" s="10"/>
    </row>
    <row r="5" spans="1:30" ht="13.5" customHeight="1" x14ac:dyDescent="0.25">
      <c r="A5" s="80" t="s">
        <v>18</v>
      </c>
      <c r="B5" s="83"/>
      <c r="C5" s="83"/>
      <c r="D5" s="83"/>
      <c r="E5" s="83">
        <f t="shared" ref="E5" si="0">D69</f>
        <v>14510</v>
      </c>
      <c r="F5" s="83"/>
      <c r="G5" s="171"/>
      <c r="H5" s="171"/>
      <c r="I5" s="171"/>
      <c r="J5" s="171"/>
      <c r="K5" s="171"/>
      <c r="L5" s="171"/>
      <c r="M5" s="171"/>
      <c r="N5" s="171"/>
      <c r="O5" s="171"/>
      <c r="P5" s="171"/>
      <c r="Q5" s="171"/>
      <c r="R5" s="171"/>
      <c r="S5" s="171"/>
      <c r="T5" s="6"/>
      <c r="U5" s="6"/>
      <c r="V5" s="6"/>
      <c r="W5" s="6"/>
      <c r="X5" s="6"/>
      <c r="Y5" s="6"/>
      <c r="Z5" s="6"/>
      <c r="AA5" s="6"/>
      <c r="AB5" s="6"/>
      <c r="AC5" s="6"/>
      <c r="AD5" s="6"/>
    </row>
    <row r="6" spans="1:30" ht="25.5" customHeight="1" x14ac:dyDescent="0.25">
      <c r="A6" s="80" t="s">
        <v>242</v>
      </c>
      <c r="B6" s="83">
        <v>0</v>
      </c>
      <c r="C6" s="83">
        <v>0</v>
      </c>
      <c r="D6" s="83">
        <v>0</v>
      </c>
      <c r="E6" s="83">
        <v>0</v>
      </c>
      <c r="F6" s="172">
        <v>107136</v>
      </c>
      <c r="G6" s="172">
        <v>103000</v>
      </c>
      <c r="H6" s="173">
        <v>103000</v>
      </c>
      <c r="I6" s="173">
        <v>99350</v>
      </c>
      <c r="J6" s="173">
        <v>72000</v>
      </c>
      <c r="K6" s="173">
        <v>82000</v>
      </c>
      <c r="L6" s="226">
        <v>87000</v>
      </c>
      <c r="M6" s="174">
        <v>78000</v>
      </c>
      <c r="N6" s="174">
        <v>115000</v>
      </c>
      <c r="O6" s="174">
        <v>100000</v>
      </c>
      <c r="P6" s="174">
        <v>107000</v>
      </c>
      <c r="Q6" s="174">
        <v>60000</v>
      </c>
      <c r="R6" s="188">
        <f>SUM(F6:Q6)</f>
        <v>1113486</v>
      </c>
      <c r="S6" s="56"/>
      <c r="T6" s="6"/>
      <c r="U6" s="6"/>
      <c r="V6" s="6"/>
      <c r="W6" s="6"/>
      <c r="X6" s="6"/>
      <c r="Y6" s="6"/>
      <c r="Z6" s="6"/>
      <c r="AA6" s="6"/>
      <c r="AB6" s="6"/>
      <c r="AC6" s="6"/>
      <c r="AD6" s="6"/>
    </row>
    <row r="7" spans="1:30" ht="13.5" customHeight="1" x14ac:dyDescent="0.25">
      <c r="A7" s="80" t="s">
        <v>20</v>
      </c>
      <c r="B7" s="81">
        <v>0</v>
      </c>
      <c r="C7" s="81">
        <v>0</v>
      </c>
      <c r="D7" s="81">
        <v>0</v>
      </c>
      <c r="E7" s="81">
        <v>0</v>
      </c>
      <c r="F7" s="81">
        <v>0</v>
      </c>
      <c r="G7" s="175">
        <v>0</v>
      </c>
      <c r="H7" s="175">
        <v>0</v>
      </c>
      <c r="I7" s="175">
        <v>0</v>
      </c>
      <c r="J7" s="175">
        <v>0</v>
      </c>
      <c r="K7" s="175">
        <v>0</v>
      </c>
      <c r="L7" s="175">
        <v>0</v>
      </c>
      <c r="M7" s="175">
        <v>0</v>
      </c>
      <c r="N7" s="81">
        <v>0</v>
      </c>
      <c r="O7" s="81">
        <v>0</v>
      </c>
      <c r="P7" s="81">
        <v>0</v>
      </c>
      <c r="Q7" s="81">
        <v>0</v>
      </c>
      <c r="R7" s="82">
        <f t="shared" ref="R7" si="1">SUM(F7:Q7)</f>
        <v>0</v>
      </c>
      <c r="S7" s="56"/>
      <c r="T7" s="6"/>
      <c r="U7" s="6"/>
      <c r="V7" s="6"/>
      <c r="W7" s="6"/>
      <c r="X7" s="6"/>
      <c r="Y7" s="6"/>
      <c r="Z7" s="6"/>
      <c r="AA7" s="6"/>
      <c r="AB7" s="6"/>
      <c r="AC7" s="6"/>
      <c r="AD7" s="6"/>
    </row>
    <row r="8" spans="1:30" ht="13.5" customHeight="1" x14ac:dyDescent="0.25">
      <c r="A8" s="80" t="s">
        <v>21</v>
      </c>
      <c r="B8" s="81">
        <v>0</v>
      </c>
      <c r="C8" s="81">
        <v>0</v>
      </c>
      <c r="D8" s="117">
        <v>25000</v>
      </c>
      <c r="E8" s="83"/>
      <c r="F8" s="83"/>
      <c r="G8" s="171"/>
      <c r="H8" s="171"/>
      <c r="I8" s="171"/>
      <c r="J8" s="171"/>
      <c r="K8" s="171"/>
      <c r="L8" s="171"/>
      <c r="M8" s="171"/>
      <c r="N8" s="83"/>
      <c r="O8" s="83"/>
      <c r="P8" s="83"/>
      <c r="Q8" s="83"/>
      <c r="R8" s="82"/>
      <c r="S8" s="56"/>
      <c r="T8" s="6"/>
      <c r="U8" s="6"/>
      <c r="V8" s="6"/>
      <c r="W8" s="6"/>
      <c r="X8" s="6"/>
      <c r="Y8" s="6"/>
      <c r="Z8" s="6"/>
      <c r="AA8" s="6"/>
      <c r="AB8" s="6"/>
      <c r="AC8" s="6"/>
      <c r="AD8" s="6"/>
    </row>
    <row r="9" spans="1:30" ht="17.25" customHeight="1" x14ac:dyDescent="0.25">
      <c r="A9" s="85" t="s">
        <v>244</v>
      </c>
      <c r="B9" s="81"/>
      <c r="C9" s="86">
        <v>0</v>
      </c>
      <c r="D9" s="118">
        <v>15000</v>
      </c>
      <c r="E9" s="116">
        <v>15000</v>
      </c>
      <c r="F9" s="116"/>
      <c r="G9" s="175">
        <v>0</v>
      </c>
      <c r="H9" s="175">
        <v>0</v>
      </c>
      <c r="I9" s="175">
        <v>0</v>
      </c>
      <c r="J9" s="175">
        <v>0</v>
      </c>
      <c r="K9" s="175">
        <v>0</v>
      </c>
      <c r="L9" s="175">
        <v>0</v>
      </c>
      <c r="M9" s="175">
        <v>0</v>
      </c>
      <c r="N9" s="81">
        <v>0</v>
      </c>
      <c r="O9" s="81">
        <v>0</v>
      </c>
      <c r="P9" s="81">
        <v>0</v>
      </c>
      <c r="Q9" s="81">
        <v>0</v>
      </c>
      <c r="R9" s="82">
        <v>0</v>
      </c>
      <c r="S9" s="56"/>
      <c r="T9" s="6"/>
      <c r="U9" s="6"/>
      <c r="V9" s="6"/>
      <c r="W9" s="6"/>
      <c r="X9" s="6"/>
      <c r="Y9" s="6"/>
      <c r="Z9" s="6"/>
      <c r="AA9" s="6"/>
      <c r="AB9" s="6"/>
      <c r="AC9" s="6"/>
      <c r="AD9" s="6"/>
    </row>
    <row r="10" spans="1:30" ht="17.25" customHeight="1" x14ac:dyDescent="0.25">
      <c r="A10" s="85" t="s">
        <v>22</v>
      </c>
      <c r="B10" s="81"/>
      <c r="C10" s="86"/>
      <c r="D10" s="116">
        <v>5000</v>
      </c>
      <c r="E10" s="81"/>
      <c r="F10" s="81"/>
      <c r="G10" s="175"/>
      <c r="H10" s="175"/>
      <c r="I10" s="175"/>
      <c r="J10" s="175"/>
      <c r="K10" s="175"/>
      <c r="L10" s="175"/>
      <c r="M10" s="175"/>
      <c r="N10" s="81"/>
      <c r="O10" s="81"/>
      <c r="P10" s="81"/>
      <c r="Q10" s="81"/>
      <c r="R10" s="82"/>
      <c r="S10" s="56"/>
      <c r="T10" s="6"/>
      <c r="U10" s="6"/>
      <c r="V10" s="6"/>
      <c r="W10" s="6"/>
      <c r="X10" s="6"/>
      <c r="Y10" s="6"/>
      <c r="Z10" s="6"/>
      <c r="AA10" s="6"/>
      <c r="AB10" s="6"/>
      <c r="AC10" s="6"/>
      <c r="AD10" s="6"/>
    </row>
    <row r="11" spans="1:30" ht="17.25" customHeight="1" thickBot="1" x14ac:dyDescent="0.3">
      <c r="A11" s="85" t="s">
        <v>23</v>
      </c>
      <c r="B11" s="81"/>
      <c r="C11" s="86"/>
      <c r="D11" s="86"/>
      <c r="E11" s="81"/>
      <c r="F11" s="81"/>
      <c r="G11" s="175"/>
      <c r="H11" s="175"/>
      <c r="I11" s="175"/>
      <c r="J11" s="175"/>
      <c r="K11" s="175"/>
      <c r="L11" s="175"/>
      <c r="M11" s="175"/>
      <c r="N11" s="81"/>
      <c r="O11" s="81"/>
      <c r="P11" s="81"/>
      <c r="Q11" s="81"/>
      <c r="R11" s="82"/>
      <c r="S11" s="56"/>
      <c r="T11" s="6"/>
      <c r="U11" s="6"/>
      <c r="V11" s="6"/>
      <c r="W11" s="6"/>
      <c r="X11" s="6"/>
      <c r="Y11" s="6"/>
      <c r="Z11" s="6"/>
      <c r="AA11" s="6"/>
      <c r="AB11" s="6"/>
      <c r="AC11" s="6"/>
      <c r="AD11" s="6"/>
    </row>
    <row r="12" spans="1:30" ht="18" customHeight="1" thickBot="1" x14ac:dyDescent="0.3">
      <c r="A12" s="87" t="s">
        <v>24</v>
      </c>
      <c r="B12" s="88">
        <f t="shared" ref="B12:Q12" si="2">0.25*B6</f>
        <v>0</v>
      </c>
      <c r="C12" s="88">
        <f t="shared" si="2"/>
        <v>0</v>
      </c>
      <c r="D12" s="88">
        <f t="shared" si="2"/>
        <v>0</v>
      </c>
      <c r="E12" s="88">
        <f t="shared" si="2"/>
        <v>0</v>
      </c>
      <c r="F12" s="89">
        <v>166</v>
      </c>
      <c r="G12" s="176">
        <f t="shared" si="2"/>
        <v>25750</v>
      </c>
      <c r="H12" s="176">
        <f>0.25*H6</f>
        <v>25750</v>
      </c>
      <c r="I12" s="176">
        <f>0.25*J6</f>
        <v>18000</v>
      </c>
      <c r="J12" s="176">
        <f>0.25*K6</f>
        <v>20500</v>
      </c>
      <c r="K12" s="176">
        <f>0.25*L6</f>
        <v>21750</v>
      </c>
      <c r="L12" s="176">
        <f>0.25*L6</f>
        <v>21750</v>
      </c>
      <c r="M12" s="176">
        <f>0.25*M6</f>
        <v>19500</v>
      </c>
      <c r="N12" s="89">
        <f t="shared" si="2"/>
        <v>28750</v>
      </c>
      <c r="O12" s="89">
        <f t="shared" si="2"/>
        <v>25000</v>
      </c>
      <c r="P12" s="89">
        <f t="shared" si="2"/>
        <v>26750</v>
      </c>
      <c r="Q12" s="90">
        <f t="shared" si="2"/>
        <v>15000</v>
      </c>
      <c r="R12" s="84">
        <f>SUM(F12:Q12)</f>
        <v>248666</v>
      </c>
      <c r="S12" s="56"/>
      <c r="T12" s="6"/>
      <c r="U12" s="6"/>
      <c r="V12" s="6"/>
      <c r="W12" s="6"/>
      <c r="X12" s="6"/>
      <c r="Y12" s="6"/>
      <c r="Z12" s="6"/>
      <c r="AA12" s="6"/>
      <c r="AB12" s="6"/>
      <c r="AC12" s="6"/>
      <c r="AD12" s="6"/>
    </row>
    <row r="13" spans="1:30" ht="18" customHeight="1" thickBot="1" x14ac:dyDescent="0.3">
      <c r="A13" s="91" t="s">
        <v>243</v>
      </c>
      <c r="B13" s="92"/>
      <c r="C13" s="92"/>
      <c r="D13" s="92">
        <f t="shared" ref="D13:Q13" si="3">SUM(D6:D12)</f>
        <v>45000</v>
      </c>
      <c r="E13" s="92">
        <f>SUM(E6:E12)</f>
        <v>15000</v>
      </c>
      <c r="F13" s="92">
        <f>SUM(F6:F12)</f>
        <v>107302</v>
      </c>
      <c r="G13" s="177">
        <f t="shared" si="3"/>
        <v>128750</v>
      </c>
      <c r="H13" s="177">
        <f t="shared" si="3"/>
        <v>128750</v>
      </c>
      <c r="I13" s="177">
        <f t="shared" si="3"/>
        <v>117350</v>
      </c>
      <c r="J13" s="177">
        <f>SUM(J6:J12)</f>
        <v>92500</v>
      </c>
      <c r="K13" s="177">
        <f>SUM(K6:K12)</f>
        <v>103750</v>
      </c>
      <c r="L13" s="177">
        <f t="shared" si="3"/>
        <v>108750</v>
      </c>
      <c r="M13" s="177">
        <f>SUM(M6:M12)</f>
        <v>97500</v>
      </c>
      <c r="N13" s="92">
        <f t="shared" si="3"/>
        <v>143750</v>
      </c>
      <c r="O13" s="92">
        <f t="shared" si="3"/>
        <v>125000</v>
      </c>
      <c r="P13" s="92">
        <f t="shared" si="3"/>
        <v>133750</v>
      </c>
      <c r="Q13" s="92">
        <f t="shared" si="3"/>
        <v>75000</v>
      </c>
      <c r="R13" s="84">
        <f>SUM(D13:Q13)</f>
        <v>1422152</v>
      </c>
      <c r="S13" s="56"/>
      <c r="T13" s="6"/>
      <c r="U13" s="6"/>
      <c r="V13" s="6"/>
      <c r="W13" s="6"/>
      <c r="X13" s="6"/>
      <c r="Y13" s="6"/>
      <c r="Z13" s="6"/>
      <c r="AA13" s="6"/>
      <c r="AB13" s="6"/>
      <c r="AC13" s="6"/>
      <c r="AD13" s="6"/>
    </row>
    <row r="14" spans="1:30" ht="30.75" customHeight="1" x14ac:dyDescent="0.25">
      <c r="A14" s="93" t="s">
        <v>25</v>
      </c>
      <c r="B14" s="94">
        <f t="shared" ref="B14:Q14" si="4">SUM(B5:B12)</f>
        <v>0</v>
      </c>
      <c r="C14" s="94">
        <f t="shared" si="4"/>
        <v>0</v>
      </c>
      <c r="D14" s="95">
        <f t="shared" si="4"/>
        <v>45000</v>
      </c>
      <c r="E14" s="95">
        <f t="shared" si="4"/>
        <v>29510</v>
      </c>
      <c r="F14" s="95">
        <f>SUM(F5:F12)</f>
        <v>107302</v>
      </c>
      <c r="G14" s="178">
        <f>SUM(G5:G12)</f>
        <v>128750</v>
      </c>
      <c r="H14" s="178">
        <f t="shared" si="4"/>
        <v>128750</v>
      </c>
      <c r="I14" s="178">
        <f>SUM(I5:I12)</f>
        <v>117350</v>
      </c>
      <c r="J14" s="178">
        <f t="shared" si="4"/>
        <v>92500</v>
      </c>
      <c r="K14" s="178">
        <f>SUM(K5:K12)</f>
        <v>103750</v>
      </c>
      <c r="L14" s="178">
        <f t="shared" si="4"/>
        <v>108750</v>
      </c>
      <c r="M14" s="178">
        <f t="shared" si="4"/>
        <v>97500</v>
      </c>
      <c r="N14" s="178">
        <f t="shared" si="4"/>
        <v>143750</v>
      </c>
      <c r="O14" s="178">
        <f t="shared" si="4"/>
        <v>125000</v>
      </c>
      <c r="P14" s="178">
        <f t="shared" si="4"/>
        <v>133750</v>
      </c>
      <c r="Q14" s="178">
        <f t="shared" si="4"/>
        <v>75000</v>
      </c>
      <c r="R14" s="84">
        <f>SUM(F14:Q14)</f>
        <v>1362152</v>
      </c>
      <c r="S14" s="56" t="s">
        <v>26</v>
      </c>
      <c r="T14" s="6"/>
      <c r="U14" s="6"/>
      <c r="V14" s="6"/>
      <c r="W14" s="6"/>
      <c r="X14" s="6"/>
      <c r="Y14" s="6"/>
      <c r="Z14" s="6"/>
      <c r="AA14" s="6"/>
      <c r="AB14" s="6"/>
      <c r="AC14" s="6"/>
      <c r="AD14" s="6"/>
    </row>
    <row r="15" spans="1:30" ht="13.5" customHeight="1" x14ac:dyDescent="0.25">
      <c r="A15" s="65"/>
      <c r="B15" s="65"/>
      <c r="C15" s="65"/>
      <c r="D15" s="65"/>
      <c r="E15" s="65"/>
      <c r="F15" s="66"/>
      <c r="G15" s="179"/>
      <c r="H15" s="179"/>
      <c r="I15" s="179"/>
      <c r="J15" s="179"/>
      <c r="K15" s="179"/>
      <c r="L15" s="179"/>
      <c r="M15" s="179"/>
      <c r="N15" s="66"/>
      <c r="O15" s="66"/>
      <c r="P15" s="66"/>
      <c r="Q15" s="66"/>
      <c r="R15" s="67"/>
      <c r="S15" s="61"/>
      <c r="T15" s="6"/>
      <c r="U15" s="6"/>
      <c r="V15" s="6"/>
      <c r="W15" s="6"/>
      <c r="X15" s="6"/>
      <c r="Y15" s="6"/>
      <c r="Z15" s="6"/>
      <c r="AA15" s="6"/>
      <c r="AB15" s="6"/>
      <c r="AC15" s="6"/>
      <c r="AD15" s="6"/>
    </row>
    <row r="16" spans="1:30" ht="23.25" customHeight="1" x14ac:dyDescent="0.25">
      <c r="A16" s="96" t="s">
        <v>27</v>
      </c>
      <c r="B16" s="49"/>
      <c r="C16" s="49"/>
      <c r="D16" s="49"/>
      <c r="E16" s="49"/>
      <c r="F16" s="46"/>
      <c r="G16" s="180"/>
      <c r="H16" s="180"/>
      <c r="I16" s="181"/>
      <c r="J16" s="181"/>
      <c r="K16" s="181"/>
      <c r="L16" s="181"/>
      <c r="M16" s="181"/>
      <c r="N16" s="47"/>
      <c r="O16" s="47"/>
      <c r="P16" s="47"/>
      <c r="Q16" s="47"/>
      <c r="R16" s="58"/>
      <c r="S16" s="61"/>
      <c r="T16" s="6"/>
      <c r="U16" s="6"/>
      <c r="V16" s="6"/>
      <c r="W16" s="6"/>
      <c r="X16" s="6"/>
      <c r="Y16" s="6"/>
      <c r="Z16" s="6"/>
      <c r="AA16" s="6"/>
      <c r="AB16" s="6"/>
      <c r="AC16" s="6"/>
      <c r="AD16" s="6"/>
    </row>
    <row r="17" spans="1:30" ht="13.5" customHeight="1" x14ac:dyDescent="0.25">
      <c r="A17" s="48"/>
      <c r="B17" s="48"/>
      <c r="C17" s="48"/>
      <c r="D17" s="48"/>
      <c r="E17" s="48"/>
      <c r="F17" s="46"/>
      <c r="G17" s="180"/>
      <c r="H17" s="180"/>
      <c r="I17" s="181"/>
      <c r="J17" s="181"/>
      <c r="K17" s="181"/>
      <c r="L17" s="181"/>
      <c r="M17" s="181"/>
      <c r="N17" s="47"/>
      <c r="O17" s="47"/>
      <c r="P17" s="47"/>
      <c r="Q17" s="47"/>
      <c r="R17" s="58"/>
      <c r="S17" s="61"/>
      <c r="T17" s="6"/>
      <c r="U17" s="6"/>
      <c r="V17" s="6"/>
      <c r="W17" s="6"/>
      <c r="X17" s="6"/>
      <c r="Y17" s="6"/>
      <c r="Z17" s="6"/>
      <c r="AA17" s="6"/>
      <c r="AB17" s="6"/>
      <c r="AC17" s="6"/>
      <c r="AD17" s="6"/>
    </row>
    <row r="18" spans="1:30" ht="15.75" x14ac:dyDescent="0.25">
      <c r="A18" s="48" t="s">
        <v>28</v>
      </c>
      <c r="B18" s="48"/>
      <c r="C18" s="48"/>
      <c r="D18" s="48"/>
      <c r="E18" s="48"/>
      <c r="F18" s="46"/>
      <c r="G18" s="180"/>
      <c r="H18" s="180"/>
      <c r="I18" s="181"/>
      <c r="J18" s="181"/>
      <c r="K18" s="181"/>
      <c r="L18" s="181"/>
      <c r="M18" s="181"/>
      <c r="N18" s="47"/>
      <c r="O18" s="47"/>
      <c r="P18" s="47"/>
      <c r="Q18" s="47"/>
      <c r="R18" s="58"/>
      <c r="S18" s="61"/>
      <c r="T18" s="6"/>
      <c r="U18" s="6"/>
      <c r="V18" s="6"/>
      <c r="W18" s="6"/>
      <c r="X18" s="6"/>
      <c r="Y18" s="6"/>
      <c r="Z18" s="6"/>
      <c r="AA18" s="6"/>
      <c r="AB18" s="6"/>
      <c r="AC18" s="6"/>
      <c r="AD18" s="6"/>
    </row>
    <row r="19" spans="1:30" ht="15.75" x14ac:dyDescent="0.25">
      <c r="A19" s="44" t="s">
        <v>29</v>
      </c>
      <c r="B19" s="227"/>
      <c r="C19" s="227"/>
      <c r="D19" s="227"/>
      <c r="E19" s="228">
        <f>-249+-329</f>
        <v>-578</v>
      </c>
      <c r="F19" s="228">
        <v>-200</v>
      </c>
      <c r="G19" s="229"/>
      <c r="H19" s="229"/>
      <c r="I19" s="230"/>
      <c r="J19" s="229"/>
      <c r="K19" s="229"/>
      <c r="L19" s="229"/>
      <c r="M19" s="229"/>
      <c r="N19" s="227"/>
      <c r="O19" s="227"/>
      <c r="P19" s="227"/>
      <c r="Q19" s="227"/>
      <c r="R19" s="57">
        <f t="shared" ref="R19:R22" si="5">SUM(F19:Q19)</f>
        <v>-200</v>
      </c>
      <c r="S19" s="61"/>
      <c r="T19" s="6"/>
      <c r="U19" s="6"/>
      <c r="V19" s="6"/>
      <c r="W19" s="6"/>
      <c r="X19" s="6"/>
      <c r="Y19" s="6"/>
      <c r="Z19" s="6"/>
      <c r="AA19" s="6"/>
      <c r="AB19" s="6"/>
      <c r="AC19" s="6"/>
      <c r="AD19" s="6"/>
    </row>
    <row r="20" spans="1:30" ht="15.75" x14ac:dyDescent="0.25">
      <c r="A20" s="140" t="s">
        <v>209</v>
      </c>
      <c r="B20" s="227"/>
      <c r="C20" s="227"/>
      <c r="D20" s="227"/>
      <c r="E20" s="227"/>
      <c r="F20" s="227">
        <v>-7500</v>
      </c>
      <c r="G20" s="229"/>
      <c r="H20" s="229">
        <v>-1000</v>
      </c>
      <c r="I20" s="229"/>
      <c r="J20" s="229"/>
      <c r="K20" s="229"/>
      <c r="L20" s="231">
        <v>-1830</v>
      </c>
      <c r="M20" s="229"/>
      <c r="N20" s="229">
        <v>-5000</v>
      </c>
      <c r="O20" s="227"/>
      <c r="P20" s="227"/>
      <c r="Q20" s="227"/>
      <c r="R20" s="57">
        <f>SUM(F20:Q20)</f>
        <v>-15330</v>
      </c>
      <c r="S20" s="61"/>
      <c r="T20" s="6"/>
      <c r="U20" s="6"/>
      <c r="V20" s="6"/>
      <c r="W20" s="6"/>
      <c r="X20" s="6"/>
      <c r="Y20" s="6"/>
      <c r="Z20" s="6"/>
      <c r="AA20" s="6"/>
      <c r="AB20" s="6"/>
      <c r="AC20" s="6"/>
      <c r="AD20" s="6"/>
    </row>
    <row r="21" spans="1:30" ht="15.75" x14ac:dyDescent="0.25">
      <c r="A21" s="50" t="s">
        <v>31</v>
      </c>
      <c r="B21" s="227"/>
      <c r="C21" s="227"/>
      <c r="D21" s="227"/>
      <c r="E21" s="227"/>
      <c r="F21" s="227"/>
      <c r="G21" s="229"/>
      <c r="H21" s="229"/>
      <c r="I21" s="229"/>
      <c r="J21" s="229"/>
      <c r="K21" s="229"/>
      <c r="L21" s="231"/>
      <c r="M21" s="229"/>
      <c r="N21" s="229"/>
      <c r="O21" s="229"/>
      <c r="P21" s="229"/>
      <c r="Q21" s="229"/>
      <c r="R21" s="57">
        <f t="shared" si="5"/>
        <v>0</v>
      </c>
      <c r="S21" s="61"/>
      <c r="T21" s="6"/>
      <c r="U21" s="6"/>
      <c r="V21" s="6"/>
      <c r="W21" s="6"/>
      <c r="X21" s="6"/>
      <c r="Y21" s="6"/>
      <c r="Z21" s="6"/>
      <c r="AA21" s="6"/>
      <c r="AB21" s="6"/>
      <c r="AC21" s="6"/>
      <c r="AD21" s="6"/>
    </row>
    <row r="22" spans="1:30" ht="15.75" x14ac:dyDescent="0.25">
      <c r="A22" s="50" t="s">
        <v>32</v>
      </c>
      <c r="B22" s="227"/>
      <c r="C22" s="227"/>
      <c r="D22" s="227"/>
      <c r="E22" s="227"/>
      <c r="F22" s="227"/>
      <c r="G22" s="229"/>
      <c r="H22" s="229"/>
      <c r="I22" s="229"/>
      <c r="J22" s="229"/>
      <c r="K22" s="229"/>
      <c r="L22" s="229"/>
      <c r="M22" s="229"/>
      <c r="N22" s="227"/>
      <c r="O22" s="227"/>
      <c r="P22" s="227"/>
      <c r="Q22" s="227"/>
      <c r="R22" s="57">
        <f t="shared" si="5"/>
        <v>0</v>
      </c>
      <c r="S22" s="61"/>
      <c r="T22" s="6"/>
      <c r="U22" s="6"/>
      <c r="V22" s="6"/>
      <c r="W22" s="6"/>
      <c r="X22" s="6"/>
      <c r="Y22" s="6"/>
      <c r="Z22" s="6"/>
      <c r="AA22" s="6"/>
      <c r="AB22" s="6"/>
      <c r="AC22" s="6"/>
      <c r="AD22" s="6"/>
    </row>
    <row r="23" spans="1:30" ht="15.75" x14ac:dyDescent="0.25">
      <c r="A23" s="50"/>
      <c r="B23" s="227"/>
      <c r="C23" s="227"/>
      <c r="D23" s="227"/>
      <c r="E23" s="227"/>
      <c r="F23" s="227"/>
      <c r="G23" s="229"/>
      <c r="H23" s="229"/>
      <c r="I23" s="229"/>
      <c r="J23" s="229"/>
      <c r="K23" s="229"/>
      <c r="L23" s="229"/>
      <c r="M23" s="229"/>
      <c r="N23" s="227"/>
      <c r="O23" s="227"/>
      <c r="P23" s="227"/>
      <c r="Q23" s="227"/>
      <c r="R23" s="57"/>
      <c r="S23" s="61"/>
      <c r="T23" s="6"/>
      <c r="U23" s="6"/>
      <c r="V23" s="6"/>
      <c r="W23" s="6"/>
      <c r="X23" s="6"/>
      <c r="Y23" s="6"/>
      <c r="Z23" s="6"/>
      <c r="AA23" s="6"/>
      <c r="AB23" s="6"/>
      <c r="AC23" s="6"/>
      <c r="AD23" s="6"/>
    </row>
    <row r="24" spans="1:30" ht="25.5" x14ac:dyDescent="0.25">
      <c r="A24" s="51" t="s">
        <v>33</v>
      </c>
      <c r="B24" s="228">
        <v>0</v>
      </c>
      <c r="C24" s="228"/>
      <c r="D24" s="228">
        <v>-2000</v>
      </c>
      <c r="E24" s="228">
        <v>0</v>
      </c>
      <c r="F24" s="228">
        <v>0</v>
      </c>
      <c r="G24" s="232">
        <v>0</v>
      </c>
      <c r="H24" s="232">
        <v>0</v>
      </c>
      <c r="I24" s="232">
        <v>-2000</v>
      </c>
      <c r="J24" s="232">
        <v>0</v>
      </c>
      <c r="K24" s="232">
        <v>0</v>
      </c>
      <c r="L24" s="232">
        <v>0</v>
      </c>
      <c r="M24" s="232">
        <v>0</v>
      </c>
      <c r="N24" s="228">
        <v>0</v>
      </c>
      <c r="O24" s="228">
        <v>0</v>
      </c>
      <c r="P24" s="228">
        <v>0</v>
      </c>
      <c r="Q24" s="228">
        <v>0</v>
      </c>
      <c r="R24" s="57"/>
      <c r="S24" s="61"/>
      <c r="T24" s="6"/>
      <c r="U24" s="6"/>
      <c r="V24" s="6"/>
      <c r="W24" s="6"/>
      <c r="X24" s="6"/>
      <c r="Y24" s="6"/>
      <c r="Z24" s="6"/>
      <c r="AA24" s="6"/>
      <c r="AB24" s="6"/>
      <c r="AC24" s="6"/>
      <c r="AD24" s="6"/>
    </row>
    <row r="25" spans="1:30" ht="13.5" customHeight="1" x14ac:dyDescent="0.25">
      <c r="A25" s="48" t="s">
        <v>34</v>
      </c>
      <c r="B25" s="228"/>
      <c r="C25" s="228"/>
      <c r="D25" s="228"/>
      <c r="E25" s="228"/>
      <c r="F25" s="228"/>
      <c r="G25" s="232"/>
      <c r="H25" s="232"/>
      <c r="I25" s="232"/>
      <c r="J25" s="232"/>
      <c r="K25" s="232"/>
      <c r="L25" s="232"/>
      <c r="M25" s="232"/>
      <c r="N25" s="228"/>
      <c r="O25" s="228"/>
      <c r="P25" s="228"/>
      <c r="Q25" s="228"/>
      <c r="R25" s="57"/>
      <c r="S25" s="61"/>
      <c r="T25" s="6"/>
      <c r="U25" s="6"/>
      <c r="V25" s="6"/>
      <c r="W25" s="6"/>
      <c r="X25" s="6"/>
      <c r="Y25" s="6"/>
      <c r="Z25" s="6"/>
      <c r="AA25" s="6"/>
      <c r="AB25" s="6"/>
      <c r="AC25" s="6"/>
      <c r="AD25" s="6"/>
    </row>
    <row r="26" spans="1:30" ht="15.75" x14ac:dyDescent="0.25">
      <c r="A26" s="51" t="s">
        <v>35</v>
      </c>
      <c r="B26" s="228">
        <v>0</v>
      </c>
      <c r="C26" s="228"/>
      <c r="D26" s="228">
        <v>0</v>
      </c>
      <c r="E26" s="228">
        <v>0</v>
      </c>
      <c r="F26" s="228">
        <v>-1300</v>
      </c>
      <c r="G26" s="232">
        <v>0</v>
      </c>
      <c r="H26" s="232">
        <v>0</v>
      </c>
      <c r="I26" s="232">
        <v>0</v>
      </c>
      <c r="J26" s="232">
        <v>0</v>
      </c>
      <c r="K26" s="232">
        <v>0</v>
      </c>
      <c r="L26" s="232">
        <v>0</v>
      </c>
      <c r="M26" s="232">
        <v>0</v>
      </c>
      <c r="N26" s="228">
        <v>0</v>
      </c>
      <c r="O26" s="228">
        <v>0</v>
      </c>
      <c r="P26" s="228">
        <v>0</v>
      </c>
      <c r="Q26" s="228">
        <v>0</v>
      </c>
      <c r="R26" s="57"/>
      <c r="S26" s="61"/>
      <c r="T26" s="6"/>
      <c r="U26" s="6"/>
      <c r="V26" s="6"/>
      <c r="W26" s="6"/>
      <c r="X26" s="6"/>
      <c r="Y26" s="6"/>
      <c r="Z26" s="6"/>
      <c r="AA26" s="6"/>
      <c r="AB26" s="6"/>
      <c r="AC26" s="6"/>
      <c r="AD26" s="6"/>
    </row>
    <row r="27" spans="1:30" ht="15.75" x14ac:dyDescent="0.25">
      <c r="A27" s="51" t="s">
        <v>36</v>
      </c>
      <c r="B27" s="228">
        <v>0</v>
      </c>
      <c r="C27" s="228">
        <v>-2500</v>
      </c>
      <c r="D27" s="228">
        <v>0</v>
      </c>
      <c r="E27" s="228">
        <v>0</v>
      </c>
      <c r="F27" s="228"/>
      <c r="G27" s="232">
        <v>0</v>
      </c>
      <c r="H27" s="232">
        <v>0</v>
      </c>
      <c r="I27" s="232">
        <v>0</v>
      </c>
      <c r="J27" s="232">
        <v>0</v>
      </c>
      <c r="K27" s="232">
        <v>0</v>
      </c>
      <c r="L27" s="232">
        <v>0</v>
      </c>
      <c r="M27" s="232">
        <v>0</v>
      </c>
      <c r="N27" s="228">
        <v>0</v>
      </c>
      <c r="O27" s="228">
        <v>0</v>
      </c>
      <c r="P27" s="228">
        <v>0</v>
      </c>
      <c r="Q27" s="228">
        <v>0</v>
      </c>
      <c r="R27" s="57"/>
      <c r="S27" s="61"/>
      <c r="T27" s="6"/>
      <c r="U27" s="6"/>
      <c r="V27" s="6"/>
      <c r="W27" s="6"/>
      <c r="X27" s="6"/>
      <c r="Y27" s="6"/>
      <c r="Z27" s="6"/>
      <c r="AA27" s="6"/>
      <c r="AB27" s="6"/>
      <c r="AC27" s="6"/>
      <c r="AD27" s="6"/>
    </row>
    <row r="28" spans="1:30" ht="15.75" x14ac:dyDescent="0.25">
      <c r="A28" s="51" t="s">
        <v>37</v>
      </c>
      <c r="B28" s="228"/>
      <c r="C28" s="228"/>
      <c r="D28" s="228">
        <v>0</v>
      </c>
      <c r="E28" s="228">
        <v>0</v>
      </c>
      <c r="F28" s="232">
        <v>-4000</v>
      </c>
      <c r="G28" s="232">
        <v>-3000</v>
      </c>
      <c r="H28" s="232"/>
      <c r="I28" s="232"/>
      <c r="J28" s="232">
        <v>-5000</v>
      </c>
      <c r="K28" s="232">
        <v>-15000</v>
      </c>
      <c r="L28" s="232">
        <v>0</v>
      </c>
      <c r="M28" s="232">
        <v>0</v>
      </c>
      <c r="N28" s="232">
        <v>-5000</v>
      </c>
      <c r="O28" s="228">
        <v>0</v>
      </c>
      <c r="P28" s="228">
        <v>0</v>
      </c>
      <c r="Q28" s="228">
        <v>0</v>
      </c>
      <c r="R28" s="189">
        <f>SUM(F28:Q28)</f>
        <v>-32000</v>
      </c>
      <c r="S28" s="56"/>
      <c r="T28" s="6"/>
      <c r="U28" s="6"/>
      <c r="V28" s="6"/>
      <c r="W28" s="6"/>
      <c r="X28" s="6"/>
      <c r="Y28" s="6"/>
      <c r="Z28" s="6"/>
      <c r="AA28" s="6"/>
      <c r="AB28" s="6"/>
      <c r="AC28" s="6"/>
      <c r="AD28" s="6"/>
    </row>
    <row r="29" spans="1:30" ht="15.75" x14ac:dyDescent="0.25">
      <c r="A29" s="51"/>
      <c r="B29" s="228"/>
      <c r="C29" s="228"/>
      <c r="D29" s="228"/>
      <c r="E29" s="228"/>
      <c r="F29" s="233"/>
      <c r="G29" s="232"/>
      <c r="H29" s="234"/>
      <c r="I29" s="234"/>
      <c r="J29" s="232"/>
      <c r="K29" s="232"/>
      <c r="L29" s="232"/>
      <c r="M29" s="232"/>
      <c r="N29" s="228"/>
      <c r="O29" s="228"/>
      <c r="P29" s="228"/>
      <c r="Q29" s="228"/>
      <c r="R29" s="57"/>
      <c r="S29" s="56"/>
      <c r="T29" s="6"/>
      <c r="U29" s="6"/>
      <c r="V29" s="6"/>
      <c r="W29" s="6"/>
      <c r="X29" s="6"/>
      <c r="Y29" s="6"/>
      <c r="Z29" s="6"/>
      <c r="AA29" s="6"/>
      <c r="AB29" s="6"/>
      <c r="AC29" s="6"/>
      <c r="AD29" s="6"/>
    </row>
    <row r="30" spans="1:30" ht="15.75" x14ac:dyDescent="0.25">
      <c r="A30" s="50" t="s">
        <v>38</v>
      </c>
      <c r="B30" s="228"/>
      <c r="C30" s="228"/>
      <c r="D30" s="228"/>
      <c r="E30" s="228"/>
      <c r="F30" s="228"/>
      <c r="G30" s="232"/>
      <c r="H30" s="232"/>
      <c r="I30" s="232"/>
      <c r="J30" s="232"/>
      <c r="K30" s="232"/>
      <c r="L30" s="232"/>
      <c r="M30" s="232"/>
      <c r="N30" s="228"/>
      <c r="O30" s="228"/>
      <c r="P30" s="228"/>
      <c r="Q30" s="228"/>
      <c r="R30" s="57"/>
      <c r="S30" s="6"/>
      <c r="T30" s="6"/>
      <c r="U30" s="6"/>
      <c r="V30" s="6"/>
      <c r="W30" s="6"/>
      <c r="X30" s="6"/>
      <c r="Y30" s="6"/>
      <c r="Z30" s="6"/>
      <c r="AA30" s="6"/>
      <c r="AB30" s="6"/>
      <c r="AC30" s="6"/>
      <c r="AD30" s="6"/>
    </row>
    <row r="31" spans="1:30" ht="13.5" customHeight="1" x14ac:dyDescent="0.25">
      <c r="A31" s="48" t="s">
        <v>39</v>
      </c>
      <c r="B31" s="228"/>
      <c r="C31" s="228"/>
      <c r="D31" s="228"/>
      <c r="E31" s="228"/>
      <c r="F31" s="228"/>
      <c r="G31" s="232"/>
      <c r="H31" s="232"/>
      <c r="I31" s="232"/>
      <c r="J31" s="232"/>
      <c r="K31" s="232"/>
      <c r="L31" s="232"/>
      <c r="M31" s="232"/>
      <c r="N31" s="228"/>
      <c r="O31" s="228"/>
      <c r="P31" s="228"/>
      <c r="Q31" s="228"/>
      <c r="R31" s="57"/>
      <c r="S31" s="6"/>
      <c r="T31" s="6"/>
      <c r="U31" s="6"/>
      <c r="V31" s="6"/>
      <c r="W31" s="6"/>
      <c r="X31" s="6"/>
      <c r="Y31" s="6"/>
      <c r="Z31" s="6"/>
      <c r="AA31" s="6"/>
      <c r="AB31" s="6"/>
      <c r="AC31" s="6"/>
      <c r="AD31" s="6"/>
    </row>
    <row r="32" spans="1:30" ht="13.5" customHeight="1" x14ac:dyDescent="0.25">
      <c r="A32" s="51" t="s">
        <v>40</v>
      </c>
      <c r="B32" s="228">
        <v>0</v>
      </c>
      <c r="C32" s="228">
        <v>0</v>
      </c>
      <c r="D32" s="228">
        <v>0</v>
      </c>
      <c r="E32" s="228">
        <v>0</v>
      </c>
      <c r="F32" s="228">
        <v>-40700</v>
      </c>
      <c r="G32" s="232">
        <v>-40700</v>
      </c>
      <c r="H32" s="232">
        <v>-40700</v>
      </c>
      <c r="I32" s="232">
        <v>-40700</v>
      </c>
      <c r="J32" s="232">
        <v>-40700</v>
      </c>
      <c r="K32" s="228">
        <v>-40700</v>
      </c>
      <c r="L32" s="235">
        <v>-40700</v>
      </c>
      <c r="M32" s="228">
        <v>-40700</v>
      </c>
      <c r="N32" s="228">
        <v>-40700</v>
      </c>
      <c r="O32" s="228">
        <v>-40700</v>
      </c>
      <c r="P32" s="228">
        <v>-40700</v>
      </c>
      <c r="Q32" s="228">
        <v>-40700</v>
      </c>
      <c r="R32" s="57">
        <f>SUM(B32:Q32)</f>
        <v>-488400</v>
      </c>
      <c r="S32" s="6"/>
      <c r="T32" s="6"/>
      <c r="U32" s="6"/>
      <c r="V32" s="6"/>
      <c r="W32" s="6"/>
      <c r="X32" s="6"/>
      <c r="Y32" s="6"/>
      <c r="Z32" s="6"/>
      <c r="AA32" s="6"/>
      <c r="AB32" s="6"/>
      <c r="AC32" s="6"/>
      <c r="AD32" s="6"/>
    </row>
    <row r="33" spans="1:30" ht="13.5" customHeight="1" x14ac:dyDescent="0.25">
      <c r="A33" s="51" t="s">
        <v>41</v>
      </c>
      <c r="B33" s="228">
        <v>0</v>
      </c>
      <c r="C33" s="228">
        <v>0</v>
      </c>
      <c r="D33" s="228">
        <v>0</v>
      </c>
      <c r="E33" s="228">
        <v>0</v>
      </c>
      <c r="F33" s="228">
        <f>0.3142*F32</f>
        <v>-12787.939999999999</v>
      </c>
      <c r="G33" s="232">
        <f t="shared" ref="G33:Q33" si="6">0.3142*G32</f>
        <v>-12787.939999999999</v>
      </c>
      <c r="H33" s="232">
        <f t="shared" si="6"/>
        <v>-12787.939999999999</v>
      </c>
      <c r="I33" s="232">
        <f t="shared" si="6"/>
        <v>-12787.939999999999</v>
      </c>
      <c r="J33" s="232">
        <f t="shared" si="6"/>
        <v>-12787.939999999999</v>
      </c>
      <c r="K33" s="232">
        <f t="shared" ref="K33" si="7">0.3142*K32</f>
        <v>-12787.939999999999</v>
      </c>
      <c r="L33" s="236">
        <f t="shared" si="6"/>
        <v>-12787.939999999999</v>
      </c>
      <c r="M33" s="232">
        <f t="shared" si="6"/>
        <v>-12787.939999999999</v>
      </c>
      <c r="N33" s="228">
        <f t="shared" si="6"/>
        <v>-12787.939999999999</v>
      </c>
      <c r="O33" s="228">
        <f t="shared" si="6"/>
        <v>-12787.939999999999</v>
      </c>
      <c r="P33" s="228">
        <f t="shared" si="6"/>
        <v>-12787.939999999999</v>
      </c>
      <c r="Q33" s="228">
        <f t="shared" si="6"/>
        <v>-12787.939999999999</v>
      </c>
      <c r="R33" s="57">
        <f>SUM(B33:Q33)</f>
        <v>-153455.28</v>
      </c>
      <c r="S33" s="6"/>
      <c r="T33" s="6"/>
      <c r="U33" s="6"/>
      <c r="V33" s="6"/>
      <c r="W33" s="6"/>
      <c r="X33" s="6"/>
      <c r="Y33" s="6"/>
      <c r="Z33" s="6"/>
      <c r="AA33" s="6"/>
      <c r="AB33" s="6"/>
      <c r="AC33" s="6"/>
      <c r="AD33" s="6"/>
    </row>
    <row r="34" spans="1:30" ht="13.5" customHeight="1" x14ac:dyDescent="0.25">
      <c r="A34" s="51" t="s">
        <v>208</v>
      </c>
      <c r="B34" s="228">
        <v>0</v>
      </c>
      <c r="C34" s="228">
        <v>0</v>
      </c>
      <c r="D34" s="228">
        <v>0</v>
      </c>
      <c r="E34" s="228">
        <v>0</v>
      </c>
      <c r="F34" s="228"/>
      <c r="G34" s="232">
        <v>-2700</v>
      </c>
      <c r="H34" s="232">
        <v>0</v>
      </c>
      <c r="I34" s="232">
        <v>0</v>
      </c>
      <c r="J34" s="232">
        <v>0</v>
      </c>
      <c r="K34" s="232">
        <v>0</v>
      </c>
      <c r="L34" s="232">
        <v>0</v>
      </c>
      <c r="M34" s="232"/>
      <c r="N34" s="232">
        <v>-2850</v>
      </c>
      <c r="O34" s="228">
        <v>0</v>
      </c>
      <c r="P34" s="228">
        <v>0</v>
      </c>
      <c r="Q34" s="228">
        <v>0</v>
      </c>
      <c r="R34" s="57"/>
      <c r="S34" s="6"/>
      <c r="T34" s="6"/>
      <c r="U34" s="6"/>
      <c r="V34" s="6"/>
      <c r="W34" s="6"/>
      <c r="X34" s="6"/>
      <c r="Y34" s="6"/>
      <c r="Z34" s="6"/>
      <c r="AA34" s="6"/>
      <c r="AB34" s="6"/>
      <c r="AC34" s="6"/>
      <c r="AD34" s="6"/>
    </row>
    <row r="35" spans="1:30" ht="13.5" customHeight="1" x14ac:dyDescent="0.25">
      <c r="A35" s="51" t="s">
        <v>169</v>
      </c>
      <c r="B35" s="228"/>
      <c r="C35" s="228"/>
      <c r="D35" s="228"/>
      <c r="E35" s="228"/>
      <c r="F35" s="228"/>
      <c r="G35" s="232"/>
      <c r="H35" s="228">
        <v>-10000</v>
      </c>
      <c r="I35" s="232">
        <v>-5000</v>
      </c>
      <c r="J35" s="237">
        <v>-3500</v>
      </c>
      <c r="K35" s="243">
        <v>-1200</v>
      </c>
      <c r="L35" s="243">
        <v>-1200</v>
      </c>
      <c r="M35" s="243">
        <v>-1200</v>
      </c>
      <c r="N35" s="243">
        <v>-1200</v>
      </c>
      <c r="O35" s="243">
        <v>-1200</v>
      </c>
      <c r="P35" s="243">
        <v>-1200</v>
      </c>
      <c r="Q35" s="243">
        <v>-1200</v>
      </c>
      <c r="R35" s="57"/>
      <c r="S35" s="6"/>
      <c r="T35" s="6"/>
      <c r="U35" s="6"/>
      <c r="V35" s="6"/>
      <c r="W35" s="6"/>
      <c r="X35" s="6"/>
      <c r="Y35" s="6"/>
      <c r="Z35" s="6"/>
      <c r="AA35" s="6"/>
      <c r="AB35" s="6"/>
      <c r="AC35" s="6"/>
      <c r="AD35" s="6"/>
    </row>
    <row r="36" spans="1:30" ht="13.5" customHeight="1" x14ac:dyDescent="0.25">
      <c r="A36" s="51" t="s">
        <v>76</v>
      </c>
      <c r="B36" s="228"/>
      <c r="C36" s="228"/>
      <c r="D36" s="228"/>
      <c r="E36" s="228"/>
      <c r="F36" s="238">
        <v>-2000</v>
      </c>
      <c r="G36" s="238">
        <v>-2000</v>
      </c>
      <c r="H36" s="238">
        <v>-2000</v>
      </c>
      <c r="I36" s="238">
        <v>-2000</v>
      </c>
      <c r="J36" s="238">
        <v>-2000</v>
      </c>
      <c r="K36" s="238">
        <v>-2000</v>
      </c>
      <c r="L36" s="238">
        <v>-2000</v>
      </c>
      <c r="M36" s="238">
        <v>-2000</v>
      </c>
      <c r="N36" s="238">
        <v>-2000</v>
      </c>
      <c r="O36" s="238">
        <v>-2000</v>
      </c>
      <c r="P36" s="238">
        <v>-2000</v>
      </c>
      <c r="Q36" s="238">
        <v>-2000</v>
      </c>
      <c r="R36" s="57">
        <f>SUM(F36:Q36)</f>
        <v>-24000</v>
      </c>
      <c r="S36" s="6"/>
      <c r="T36" s="6"/>
      <c r="U36" s="6"/>
      <c r="V36" s="6"/>
      <c r="W36" s="6"/>
      <c r="X36" s="6"/>
      <c r="Y36" s="6"/>
      <c r="Z36" s="6"/>
      <c r="AA36" s="6"/>
      <c r="AB36" s="6"/>
      <c r="AC36" s="6"/>
      <c r="AD36" s="6"/>
    </row>
    <row r="37" spans="1:30" ht="13.5" customHeight="1" x14ac:dyDescent="0.25">
      <c r="A37" s="48" t="s">
        <v>232</v>
      </c>
      <c r="B37" s="228"/>
      <c r="C37" s="228"/>
      <c r="D37" s="228"/>
      <c r="E37" s="228"/>
      <c r="F37" s="228"/>
      <c r="G37" s="228"/>
      <c r="H37" s="228"/>
      <c r="I37" s="228"/>
      <c r="J37" s="228"/>
      <c r="K37" s="228"/>
      <c r="L37" s="228"/>
      <c r="M37" s="228"/>
      <c r="N37" s="228"/>
      <c r="O37" s="228"/>
      <c r="P37" s="228"/>
      <c r="Q37" s="228"/>
      <c r="R37" s="57"/>
      <c r="S37" s="6"/>
      <c r="T37" s="6"/>
      <c r="U37" s="6"/>
      <c r="V37" s="6"/>
      <c r="W37" s="6"/>
      <c r="X37" s="6"/>
      <c r="Y37" s="6"/>
      <c r="Z37" s="6"/>
      <c r="AA37" s="6"/>
      <c r="AB37" s="6"/>
      <c r="AC37" s="6"/>
      <c r="AD37" s="6"/>
    </row>
    <row r="38" spans="1:30" ht="13.5" customHeight="1" x14ac:dyDescent="0.25">
      <c r="A38" s="51" t="s">
        <v>233</v>
      </c>
      <c r="B38" s="228"/>
      <c r="C38" s="228"/>
      <c r="D38" s="228"/>
      <c r="E38" s="228"/>
      <c r="F38" s="228"/>
      <c r="G38" s="228"/>
      <c r="H38" s="228"/>
      <c r="I38" s="228"/>
      <c r="J38" s="228"/>
      <c r="K38" s="228"/>
      <c r="L38" s="228"/>
      <c r="M38" s="228"/>
      <c r="N38" s="228">
        <v>-15000</v>
      </c>
      <c r="O38" s="228"/>
      <c r="P38" s="228"/>
      <c r="Q38" s="228"/>
      <c r="R38" s="57"/>
      <c r="S38" s="6"/>
      <c r="T38" s="6"/>
      <c r="U38" s="6"/>
      <c r="V38" s="6"/>
      <c r="W38" s="6"/>
      <c r="X38" s="6"/>
      <c r="Y38" s="6"/>
      <c r="Z38" s="6"/>
      <c r="AA38" s="6"/>
      <c r="AB38" s="6"/>
      <c r="AC38" s="6"/>
      <c r="AD38" s="6"/>
    </row>
    <row r="39" spans="1:30" ht="13.5" customHeight="1" x14ac:dyDescent="0.25">
      <c r="A39" s="48" t="s">
        <v>43</v>
      </c>
      <c r="B39" s="227"/>
      <c r="C39" s="239"/>
      <c r="D39" s="239"/>
      <c r="E39" s="239"/>
      <c r="F39" s="227"/>
      <c r="G39" s="229"/>
      <c r="H39" s="229"/>
      <c r="I39" s="229"/>
      <c r="J39" s="229"/>
      <c r="K39" s="229"/>
      <c r="L39" s="229"/>
      <c r="M39" s="229"/>
      <c r="N39" s="227"/>
      <c r="O39" s="227"/>
      <c r="P39" s="227"/>
      <c r="Q39" s="227"/>
      <c r="R39" s="57"/>
      <c r="S39" s="6"/>
      <c r="T39" s="6"/>
      <c r="U39" s="6"/>
      <c r="V39" s="6"/>
      <c r="W39" s="6"/>
      <c r="X39" s="6"/>
      <c r="Y39" s="6"/>
      <c r="Z39" s="6"/>
      <c r="AA39" s="6"/>
      <c r="AB39" s="6"/>
      <c r="AC39" s="6"/>
      <c r="AD39" s="6"/>
    </row>
    <row r="40" spans="1:30" ht="13.5" customHeight="1" x14ac:dyDescent="0.25">
      <c r="A40" s="51" t="s">
        <v>43</v>
      </c>
      <c r="B40" s="228">
        <v>0</v>
      </c>
      <c r="C40" s="228">
        <v>0</v>
      </c>
      <c r="D40" s="228">
        <v>-899</v>
      </c>
      <c r="E40" s="228">
        <v>-1124</v>
      </c>
      <c r="F40" s="228">
        <v>-1124</v>
      </c>
      <c r="G40" s="232">
        <v>-1124</v>
      </c>
      <c r="H40" s="232">
        <v>-1124</v>
      </c>
      <c r="I40" s="232">
        <v>-1124</v>
      </c>
      <c r="J40" s="232">
        <v>-1124</v>
      </c>
      <c r="K40" s="232">
        <v>-1124</v>
      </c>
      <c r="L40" s="232">
        <v>-1124</v>
      </c>
      <c r="M40" s="232">
        <v>-1124</v>
      </c>
      <c r="N40" s="228">
        <v>-1124</v>
      </c>
      <c r="O40" s="228">
        <v>-1124</v>
      </c>
      <c r="P40" s="228">
        <v>-1124</v>
      </c>
      <c r="Q40" s="228">
        <v>-1124</v>
      </c>
      <c r="R40" s="57">
        <f>SUM(B40:Q40)</f>
        <v>-15511</v>
      </c>
      <c r="S40" s="6"/>
      <c r="T40" s="6"/>
      <c r="U40" s="6"/>
      <c r="V40" s="6"/>
      <c r="W40" s="6"/>
      <c r="X40" s="6"/>
      <c r="Y40" s="6"/>
      <c r="Z40" s="6"/>
      <c r="AA40" s="6"/>
      <c r="AB40" s="6"/>
      <c r="AC40" s="6"/>
      <c r="AD40" s="6"/>
    </row>
    <row r="41" spans="1:30" ht="13.5" customHeight="1" x14ac:dyDescent="0.25">
      <c r="A41" s="51" t="s">
        <v>44</v>
      </c>
      <c r="B41" s="228">
        <v>0</v>
      </c>
      <c r="C41" s="228">
        <v>0</v>
      </c>
      <c r="D41" s="228">
        <f>-149*3</f>
        <v>-447</v>
      </c>
      <c r="E41" s="228"/>
      <c r="F41" s="228">
        <v>-149</v>
      </c>
      <c r="G41" s="232">
        <v>-149</v>
      </c>
      <c r="H41" s="232">
        <v>-149</v>
      </c>
      <c r="I41" s="232">
        <v>-149</v>
      </c>
      <c r="J41" s="232">
        <v>-149</v>
      </c>
      <c r="K41" s="232">
        <v>-149</v>
      </c>
      <c r="L41" s="232">
        <v>-149</v>
      </c>
      <c r="M41" s="232">
        <v>-149</v>
      </c>
      <c r="N41" s="228">
        <v>-149</v>
      </c>
      <c r="O41" s="228">
        <v>-149</v>
      </c>
      <c r="P41" s="228">
        <v>-149</v>
      </c>
      <c r="Q41" s="228">
        <v>-149</v>
      </c>
      <c r="R41" s="57">
        <f>SUM(B41:Q41)</f>
        <v>-2235</v>
      </c>
      <c r="S41" s="6"/>
      <c r="T41" s="6"/>
      <c r="U41" s="6"/>
      <c r="V41" s="6"/>
      <c r="W41" s="6"/>
      <c r="X41" s="6"/>
      <c r="Y41" s="6"/>
      <c r="Z41" s="6"/>
      <c r="AA41" s="6"/>
      <c r="AB41" s="6"/>
      <c r="AC41" s="6"/>
      <c r="AD41" s="6"/>
    </row>
    <row r="42" spans="1:30" ht="13.5" customHeight="1" x14ac:dyDescent="0.25">
      <c r="A42" s="51"/>
      <c r="B42" s="228"/>
      <c r="C42" s="228"/>
      <c r="D42" s="228"/>
      <c r="E42" s="228"/>
      <c r="F42" s="228"/>
      <c r="G42" s="232"/>
      <c r="H42" s="232"/>
      <c r="I42" s="232"/>
      <c r="J42" s="232"/>
      <c r="K42" s="232"/>
      <c r="L42" s="232"/>
      <c r="M42" s="232"/>
      <c r="N42" s="228"/>
      <c r="O42" s="228"/>
      <c r="P42" s="228"/>
      <c r="Q42" s="228"/>
      <c r="R42" s="57"/>
      <c r="S42" s="6"/>
      <c r="T42" s="6"/>
      <c r="U42" s="6"/>
      <c r="V42" s="6"/>
      <c r="W42" s="6"/>
      <c r="X42" s="6"/>
      <c r="Y42" s="6"/>
      <c r="Z42" s="6"/>
      <c r="AA42" s="6"/>
      <c r="AB42" s="6"/>
      <c r="AC42" s="6"/>
      <c r="AD42" s="6"/>
    </row>
    <row r="43" spans="1:30" ht="13.5" customHeight="1" x14ac:dyDescent="0.25">
      <c r="A43" s="48" t="s">
        <v>45</v>
      </c>
      <c r="B43" s="228"/>
      <c r="C43" s="228"/>
      <c r="D43" s="228"/>
      <c r="E43" s="228"/>
      <c r="F43" s="228"/>
      <c r="G43" s="232"/>
      <c r="H43" s="232"/>
      <c r="I43" s="232"/>
      <c r="J43" s="232"/>
      <c r="K43" s="232"/>
      <c r="L43" s="232"/>
      <c r="M43" s="232"/>
      <c r="N43" s="228"/>
      <c r="O43" s="228"/>
      <c r="P43" s="228"/>
      <c r="Q43" s="228"/>
      <c r="R43" s="57"/>
      <c r="S43" s="6"/>
      <c r="T43" s="6"/>
      <c r="U43" s="6"/>
      <c r="V43" s="6"/>
      <c r="W43" s="6"/>
      <c r="X43" s="6"/>
      <c r="Y43" s="6"/>
      <c r="Z43" s="6"/>
      <c r="AA43" s="6"/>
      <c r="AB43" s="6"/>
      <c r="AC43" s="6"/>
      <c r="AD43" s="6"/>
    </row>
    <row r="44" spans="1:30" ht="27.75" customHeight="1" x14ac:dyDescent="0.25">
      <c r="A44" s="51" t="s">
        <v>46</v>
      </c>
      <c r="B44" s="228">
        <v>0</v>
      </c>
      <c r="C44" s="228">
        <v>0</v>
      </c>
      <c r="D44" s="228">
        <v>0</v>
      </c>
      <c r="E44" s="228">
        <v>0</v>
      </c>
      <c r="F44" s="228">
        <v>0</v>
      </c>
      <c r="G44" s="232">
        <v>0</v>
      </c>
      <c r="H44" s="232">
        <v>0</v>
      </c>
      <c r="I44" s="232">
        <v>0</v>
      </c>
      <c r="J44" s="232">
        <v>0</v>
      </c>
      <c r="K44" s="232">
        <v>0</v>
      </c>
      <c r="L44" s="232">
        <v>0</v>
      </c>
      <c r="M44" s="232">
        <v>0</v>
      </c>
      <c r="N44" s="228">
        <v>0</v>
      </c>
      <c r="O44" s="228">
        <v>0</v>
      </c>
      <c r="P44" s="228">
        <v>0</v>
      </c>
      <c r="Q44" s="228">
        <v>0</v>
      </c>
      <c r="R44" s="57"/>
      <c r="S44" s="61"/>
      <c r="T44" s="6"/>
      <c r="U44" s="6"/>
      <c r="V44" s="6"/>
      <c r="W44" s="6"/>
      <c r="X44" s="6"/>
      <c r="Y44" s="6"/>
      <c r="Z44" s="6"/>
      <c r="AA44" s="6"/>
      <c r="AB44" s="6"/>
      <c r="AC44" s="6"/>
      <c r="AD44" s="6"/>
    </row>
    <row r="45" spans="1:30" ht="13.5" customHeight="1" x14ac:dyDescent="0.25">
      <c r="A45" s="48" t="s">
        <v>47</v>
      </c>
      <c r="B45" s="240"/>
      <c r="C45" s="240"/>
      <c r="D45" s="240"/>
      <c r="E45" s="240"/>
      <c r="F45" s="227"/>
      <c r="G45" s="229"/>
      <c r="H45" s="229"/>
      <c r="I45" s="229"/>
      <c r="J45" s="229"/>
      <c r="K45" s="229"/>
      <c r="L45" s="229"/>
      <c r="M45" s="229"/>
      <c r="N45" s="227"/>
      <c r="O45" s="227"/>
      <c r="P45" s="227"/>
      <c r="Q45" s="227"/>
      <c r="R45" s="57"/>
      <c r="S45" s="61"/>
      <c r="T45" s="6"/>
      <c r="U45" s="6"/>
      <c r="V45" s="6"/>
      <c r="W45" s="6"/>
      <c r="X45" s="6"/>
      <c r="Y45" s="6"/>
      <c r="Z45" s="6"/>
      <c r="AA45" s="6"/>
      <c r="AB45" s="6"/>
      <c r="AC45" s="6"/>
      <c r="AD45" s="6"/>
    </row>
    <row r="46" spans="1:30" ht="13.5" customHeight="1" x14ac:dyDescent="0.25">
      <c r="A46" s="51" t="s">
        <v>48</v>
      </c>
      <c r="B46" s="227"/>
      <c r="C46" s="228">
        <v>0</v>
      </c>
      <c r="D46" s="228">
        <v>-1860</v>
      </c>
      <c r="E46" s="228"/>
      <c r="F46" s="228"/>
      <c r="G46" s="232">
        <v>-3350</v>
      </c>
      <c r="H46" s="232"/>
      <c r="I46" s="232"/>
      <c r="J46" s="232"/>
      <c r="K46" s="232">
        <v>-3000</v>
      </c>
      <c r="L46" s="232"/>
      <c r="M46" s="232"/>
      <c r="N46" s="228">
        <v>-4000</v>
      </c>
      <c r="O46" s="228"/>
      <c r="P46" s="228"/>
      <c r="Q46" s="228">
        <v>-3000</v>
      </c>
      <c r="R46" s="57">
        <f>SUM(D46:Q46)</f>
        <v>-15210</v>
      </c>
      <c r="S46" s="61"/>
      <c r="T46" s="6"/>
      <c r="U46" s="6"/>
      <c r="V46" s="6"/>
      <c r="W46" s="6"/>
      <c r="X46" s="6"/>
      <c r="Y46" s="6"/>
      <c r="Z46" s="6"/>
      <c r="AA46" s="6"/>
      <c r="AB46" s="6"/>
      <c r="AC46" s="6"/>
      <c r="AD46" s="6"/>
    </row>
    <row r="47" spans="1:30" ht="15" customHeight="1" x14ac:dyDescent="0.25">
      <c r="A47" s="51" t="s">
        <v>49</v>
      </c>
      <c r="B47" s="227"/>
      <c r="C47" s="228">
        <v>0</v>
      </c>
      <c r="D47" s="228">
        <v>-20000</v>
      </c>
      <c r="E47" s="228">
        <v>0</v>
      </c>
      <c r="F47" s="228">
        <v>0</v>
      </c>
      <c r="G47" s="232">
        <v>0</v>
      </c>
      <c r="H47" s="232">
        <v>0</v>
      </c>
      <c r="I47" s="232">
        <v>0</v>
      </c>
      <c r="J47" s="232">
        <v>0</v>
      </c>
      <c r="K47" s="232">
        <v>0</v>
      </c>
      <c r="L47" s="232">
        <v>0</v>
      </c>
      <c r="M47" s="232">
        <v>0</v>
      </c>
      <c r="N47" s="228">
        <v>0</v>
      </c>
      <c r="O47" s="228">
        <v>0</v>
      </c>
      <c r="P47" s="228">
        <v>0</v>
      </c>
      <c r="Q47" s="228">
        <v>0</v>
      </c>
      <c r="R47" s="163">
        <f>SUM(C47:Q47)</f>
        <v>-20000</v>
      </c>
      <c r="S47" s="62"/>
    </row>
    <row r="48" spans="1:30" ht="15" customHeight="1" x14ac:dyDescent="0.25">
      <c r="A48" s="51"/>
      <c r="B48" s="227"/>
      <c r="C48" s="227"/>
      <c r="D48" s="227"/>
      <c r="E48" s="227"/>
      <c r="F48" s="227"/>
      <c r="G48" s="229"/>
      <c r="H48" s="229"/>
      <c r="I48" s="229"/>
      <c r="J48" s="229"/>
      <c r="K48" s="229"/>
      <c r="L48" s="229"/>
      <c r="M48" s="229"/>
      <c r="N48" s="227"/>
      <c r="O48" s="227"/>
      <c r="P48" s="227"/>
      <c r="Q48" s="227"/>
      <c r="R48" s="58"/>
      <c r="S48" s="62"/>
    </row>
    <row r="49" spans="1:30" ht="13.5" customHeight="1" x14ac:dyDescent="0.25">
      <c r="A49" s="52" t="s">
        <v>50</v>
      </c>
      <c r="B49" s="241"/>
      <c r="C49" s="227"/>
      <c r="D49" s="241"/>
      <c r="E49" s="241"/>
      <c r="F49" s="227"/>
      <c r="G49" s="229"/>
      <c r="H49" s="229"/>
      <c r="I49" s="229"/>
      <c r="J49" s="229"/>
      <c r="K49" s="229"/>
      <c r="L49" s="229"/>
      <c r="M49" s="229"/>
      <c r="N49" s="227"/>
      <c r="O49" s="227"/>
      <c r="P49" s="227"/>
      <c r="Q49" s="227"/>
      <c r="R49" s="72">
        <f>SUM(R50:R56)+R40+R41</f>
        <v>-41724</v>
      </c>
      <c r="S49" s="61" t="s">
        <v>51</v>
      </c>
      <c r="T49" s="6"/>
      <c r="U49" s="6"/>
      <c r="V49" s="6"/>
      <c r="W49" s="6"/>
      <c r="X49" s="6"/>
      <c r="Y49" s="6"/>
      <c r="Z49" s="6"/>
      <c r="AA49" s="6"/>
      <c r="AB49" s="6"/>
      <c r="AC49" s="6"/>
      <c r="AD49" s="6"/>
    </row>
    <row r="50" spans="1:30" ht="13.5" customHeight="1" x14ac:dyDescent="0.25">
      <c r="A50" s="51" t="s">
        <v>52</v>
      </c>
      <c r="B50" s="227"/>
      <c r="C50" s="228">
        <v>0</v>
      </c>
      <c r="D50" s="228">
        <v>0</v>
      </c>
      <c r="E50" s="228"/>
      <c r="F50" s="228"/>
      <c r="G50" s="232"/>
      <c r="H50" s="232"/>
      <c r="I50" s="232"/>
      <c r="J50" s="232"/>
      <c r="K50" s="232"/>
      <c r="L50" s="232"/>
      <c r="M50" s="232"/>
      <c r="N50" s="228"/>
      <c r="O50" s="228"/>
      <c r="P50" s="228"/>
      <c r="Q50" s="228"/>
      <c r="R50" s="59">
        <f>SUM(B50:Q50)</f>
        <v>0</v>
      </c>
      <c r="S50" s="61"/>
      <c r="T50" s="6"/>
      <c r="U50" s="6"/>
      <c r="V50" s="6"/>
      <c r="W50" s="6"/>
      <c r="X50" s="6"/>
      <c r="Y50" s="6"/>
      <c r="Z50" s="6"/>
      <c r="AA50" s="6"/>
      <c r="AB50" s="6"/>
      <c r="AC50" s="6"/>
      <c r="AD50" s="6"/>
    </row>
    <row r="51" spans="1:30" ht="13.5" customHeight="1" x14ac:dyDescent="0.25">
      <c r="A51" s="51" t="s">
        <v>53</v>
      </c>
      <c r="B51" s="227"/>
      <c r="C51" s="228">
        <v>0</v>
      </c>
      <c r="D51" s="228">
        <v>0</v>
      </c>
      <c r="E51" s="228"/>
      <c r="F51" s="228"/>
      <c r="G51" s="232"/>
      <c r="H51" s="232"/>
      <c r="I51" s="232"/>
      <c r="J51" s="232"/>
      <c r="K51" s="232"/>
      <c r="L51" s="232"/>
      <c r="M51" s="232"/>
      <c r="N51" s="228"/>
      <c r="O51" s="228"/>
      <c r="P51" s="228"/>
      <c r="Q51" s="228"/>
      <c r="R51" s="59">
        <f t="shared" ref="R51:R56" si="8">SUM(B51:Q51)</f>
        <v>0</v>
      </c>
      <c r="S51" s="61"/>
      <c r="T51" s="6"/>
      <c r="U51" s="6"/>
      <c r="V51" s="6"/>
      <c r="W51" s="6"/>
      <c r="X51" s="6"/>
      <c r="Y51" s="6"/>
      <c r="Z51" s="6"/>
      <c r="AA51" s="6"/>
      <c r="AB51" s="6"/>
      <c r="AC51" s="6"/>
      <c r="AD51" s="6"/>
    </row>
    <row r="52" spans="1:30" ht="13.5" customHeight="1" x14ac:dyDescent="0.25">
      <c r="A52" s="51" t="s">
        <v>54</v>
      </c>
      <c r="B52" s="227"/>
      <c r="C52" s="228">
        <v>0</v>
      </c>
      <c r="D52" s="228">
        <v>0</v>
      </c>
      <c r="E52" s="228">
        <v>-22000</v>
      </c>
      <c r="F52" s="233"/>
      <c r="G52" s="232">
        <v>0</v>
      </c>
      <c r="H52" s="232">
        <v>0</v>
      </c>
      <c r="I52" s="232">
        <v>0</v>
      </c>
      <c r="J52" s="232">
        <v>0</v>
      </c>
      <c r="K52" s="232">
        <v>0</v>
      </c>
      <c r="L52" s="232">
        <v>0</v>
      </c>
      <c r="M52" s="232">
        <v>0</v>
      </c>
      <c r="N52" s="228">
        <v>0</v>
      </c>
      <c r="O52" s="228">
        <v>0</v>
      </c>
      <c r="P52" s="228">
        <v>0</v>
      </c>
      <c r="Q52" s="228">
        <v>0</v>
      </c>
      <c r="R52" s="59">
        <f t="shared" si="8"/>
        <v>-22000</v>
      </c>
      <c r="S52" s="61"/>
      <c r="T52" s="6"/>
      <c r="U52" s="6"/>
      <c r="V52" s="6"/>
      <c r="W52" s="6"/>
      <c r="X52" s="6"/>
      <c r="Y52" s="6"/>
      <c r="Z52" s="6"/>
      <c r="AA52" s="6"/>
      <c r="AB52" s="6"/>
      <c r="AC52" s="6"/>
      <c r="AD52" s="6"/>
    </row>
    <row r="53" spans="1:30" ht="13.5" customHeight="1" x14ac:dyDescent="0.25">
      <c r="A53" s="51" t="s">
        <v>55</v>
      </c>
      <c r="B53" s="227"/>
      <c r="C53" s="228">
        <v>0</v>
      </c>
      <c r="D53" s="228">
        <v>0</v>
      </c>
      <c r="E53" s="228">
        <v>0</v>
      </c>
      <c r="F53" s="228"/>
      <c r="G53" s="232">
        <v>0</v>
      </c>
      <c r="H53" s="232">
        <v>0</v>
      </c>
      <c r="I53" s="232">
        <v>0</v>
      </c>
      <c r="J53" s="232">
        <v>0</v>
      </c>
      <c r="K53" s="232">
        <v>0</v>
      </c>
      <c r="L53" s="232">
        <v>0</v>
      </c>
      <c r="M53" s="232"/>
      <c r="N53" s="228">
        <v>0</v>
      </c>
      <c r="O53" s="228">
        <v>0</v>
      </c>
      <c r="P53" s="228">
        <v>0</v>
      </c>
      <c r="Q53" s="228">
        <v>0</v>
      </c>
      <c r="R53" s="59">
        <f t="shared" si="8"/>
        <v>0</v>
      </c>
      <c r="S53" s="61"/>
      <c r="T53" s="6"/>
      <c r="U53" s="6"/>
      <c r="V53" s="6"/>
      <c r="W53" s="6"/>
      <c r="X53" s="6"/>
      <c r="Y53" s="6"/>
      <c r="Z53" s="6"/>
      <c r="AA53" s="6"/>
      <c r="AB53" s="6"/>
      <c r="AC53" s="6"/>
      <c r="AD53" s="6"/>
    </row>
    <row r="54" spans="1:30" ht="13.5" customHeight="1" x14ac:dyDescent="0.25">
      <c r="A54" s="51" t="s">
        <v>56</v>
      </c>
      <c r="B54" s="227"/>
      <c r="C54" s="228">
        <v>0</v>
      </c>
      <c r="D54" s="228"/>
      <c r="E54" s="228"/>
      <c r="F54" s="228"/>
      <c r="G54" s="232"/>
      <c r="H54" s="232"/>
      <c r="I54" s="232"/>
      <c r="J54" s="232"/>
      <c r="K54" s="232"/>
      <c r="L54" s="232"/>
      <c r="M54" s="232"/>
      <c r="N54" s="228"/>
      <c r="O54" s="228"/>
      <c r="P54" s="228"/>
      <c r="Q54" s="228"/>
      <c r="R54" s="59">
        <f t="shared" si="8"/>
        <v>0</v>
      </c>
      <c r="S54" s="61"/>
      <c r="T54" s="6"/>
      <c r="U54" s="6"/>
      <c r="V54" s="6"/>
      <c r="W54" s="6"/>
      <c r="X54" s="6"/>
      <c r="Y54" s="6"/>
      <c r="Z54" s="6"/>
      <c r="AA54" s="6"/>
      <c r="AB54" s="6"/>
      <c r="AC54" s="6"/>
      <c r="AD54" s="6"/>
    </row>
    <row r="55" spans="1:30" ht="13.5" customHeight="1" x14ac:dyDescent="0.25">
      <c r="A55" s="51" t="s">
        <v>57</v>
      </c>
      <c r="B55" s="227"/>
      <c r="C55" s="228">
        <v>0</v>
      </c>
      <c r="D55" s="228"/>
      <c r="E55" s="228"/>
      <c r="F55" s="228">
        <v>-138</v>
      </c>
      <c r="G55" s="232">
        <v>-138</v>
      </c>
      <c r="H55" s="232">
        <v>-138</v>
      </c>
      <c r="I55" s="232">
        <v>-138</v>
      </c>
      <c r="J55" s="232">
        <v>-138</v>
      </c>
      <c r="K55" s="232">
        <v>-138</v>
      </c>
      <c r="L55" s="232">
        <v>-138</v>
      </c>
      <c r="M55" s="232">
        <v>-138</v>
      </c>
      <c r="N55" s="228">
        <v>-138</v>
      </c>
      <c r="O55" s="228">
        <v>-138</v>
      </c>
      <c r="P55" s="228">
        <v>-299</v>
      </c>
      <c r="Q55" s="228">
        <v>-299</v>
      </c>
      <c r="R55" s="59">
        <f t="shared" si="8"/>
        <v>-1978</v>
      </c>
      <c r="S55" s="6"/>
      <c r="T55" s="6"/>
      <c r="U55" s="6"/>
      <c r="V55" s="6"/>
      <c r="W55" s="6"/>
      <c r="X55" s="6"/>
      <c r="Y55" s="6"/>
      <c r="Z55" s="6"/>
      <c r="AA55" s="6"/>
      <c r="AB55" s="6"/>
      <c r="AC55" s="6"/>
      <c r="AD55" s="6"/>
    </row>
    <row r="56" spans="1:30" ht="13.5" customHeight="1" x14ac:dyDescent="0.25">
      <c r="A56" s="51" t="s">
        <v>58</v>
      </c>
      <c r="B56" s="227"/>
      <c r="C56" s="228">
        <v>0</v>
      </c>
      <c r="D56" s="228">
        <v>0</v>
      </c>
      <c r="E56" s="228">
        <v>0</v>
      </c>
      <c r="F56" s="228"/>
      <c r="G56" s="232"/>
      <c r="H56" s="232"/>
      <c r="I56" s="232"/>
      <c r="J56" s="232"/>
      <c r="K56" s="232"/>
      <c r="L56" s="232"/>
      <c r="M56" s="232"/>
      <c r="N56" s="228"/>
      <c r="O56" s="228"/>
      <c r="P56" s="228"/>
      <c r="Q56" s="228"/>
      <c r="R56" s="59">
        <f t="shared" si="8"/>
        <v>0</v>
      </c>
      <c r="S56" s="6"/>
      <c r="T56" s="6"/>
      <c r="U56" s="6"/>
      <c r="V56" s="6"/>
      <c r="W56" s="6"/>
      <c r="X56" s="6"/>
      <c r="Y56" s="6"/>
      <c r="Z56" s="6"/>
      <c r="AA56" s="6"/>
      <c r="AB56" s="6"/>
      <c r="AC56" s="6"/>
      <c r="AD56" s="6"/>
    </row>
    <row r="57" spans="1:30" ht="13.5" customHeight="1" x14ac:dyDescent="0.25">
      <c r="A57" s="51" t="s">
        <v>231</v>
      </c>
      <c r="B57" s="227"/>
      <c r="C57" s="228"/>
      <c r="D57" s="228"/>
      <c r="E57" s="228"/>
      <c r="F57" s="228"/>
      <c r="G57" s="232"/>
      <c r="H57" s="232">
        <v>-299</v>
      </c>
      <c r="I57" s="232">
        <v>-299</v>
      </c>
      <c r="J57" s="232">
        <v>-299</v>
      </c>
      <c r="K57" s="232">
        <v>-299</v>
      </c>
      <c r="L57" s="232">
        <v>-299</v>
      </c>
      <c r="M57" s="232">
        <v>-299</v>
      </c>
      <c r="N57" s="228">
        <v>-299</v>
      </c>
      <c r="O57" s="228">
        <v>-299</v>
      </c>
      <c r="P57" s="228">
        <v>-299</v>
      </c>
      <c r="Q57" s="228">
        <v>-299</v>
      </c>
      <c r="R57" s="57"/>
      <c r="S57" s="6"/>
      <c r="T57" s="6"/>
      <c r="U57" s="6"/>
      <c r="V57" s="6"/>
      <c r="W57" s="6"/>
      <c r="X57" s="6"/>
      <c r="Y57" s="6"/>
      <c r="Z57" s="6"/>
      <c r="AA57" s="6"/>
      <c r="AB57" s="6"/>
      <c r="AC57" s="6"/>
      <c r="AD57" s="6"/>
    </row>
    <row r="58" spans="1:30" ht="13.5" customHeight="1" x14ac:dyDescent="0.25">
      <c r="A58" s="52" t="s">
        <v>59</v>
      </c>
      <c r="B58" s="227"/>
      <c r="C58" s="228">
        <v>0</v>
      </c>
      <c r="D58" s="228">
        <v>0</v>
      </c>
      <c r="E58" s="228">
        <v>0</v>
      </c>
      <c r="F58" s="228">
        <v>0</v>
      </c>
      <c r="G58" s="232">
        <v>0</v>
      </c>
      <c r="H58" s="232">
        <v>0</v>
      </c>
      <c r="I58" s="232">
        <v>0</v>
      </c>
      <c r="J58" s="232">
        <v>0</v>
      </c>
      <c r="K58" s="232">
        <v>0</v>
      </c>
      <c r="L58" s="232">
        <v>0</v>
      </c>
      <c r="M58" s="232">
        <v>0</v>
      </c>
      <c r="N58" s="228">
        <v>0</v>
      </c>
      <c r="O58" s="228">
        <v>0</v>
      </c>
      <c r="P58" s="228">
        <v>0</v>
      </c>
      <c r="Q58" s="228">
        <v>0</v>
      </c>
      <c r="R58" s="57"/>
      <c r="S58" s="6"/>
      <c r="T58" s="6"/>
      <c r="U58" s="6"/>
      <c r="V58" s="6"/>
      <c r="W58" s="6"/>
      <c r="X58" s="6"/>
      <c r="Y58" s="6"/>
      <c r="Z58" s="6"/>
      <c r="AA58" s="6"/>
      <c r="AB58" s="6"/>
      <c r="AC58" s="6"/>
      <c r="AD58" s="6"/>
    </row>
    <row r="59" spans="1:30" ht="13.5" customHeight="1" x14ac:dyDescent="0.25">
      <c r="A59" s="48" t="s">
        <v>60</v>
      </c>
      <c r="B59" s="240"/>
      <c r="C59" s="228"/>
      <c r="D59" s="228"/>
      <c r="E59" s="228"/>
      <c r="F59" s="228"/>
      <c r="G59" s="232"/>
      <c r="H59" s="232"/>
      <c r="I59" s="232"/>
      <c r="J59" s="232"/>
      <c r="K59" s="232"/>
      <c r="L59" s="232"/>
      <c r="M59" s="232"/>
      <c r="N59" s="228"/>
      <c r="O59" s="228"/>
      <c r="P59" s="228"/>
      <c r="Q59" s="228"/>
      <c r="R59" s="57"/>
      <c r="S59" s="6"/>
      <c r="T59" s="6"/>
      <c r="U59" s="6"/>
      <c r="V59" s="6"/>
      <c r="W59" s="6"/>
      <c r="X59" s="6"/>
      <c r="Y59" s="6"/>
      <c r="Z59" s="6"/>
      <c r="AA59" s="6"/>
      <c r="AB59" s="6"/>
      <c r="AC59" s="6"/>
      <c r="AD59" s="6"/>
    </row>
    <row r="60" spans="1:30" ht="13.5" customHeight="1" x14ac:dyDescent="0.25">
      <c r="A60" s="51" t="s">
        <v>61</v>
      </c>
      <c r="B60" s="227"/>
      <c r="C60" s="228">
        <v>0</v>
      </c>
      <c r="D60" s="233"/>
      <c r="E60" s="228">
        <v>-700</v>
      </c>
      <c r="F60" s="228">
        <v>-1000</v>
      </c>
      <c r="G60" s="232">
        <v>-1000</v>
      </c>
      <c r="H60" s="232">
        <v>-1000</v>
      </c>
      <c r="I60" s="232">
        <v>-2000</v>
      </c>
      <c r="J60" s="232">
        <v>-2000</v>
      </c>
      <c r="K60" s="232">
        <v>-2000</v>
      </c>
      <c r="L60" s="232">
        <v>-2000</v>
      </c>
      <c r="M60" s="232">
        <v>-2000</v>
      </c>
      <c r="N60" s="228">
        <v>-2000</v>
      </c>
      <c r="O60" s="228">
        <v>-2000</v>
      </c>
      <c r="P60" s="228">
        <v>-2000</v>
      </c>
      <c r="Q60" s="228">
        <v>-1000</v>
      </c>
      <c r="R60" s="57">
        <f>SUM(F60:Q60)</f>
        <v>-20000</v>
      </c>
      <c r="S60" s="6" t="s">
        <v>26</v>
      </c>
      <c r="T60" s="6"/>
      <c r="U60" s="6"/>
      <c r="V60" s="6"/>
      <c r="W60" s="6"/>
      <c r="X60" s="6"/>
      <c r="Y60" s="6"/>
      <c r="Z60" s="6"/>
      <c r="AA60" s="6"/>
      <c r="AB60" s="6"/>
      <c r="AC60" s="6"/>
      <c r="AD60" s="6"/>
    </row>
    <row r="61" spans="1:30" ht="13.5" customHeight="1" x14ac:dyDescent="0.25">
      <c r="A61" s="51" t="s">
        <v>62</v>
      </c>
      <c r="B61" s="227"/>
      <c r="C61" s="228"/>
      <c r="D61" s="228">
        <v>-5284</v>
      </c>
      <c r="E61" s="228">
        <v>0</v>
      </c>
      <c r="F61" s="228">
        <v>0</v>
      </c>
      <c r="G61" s="232">
        <v>0</v>
      </c>
      <c r="H61" s="232">
        <v>0</v>
      </c>
      <c r="I61" s="232">
        <v>0</v>
      </c>
      <c r="J61" s="232">
        <v>0</v>
      </c>
      <c r="K61" s="232">
        <v>0</v>
      </c>
      <c r="L61" s="232">
        <v>0</v>
      </c>
      <c r="M61" s="232">
        <v>0</v>
      </c>
      <c r="N61" s="228">
        <v>0</v>
      </c>
      <c r="O61" s="228">
        <v>0</v>
      </c>
      <c r="P61" s="228">
        <v>0</v>
      </c>
      <c r="Q61" s="228">
        <v>0</v>
      </c>
      <c r="R61" s="57"/>
      <c r="S61" s="6"/>
      <c r="T61" s="6"/>
      <c r="U61" s="6"/>
      <c r="V61" s="6"/>
      <c r="W61" s="6"/>
      <c r="X61" s="6"/>
      <c r="Y61" s="6"/>
      <c r="Z61" s="6"/>
      <c r="AA61" s="6"/>
      <c r="AB61" s="6"/>
      <c r="AC61" s="6"/>
      <c r="AD61" s="6"/>
    </row>
    <row r="62" spans="1:30" ht="13.5" customHeight="1" x14ac:dyDescent="0.25">
      <c r="A62" s="51" t="s">
        <v>63</v>
      </c>
      <c r="B62" s="227"/>
      <c r="C62" s="228">
        <v>0</v>
      </c>
      <c r="D62" s="228">
        <v>0</v>
      </c>
      <c r="E62" s="228">
        <v>-1000</v>
      </c>
      <c r="F62" s="228">
        <v>-1000</v>
      </c>
      <c r="G62" s="232">
        <v>-1000</v>
      </c>
      <c r="H62" s="232">
        <v>-1000</v>
      </c>
      <c r="I62" s="232">
        <v>-1000</v>
      </c>
      <c r="J62" s="232">
        <v>-1000</v>
      </c>
      <c r="K62" s="232">
        <v>-1000</v>
      </c>
      <c r="L62" s="232">
        <v>-1000</v>
      </c>
      <c r="M62" s="232">
        <v>-1000</v>
      </c>
      <c r="N62" s="232">
        <v>-1000</v>
      </c>
      <c r="O62" s="232">
        <v>-1000</v>
      </c>
      <c r="P62" s="232">
        <v>-1000</v>
      </c>
      <c r="Q62" s="232">
        <v>-1000</v>
      </c>
      <c r="R62" s="57">
        <f t="shared" ref="R62:R65" si="9">SUM(F62:Q62)</f>
        <v>-12000</v>
      </c>
      <c r="S62" s="6"/>
      <c r="T62" s="6"/>
      <c r="U62" s="6"/>
      <c r="V62" s="6"/>
      <c r="W62" s="6"/>
      <c r="X62" s="6"/>
      <c r="Y62" s="6"/>
      <c r="Z62" s="6"/>
      <c r="AA62" s="6"/>
      <c r="AB62" s="6"/>
      <c r="AC62" s="6"/>
      <c r="AD62" s="6"/>
    </row>
    <row r="63" spans="1:30" ht="13.5" customHeight="1" x14ac:dyDescent="0.25">
      <c r="A63" s="44"/>
      <c r="B63" s="227"/>
      <c r="C63" s="228">
        <v>0</v>
      </c>
      <c r="D63" s="228">
        <v>0</v>
      </c>
      <c r="E63" s="228">
        <v>0</v>
      </c>
      <c r="F63" s="228">
        <v>0</v>
      </c>
      <c r="G63" s="232">
        <v>0</v>
      </c>
      <c r="H63" s="232">
        <v>0</v>
      </c>
      <c r="I63" s="232">
        <v>0</v>
      </c>
      <c r="J63" s="232">
        <v>0</v>
      </c>
      <c r="K63" s="232">
        <v>0</v>
      </c>
      <c r="L63" s="232">
        <v>0</v>
      </c>
      <c r="M63" s="232">
        <v>0</v>
      </c>
      <c r="N63" s="228">
        <v>0</v>
      </c>
      <c r="O63" s="228">
        <v>0</v>
      </c>
      <c r="P63" s="228">
        <v>0</v>
      </c>
      <c r="Q63" s="228">
        <v>0</v>
      </c>
      <c r="R63" s="57">
        <f t="shared" si="9"/>
        <v>0</v>
      </c>
      <c r="S63" s="6"/>
      <c r="T63" s="6"/>
      <c r="U63" s="6"/>
      <c r="V63" s="6"/>
      <c r="W63" s="6"/>
      <c r="X63" s="6"/>
      <c r="Y63" s="6"/>
      <c r="Z63" s="6"/>
      <c r="AA63" s="6"/>
      <c r="AB63" s="6"/>
      <c r="AC63" s="6"/>
      <c r="AD63" s="6"/>
    </row>
    <row r="64" spans="1:30" ht="13.5" customHeight="1" x14ac:dyDescent="0.25">
      <c r="A64" s="44"/>
      <c r="B64" s="227"/>
      <c r="C64" s="228">
        <v>0</v>
      </c>
      <c r="D64" s="228">
        <v>0</v>
      </c>
      <c r="E64" s="228">
        <v>0</v>
      </c>
      <c r="F64" s="228">
        <v>0</v>
      </c>
      <c r="G64" s="232">
        <v>0</v>
      </c>
      <c r="H64" s="232">
        <v>0</v>
      </c>
      <c r="I64" s="232">
        <v>0</v>
      </c>
      <c r="J64" s="232">
        <v>0</v>
      </c>
      <c r="K64" s="232">
        <v>0</v>
      </c>
      <c r="L64" s="232">
        <v>0</v>
      </c>
      <c r="M64" s="232">
        <v>0</v>
      </c>
      <c r="N64" s="228">
        <v>0</v>
      </c>
      <c r="O64" s="228">
        <v>0</v>
      </c>
      <c r="P64" s="228">
        <v>0</v>
      </c>
      <c r="Q64" s="228">
        <v>0</v>
      </c>
      <c r="R64" s="57">
        <f t="shared" si="9"/>
        <v>0</v>
      </c>
      <c r="S64" s="6"/>
      <c r="T64" s="6"/>
      <c r="U64" s="6"/>
      <c r="V64" s="6"/>
      <c r="W64" s="6"/>
      <c r="X64" s="6"/>
      <c r="Y64" s="6"/>
      <c r="Z64" s="6"/>
      <c r="AA64" s="6"/>
      <c r="AB64" s="6"/>
      <c r="AC64" s="6"/>
      <c r="AD64" s="6"/>
    </row>
    <row r="65" spans="1:30" ht="13.5" customHeight="1" thickBot="1" x14ac:dyDescent="0.3">
      <c r="A65" s="63" t="s">
        <v>64</v>
      </c>
      <c r="B65" s="242"/>
      <c r="C65" s="228">
        <v>0</v>
      </c>
      <c r="D65" s="228">
        <v>0</v>
      </c>
      <c r="E65" s="228">
        <v>0</v>
      </c>
      <c r="F65" s="228">
        <v>0</v>
      </c>
      <c r="G65" s="232">
        <v>0</v>
      </c>
      <c r="H65" s="232">
        <v>0</v>
      </c>
      <c r="I65" s="232">
        <v>0</v>
      </c>
      <c r="J65" s="232">
        <v>0</v>
      </c>
      <c r="K65" s="232">
        <v>0</v>
      </c>
      <c r="L65" s="232">
        <v>0</v>
      </c>
      <c r="M65" s="232">
        <v>0</v>
      </c>
      <c r="N65" s="228">
        <v>0</v>
      </c>
      <c r="O65" s="228">
        <v>0</v>
      </c>
      <c r="P65" s="228">
        <v>0</v>
      </c>
      <c r="Q65" s="228">
        <v>0</v>
      </c>
      <c r="R65" s="64">
        <f t="shared" si="9"/>
        <v>0</v>
      </c>
      <c r="S65" s="6"/>
      <c r="T65" s="6"/>
      <c r="U65" s="6"/>
      <c r="V65" s="6"/>
      <c r="W65" s="6"/>
      <c r="X65" s="6"/>
      <c r="Y65" s="6"/>
      <c r="Z65" s="6"/>
      <c r="AA65" s="6"/>
      <c r="AB65" s="6"/>
      <c r="AC65" s="6"/>
      <c r="AD65" s="6"/>
    </row>
    <row r="66" spans="1:30" ht="13.5" customHeight="1" thickBot="1" x14ac:dyDescent="0.3">
      <c r="A66" s="68" t="s">
        <v>65</v>
      </c>
      <c r="B66" s="69"/>
      <c r="C66" s="74">
        <f t="shared" ref="C66:Q66" si="10">SUM(C19:C65)</f>
        <v>-2500</v>
      </c>
      <c r="D66" s="97">
        <f t="shared" si="10"/>
        <v>-30490</v>
      </c>
      <c r="E66" s="97">
        <f t="shared" si="10"/>
        <v>-25402</v>
      </c>
      <c r="F66" s="97">
        <f t="shared" si="10"/>
        <v>-71898.94</v>
      </c>
      <c r="G66" s="183">
        <f t="shared" si="10"/>
        <v>-67948.94</v>
      </c>
      <c r="H66" s="183">
        <f t="shared" si="10"/>
        <v>-70197.94</v>
      </c>
      <c r="I66" s="183">
        <f t="shared" si="10"/>
        <v>-67197.94</v>
      </c>
      <c r="J66" s="183">
        <f t="shared" si="10"/>
        <v>-68697.94</v>
      </c>
      <c r="K66" s="183">
        <f t="shared" si="10"/>
        <v>-79397.94</v>
      </c>
      <c r="L66" s="183">
        <f t="shared" si="10"/>
        <v>-63227.94</v>
      </c>
      <c r="M66" s="183">
        <f t="shared" si="10"/>
        <v>-61397.94</v>
      </c>
      <c r="N66" s="97">
        <f t="shared" si="10"/>
        <v>-93247.94</v>
      </c>
      <c r="O66" s="97">
        <f t="shared" si="10"/>
        <v>-61397.94</v>
      </c>
      <c r="P66" s="97">
        <f t="shared" si="10"/>
        <v>-61558.94</v>
      </c>
      <c r="Q66" s="97">
        <f t="shared" si="10"/>
        <v>-63558.94</v>
      </c>
      <c r="R66" s="187">
        <f>SUM(D66:Q66)</f>
        <v>-885621.2799999998</v>
      </c>
      <c r="S66" s="6" t="s">
        <v>26</v>
      </c>
      <c r="T66" s="6"/>
      <c r="U66" s="6"/>
      <c r="V66" s="6"/>
      <c r="W66" s="6"/>
      <c r="X66" s="6"/>
      <c r="Y66" s="6"/>
      <c r="Z66" s="6"/>
      <c r="AA66" s="6"/>
      <c r="AB66" s="6"/>
      <c r="AC66" s="6"/>
      <c r="AD66" s="6"/>
    </row>
    <row r="67" spans="1:30" ht="13.5" customHeight="1" x14ac:dyDescent="0.25">
      <c r="A67" s="65" t="s">
        <v>66</v>
      </c>
      <c r="B67" s="65"/>
      <c r="C67" s="65"/>
      <c r="D67" s="73"/>
      <c r="E67" s="73"/>
      <c r="F67" s="73"/>
      <c r="G67" s="184"/>
      <c r="H67" s="184"/>
      <c r="I67" s="184"/>
      <c r="J67" s="184"/>
      <c r="K67" s="184"/>
      <c r="L67" s="184"/>
      <c r="M67" s="184"/>
      <c r="N67" s="73"/>
      <c r="O67" s="73"/>
      <c r="P67" s="73"/>
      <c r="Q67" s="73"/>
      <c r="R67" s="67">
        <f>SUM(F67:Q67)</f>
        <v>0</v>
      </c>
      <c r="S67" s="61"/>
      <c r="T67" s="6"/>
      <c r="U67" s="6"/>
      <c r="V67" s="6"/>
      <c r="W67" s="6"/>
      <c r="X67" s="6"/>
      <c r="Y67" s="6"/>
      <c r="Z67" s="6"/>
      <c r="AA67" s="6"/>
      <c r="AB67" s="6"/>
      <c r="AC67" s="6"/>
      <c r="AD67" s="6"/>
    </row>
    <row r="68" spans="1:30" ht="13.5" customHeight="1" x14ac:dyDescent="0.25">
      <c r="A68" s="45"/>
      <c r="B68" s="45"/>
      <c r="C68" s="45"/>
      <c r="D68" s="45"/>
      <c r="E68" s="45"/>
      <c r="F68" s="47"/>
      <c r="G68" s="181"/>
      <c r="H68" s="181"/>
      <c r="I68" s="181"/>
      <c r="J68" s="181"/>
      <c r="K68" s="181"/>
      <c r="L68" s="181"/>
      <c r="M68" s="181"/>
      <c r="N68" s="47"/>
      <c r="O68" s="47"/>
      <c r="P68" s="47"/>
      <c r="Q68" s="47"/>
      <c r="R68" s="58"/>
      <c r="S68" s="61"/>
      <c r="T68" s="6"/>
      <c r="U68" s="6"/>
      <c r="V68" s="6"/>
      <c r="W68" s="6"/>
      <c r="X68" s="6"/>
      <c r="Y68" s="6"/>
      <c r="Z68" s="6"/>
      <c r="AA68" s="6"/>
      <c r="AB68" s="6"/>
      <c r="AC68" s="6"/>
      <c r="AD68" s="6"/>
    </row>
    <row r="69" spans="1:30" ht="15.75" x14ac:dyDescent="0.25">
      <c r="A69" s="44" t="s">
        <v>67</v>
      </c>
      <c r="B69" s="46"/>
      <c r="C69" s="46"/>
      <c r="D69" s="46">
        <f t="shared" ref="D69" si="11">D14+D66</f>
        <v>14510</v>
      </c>
      <c r="E69" s="100">
        <f>E14+E66</f>
        <v>4108</v>
      </c>
      <c r="F69" s="46">
        <f>F14+F66</f>
        <v>35403.06</v>
      </c>
      <c r="G69" s="46">
        <f>G14+G66</f>
        <v>60801.06</v>
      </c>
      <c r="H69" s="46">
        <f t="shared" ref="H69:Q69" si="12">H14+H66</f>
        <v>58552.06</v>
      </c>
      <c r="I69" s="46">
        <f t="shared" si="12"/>
        <v>50152.06</v>
      </c>
      <c r="J69" s="46">
        <f t="shared" si="12"/>
        <v>23802.059999999998</v>
      </c>
      <c r="K69" s="46">
        <f t="shared" si="12"/>
        <v>24352.059999999998</v>
      </c>
      <c r="L69" s="46">
        <f t="shared" si="12"/>
        <v>45522.06</v>
      </c>
      <c r="M69" s="46">
        <f t="shared" si="12"/>
        <v>36102.06</v>
      </c>
      <c r="N69" s="46">
        <f t="shared" si="12"/>
        <v>50502.06</v>
      </c>
      <c r="O69" s="46">
        <f t="shared" si="12"/>
        <v>63602.06</v>
      </c>
      <c r="P69" s="46">
        <f t="shared" si="12"/>
        <v>72191.06</v>
      </c>
      <c r="Q69" s="46">
        <f t="shared" si="12"/>
        <v>11441.059999999998</v>
      </c>
      <c r="R69" s="60">
        <f>SUM(F69:Q69)</f>
        <v>532422.72</v>
      </c>
      <c r="S69" s="61" t="s">
        <v>26</v>
      </c>
      <c r="T69" s="6"/>
      <c r="U69" s="12"/>
      <c r="V69" s="6"/>
      <c r="W69" s="6"/>
      <c r="X69" s="6"/>
      <c r="Y69" s="6"/>
      <c r="Z69" s="6"/>
      <c r="AA69" s="6"/>
      <c r="AB69" s="6"/>
      <c r="AC69" s="6"/>
      <c r="AD69" s="6"/>
    </row>
    <row r="70" spans="1:30" ht="16.5" thickBot="1" x14ac:dyDescent="0.3">
      <c r="A70" s="119" t="s">
        <v>247</v>
      </c>
      <c r="B70" s="36"/>
      <c r="C70" s="36"/>
      <c r="D70" s="36"/>
      <c r="E70" s="120"/>
      <c r="F70" s="36">
        <f>F69-F12</f>
        <v>35237.06</v>
      </c>
      <c r="G70" s="36">
        <f t="shared" ref="G70:Q70" si="13">G69-G12</f>
        <v>35051.06</v>
      </c>
      <c r="H70" s="36">
        <f t="shared" si="13"/>
        <v>32802.06</v>
      </c>
      <c r="I70" s="36">
        <f t="shared" si="13"/>
        <v>32152.059999999998</v>
      </c>
      <c r="J70" s="36">
        <f t="shared" si="13"/>
        <v>3302.0599999999977</v>
      </c>
      <c r="K70" s="36">
        <f t="shared" si="13"/>
        <v>2602.0599999999977</v>
      </c>
      <c r="L70" s="36">
        <f t="shared" si="13"/>
        <v>23772.059999999998</v>
      </c>
      <c r="M70" s="36">
        <f t="shared" si="13"/>
        <v>16602.059999999998</v>
      </c>
      <c r="N70" s="36">
        <f t="shared" si="13"/>
        <v>21752.059999999998</v>
      </c>
      <c r="O70" s="36">
        <f t="shared" si="13"/>
        <v>38602.06</v>
      </c>
      <c r="P70" s="36">
        <f t="shared" si="13"/>
        <v>45441.06</v>
      </c>
      <c r="Q70" s="36">
        <f t="shared" si="13"/>
        <v>-3558.9400000000023</v>
      </c>
      <c r="R70" s="36">
        <f t="shared" ref="R70" si="14">R69-R12</f>
        <v>283756.71999999997</v>
      </c>
      <c r="S70" s="36"/>
      <c r="T70" s="6"/>
      <c r="U70" s="6"/>
      <c r="V70" s="6"/>
      <c r="W70" s="6"/>
      <c r="X70" s="6"/>
      <c r="Y70" s="6"/>
      <c r="Z70" s="6"/>
      <c r="AA70" s="6"/>
      <c r="AB70" s="6"/>
      <c r="AC70" s="6"/>
      <c r="AD70" s="6"/>
    </row>
    <row r="71" spans="1:30" ht="13.5" customHeight="1" thickBot="1" x14ac:dyDescent="0.3">
      <c r="A71" s="70" t="s">
        <v>68</v>
      </c>
      <c r="B71" s="69"/>
      <c r="C71" s="69"/>
      <c r="D71" s="69"/>
      <c r="E71" s="69"/>
      <c r="F71" s="69">
        <f>F69*0.8</f>
        <v>28322.448</v>
      </c>
      <c r="G71" s="185">
        <f>G69*0.8</f>
        <v>48640.847999999998</v>
      </c>
      <c r="H71" s="185">
        <f>H69*0.8</f>
        <v>46841.648000000001</v>
      </c>
      <c r="I71" s="185">
        <f t="shared" ref="I71:O71" si="15">I69*0.8</f>
        <v>40121.648000000001</v>
      </c>
      <c r="J71" s="185">
        <f t="shared" si="15"/>
        <v>19041.647999999997</v>
      </c>
      <c r="K71" s="185">
        <f t="shared" si="15"/>
        <v>19481.647999999997</v>
      </c>
      <c r="L71" s="185">
        <f t="shared" si="15"/>
        <v>36417.648000000001</v>
      </c>
      <c r="M71" s="185">
        <f t="shared" si="15"/>
        <v>28881.648000000001</v>
      </c>
      <c r="N71" s="69">
        <f t="shared" si="15"/>
        <v>40401.648000000001</v>
      </c>
      <c r="O71" s="69">
        <f t="shared" si="15"/>
        <v>50881.648000000001</v>
      </c>
      <c r="P71" s="69">
        <f t="shared" ref="P71:Q71" si="16">P69*0.8</f>
        <v>57752.847999999998</v>
      </c>
      <c r="Q71" s="69">
        <f t="shared" si="16"/>
        <v>9152.8479999999981</v>
      </c>
      <c r="R71" s="71">
        <f>R70*0.78</f>
        <v>221330.24159999998</v>
      </c>
      <c r="S71" s="56" t="s">
        <v>26</v>
      </c>
      <c r="T71" s="6"/>
      <c r="U71" s="6"/>
      <c r="V71" s="6"/>
      <c r="W71" s="6"/>
      <c r="X71" s="6"/>
      <c r="Y71" s="6"/>
      <c r="Z71" s="6"/>
      <c r="AA71" s="6"/>
      <c r="AB71" s="6"/>
      <c r="AC71" s="6"/>
      <c r="AD71" s="6"/>
    </row>
    <row r="72" spans="1:30" ht="13.5" customHeight="1" x14ac:dyDescent="0.25">
      <c r="A72" s="6"/>
      <c r="B72" s="6"/>
      <c r="C72" s="6"/>
      <c r="D72" s="12"/>
      <c r="E72" s="6"/>
      <c r="F72" s="12"/>
      <c r="G72" s="186"/>
      <c r="H72" s="186"/>
      <c r="I72" s="186"/>
      <c r="J72" s="186"/>
      <c r="K72" s="186"/>
      <c r="L72" s="186"/>
      <c r="M72" s="186"/>
      <c r="N72" s="6"/>
      <c r="O72" s="6"/>
      <c r="P72" s="6"/>
      <c r="Q72" s="6"/>
      <c r="R72" s="6"/>
      <c r="S72" s="6"/>
      <c r="T72" s="6"/>
      <c r="U72" s="6"/>
      <c r="V72" s="6"/>
      <c r="W72" s="6"/>
      <c r="X72" s="6"/>
      <c r="Y72" s="6"/>
      <c r="Z72" s="6"/>
      <c r="AA72" s="6"/>
      <c r="AB72" s="6"/>
      <c r="AC72" s="6"/>
      <c r="AD72" s="6"/>
    </row>
    <row r="73" spans="1:30" ht="15.75" customHeight="1" x14ac:dyDescent="0.25">
      <c r="T73" s="6"/>
      <c r="U73" s="6"/>
      <c r="V73" s="6"/>
      <c r="W73" s="6"/>
      <c r="X73" s="6"/>
      <c r="Y73" s="6"/>
      <c r="Z73" s="6"/>
      <c r="AA73" s="6"/>
      <c r="AB73" s="6"/>
      <c r="AC73" s="6"/>
      <c r="AD73" s="6"/>
    </row>
    <row r="74" spans="1:30" ht="15.75" customHeight="1" x14ac:dyDescent="0.25">
      <c r="R74" s="115"/>
    </row>
    <row r="75" spans="1:30" ht="15.75" customHeight="1" x14ac:dyDescent="0.25"/>
    <row r="76" spans="1:30" ht="15.75" customHeight="1" x14ac:dyDescent="0.25"/>
    <row r="77" spans="1:30" ht="15.75" customHeight="1" x14ac:dyDescent="0.25"/>
    <row r="78" spans="1:30" ht="15.75" customHeight="1" x14ac:dyDescent="0.25"/>
    <row r="79" spans="1:30" ht="15.75" customHeight="1" x14ac:dyDescent="0.25"/>
    <row r="80" spans="1:3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
    <mergeCell ref="A2:E2"/>
    <mergeCell ref="F2:R2"/>
  </mergeCells>
  <conditionalFormatting sqref="D69:Q69 D70:S70">
    <cfRule type="cellIs" dxfId="12" priority="4" operator="greaterThan">
      <formula>25000</formula>
    </cfRule>
    <cfRule type="dataBar" priority="6">
      <dataBar>
        <cfvo type="min"/>
        <cfvo type="max"/>
        <color rgb="FF638EC6"/>
      </dataBar>
      <extLst>
        <ext xmlns:x14="http://schemas.microsoft.com/office/spreadsheetml/2009/9/main" uri="{B025F937-C7B1-47D3-B67F-A62EFF666E3E}">
          <x14:id>{A475CF05-F24D-4F0F-8B5C-098AF24F29A7}</x14:id>
        </ext>
      </extLst>
    </cfRule>
  </conditionalFormatting>
  <conditionalFormatting sqref="F70:R70">
    <cfRule type="colorScale" priority="1">
      <colorScale>
        <cfvo type="min"/>
        <cfvo type="percentile" val="50"/>
        <cfvo type="max"/>
        <color rgb="FFF8696B"/>
        <color rgb="FFFCFCFF"/>
        <color rgb="FF63BE7B"/>
      </colorScale>
    </cfRule>
  </conditionalFormatting>
  <conditionalFormatting sqref="H70:R70 F69:Q70">
    <cfRule type="dataBar" priority="2">
      <dataBar>
        <cfvo type="min"/>
        <cfvo type="max"/>
        <color rgb="FF638EC6"/>
      </dataBar>
      <extLst>
        <ext xmlns:x14="http://schemas.microsoft.com/office/spreadsheetml/2009/9/main" uri="{B025F937-C7B1-47D3-B67F-A62EFF666E3E}">
          <x14:id>{E1922A57-EB66-44EA-8941-FC6C6F31F9EF}</x14:id>
        </ext>
      </extLst>
    </cfRule>
    <cfRule type="colorScale" priority="3">
      <colorScale>
        <cfvo type="min"/>
        <cfvo type="percentile" val="50"/>
        <cfvo type="max"/>
        <color rgb="FFF8696B"/>
        <color rgb="FFFCFCFF"/>
        <color rgb="FF63BE7B"/>
      </colorScale>
    </cfRule>
  </conditionalFormatting>
  <pageMargins left="0.7" right="0.7" top="0.75" bottom="0.75" header="0" footer="0"/>
  <pageSetup paperSize="8" scale="83"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A475CF05-F24D-4F0F-8B5C-098AF24F29A7}">
            <x14:dataBar minLength="0" maxLength="100" gradient="0">
              <x14:cfvo type="autoMin"/>
              <x14:cfvo type="autoMax"/>
              <x14:negativeFillColor rgb="FFFF0000"/>
              <x14:axisColor rgb="FF000000"/>
            </x14:dataBar>
          </x14:cfRule>
          <xm:sqref>D69:Q69 D70:S70</xm:sqref>
        </x14:conditionalFormatting>
        <x14:conditionalFormatting xmlns:xm="http://schemas.microsoft.com/office/excel/2006/main">
          <x14:cfRule type="dataBar" id="{E1922A57-EB66-44EA-8941-FC6C6F31F9EF}">
            <x14:dataBar minLength="0" maxLength="100" gradient="0">
              <x14:cfvo type="autoMin"/>
              <x14:cfvo type="autoMax"/>
              <x14:negativeFillColor rgb="FFFF0000"/>
              <x14:axisColor rgb="FF000000"/>
            </x14:dataBar>
          </x14:cfRule>
          <xm:sqref>H70:R70 F69:Q70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683A-5738-4724-A93C-28A5EC15D367}">
  <dimension ref="A1:D10"/>
  <sheetViews>
    <sheetView workbookViewId="0">
      <selection activeCell="D10" sqref="D10"/>
    </sheetView>
  </sheetViews>
  <sheetFormatPr defaultRowHeight="15.75" x14ac:dyDescent="0.25"/>
  <cols>
    <col min="1" max="1" width="14.625" bestFit="1" customWidth="1"/>
  </cols>
  <sheetData>
    <row r="1" spans="1:4" x14ac:dyDescent="0.25">
      <c r="A1" s="15" t="s">
        <v>254</v>
      </c>
      <c r="B1" s="15" t="s">
        <v>237</v>
      </c>
      <c r="C1" s="15" t="s">
        <v>238</v>
      </c>
    </row>
    <row r="2" spans="1:4" x14ac:dyDescent="0.25">
      <c r="A2" t="s">
        <v>236</v>
      </c>
      <c r="C2">
        <v>1000</v>
      </c>
      <c r="D2">
        <f t="shared" ref="D2:D4" si="0">C2*B2</f>
        <v>0</v>
      </c>
    </row>
    <row r="3" spans="1:4" x14ac:dyDescent="0.25">
      <c r="A3" s="98" t="s">
        <v>239</v>
      </c>
      <c r="B3">
        <v>42</v>
      </c>
      <c r="C3">
        <v>1000</v>
      </c>
      <c r="D3">
        <f t="shared" si="0"/>
        <v>42000</v>
      </c>
    </row>
    <row r="4" spans="1:4" x14ac:dyDescent="0.25">
      <c r="A4" s="98" t="s">
        <v>240</v>
      </c>
      <c r="B4">
        <v>23</v>
      </c>
      <c r="C4">
        <v>735</v>
      </c>
      <c r="D4">
        <f t="shared" si="0"/>
        <v>16905</v>
      </c>
    </row>
    <row r="5" spans="1:4" x14ac:dyDescent="0.25">
      <c r="A5" s="98" t="s">
        <v>241</v>
      </c>
      <c r="B5">
        <v>16</v>
      </c>
      <c r="C5">
        <v>650</v>
      </c>
      <c r="D5">
        <f>C5*B5</f>
        <v>10400</v>
      </c>
    </row>
    <row r="6" spans="1:4" x14ac:dyDescent="0.25">
      <c r="A6" s="98" t="s">
        <v>246</v>
      </c>
      <c r="B6">
        <v>61</v>
      </c>
      <c r="C6">
        <v>750</v>
      </c>
      <c r="D6">
        <f>C6*B6</f>
        <v>45750</v>
      </c>
    </row>
    <row r="10" spans="1:4" x14ac:dyDescent="0.25">
      <c r="A10" s="98" t="s">
        <v>253</v>
      </c>
      <c r="D10">
        <f>SUM(D2:D6)</f>
        <v>115055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7F33-50E6-4E41-BEC3-30F5D361C335}">
  <dimension ref="A1:D10"/>
  <sheetViews>
    <sheetView workbookViewId="0">
      <selection activeCell="B3" sqref="B3"/>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5</v>
      </c>
      <c r="C2">
        <v>1000</v>
      </c>
      <c r="D2">
        <f>C2*B2</f>
        <v>5000</v>
      </c>
    </row>
    <row r="3" spans="1:4" x14ac:dyDescent="0.25">
      <c r="A3" s="98" t="s">
        <v>239</v>
      </c>
      <c r="B3">
        <v>64</v>
      </c>
      <c r="C3">
        <v>1000</v>
      </c>
      <c r="D3">
        <f>C3*B3</f>
        <v>64000</v>
      </c>
    </row>
    <row r="4" spans="1:4" x14ac:dyDescent="0.25">
      <c r="A4" s="98" t="s">
        <v>240</v>
      </c>
      <c r="B4">
        <v>20</v>
      </c>
      <c r="C4">
        <v>735</v>
      </c>
      <c r="D4">
        <f>C4*B4</f>
        <v>14700</v>
      </c>
    </row>
    <row r="5" spans="1:4" x14ac:dyDescent="0.25">
      <c r="A5" s="98" t="s">
        <v>241</v>
      </c>
      <c r="B5">
        <v>20</v>
      </c>
      <c r="C5">
        <v>650</v>
      </c>
      <c r="D5">
        <f>C5*B5</f>
        <v>13000</v>
      </c>
    </row>
    <row r="7" spans="1:4" x14ac:dyDescent="0.25">
      <c r="D7">
        <f>SUM(D2:D6)</f>
        <v>96700</v>
      </c>
    </row>
    <row r="10" spans="1:4" x14ac:dyDescent="0.25">
      <c r="A10" s="98" t="s">
        <v>240</v>
      </c>
      <c r="B10">
        <v>80</v>
      </c>
      <c r="C10">
        <v>735</v>
      </c>
      <c r="D10">
        <f>C10*B10</f>
        <v>58800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4C45-92D1-48DB-B813-32F74B067E4A}">
  <dimension ref="A1:D10"/>
  <sheetViews>
    <sheetView tabSelected="1" workbookViewId="0">
      <selection activeCell="N12" sqref="N12"/>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15</v>
      </c>
      <c r="C2">
        <v>1000</v>
      </c>
      <c r="D2">
        <f>C2*B2</f>
        <v>15000</v>
      </c>
    </row>
    <row r="3" spans="1:4" x14ac:dyDescent="0.25">
      <c r="A3" s="98" t="s">
        <v>239</v>
      </c>
      <c r="B3">
        <v>64</v>
      </c>
      <c r="C3">
        <v>1000</v>
      </c>
      <c r="D3">
        <f>C3*B3</f>
        <v>64000</v>
      </c>
    </row>
    <row r="4" spans="1:4" x14ac:dyDescent="0.25">
      <c r="A4" s="98" t="s">
        <v>240</v>
      </c>
      <c r="B4">
        <v>10</v>
      </c>
      <c r="C4">
        <v>735</v>
      </c>
      <c r="D4">
        <f>C4*B4</f>
        <v>7350</v>
      </c>
    </row>
    <row r="5" spans="1:4" x14ac:dyDescent="0.25">
      <c r="A5" s="98" t="s">
        <v>241</v>
      </c>
      <c r="B5">
        <v>10</v>
      </c>
      <c r="C5">
        <v>650</v>
      </c>
      <c r="D5">
        <f>C5*B5</f>
        <v>6500</v>
      </c>
    </row>
    <row r="7" spans="1:4" x14ac:dyDescent="0.25">
      <c r="D7">
        <f>SUM(D2:D6)</f>
        <v>92850</v>
      </c>
    </row>
    <row r="10" spans="1:4" x14ac:dyDescent="0.25">
      <c r="A10" s="98" t="s">
        <v>240</v>
      </c>
      <c r="B10">
        <v>80</v>
      </c>
      <c r="C10">
        <v>735</v>
      </c>
      <c r="D10">
        <f>C10*B10</f>
        <v>58800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BDE52-7937-45D9-B0C4-D293E4A3DC4D}">
  <dimension ref="A1:D11"/>
  <sheetViews>
    <sheetView workbookViewId="0">
      <selection activeCell="B5" sqref="B5"/>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9</v>
      </c>
      <c r="C2">
        <v>1000</v>
      </c>
      <c r="D2">
        <f>C2*B2</f>
        <v>9000</v>
      </c>
    </row>
    <row r="3" spans="1:4" x14ac:dyDescent="0.25">
      <c r="A3" s="98" t="s">
        <v>239</v>
      </c>
      <c r="B3">
        <v>20</v>
      </c>
      <c r="C3">
        <v>1000</v>
      </c>
      <c r="D3">
        <f>C3*B3</f>
        <v>20000</v>
      </c>
    </row>
    <row r="4" spans="1:4" x14ac:dyDescent="0.25">
      <c r="A4" s="98" t="s">
        <v>240</v>
      </c>
      <c r="B4">
        <v>80</v>
      </c>
      <c r="C4">
        <v>735</v>
      </c>
      <c r="D4">
        <f>C4*B4</f>
        <v>58800</v>
      </c>
    </row>
    <row r="5" spans="1:4" x14ac:dyDescent="0.25">
      <c r="A5" s="98" t="s">
        <v>241</v>
      </c>
      <c r="B5">
        <v>30</v>
      </c>
      <c r="C5">
        <v>650</v>
      </c>
      <c r="D5">
        <f>C5*B5</f>
        <v>19500</v>
      </c>
    </row>
    <row r="6" spans="1:4" x14ac:dyDescent="0.25">
      <c r="A6" s="98" t="s">
        <v>246</v>
      </c>
      <c r="B6">
        <v>0</v>
      </c>
      <c r="C6">
        <v>750</v>
      </c>
      <c r="D6">
        <f>C6*B6</f>
        <v>0</v>
      </c>
    </row>
    <row r="7" spans="1:4" x14ac:dyDescent="0.25">
      <c r="A7" s="98"/>
    </row>
    <row r="8" spans="1:4" x14ac:dyDescent="0.25">
      <c r="A8" s="98" t="s">
        <v>89</v>
      </c>
      <c r="D8">
        <f>SUM(D2:D6)</f>
        <v>107300</v>
      </c>
    </row>
    <row r="11" spans="1:4" x14ac:dyDescent="0.25">
      <c r="A11" s="98" t="s">
        <v>240</v>
      </c>
      <c r="B11">
        <v>80</v>
      </c>
      <c r="C11">
        <v>735</v>
      </c>
      <c r="D11">
        <f>C11*B11</f>
        <v>58800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EDE06-53EF-48A8-865A-6F727D6E978A}">
  <dimension ref="A1:Z1015"/>
  <sheetViews>
    <sheetView topLeftCell="A3" zoomScale="85" zoomScaleNormal="85" workbookViewId="0">
      <selection activeCell="C64" sqref="C64:M64"/>
    </sheetView>
  </sheetViews>
  <sheetFormatPr defaultColWidth="11.125" defaultRowHeight="15" customHeight="1" x14ac:dyDescent="0.25"/>
  <cols>
    <col min="1" max="1" width="21" customWidth="1"/>
    <col min="2" max="14" width="11.75" customWidth="1"/>
    <col min="15" max="26" width="10" customWidth="1"/>
  </cols>
  <sheetData>
    <row r="1" spans="1:26" ht="19.5" customHeight="1" x14ac:dyDescent="0.25">
      <c r="A1" s="1" t="s">
        <v>0</v>
      </c>
    </row>
    <row r="2" spans="1:26" ht="15.75" x14ac:dyDescent="0.25">
      <c r="A2" s="3" t="s">
        <v>88</v>
      </c>
      <c r="B2" s="4"/>
      <c r="C2" s="4"/>
      <c r="D2" s="5"/>
    </row>
    <row r="3" spans="1:26" ht="13.5" customHeight="1" x14ac:dyDescent="0.25">
      <c r="A3" s="5"/>
      <c r="B3" s="4"/>
      <c r="C3" s="4"/>
      <c r="D3" s="5"/>
      <c r="E3" s="6"/>
      <c r="F3" s="6"/>
      <c r="G3" s="6"/>
      <c r="H3" s="6"/>
      <c r="I3" s="6"/>
      <c r="J3" s="6"/>
      <c r="K3" s="6"/>
      <c r="L3" s="6"/>
      <c r="M3" s="6"/>
      <c r="N3" s="6"/>
      <c r="O3" s="6"/>
      <c r="P3" s="6"/>
      <c r="Q3" s="6"/>
      <c r="R3" s="6"/>
      <c r="S3" s="6"/>
      <c r="T3" s="6"/>
      <c r="U3" s="6"/>
      <c r="V3" s="6"/>
      <c r="W3" s="6"/>
      <c r="X3" s="6"/>
      <c r="Y3" s="6"/>
      <c r="Z3" s="6"/>
    </row>
    <row r="4" spans="1:26" ht="42" x14ac:dyDescent="0.35">
      <c r="A4" s="40" t="s">
        <v>3</v>
      </c>
      <c r="B4" s="40" t="s">
        <v>4</v>
      </c>
      <c r="C4" s="40" t="s">
        <v>5</v>
      </c>
      <c r="D4" s="40" t="s">
        <v>6</v>
      </c>
      <c r="E4" s="40" t="s">
        <v>7</v>
      </c>
      <c r="F4" s="40" t="s">
        <v>8</v>
      </c>
      <c r="G4" s="40" t="s">
        <v>9</v>
      </c>
      <c r="H4" s="40" t="s">
        <v>10</v>
      </c>
      <c r="I4" s="41" t="s">
        <v>11</v>
      </c>
      <c r="J4" s="41" t="s">
        <v>12</v>
      </c>
      <c r="K4" s="41" t="s">
        <v>13</v>
      </c>
      <c r="L4" s="41" t="s">
        <v>14</v>
      </c>
      <c r="M4" s="41" t="s">
        <v>15</v>
      </c>
      <c r="N4" s="42" t="s">
        <v>89</v>
      </c>
      <c r="O4" s="10"/>
      <c r="P4" s="10"/>
      <c r="Q4" s="10"/>
      <c r="R4" s="10"/>
      <c r="S4" s="10"/>
      <c r="T4" s="10"/>
      <c r="U4" s="10"/>
      <c r="V4" s="10"/>
      <c r="W4" s="10"/>
      <c r="X4" s="10"/>
      <c r="Y4" s="10"/>
      <c r="Z4" s="10"/>
    </row>
    <row r="5" spans="1:26" ht="13.5" customHeight="1" x14ac:dyDescent="0.25">
      <c r="A5" s="5" t="s">
        <v>90</v>
      </c>
      <c r="B5" s="11"/>
      <c r="C5" s="11">
        <v>0</v>
      </c>
      <c r="D5" s="11">
        <v>0</v>
      </c>
      <c r="E5" s="11">
        <v>0</v>
      </c>
      <c r="F5" s="11">
        <v>0</v>
      </c>
      <c r="G5" s="11">
        <v>0</v>
      </c>
      <c r="H5" s="11">
        <v>0</v>
      </c>
      <c r="I5" s="11">
        <v>0</v>
      </c>
      <c r="J5" s="11">
        <v>0</v>
      </c>
      <c r="K5" s="11">
        <v>0</v>
      </c>
      <c r="L5" s="11">
        <v>0</v>
      </c>
      <c r="M5" s="11">
        <v>0</v>
      </c>
      <c r="N5" s="34">
        <f t="shared" ref="N5:N7" si="0">SUM(B5:M5)</f>
        <v>0</v>
      </c>
      <c r="O5" s="6"/>
      <c r="P5" s="6"/>
      <c r="Q5" s="6"/>
      <c r="R5" s="6"/>
      <c r="S5" s="6"/>
      <c r="T5" s="6"/>
      <c r="U5" s="6"/>
      <c r="V5" s="6"/>
      <c r="W5" s="6"/>
      <c r="X5" s="6"/>
      <c r="Y5" s="6"/>
      <c r="Z5" s="6"/>
    </row>
    <row r="6" spans="1:26" ht="25.5" x14ac:dyDescent="0.25">
      <c r="A6" s="5" t="s">
        <v>19</v>
      </c>
      <c r="B6" s="19">
        <f>'Resultatbudget år 1'!R71</f>
        <v>221330.24159999998</v>
      </c>
      <c r="C6" s="19">
        <v>66000</v>
      </c>
      <c r="D6" s="19">
        <v>66000</v>
      </c>
      <c r="E6" s="19">
        <v>66000</v>
      </c>
      <c r="F6" s="19">
        <v>66000</v>
      </c>
      <c r="G6" s="19">
        <v>66000</v>
      </c>
      <c r="H6" s="19">
        <v>66000</v>
      </c>
      <c r="I6" s="19">
        <v>66000</v>
      </c>
      <c r="J6" s="19">
        <v>66000</v>
      </c>
      <c r="K6" s="19">
        <v>66000</v>
      </c>
      <c r="L6" s="19">
        <v>66000</v>
      </c>
      <c r="M6" s="19">
        <v>66000</v>
      </c>
      <c r="N6" s="34">
        <f t="shared" si="0"/>
        <v>947330.24159999995</v>
      </c>
      <c r="O6" s="6"/>
      <c r="P6" s="6"/>
      <c r="Q6" s="6"/>
      <c r="R6" s="6"/>
      <c r="S6" s="6"/>
      <c r="T6" s="6"/>
      <c r="U6" s="6"/>
      <c r="V6" s="6"/>
      <c r="W6" s="6"/>
      <c r="X6" s="6"/>
      <c r="Y6" s="6"/>
      <c r="Z6" s="6"/>
    </row>
    <row r="7" spans="1:26" ht="13.5" customHeight="1" x14ac:dyDescent="0.25">
      <c r="A7" s="5" t="s">
        <v>20</v>
      </c>
      <c r="B7" s="11">
        <v>0</v>
      </c>
      <c r="C7" s="11">
        <v>0</v>
      </c>
      <c r="D7" s="11">
        <v>0</v>
      </c>
      <c r="E7" s="11">
        <v>0</v>
      </c>
      <c r="F7" s="11">
        <v>0</v>
      </c>
      <c r="G7" s="11">
        <v>0</v>
      </c>
      <c r="H7" s="11">
        <v>0</v>
      </c>
      <c r="I7" s="11">
        <v>0</v>
      </c>
      <c r="J7" s="11">
        <v>0</v>
      </c>
      <c r="K7" s="11">
        <v>0</v>
      </c>
      <c r="L7" s="11">
        <v>0</v>
      </c>
      <c r="M7" s="11">
        <v>0</v>
      </c>
      <c r="N7" s="34">
        <f t="shared" si="0"/>
        <v>0</v>
      </c>
      <c r="O7" s="6"/>
      <c r="P7" s="6"/>
      <c r="Q7" s="6"/>
      <c r="R7" s="6"/>
      <c r="S7" s="6"/>
      <c r="T7" s="6"/>
      <c r="U7" s="6"/>
      <c r="V7" s="6"/>
      <c r="W7" s="6"/>
      <c r="X7" s="6"/>
      <c r="Y7" s="6"/>
      <c r="Z7" s="6"/>
    </row>
    <row r="8" spans="1:26" ht="13.5" customHeight="1" x14ac:dyDescent="0.25">
      <c r="A8" s="5" t="s">
        <v>91</v>
      </c>
      <c r="B8" s="11">
        <v>0</v>
      </c>
      <c r="C8" s="11">
        <v>0</v>
      </c>
      <c r="D8" s="11">
        <v>0</v>
      </c>
      <c r="E8" s="11">
        <v>0</v>
      </c>
      <c r="F8" s="11">
        <v>0</v>
      </c>
      <c r="G8" s="11">
        <v>0</v>
      </c>
      <c r="H8" s="11">
        <v>0</v>
      </c>
      <c r="I8" s="11">
        <v>0</v>
      </c>
      <c r="J8" s="11">
        <v>0</v>
      </c>
      <c r="K8" s="11">
        <v>0</v>
      </c>
      <c r="L8" s="11">
        <v>0</v>
      </c>
      <c r="M8" s="11">
        <v>0</v>
      </c>
      <c r="N8" s="34">
        <v>0</v>
      </c>
      <c r="O8" s="6"/>
      <c r="P8" s="6"/>
      <c r="Q8" s="6"/>
      <c r="R8" s="6">
        <v>0</v>
      </c>
      <c r="S8" s="6"/>
      <c r="T8" s="6"/>
      <c r="U8" s="6"/>
      <c r="V8" s="6"/>
      <c r="W8" s="6"/>
      <c r="X8" s="6"/>
      <c r="Y8" s="6"/>
      <c r="Z8" s="6"/>
    </row>
    <row r="9" spans="1:26" ht="13.5" customHeight="1" x14ac:dyDescent="0.25">
      <c r="A9" s="5" t="s">
        <v>24</v>
      </c>
      <c r="B9" s="11">
        <f>0.25*B6</f>
        <v>55332.560399999995</v>
      </c>
      <c r="C9" s="11">
        <f t="shared" ref="C9:F9" si="1">0.25*C6</f>
        <v>16500</v>
      </c>
      <c r="D9" s="11">
        <f t="shared" si="1"/>
        <v>16500</v>
      </c>
      <c r="E9" s="11">
        <f t="shared" si="1"/>
        <v>16500</v>
      </c>
      <c r="F9" s="11">
        <f t="shared" si="1"/>
        <v>16500</v>
      </c>
      <c r="G9" s="11">
        <v>13500</v>
      </c>
      <c r="H9" s="11">
        <v>13500</v>
      </c>
      <c r="I9" s="11">
        <v>13500</v>
      </c>
      <c r="J9" s="11">
        <v>13500</v>
      </c>
      <c r="K9" s="11">
        <v>13500</v>
      </c>
      <c r="L9" s="11">
        <v>13500</v>
      </c>
      <c r="M9" s="11">
        <v>13500</v>
      </c>
      <c r="N9" s="34">
        <f t="shared" ref="N9:N12" si="2">SUM(B9:M9)</f>
        <v>215832.56039999999</v>
      </c>
      <c r="O9" s="6"/>
      <c r="P9" s="6"/>
      <c r="Q9" s="6"/>
      <c r="R9" s="6"/>
      <c r="S9" s="6"/>
      <c r="T9" s="6"/>
      <c r="U9" s="6"/>
      <c r="V9" s="6"/>
      <c r="W9" s="6"/>
      <c r="X9" s="6"/>
      <c r="Y9" s="6"/>
      <c r="Z9" s="6"/>
    </row>
    <row r="10" spans="1:26" ht="13.5" customHeight="1" x14ac:dyDescent="0.25">
      <c r="A10" s="5"/>
      <c r="B10" s="11">
        <v>0</v>
      </c>
      <c r="C10" s="11">
        <v>0</v>
      </c>
      <c r="D10" s="11">
        <v>0</v>
      </c>
      <c r="E10" s="11">
        <v>0</v>
      </c>
      <c r="F10" s="11">
        <v>0</v>
      </c>
      <c r="G10" s="11">
        <v>0</v>
      </c>
      <c r="H10" s="11">
        <v>0</v>
      </c>
      <c r="I10" s="11">
        <v>0</v>
      </c>
      <c r="J10" s="11">
        <v>0</v>
      </c>
      <c r="K10" s="11">
        <v>0</v>
      </c>
      <c r="L10" s="11">
        <v>0</v>
      </c>
      <c r="M10" s="11">
        <v>0</v>
      </c>
      <c r="N10" s="34">
        <f t="shared" si="2"/>
        <v>0</v>
      </c>
      <c r="O10" s="6"/>
      <c r="P10" s="6"/>
      <c r="Q10" s="6"/>
      <c r="R10" s="6"/>
      <c r="S10" s="6"/>
      <c r="T10" s="6"/>
      <c r="U10" s="6"/>
      <c r="V10" s="6"/>
      <c r="W10" s="6"/>
      <c r="X10" s="6"/>
      <c r="Y10" s="6"/>
      <c r="Z10" s="6"/>
    </row>
    <row r="11" spans="1:26" ht="13.5" customHeight="1" x14ac:dyDescent="0.25">
      <c r="A11" s="5"/>
      <c r="B11" s="11">
        <v>0</v>
      </c>
      <c r="C11" s="11">
        <v>0</v>
      </c>
      <c r="D11" s="11">
        <v>0</v>
      </c>
      <c r="E11" s="11">
        <v>0</v>
      </c>
      <c r="F11" s="11">
        <v>0</v>
      </c>
      <c r="G11" s="11">
        <v>0</v>
      </c>
      <c r="H11" s="11">
        <v>0</v>
      </c>
      <c r="I11" s="11">
        <v>0</v>
      </c>
      <c r="J11" s="11">
        <v>0</v>
      </c>
      <c r="K11" s="11">
        <v>0</v>
      </c>
      <c r="L11" s="11">
        <v>0</v>
      </c>
      <c r="M11" s="11">
        <v>0</v>
      </c>
      <c r="N11" s="34">
        <f t="shared" si="2"/>
        <v>0</v>
      </c>
      <c r="O11" s="6"/>
      <c r="P11" s="6"/>
      <c r="Q11" s="6"/>
      <c r="R11" s="6"/>
      <c r="S11" s="6"/>
      <c r="T11" s="6"/>
      <c r="U11" s="6"/>
      <c r="V11" s="6"/>
      <c r="W11" s="6"/>
      <c r="X11" s="6"/>
      <c r="Y11" s="6"/>
      <c r="Z11" s="6"/>
    </row>
    <row r="12" spans="1:26" ht="13.5" customHeight="1" x14ac:dyDescent="0.25">
      <c r="A12" s="5"/>
      <c r="B12" s="11">
        <v>0</v>
      </c>
      <c r="C12" s="11">
        <v>0</v>
      </c>
      <c r="D12" s="11">
        <v>0</v>
      </c>
      <c r="E12" s="11">
        <v>0</v>
      </c>
      <c r="F12" s="11">
        <v>0</v>
      </c>
      <c r="G12" s="11">
        <v>0</v>
      </c>
      <c r="H12" s="11">
        <v>0</v>
      </c>
      <c r="I12" s="11">
        <v>0</v>
      </c>
      <c r="J12" s="11">
        <v>0</v>
      </c>
      <c r="K12" s="11">
        <v>0</v>
      </c>
      <c r="L12" s="11">
        <v>0</v>
      </c>
      <c r="M12" s="11">
        <v>0</v>
      </c>
      <c r="N12" s="34">
        <f t="shared" si="2"/>
        <v>0</v>
      </c>
      <c r="O12" s="6"/>
      <c r="P12" s="6"/>
      <c r="Q12" s="6"/>
      <c r="R12" s="6"/>
      <c r="S12" s="6"/>
      <c r="T12" s="6"/>
      <c r="U12" s="6"/>
      <c r="V12" s="6"/>
      <c r="W12" s="6"/>
      <c r="X12" s="6"/>
      <c r="Y12" s="6"/>
      <c r="Z12" s="6"/>
    </row>
    <row r="13" spans="1:26" ht="13.5" customHeight="1" x14ac:dyDescent="0.25">
      <c r="A13" s="13" t="s">
        <v>92</v>
      </c>
      <c r="B13" s="11">
        <f t="shared" ref="B13:M13" si="3">SUM(B5:B12)</f>
        <v>276662.80199999997</v>
      </c>
      <c r="C13" s="11">
        <f t="shared" si="3"/>
        <v>82500</v>
      </c>
      <c r="D13" s="11">
        <f t="shared" si="3"/>
        <v>82500</v>
      </c>
      <c r="E13" s="11">
        <f t="shared" si="3"/>
        <v>82500</v>
      </c>
      <c r="F13" s="11">
        <f t="shared" si="3"/>
        <v>82500</v>
      </c>
      <c r="G13" s="11">
        <f t="shared" si="3"/>
        <v>79500</v>
      </c>
      <c r="H13" s="11">
        <f t="shared" si="3"/>
        <v>79500</v>
      </c>
      <c r="I13" s="11">
        <f t="shared" si="3"/>
        <v>79500</v>
      </c>
      <c r="J13" s="11">
        <f t="shared" si="3"/>
        <v>79500</v>
      </c>
      <c r="K13" s="11">
        <f t="shared" si="3"/>
        <v>79500</v>
      </c>
      <c r="L13" s="11">
        <f t="shared" si="3"/>
        <v>79500</v>
      </c>
      <c r="M13" s="11">
        <f t="shared" si="3"/>
        <v>79500</v>
      </c>
      <c r="N13" s="34">
        <f>SUM(B13:M13)</f>
        <v>1163162.8019999999</v>
      </c>
      <c r="O13" s="6"/>
      <c r="P13" s="6"/>
      <c r="Q13" s="6"/>
      <c r="R13" s="6"/>
      <c r="S13" s="6"/>
      <c r="T13" s="6"/>
      <c r="U13" s="6"/>
      <c r="V13" s="6"/>
      <c r="W13" s="6"/>
      <c r="X13" s="6"/>
      <c r="Y13" s="6"/>
      <c r="Z13" s="6"/>
    </row>
    <row r="14" spans="1:26" ht="13.5" customHeight="1" x14ac:dyDescent="0.25">
      <c r="A14" s="6"/>
      <c r="B14" s="12"/>
      <c r="C14" s="12"/>
      <c r="D14" s="12"/>
      <c r="E14" s="12"/>
      <c r="F14" s="12"/>
      <c r="G14" s="12"/>
      <c r="H14" s="12"/>
      <c r="I14" s="12"/>
      <c r="J14" s="12"/>
      <c r="K14" s="12"/>
      <c r="L14" s="12"/>
      <c r="M14" s="12"/>
      <c r="N14" s="35"/>
      <c r="O14" s="6"/>
      <c r="P14" s="6"/>
      <c r="Q14" s="6"/>
      <c r="R14" s="6"/>
      <c r="S14" s="6"/>
      <c r="T14" s="6"/>
      <c r="U14" s="6"/>
      <c r="V14" s="6"/>
      <c r="W14" s="6"/>
      <c r="X14" s="6"/>
      <c r="Y14" s="6"/>
      <c r="Z14" s="6"/>
    </row>
    <row r="15" spans="1:26" ht="13.5" customHeight="1" x14ac:dyDescent="0.25">
      <c r="A15" s="6"/>
      <c r="B15" s="12"/>
      <c r="C15" s="12"/>
      <c r="D15" s="12"/>
      <c r="E15" s="12"/>
      <c r="F15" s="12"/>
      <c r="G15" s="12"/>
      <c r="H15" s="12"/>
      <c r="I15" s="12"/>
      <c r="J15" s="12"/>
      <c r="K15" s="12"/>
      <c r="L15" s="12"/>
      <c r="M15" s="12"/>
      <c r="N15" s="35"/>
      <c r="O15" s="6"/>
      <c r="P15" s="6"/>
      <c r="Q15" s="6"/>
      <c r="R15" s="6"/>
      <c r="S15" s="6"/>
      <c r="T15" s="6"/>
      <c r="U15" s="6"/>
      <c r="V15" s="6"/>
      <c r="W15" s="6"/>
      <c r="X15" s="6"/>
      <c r="Y15" s="6"/>
      <c r="Z15" s="6"/>
    </row>
    <row r="16" spans="1:26" ht="18" customHeight="1" x14ac:dyDescent="0.25">
      <c r="A16" s="14" t="s">
        <v>27</v>
      </c>
      <c r="B16" s="11"/>
      <c r="C16" s="11"/>
      <c r="D16" s="11"/>
      <c r="E16" s="12"/>
      <c r="F16" s="12"/>
      <c r="G16" s="12"/>
      <c r="H16" s="12"/>
      <c r="I16" s="12"/>
      <c r="J16" s="12"/>
      <c r="K16" s="12"/>
      <c r="L16" s="12"/>
      <c r="M16" s="12"/>
      <c r="N16" s="35"/>
      <c r="O16" s="6"/>
      <c r="P16" s="6"/>
      <c r="Q16" s="6"/>
      <c r="R16" s="6"/>
      <c r="S16" s="6"/>
      <c r="T16" s="6"/>
      <c r="U16" s="6"/>
      <c r="V16" s="6"/>
      <c r="W16" s="6"/>
      <c r="X16" s="6"/>
      <c r="Y16" s="6"/>
      <c r="Z16" s="6"/>
    </row>
    <row r="17" spans="1:26" ht="13.5" customHeight="1" x14ac:dyDescent="0.25">
      <c r="A17" s="13"/>
      <c r="B17" s="11"/>
      <c r="C17" s="11"/>
      <c r="D17" s="11"/>
      <c r="E17" s="12"/>
      <c r="F17" s="12"/>
      <c r="G17" s="12"/>
      <c r="H17" s="12"/>
      <c r="I17" s="12"/>
      <c r="J17" s="12"/>
      <c r="K17" s="12"/>
      <c r="L17" s="12"/>
      <c r="M17" s="12"/>
      <c r="N17" s="35"/>
      <c r="O17" s="6"/>
      <c r="P17" s="6"/>
      <c r="Q17" s="6"/>
      <c r="R17" s="6"/>
      <c r="S17" s="6"/>
      <c r="T17" s="6"/>
      <c r="U17" s="6"/>
      <c r="V17" s="6"/>
      <c r="W17" s="6"/>
      <c r="X17" s="6"/>
      <c r="Y17" s="6"/>
      <c r="Z17" s="6"/>
    </row>
    <row r="18" spans="1:26" ht="13.5" customHeight="1" x14ac:dyDescent="0.25">
      <c r="A18" s="13" t="s">
        <v>28</v>
      </c>
      <c r="B18" s="11"/>
      <c r="C18" s="11"/>
      <c r="D18" s="11"/>
      <c r="E18" s="12"/>
      <c r="F18" s="12"/>
      <c r="G18" s="12"/>
      <c r="H18" s="12"/>
      <c r="I18" s="12"/>
      <c r="J18" s="12"/>
      <c r="K18" s="12"/>
      <c r="L18" s="12"/>
      <c r="M18" s="12"/>
      <c r="N18" s="35"/>
      <c r="O18" s="6"/>
      <c r="P18" s="6"/>
      <c r="Q18" s="6"/>
      <c r="R18" s="6"/>
      <c r="S18" s="6"/>
      <c r="T18" s="6"/>
      <c r="U18" s="6"/>
      <c r="V18" s="6"/>
      <c r="W18" s="6"/>
      <c r="X18" s="6"/>
      <c r="Y18" s="6"/>
      <c r="Z18" s="6"/>
    </row>
    <row r="19" spans="1:26" ht="13.5" customHeight="1" x14ac:dyDescent="0.25">
      <c r="A19" s="5" t="s">
        <v>29</v>
      </c>
      <c r="B19" s="11">
        <v>0</v>
      </c>
      <c r="C19" s="11">
        <v>0</v>
      </c>
      <c r="D19" s="11">
        <v>0</v>
      </c>
      <c r="E19" s="11">
        <v>0</v>
      </c>
      <c r="F19" s="11">
        <v>0</v>
      </c>
      <c r="G19" s="11">
        <v>0</v>
      </c>
      <c r="H19" s="11">
        <v>0</v>
      </c>
      <c r="I19" s="11">
        <v>0</v>
      </c>
      <c r="J19" s="11">
        <v>0</v>
      </c>
      <c r="K19" s="11">
        <v>0</v>
      </c>
      <c r="L19" s="11">
        <v>0</v>
      </c>
      <c r="M19" s="11">
        <v>0</v>
      </c>
      <c r="N19" s="34">
        <f t="shared" ref="N19:N38" si="4">SUM(B19:M19)</f>
        <v>0</v>
      </c>
      <c r="O19" s="6"/>
      <c r="P19" s="6"/>
      <c r="Q19" s="6"/>
      <c r="R19" s="6"/>
      <c r="S19" s="6"/>
      <c r="T19" s="6"/>
      <c r="U19" s="6"/>
      <c r="V19" s="6"/>
      <c r="W19" s="6"/>
      <c r="X19" s="6"/>
      <c r="Y19" s="6"/>
      <c r="Z19" s="6"/>
    </row>
    <row r="20" spans="1:26" ht="13.5" customHeight="1" x14ac:dyDescent="0.25">
      <c r="A20" s="5" t="s">
        <v>30</v>
      </c>
      <c r="B20" s="11">
        <v>0</v>
      </c>
      <c r="C20" s="11">
        <v>0</v>
      </c>
      <c r="D20" s="11">
        <v>0</v>
      </c>
      <c r="E20" s="11">
        <v>0</v>
      </c>
      <c r="F20" s="11">
        <v>0</v>
      </c>
      <c r="G20" s="11">
        <v>0</v>
      </c>
      <c r="H20" s="11">
        <v>0</v>
      </c>
      <c r="I20" s="11">
        <v>0</v>
      </c>
      <c r="J20" s="11">
        <v>0</v>
      </c>
      <c r="K20" s="11">
        <v>0</v>
      </c>
      <c r="L20" s="11">
        <v>0</v>
      </c>
      <c r="M20" s="11">
        <v>0</v>
      </c>
      <c r="N20" s="34">
        <f t="shared" si="4"/>
        <v>0</v>
      </c>
      <c r="O20" s="6"/>
      <c r="P20" s="6"/>
      <c r="Q20" s="6"/>
      <c r="R20" s="6"/>
      <c r="S20" s="6"/>
      <c r="T20" s="6"/>
      <c r="U20" s="6"/>
      <c r="V20" s="6"/>
      <c r="W20" s="6"/>
      <c r="X20" s="6"/>
      <c r="Y20" s="6"/>
      <c r="Z20" s="6"/>
    </row>
    <row r="21" spans="1:26" ht="13.5" customHeight="1" x14ac:dyDescent="0.25">
      <c r="A21" s="5" t="s">
        <v>31</v>
      </c>
      <c r="B21" s="11">
        <v>0</v>
      </c>
      <c r="C21" s="11">
        <v>0</v>
      </c>
      <c r="D21" s="11">
        <v>0</v>
      </c>
      <c r="E21" s="11">
        <v>0</v>
      </c>
      <c r="F21" s="11">
        <v>0</v>
      </c>
      <c r="G21" s="11">
        <v>0</v>
      </c>
      <c r="H21" s="11">
        <v>0</v>
      </c>
      <c r="I21" s="11">
        <v>0</v>
      </c>
      <c r="J21" s="11">
        <v>0</v>
      </c>
      <c r="K21" s="11">
        <v>0</v>
      </c>
      <c r="L21" s="11">
        <v>0</v>
      </c>
      <c r="M21" s="11">
        <v>0</v>
      </c>
      <c r="N21" s="34">
        <f t="shared" si="4"/>
        <v>0</v>
      </c>
      <c r="O21" s="6"/>
      <c r="P21" s="6"/>
      <c r="Q21" s="6"/>
      <c r="R21" s="6"/>
      <c r="S21" s="6"/>
      <c r="T21" s="6"/>
      <c r="U21" s="6"/>
      <c r="V21" s="6"/>
      <c r="W21" s="6"/>
      <c r="X21" s="6"/>
      <c r="Y21" s="6"/>
      <c r="Z21" s="6"/>
    </row>
    <row r="22" spans="1:26" ht="13.5" customHeight="1" x14ac:dyDescent="0.25">
      <c r="A22" s="5" t="s">
        <v>32</v>
      </c>
      <c r="B22" s="11">
        <v>0</v>
      </c>
      <c r="C22" s="11">
        <v>0</v>
      </c>
      <c r="D22" s="11">
        <v>0</v>
      </c>
      <c r="E22" s="11">
        <v>0</v>
      </c>
      <c r="F22" s="11">
        <v>0</v>
      </c>
      <c r="G22" s="11">
        <v>0</v>
      </c>
      <c r="H22" s="11">
        <v>0</v>
      </c>
      <c r="I22" s="11">
        <v>0</v>
      </c>
      <c r="J22" s="11">
        <v>0</v>
      </c>
      <c r="K22" s="11">
        <v>0</v>
      </c>
      <c r="L22" s="11">
        <v>0</v>
      </c>
      <c r="M22" s="11">
        <v>0</v>
      </c>
      <c r="N22" s="34">
        <f t="shared" si="4"/>
        <v>0</v>
      </c>
      <c r="O22" s="6"/>
      <c r="P22" s="6"/>
      <c r="Q22" s="6"/>
      <c r="R22" s="6"/>
      <c r="S22" s="6"/>
      <c r="T22" s="6"/>
      <c r="U22" s="6"/>
      <c r="V22" s="6"/>
      <c r="W22" s="6"/>
      <c r="X22" s="6"/>
      <c r="Y22" s="6"/>
      <c r="Z22" s="6"/>
    </row>
    <row r="23" spans="1:26" ht="13.5" customHeight="1" x14ac:dyDescent="0.25">
      <c r="A23" s="5" t="s">
        <v>93</v>
      </c>
      <c r="B23" s="11">
        <v>299</v>
      </c>
      <c r="C23" s="11">
        <v>299</v>
      </c>
      <c r="D23" s="11">
        <v>299</v>
      </c>
      <c r="E23" s="11">
        <v>299</v>
      </c>
      <c r="F23" s="11">
        <v>299</v>
      </c>
      <c r="G23" s="11">
        <v>299</v>
      </c>
      <c r="H23" s="11">
        <v>299</v>
      </c>
      <c r="I23" s="11">
        <v>299</v>
      </c>
      <c r="J23" s="11">
        <v>299</v>
      </c>
      <c r="K23" s="11">
        <v>299</v>
      </c>
      <c r="L23" s="11">
        <v>299</v>
      </c>
      <c r="M23" s="11">
        <v>299</v>
      </c>
      <c r="N23" s="34">
        <f t="shared" si="4"/>
        <v>3588</v>
      </c>
      <c r="O23" s="6"/>
      <c r="P23" s="6"/>
      <c r="Q23" s="6"/>
      <c r="R23" s="6"/>
      <c r="S23" s="6"/>
      <c r="T23" s="6"/>
      <c r="U23" s="6"/>
      <c r="V23" s="6"/>
      <c r="W23" s="6"/>
      <c r="X23" s="6"/>
      <c r="Y23" s="6"/>
      <c r="Z23" s="6"/>
    </row>
    <row r="24" spans="1:26" ht="13.5" customHeight="1" x14ac:dyDescent="0.25">
      <c r="A24" s="5" t="s">
        <v>38</v>
      </c>
      <c r="B24" s="11">
        <v>0</v>
      </c>
      <c r="C24" s="11">
        <v>0</v>
      </c>
      <c r="D24" s="11">
        <v>0</v>
      </c>
      <c r="E24" s="11">
        <v>0</v>
      </c>
      <c r="F24" s="11">
        <v>0</v>
      </c>
      <c r="G24" s="11">
        <v>0</v>
      </c>
      <c r="H24" s="11">
        <v>0</v>
      </c>
      <c r="I24" s="11">
        <v>0</v>
      </c>
      <c r="J24" s="11">
        <v>0</v>
      </c>
      <c r="K24" s="11">
        <v>0</v>
      </c>
      <c r="L24" s="11">
        <v>0</v>
      </c>
      <c r="M24" s="11">
        <v>0</v>
      </c>
      <c r="N24" s="34">
        <f t="shared" si="4"/>
        <v>0</v>
      </c>
      <c r="O24" s="6"/>
      <c r="P24" s="6"/>
      <c r="Q24" s="6"/>
      <c r="R24" s="6"/>
      <c r="S24" s="6"/>
      <c r="T24" s="6"/>
      <c r="U24" s="6"/>
      <c r="V24" s="6"/>
      <c r="W24" s="6"/>
      <c r="X24" s="6"/>
      <c r="Y24" s="6"/>
      <c r="Z24" s="6"/>
    </row>
    <row r="25" spans="1:26" ht="13.5" customHeight="1" x14ac:dyDescent="0.25">
      <c r="A25" s="13" t="s">
        <v>39</v>
      </c>
      <c r="B25" s="11"/>
      <c r="C25" s="11"/>
      <c r="D25" s="11"/>
      <c r="E25" s="11"/>
      <c r="F25" s="11"/>
      <c r="G25" s="11"/>
      <c r="H25" s="11"/>
      <c r="I25" s="11"/>
      <c r="J25" s="11"/>
      <c r="K25" s="11"/>
      <c r="L25" s="11"/>
      <c r="M25" s="11"/>
      <c r="N25" s="34"/>
      <c r="O25" s="6"/>
      <c r="P25" s="6"/>
      <c r="Q25" s="6"/>
      <c r="R25" s="6"/>
      <c r="S25" s="6"/>
      <c r="T25" s="6"/>
      <c r="U25" s="6"/>
      <c r="V25" s="6"/>
      <c r="W25" s="6"/>
      <c r="X25" s="6"/>
      <c r="Y25" s="6"/>
      <c r="Z25" s="6"/>
    </row>
    <row r="26" spans="1:26" ht="13.5" customHeight="1" x14ac:dyDescent="0.25">
      <c r="A26" s="21" t="s">
        <v>94</v>
      </c>
      <c r="B26" s="11">
        <v>30000</v>
      </c>
      <c r="C26" s="11">
        <v>30000</v>
      </c>
      <c r="D26" s="11">
        <v>30000</v>
      </c>
      <c r="E26" s="11">
        <v>30000</v>
      </c>
      <c r="F26" s="11">
        <v>30000</v>
      </c>
      <c r="G26" s="11">
        <v>30000</v>
      </c>
      <c r="H26" s="11">
        <v>30000</v>
      </c>
      <c r="I26" s="11">
        <v>30000</v>
      </c>
      <c r="J26" s="11">
        <v>30000</v>
      </c>
      <c r="K26" s="11">
        <v>30000</v>
      </c>
      <c r="L26" s="11">
        <v>30000</v>
      </c>
      <c r="M26" s="11">
        <v>30000</v>
      </c>
      <c r="N26" s="34"/>
      <c r="O26" s="6"/>
      <c r="P26" s="6"/>
      <c r="Q26" s="6"/>
      <c r="R26" s="6"/>
      <c r="S26" s="6"/>
      <c r="T26" s="6"/>
      <c r="U26" s="6"/>
      <c r="V26" s="6"/>
      <c r="W26" s="6"/>
      <c r="X26" s="6"/>
      <c r="Y26" s="6"/>
      <c r="Z26" s="6"/>
    </row>
    <row r="27" spans="1:26" ht="13.5" customHeight="1" x14ac:dyDescent="0.25">
      <c r="A27" s="5" t="s">
        <v>43</v>
      </c>
      <c r="B27" s="11">
        <v>299</v>
      </c>
      <c r="C27" s="11">
        <v>299</v>
      </c>
      <c r="D27" s="11">
        <v>299</v>
      </c>
      <c r="E27" s="11">
        <v>299</v>
      </c>
      <c r="F27" s="11">
        <v>299</v>
      </c>
      <c r="G27" s="11">
        <v>299</v>
      </c>
      <c r="H27" s="11">
        <v>299</v>
      </c>
      <c r="I27" s="11">
        <v>299</v>
      </c>
      <c r="J27" s="11">
        <v>299</v>
      </c>
      <c r="K27" s="11">
        <v>299</v>
      </c>
      <c r="L27" s="11">
        <v>299</v>
      </c>
      <c r="M27" s="11">
        <v>299</v>
      </c>
      <c r="N27" s="34">
        <f t="shared" si="4"/>
        <v>3588</v>
      </c>
      <c r="O27" s="6"/>
      <c r="P27" s="6"/>
      <c r="Q27" s="6"/>
      <c r="R27" s="6"/>
      <c r="S27" s="6"/>
      <c r="T27" s="6"/>
      <c r="U27" s="6"/>
      <c r="V27" s="6"/>
      <c r="W27" s="6"/>
      <c r="X27" s="6"/>
      <c r="Y27" s="6"/>
      <c r="Z27" s="6"/>
    </row>
    <row r="28" spans="1:26" ht="13.5" customHeight="1" x14ac:dyDescent="0.25">
      <c r="A28" s="5" t="s">
        <v>95</v>
      </c>
      <c r="B28" s="11">
        <v>0</v>
      </c>
      <c r="C28" s="11">
        <v>0</v>
      </c>
      <c r="D28" s="11">
        <v>0</v>
      </c>
      <c r="E28" s="11">
        <v>0</v>
      </c>
      <c r="F28" s="11">
        <v>0</v>
      </c>
      <c r="G28" s="11">
        <v>0</v>
      </c>
      <c r="H28" s="11">
        <v>0</v>
      </c>
      <c r="I28" s="11">
        <v>0</v>
      </c>
      <c r="J28" s="11">
        <v>0</v>
      </c>
      <c r="K28" s="11">
        <v>0</v>
      </c>
      <c r="L28" s="11">
        <v>0</v>
      </c>
      <c r="M28" s="11">
        <v>0</v>
      </c>
      <c r="N28" s="34">
        <f t="shared" si="4"/>
        <v>0</v>
      </c>
      <c r="O28" s="6"/>
      <c r="P28" s="6"/>
      <c r="Q28" s="6"/>
      <c r="R28" s="6"/>
      <c r="S28" s="6"/>
      <c r="T28" s="6"/>
      <c r="U28" s="6"/>
      <c r="V28" s="6"/>
      <c r="W28" s="6"/>
      <c r="X28" s="6"/>
      <c r="Y28" s="6"/>
      <c r="Z28" s="6"/>
    </row>
    <row r="29" spans="1:26" ht="13.5" customHeight="1" x14ac:dyDescent="0.25">
      <c r="A29" s="5" t="s">
        <v>59</v>
      </c>
      <c r="B29" s="11">
        <v>0</v>
      </c>
      <c r="C29" s="11">
        <v>0</v>
      </c>
      <c r="D29" s="11">
        <v>0</v>
      </c>
      <c r="E29" s="11">
        <v>0</v>
      </c>
      <c r="F29" s="11">
        <v>0</v>
      </c>
      <c r="G29" s="11">
        <v>0</v>
      </c>
      <c r="H29" s="11">
        <v>0</v>
      </c>
      <c r="I29" s="11">
        <v>0</v>
      </c>
      <c r="J29" s="11">
        <v>0</v>
      </c>
      <c r="K29" s="11">
        <v>0</v>
      </c>
      <c r="L29" s="11">
        <v>0</v>
      </c>
      <c r="M29" s="11">
        <v>0</v>
      </c>
      <c r="N29" s="34">
        <f t="shared" si="4"/>
        <v>0</v>
      </c>
      <c r="O29" s="6"/>
      <c r="P29" s="6"/>
      <c r="Q29" s="6"/>
      <c r="R29" s="6"/>
      <c r="S29" s="6"/>
      <c r="T29" s="6"/>
      <c r="U29" s="6"/>
      <c r="V29" s="6"/>
      <c r="W29" s="6"/>
      <c r="X29" s="6"/>
      <c r="Y29" s="6"/>
      <c r="Z29" s="6"/>
    </row>
    <row r="30" spans="1:26" ht="13.5" customHeight="1" x14ac:dyDescent="0.25">
      <c r="A30" s="5"/>
      <c r="B30" s="11"/>
      <c r="C30" s="11"/>
      <c r="D30" s="11"/>
      <c r="E30" s="11"/>
      <c r="F30" s="11"/>
      <c r="G30" s="11"/>
      <c r="H30" s="11"/>
      <c r="I30" s="11"/>
      <c r="J30" s="11"/>
      <c r="K30" s="11"/>
      <c r="L30" s="11"/>
      <c r="M30" s="11"/>
      <c r="N30" s="34"/>
      <c r="O30" s="6"/>
      <c r="P30" s="6"/>
      <c r="Q30" s="6"/>
      <c r="R30" s="6"/>
      <c r="S30" s="6"/>
      <c r="T30" s="6"/>
      <c r="U30" s="6"/>
      <c r="V30" s="6"/>
      <c r="W30" s="6"/>
      <c r="X30" s="6"/>
      <c r="Y30" s="6"/>
      <c r="Z30" s="6"/>
    </row>
    <row r="31" spans="1:26" ht="13.5" customHeight="1" x14ac:dyDescent="0.25">
      <c r="A31" s="5" t="s">
        <v>58</v>
      </c>
      <c r="B31" s="11">
        <v>299</v>
      </c>
      <c r="C31" s="11">
        <v>299</v>
      </c>
      <c r="D31" s="11">
        <v>299</v>
      </c>
      <c r="E31" s="11">
        <v>299</v>
      </c>
      <c r="F31" s="11">
        <v>299</v>
      </c>
      <c r="G31" s="11">
        <v>299</v>
      </c>
      <c r="H31" s="11">
        <v>299</v>
      </c>
      <c r="I31" s="11">
        <v>299</v>
      </c>
      <c r="J31" s="11">
        <v>299</v>
      </c>
      <c r="K31" s="11">
        <v>299</v>
      </c>
      <c r="L31" s="11">
        <v>299</v>
      </c>
      <c r="M31" s="11">
        <v>299</v>
      </c>
      <c r="N31" s="34">
        <f t="shared" si="4"/>
        <v>3588</v>
      </c>
      <c r="O31" s="6"/>
      <c r="P31" s="6"/>
      <c r="Q31" s="6"/>
      <c r="R31" s="6"/>
      <c r="S31" s="6"/>
      <c r="T31" s="6"/>
      <c r="U31" s="6"/>
      <c r="V31" s="6"/>
      <c r="W31" s="6"/>
      <c r="X31" s="6"/>
      <c r="Y31" s="6"/>
      <c r="Z31" s="6"/>
    </row>
    <row r="32" spans="1:26" ht="13.5" customHeight="1" x14ac:dyDescent="0.25">
      <c r="A32" s="5" t="s">
        <v>96</v>
      </c>
      <c r="B32" s="11">
        <v>0</v>
      </c>
      <c r="C32" s="11">
        <v>3000</v>
      </c>
      <c r="D32" s="11">
        <v>800</v>
      </c>
      <c r="E32" s="11">
        <v>800</v>
      </c>
      <c r="F32" s="11">
        <v>800</v>
      </c>
      <c r="G32" s="11">
        <v>800</v>
      </c>
      <c r="H32" s="11">
        <v>800</v>
      </c>
      <c r="I32" s="11">
        <v>800</v>
      </c>
      <c r="J32" s="11">
        <v>800</v>
      </c>
      <c r="K32" s="11">
        <v>800</v>
      </c>
      <c r="L32" s="11">
        <v>800</v>
      </c>
      <c r="M32" s="11">
        <v>800</v>
      </c>
      <c r="N32" s="34">
        <f t="shared" si="4"/>
        <v>11000</v>
      </c>
      <c r="O32" s="6"/>
      <c r="P32" s="6"/>
      <c r="Q32" s="6"/>
      <c r="R32" s="6"/>
      <c r="S32" s="6"/>
      <c r="T32" s="6"/>
      <c r="U32" s="6"/>
      <c r="V32" s="6"/>
      <c r="W32" s="6"/>
      <c r="X32" s="6"/>
      <c r="Y32" s="6"/>
      <c r="Z32" s="6"/>
    </row>
    <row r="33" spans="1:26" ht="27.75" customHeight="1" x14ac:dyDescent="0.25">
      <c r="A33" s="5" t="s">
        <v>46</v>
      </c>
      <c r="B33" s="11">
        <v>0</v>
      </c>
      <c r="C33" s="11">
        <v>0</v>
      </c>
      <c r="D33" s="11">
        <v>0</v>
      </c>
      <c r="E33" s="11">
        <v>0</v>
      </c>
      <c r="F33" s="11">
        <v>0</v>
      </c>
      <c r="G33" s="11">
        <v>0</v>
      </c>
      <c r="H33" s="11">
        <v>0</v>
      </c>
      <c r="I33" s="11">
        <v>0</v>
      </c>
      <c r="J33" s="11">
        <v>0</v>
      </c>
      <c r="K33" s="11">
        <v>0</v>
      </c>
      <c r="L33" s="11">
        <v>0</v>
      </c>
      <c r="M33" s="11">
        <v>0</v>
      </c>
      <c r="N33" s="34">
        <f t="shared" si="4"/>
        <v>0</v>
      </c>
      <c r="O33" s="6"/>
      <c r="P33" s="6"/>
      <c r="Q33" s="6"/>
      <c r="R33" s="6"/>
      <c r="S33" s="6"/>
      <c r="T33" s="6"/>
      <c r="U33" s="6"/>
      <c r="V33" s="6"/>
      <c r="W33" s="6"/>
      <c r="X33" s="6"/>
      <c r="Y33" s="6"/>
      <c r="Z33" s="6"/>
    </row>
    <row r="34" spans="1:26" ht="13.5" customHeight="1" x14ac:dyDescent="0.25">
      <c r="A34" s="5" t="s">
        <v>42</v>
      </c>
      <c r="B34" s="11">
        <v>0</v>
      </c>
      <c r="C34" s="11">
        <v>0</v>
      </c>
      <c r="D34" s="11">
        <v>0</v>
      </c>
      <c r="E34" s="11">
        <v>0</v>
      </c>
      <c r="F34" s="11">
        <v>0</v>
      </c>
      <c r="G34" s="11">
        <v>0</v>
      </c>
      <c r="H34" s="11">
        <v>0</v>
      </c>
      <c r="I34" s="11">
        <v>0</v>
      </c>
      <c r="J34" s="11">
        <v>0</v>
      </c>
      <c r="K34" s="11">
        <v>0</v>
      </c>
      <c r="L34" s="11">
        <v>0</v>
      </c>
      <c r="M34" s="11">
        <v>0</v>
      </c>
      <c r="N34" s="34">
        <f t="shared" si="4"/>
        <v>0</v>
      </c>
      <c r="O34" s="6"/>
      <c r="P34" s="6"/>
      <c r="Q34" s="6"/>
      <c r="R34" s="6"/>
      <c r="S34" s="6"/>
      <c r="T34" s="6"/>
      <c r="U34" s="6"/>
      <c r="V34" s="6"/>
      <c r="W34" s="6"/>
      <c r="X34" s="6"/>
      <c r="Y34" s="6"/>
      <c r="Z34" s="6"/>
    </row>
    <row r="35" spans="1:26" ht="13.5" customHeight="1" x14ac:dyDescent="0.25">
      <c r="A35" s="5" t="s">
        <v>41</v>
      </c>
      <c r="B35" s="11">
        <v>12000</v>
      </c>
      <c r="C35" s="11">
        <v>12000</v>
      </c>
      <c r="D35" s="11">
        <v>12000</v>
      </c>
      <c r="E35" s="11">
        <v>12000</v>
      </c>
      <c r="F35" s="11">
        <v>12000</v>
      </c>
      <c r="G35" s="11">
        <v>12000</v>
      </c>
      <c r="H35" s="11">
        <v>12000</v>
      </c>
      <c r="I35" s="11">
        <v>12000</v>
      </c>
      <c r="J35" s="11">
        <v>12000</v>
      </c>
      <c r="K35" s="11">
        <v>12000</v>
      </c>
      <c r="L35" s="11">
        <v>12000</v>
      </c>
      <c r="M35" s="11">
        <v>12000</v>
      </c>
      <c r="N35" s="34">
        <f t="shared" si="4"/>
        <v>144000</v>
      </c>
      <c r="O35" s="6"/>
      <c r="P35" s="6"/>
      <c r="Q35" s="6"/>
      <c r="R35" s="6"/>
      <c r="S35" s="6"/>
      <c r="T35" s="6"/>
      <c r="U35" s="6"/>
      <c r="V35" s="6"/>
      <c r="W35" s="6"/>
      <c r="X35" s="6"/>
      <c r="Y35" s="6"/>
      <c r="Z35" s="6"/>
    </row>
    <row r="36" spans="1:26" ht="13.5" customHeight="1" x14ac:dyDescent="0.25">
      <c r="A36" s="5"/>
      <c r="B36" s="11"/>
      <c r="C36" s="11"/>
      <c r="D36" s="11"/>
      <c r="E36" s="11"/>
      <c r="F36" s="11"/>
      <c r="G36" s="11"/>
      <c r="H36" s="11"/>
      <c r="I36" s="11"/>
      <c r="J36" s="11"/>
      <c r="K36" s="11"/>
      <c r="L36" s="11"/>
      <c r="M36" s="11"/>
      <c r="N36" s="34"/>
      <c r="O36" s="6"/>
      <c r="P36" s="6"/>
      <c r="Q36" s="6"/>
      <c r="R36" s="6"/>
      <c r="S36" s="6"/>
      <c r="T36" s="6"/>
      <c r="U36" s="6"/>
      <c r="V36" s="6"/>
      <c r="W36" s="6"/>
      <c r="X36" s="6"/>
      <c r="Y36" s="6"/>
      <c r="Z36" s="6"/>
    </row>
    <row r="37" spans="1:26" ht="13.5" customHeight="1" x14ac:dyDescent="0.25">
      <c r="A37" s="13" t="s">
        <v>47</v>
      </c>
      <c r="B37" s="11"/>
      <c r="C37" s="11"/>
      <c r="D37" s="11"/>
      <c r="E37" s="11"/>
      <c r="F37" s="11"/>
      <c r="G37" s="11"/>
      <c r="H37" s="11"/>
      <c r="I37" s="11"/>
      <c r="J37" s="11"/>
      <c r="K37" s="11"/>
      <c r="L37" s="11"/>
      <c r="M37" s="11"/>
      <c r="N37" s="34"/>
      <c r="O37" s="6"/>
      <c r="P37" s="6"/>
      <c r="Q37" s="6"/>
      <c r="R37" s="6"/>
      <c r="S37" s="6"/>
      <c r="T37" s="6"/>
      <c r="U37" s="6"/>
      <c r="V37" s="6"/>
      <c r="W37" s="6"/>
      <c r="X37" s="6"/>
      <c r="Y37" s="6"/>
      <c r="Z37" s="6"/>
    </row>
    <row r="38" spans="1:26" ht="13.5" customHeight="1" x14ac:dyDescent="0.25">
      <c r="A38" s="21" t="s">
        <v>48</v>
      </c>
      <c r="B38" s="11">
        <v>299</v>
      </c>
      <c r="C38" s="11">
        <v>299</v>
      </c>
      <c r="D38" s="11">
        <v>299</v>
      </c>
      <c r="E38" s="11">
        <v>299</v>
      </c>
      <c r="F38" s="11">
        <v>299</v>
      </c>
      <c r="G38" s="11">
        <v>299</v>
      </c>
      <c r="H38" s="11">
        <v>299</v>
      </c>
      <c r="I38" s="11">
        <v>299</v>
      </c>
      <c r="J38" s="11">
        <v>299</v>
      </c>
      <c r="K38" s="11">
        <v>299</v>
      </c>
      <c r="L38" s="11">
        <v>299</v>
      </c>
      <c r="M38" s="11">
        <v>299</v>
      </c>
      <c r="N38" s="34">
        <f t="shared" si="4"/>
        <v>3588</v>
      </c>
      <c r="O38" s="6"/>
      <c r="P38" s="6"/>
      <c r="Q38" s="6"/>
      <c r="R38" s="6"/>
      <c r="S38" s="6"/>
      <c r="T38" s="6"/>
      <c r="U38" s="6"/>
      <c r="V38" s="6"/>
      <c r="W38" s="6"/>
      <c r="X38" s="6"/>
      <c r="Y38" s="6"/>
      <c r="Z38" s="6"/>
    </row>
    <row r="39" spans="1:26" ht="15" customHeight="1" x14ac:dyDescent="0.25">
      <c r="A39" s="21" t="s">
        <v>97</v>
      </c>
      <c r="B39" s="11">
        <v>699</v>
      </c>
      <c r="C39" s="11">
        <v>699</v>
      </c>
      <c r="D39" s="11">
        <v>699</v>
      </c>
      <c r="E39" s="11">
        <v>699</v>
      </c>
      <c r="F39" s="11">
        <v>699</v>
      </c>
      <c r="G39" s="11">
        <v>699</v>
      </c>
      <c r="H39" s="11">
        <v>699</v>
      </c>
      <c r="I39" s="11">
        <v>699</v>
      </c>
      <c r="J39" s="11">
        <v>699</v>
      </c>
      <c r="K39" s="11">
        <v>699</v>
      </c>
      <c r="L39" s="11">
        <v>699</v>
      </c>
      <c r="M39" s="11">
        <v>699</v>
      </c>
    </row>
    <row r="40" spans="1:26" ht="13.5" customHeight="1" x14ac:dyDescent="0.25">
      <c r="N40" s="34">
        <f>SUM(B39:M39)</f>
        <v>8388</v>
      </c>
      <c r="O40" s="6"/>
      <c r="P40" s="6"/>
      <c r="Q40" s="6"/>
      <c r="R40" s="6"/>
      <c r="S40" s="6"/>
      <c r="T40" s="6"/>
      <c r="U40" s="6"/>
      <c r="V40" s="6"/>
      <c r="W40" s="6"/>
      <c r="X40" s="6"/>
      <c r="Y40" s="6"/>
      <c r="Z40" s="6"/>
    </row>
    <row r="41" spans="1:26" ht="13.5" customHeight="1" x14ac:dyDescent="0.25">
      <c r="A41" s="5" t="s">
        <v>98</v>
      </c>
      <c r="B41" s="11">
        <v>0</v>
      </c>
      <c r="C41" s="11">
        <v>0</v>
      </c>
      <c r="D41" s="11">
        <v>0</v>
      </c>
      <c r="E41" s="11">
        <v>0</v>
      </c>
      <c r="F41" s="11">
        <v>0</v>
      </c>
      <c r="G41" s="11">
        <v>0</v>
      </c>
      <c r="H41" s="11">
        <v>0</v>
      </c>
      <c r="I41" s="11">
        <v>0</v>
      </c>
      <c r="J41" s="11">
        <v>0</v>
      </c>
      <c r="K41" s="11">
        <v>0</v>
      </c>
      <c r="L41" s="11">
        <v>0</v>
      </c>
      <c r="M41" s="11">
        <v>0</v>
      </c>
      <c r="N41" s="34">
        <f>SUM(B41:M41)</f>
        <v>0</v>
      </c>
      <c r="O41" s="6"/>
      <c r="P41" s="6"/>
      <c r="Q41" s="6" t="s">
        <v>99</v>
      </c>
      <c r="R41" s="6"/>
      <c r="S41" s="6"/>
      <c r="T41" s="6"/>
      <c r="U41" s="6"/>
      <c r="V41" s="6"/>
      <c r="W41" s="6"/>
      <c r="X41" s="6"/>
      <c r="Y41" s="6"/>
      <c r="Z41" s="6"/>
    </row>
    <row r="42" spans="1:26" ht="13.5" customHeight="1" x14ac:dyDescent="0.25">
      <c r="A42" s="5"/>
      <c r="B42" s="11"/>
      <c r="C42" s="11"/>
      <c r="D42" s="11"/>
      <c r="E42" s="11"/>
      <c r="F42" s="11"/>
      <c r="G42" s="11"/>
      <c r="H42" s="11"/>
      <c r="I42" s="11"/>
      <c r="J42" s="11"/>
      <c r="K42" s="11"/>
      <c r="L42" s="11"/>
      <c r="M42" s="11"/>
      <c r="N42" s="34"/>
      <c r="O42" s="6"/>
      <c r="P42" s="6"/>
      <c r="Q42" s="6"/>
      <c r="R42" s="6"/>
      <c r="S42" s="6"/>
      <c r="T42" s="6"/>
      <c r="U42" s="6"/>
      <c r="V42" s="6"/>
      <c r="W42" s="6"/>
      <c r="X42" s="6"/>
      <c r="Y42" s="6"/>
      <c r="Z42" s="6"/>
    </row>
    <row r="43" spans="1:26" ht="13.5" customHeight="1" x14ac:dyDescent="0.25">
      <c r="A43" s="20" t="s">
        <v>50</v>
      </c>
      <c r="B43" s="11"/>
      <c r="C43" s="11"/>
      <c r="D43" s="11"/>
      <c r="E43" s="11"/>
      <c r="F43" s="11"/>
      <c r="G43" s="11"/>
      <c r="H43" s="11"/>
      <c r="I43" s="11"/>
      <c r="J43" s="11"/>
      <c r="K43" s="11"/>
      <c r="L43" s="11"/>
      <c r="M43" s="11"/>
      <c r="N43" s="36">
        <f>SUM(B44:M48)</f>
        <v>118560</v>
      </c>
      <c r="O43" s="6"/>
      <c r="P43" s="6"/>
      <c r="Q43" s="6"/>
      <c r="R43" s="6"/>
      <c r="S43" s="6"/>
      <c r="T43" s="6"/>
      <c r="U43" s="6"/>
      <c r="V43" s="6"/>
      <c r="W43" s="6"/>
      <c r="X43" s="6"/>
      <c r="Y43" s="6"/>
      <c r="Z43" s="6"/>
    </row>
    <row r="44" spans="1:26" ht="13.5" customHeight="1" x14ac:dyDescent="0.25">
      <c r="A44" s="21" t="s">
        <v>100</v>
      </c>
      <c r="B44" s="11">
        <v>3500</v>
      </c>
      <c r="C44" s="11">
        <v>3500</v>
      </c>
      <c r="D44" s="11">
        <v>3500</v>
      </c>
      <c r="E44" s="11">
        <v>3500</v>
      </c>
      <c r="F44" s="11">
        <v>3500</v>
      </c>
      <c r="G44" s="11">
        <v>3500</v>
      </c>
      <c r="H44" s="11">
        <v>3500</v>
      </c>
      <c r="I44" s="11">
        <v>3500</v>
      </c>
      <c r="J44" s="11">
        <v>3500</v>
      </c>
      <c r="K44" s="11">
        <v>3500</v>
      </c>
      <c r="L44" s="11">
        <v>3500</v>
      </c>
      <c r="M44" s="11">
        <v>3500</v>
      </c>
      <c r="N44" s="36">
        <f>SUM(B44:M44)</f>
        <v>42000</v>
      </c>
      <c r="O44" s="6"/>
      <c r="P44" s="6"/>
      <c r="Q44" s="6"/>
      <c r="R44" s="6"/>
      <c r="S44" s="6"/>
      <c r="T44" s="6"/>
      <c r="U44" s="6"/>
      <c r="V44" s="6"/>
      <c r="W44" s="6"/>
      <c r="X44" s="6"/>
      <c r="Y44" s="6"/>
      <c r="Z44" s="6"/>
    </row>
    <row r="45" spans="1:26" ht="13.5" customHeight="1" x14ac:dyDescent="0.25">
      <c r="A45" s="21" t="s">
        <v>53</v>
      </c>
      <c r="B45" s="11">
        <v>1400</v>
      </c>
      <c r="C45" s="11">
        <v>1400</v>
      </c>
      <c r="D45" s="11">
        <v>1400</v>
      </c>
      <c r="E45" s="11">
        <v>1400</v>
      </c>
      <c r="F45" s="11">
        <v>1400</v>
      </c>
      <c r="G45" s="11">
        <v>1400</v>
      </c>
      <c r="H45" s="11">
        <v>1400</v>
      </c>
      <c r="I45" s="11">
        <v>1400</v>
      </c>
      <c r="J45" s="11">
        <v>1400</v>
      </c>
      <c r="K45" s="11">
        <v>1400</v>
      </c>
      <c r="L45" s="11">
        <v>1400</v>
      </c>
      <c r="M45" s="11">
        <v>1400</v>
      </c>
      <c r="N45" s="36">
        <f t="shared" ref="N45:N48" si="5">SUM(B45:M45)</f>
        <v>16800</v>
      </c>
      <c r="O45" s="6"/>
      <c r="P45" s="6"/>
      <c r="Q45" s="6"/>
      <c r="R45" s="6"/>
      <c r="S45" s="6"/>
      <c r="T45" s="6"/>
      <c r="U45" s="6"/>
      <c r="V45" s="6"/>
      <c r="W45" s="6"/>
      <c r="X45" s="6"/>
      <c r="Y45" s="6"/>
      <c r="Z45" s="6"/>
    </row>
    <row r="46" spans="1:26" ht="13.5" customHeight="1" x14ac:dyDescent="0.25">
      <c r="A46" s="21" t="s">
        <v>54</v>
      </c>
      <c r="B46" s="11">
        <v>1830</v>
      </c>
      <c r="C46" s="11">
        <v>1830</v>
      </c>
      <c r="D46" s="11">
        <v>1830</v>
      </c>
      <c r="E46" s="11">
        <v>1830</v>
      </c>
      <c r="F46" s="11">
        <v>1830</v>
      </c>
      <c r="G46" s="11">
        <v>1830</v>
      </c>
      <c r="H46" s="11">
        <v>1830</v>
      </c>
      <c r="I46" s="11">
        <v>1830</v>
      </c>
      <c r="J46" s="11">
        <v>1830</v>
      </c>
      <c r="K46" s="11">
        <v>1830</v>
      </c>
      <c r="L46" s="11">
        <v>1830</v>
      </c>
      <c r="M46" s="11">
        <v>1830</v>
      </c>
      <c r="N46" s="36">
        <f t="shared" si="5"/>
        <v>21960</v>
      </c>
      <c r="O46" s="6"/>
      <c r="P46" s="6"/>
      <c r="Q46" s="6"/>
      <c r="R46" s="6"/>
      <c r="S46" s="6"/>
      <c r="T46" s="6"/>
      <c r="U46" s="6"/>
      <c r="V46" s="6"/>
      <c r="W46" s="6"/>
      <c r="X46" s="6"/>
      <c r="Y46" s="6"/>
      <c r="Z46" s="6"/>
    </row>
    <row r="47" spans="1:26" ht="13.5" customHeight="1" x14ac:dyDescent="0.25">
      <c r="A47" s="21" t="s">
        <v>55</v>
      </c>
      <c r="B47" s="11">
        <v>650</v>
      </c>
      <c r="C47" s="11">
        <v>650</v>
      </c>
      <c r="D47" s="11">
        <v>650</v>
      </c>
      <c r="E47" s="11">
        <v>650</v>
      </c>
      <c r="F47" s="11">
        <v>650</v>
      </c>
      <c r="G47" s="11">
        <v>650</v>
      </c>
      <c r="H47" s="11">
        <v>650</v>
      </c>
      <c r="I47" s="11">
        <v>650</v>
      </c>
      <c r="J47" s="11">
        <v>650</v>
      </c>
      <c r="K47" s="11">
        <v>650</v>
      </c>
      <c r="L47" s="11">
        <v>650</v>
      </c>
      <c r="M47" s="11">
        <v>650</v>
      </c>
      <c r="N47" s="36">
        <f t="shared" si="5"/>
        <v>7800</v>
      </c>
      <c r="O47" s="6"/>
      <c r="P47" s="6"/>
      <c r="Q47" s="6"/>
      <c r="R47" s="6"/>
      <c r="S47" s="6"/>
      <c r="T47" s="6"/>
      <c r="U47" s="6"/>
      <c r="V47" s="6"/>
      <c r="W47" s="6"/>
      <c r="X47" s="6"/>
      <c r="Y47" s="6"/>
      <c r="Z47" s="6"/>
    </row>
    <row r="48" spans="1:26" ht="13.5" customHeight="1" x14ac:dyDescent="0.25">
      <c r="A48" s="21" t="s">
        <v>56</v>
      </c>
      <c r="B48" s="11">
        <v>2500</v>
      </c>
      <c r="C48" s="11">
        <v>2500</v>
      </c>
      <c r="D48" s="11">
        <v>2500</v>
      </c>
      <c r="E48" s="11">
        <v>2500</v>
      </c>
      <c r="F48" s="11">
        <v>2500</v>
      </c>
      <c r="G48" s="11">
        <v>2500</v>
      </c>
      <c r="H48" s="11">
        <v>2500</v>
      </c>
      <c r="I48" s="11">
        <v>2500</v>
      </c>
      <c r="J48" s="11">
        <v>2500</v>
      </c>
      <c r="K48" s="11">
        <v>2500</v>
      </c>
      <c r="L48" s="11">
        <v>2500</v>
      </c>
      <c r="M48" s="11">
        <v>2500</v>
      </c>
      <c r="N48" s="36">
        <f t="shared" si="5"/>
        <v>30000</v>
      </c>
      <c r="O48" s="6"/>
      <c r="P48" s="6"/>
      <c r="Q48" s="6"/>
      <c r="R48" s="6"/>
      <c r="S48" s="6"/>
      <c r="T48" s="6"/>
      <c r="U48" s="6"/>
      <c r="V48" s="6"/>
      <c r="W48" s="6"/>
      <c r="X48" s="6"/>
      <c r="Y48" s="6"/>
      <c r="Z48" s="6"/>
    </row>
    <row r="49" spans="1:26" ht="13.5" customHeight="1" x14ac:dyDescent="0.25">
      <c r="A49" s="21" t="s">
        <v>57</v>
      </c>
      <c r="B49" s="11">
        <v>299</v>
      </c>
      <c r="C49" s="11">
        <v>299</v>
      </c>
      <c r="D49" s="11">
        <v>299</v>
      </c>
      <c r="E49" s="11">
        <v>299</v>
      </c>
      <c r="F49" s="11">
        <v>299</v>
      </c>
      <c r="G49" s="11">
        <v>299</v>
      </c>
      <c r="H49" s="11">
        <v>299</v>
      </c>
      <c r="I49" s="11">
        <v>299</v>
      </c>
      <c r="J49" s="11">
        <v>299</v>
      </c>
      <c r="K49" s="11">
        <v>299</v>
      </c>
      <c r="L49" s="11">
        <v>299</v>
      </c>
      <c r="M49" s="11">
        <v>299</v>
      </c>
      <c r="N49" s="37">
        <f>SUM(N44:N48)/12</f>
        <v>9880</v>
      </c>
      <c r="O49" s="6" t="s">
        <v>101</v>
      </c>
      <c r="P49" s="6"/>
      <c r="Q49" s="6"/>
      <c r="R49" s="6"/>
      <c r="S49" s="6"/>
      <c r="T49" s="6"/>
      <c r="U49" s="6"/>
      <c r="V49" s="6"/>
      <c r="W49" s="6"/>
      <c r="X49" s="6"/>
      <c r="Y49" s="6"/>
      <c r="Z49" s="6"/>
    </row>
    <row r="50" spans="1:26" ht="13.5" customHeight="1" x14ac:dyDescent="0.25">
      <c r="A50" s="21" t="s">
        <v>102</v>
      </c>
      <c r="B50" s="11">
        <v>299</v>
      </c>
      <c r="C50" s="11">
        <v>299</v>
      </c>
      <c r="D50" s="11">
        <v>299</v>
      </c>
      <c r="E50" s="11">
        <v>299</v>
      </c>
      <c r="F50" s="11">
        <v>299</v>
      </c>
      <c r="G50" s="11">
        <v>299</v>
      </c>
      <c r="H50" s="11">
        <v>299</v>
      </c>
      <c r="I50" s="11">
        <v>299</v>
      </c>
      <c r="J50" s="11">
        <v>299</v>
      </c>
      <c r="K50" s="11">
        <v>299</v>
      </c>
      <c r="L50" s="11">
        <v>299</v>
      </c>
      <c r="M50" s="11">
        <v>299</v>
      </c>
      <c r="N50" s="34"/>
      <c r="O50" s="6"/>
      <c r="P50" s="6"/>
      <c r="Q50" s="6"/>
      <c r="R50" s="6"/>
      <c r="S50" s="6"/>
      <c r="T50" s="6"/>
      <c r="U50" s="6"/>
      <c r="V50" s="6"/>
      <c r="W50" s="6"/>
      <c r="X50" s="6"/>
      <c r="Y50" s="6"/>
      <c r="Z50" s="6"/>
    </row>
    <row r="51" spans="1:26" ht="13.5" customHeight="1" x14ac:dyDescent="0.25">
      <c r="A51" s="5"/>
      <c r="B51" s="11"/>
      <c r="C51" s="11"/>
      <c r="D51" s="11"/>
      <c r="E51" s="11"/>
      <c r="F51" s="11"/>
      <c r="G51" s="11"/>
      <c r="H51" s="11"/>
      <c r="I51" s="11"/>
      <c r="J51" s="11"/>
      <c r="K51" s="11"/>
      <c r="L51" s="11"/>
      <c r="M51" s="11"/>
      <c r="N51" s="34"/>
      <c r="O51" s="6"/>
      <c r="P51" s="6"/>
      <c r="Q51" s="6"/>
      <c r="R51" s="6"/>
      <c r="S51" s="6"/>
      <c r="T51" s="6"/>
      <c r="U51" s="6"/>
      <c r="V51" s="6"/>
      <c r="W51" s="6"/>
      <c r="X51" s="6"/>
      <c r="Y51" s="6"/>
      <c r="Z51" s="6"/>
    </row>
    <row r="52" spans="1:26" ht="13.5" customHeight="1" x14ac:dyDescent="0.25">
      <c r="A52" s="13" t="s">
        <v>60</v>
      </c>
      <c r="B52" s="11"/>
      <c r="C52" s="11"/>
      <c r="D52" s="11"/>
      <c r="E52" s="11"/>
      <c r="F52" s="11"/>
      <c r="G52" s="11"/>
      <c r="H52" s="11"/>
      <c r="I52" s="11"/>
      <c r="J52" s="11"/>
      <c r="K52" s="11"/>
      <c r="L52" s="11"/>
      <c r="M52" s="11"/>
      <c r="N52" s="34"/>
      <c r="O52" s="6"/>
      <c r="P52" s="6"/>
      <c r="Q52" s="6"/>
      <c r="R52" s="6"/>
      <c r="S52" s="6"/>
      <c r="T52" s="6"/>
      <c r="U52" s="6"/>
      <c r="V52" s="6"/>
      <c r="W52" s="6"/>
      <c r="X52" s="6"/>
      <c r="Y52" s="6"/>
      <c r="Z52" s="6"/>
    </row>
    <row r="53" spans="1:26" ht="13.5" customHeight="1" x14ac:dyDescent="0.25">
      <c r="A53" s="5" t="s">
        <v>103</v>
      </c>
      <c r="B53" s="11">
        <v>3000</v>
      </c>
      <c r="C53" s="11">
        <v>3000</v>
      </c>
      <c r="D53" s="11">
        <v>3000</v>
      </c>
      <c r="E53" s="11">
        <v>3000</v>
      </c>
      <c r="F53" s="11">
        <v>3000</v>
      </c>
      <c r="G53" s="11">
        <v>3000</v>
      </c>
      <c r="H53" s="11">
        <v>3000</v>
      </c>
      <c r="I53" s="11">
        <v>3000</v>
      </c>
      <c r="J53" s="11">
        <v>3000</v>
      </c>
      <c r="K53" s="11">
        <v>3000</v>
      </c>
      <c r="L53" s="11">
        <v>3000</v>
      </c>
      <c r="M53" s="11">
        <v>3000</v>
      </c>
      <c r="N53" s="34">
        <f>SUM(B53:M53)</f>
        <v>36000</v>
      </c>
      <c r="O53" s="6"/>
      <c r="P53" s="6"/>
      <c r="Q53" s="6"/>
      <c r="R53" s="6"/>
      <c r="S53" s="6"/>
      <c r="T53" s="6"/>
      <c r="U53" s="6"/>
      <c r="V53" s="6"/>
      <c r="W53" s="6"/>
      <c r="X53" s="6"/>
      <c r="Y53" s="6"/>
      <c r="Z53" s="6"/>
    </row>
    <row r="54" spans="1:26" ht="13.5" customHeight="1" x14ac:dyDescent="0.25">
      <c r="A54" s="5"/>
      <c r="B54" s="11">
        <v>0</v>
      </c>
      <c r="C54" s="11">
        <v>0</v>
      </c>
      <c r="D54" s="11">
        <v>0</v>
      </c>
      <c r="E54" s="11">
        <v>0</v>
      </c>
      <c r="F54" s="11">
        <v>0</v>
      </c>
      <c r="G54" s="11">
        <v>0</v>
      </c>
      <c r="H54" s="11">
        <v>0</v>
      </c>
      <c r="I54" s="11">
        <v>0</v>
      </c>
      <c r="J54" s="11">
        <v>0</v>
      </c>
      <c r="K54" s="11">
        <v>0</v>
      </c>
      <c r="L54" s="11">
        <v>0</v>
      </c>
      <c r="M54" s="11">
        <v>0</v>
      </c>
      <c r="N54" s="34">
        <f t="shared" ref="N54:N60" si="6">SUM(B54:M54)</f>
        <v>0</v>
      </c>
      <c r="O54" s="6"/>
      <c r="P54" s="6"/>
      <c r="Q54" s="6"/>
      <c r="R54" s="6"/>
      <c r="S54" s="6"/>
      <c r="T54" s="6"/>
      <c r="U54" s="6"/>
      <c r="V54" s="6"/>
      <c r="W54" s="6"/>
      <c r="X54" s="6"/>
      <c r="Y54" s="6"/>
      <c r="Z54" s="6"/>
    </row>
    <row r="55" spans="1:26" ht="13.5" customHeight="1" x14ac:dyDescent="0.25">
      <c r="A55" s="5"/>
      <c r="B55" s="11">
        <v>0</v>
      </c>
      <c r="C55" s="11">
        <v>0</v>
      </c>
      <c r="D55" s="11">
        <v>0</v>
      </c>
      <c r="E55" s="11">
        <v>0</v>
      </c>
      <c r="F55" s="11">
        <v>0</v>
      </c>
      <c r="G55" s="11">
        <v>0</v>
      </c>
      <c r="H55" s="11">
        <v>0</v>
      </c>
      <c r="I55" s="11">
        <v>0</v>
      </c>
      <c r="J55" s="11">
        <v>0</v>
      </c>
      <c r="K55" s="11">
        <v>0</v>
      </c>
      <c r="L55" s="11">
        <v>0</v>
      </c>
      <c r="M55" s="11">
        <v>0</v>
      </c>
      <c r="N55" s="34">
        <f t="shared" si="6"/>
        <v>0</v>
      </c>
      <c r="O55" s="6"/>
      <c r="P55" s="6"/>
      <c r="Q55" s="6"/>
      <c r="R55" s="6"/>
      <c r="S55" s="6"/>
      <c r="T55" s="6"/>
      <c r="U55" s="6"/>
      <c r="V55" s="6"/>
      <c r="W55" s="6"/>
      <c r="X55" s="6"/>
      <c r="Y55" s="6"/>
      <c r="Z55" s="6"/>
    </row>
    <row r="56" spans="1:26" ht="13.5" customHeight="1" x14ac:dyDescent="0.25">
      <c r="A56" s="5"/>
      <c r="B56" s="11">
        <v>0</v>
      </c>
      <c r="C56" s="11">
        <v>0</v>
      </c>
      <c r="D56" s="11">
        <v>0</v>
      </c>
      <c r="E56" s="11">
        <v>0</v>
      </c>
      <c r="F56" s="11">
        <v>0</v>
      </c>
      <c r="G56" s="11">
        <v>0</v>
      </c>
      <c r="H56" s="11">
        <v>0</v>
      </c>
      <c r="I56" s="11">
        <v>0</v>
      </c>
      <c r="J56" s="11">
        <v>0</v>
      </c>
      <c r="K56" s="11">
        <v>0</v>
      </c>
      <c r="L56" s="11">
        <v>0</v>
      </c>
      <c r="M56" s="11">
        <v>0</v>
      </c>
      <c r="N56" s="34">
        <f t="shared" si="6"/>
        <v>0</v>
      </c>
      <c r="O56" s="6"/>
      <c r="P56" s="6"/>
      <c r="Q56" s="6"/>
      <c r="R56" s="6"/>
      <c r="S56" s="6"/>
      <c r="T56" s="6"/>
      <c r="U56" s="6"/>
      <c r="V56" s="6"/>
      <c r="W56" s="6"/>
      <c r="X56" s="6"/>
      <c r="Y56" s="6"/>
      <c r="Z56" s="6"/>
    </row>
    <row r="57" spans="1:26" ht="13.5" customHeight="1" x14ac:dyDescent="0.25">
      <c r="A57" s="5"/>
      <c r="B57" s="11">
        <v>0</v>
      </c>
      <c r="C57" s="11">
        <v>0</v>
      </c>
      <c r="D57" s="11">
        <v>0</v>
      </c>
      <c r="E57" s="11">
        <v>0</v>
      </c>
      <c r="F57" s="11">
        <v>0</v>
      </c>
      <c r="G57" s="11">
        <v>0</v>
      </c>
      <c r="H57" s="11">
        <v>0</v>
      </c>
      <c r="I57" s="11">
        <v>0</v>
      </c>
      <c r="J57" s="11">
        <v>0</v>
      </c>
      <c r="K57" s="11">
        <v>0</v>
      </c>
      <c r="L57" s="11">
        <v>0</v>
      </c>
      <c r="M57" s="11">
        <v>0</v>
      </c>
      <c r="N57" s="34">
        <f t="shared" si="6"/>
        <v>0</v>
      </c>
      <c r="O57" s="6"/>
      <c r="P57" s="6"/>
      <c r="Q57" s="6"/>
      <c r="R57" s="6"/>
      <c r="S57" s="6"/>
      <c r="T57" s="6"/>
      <c r="U57" s="6"/>
      <c r="V57" s="6"/>
      <c r="W57" s="6"/>
      <c r="X57" s="6"/>
      <c r="Y57" s="6"/>
      <c r="Z57" s="6"/>
    </row>
    <row r="58" spans="1:26" ht="13.5" customHeight="1" x14ac:dyDescent="0.25">
      <c r="A58" s="5"/>
      <c r="B58" s="11">
        <v>0</v>
      </c>
      <c r="C58" s="11">
        <v>0</v>
      </c>
      <c r="D58" s="11">
        <v>0</v>
      </c>
      <c r="E58" s="11">
        <v>0</v>
      </c>
      <c r="F58" s="11">
        <v>0</v>
      </c>
      <c r="G58" s="11">
        <v>0</v>
      </c>
      <c r="H58" s="11">
        <v>0</v>
      </c>
      <c r="I58" s="11">
        <v>0</v>
      </c>
      <c r="J58" s="11">
        <v>0</v>
      </c>
      <c r="K58" s="11">
        <v>0</v>
      </c>
      <c r="L58" s="11">
        <v>0</v>
      </c>
      <c r="M58" s="11">
        <v>0</v>
      </c>
      <c r="N58" s="34">
        <f t="shared" si="6"/>
        <v>0</v>
      </c>
      <c r="O58" s="6"/>
      <c r="P58" s="6"/>
      <c r="Q58" s="6"/>
      <c r="R58" s="6"/>
      <c r="S58" s="6"/>
      <c r="T58" s="6"/>
      <c r="U58" s="6"/>
      <c r="V58" s="6"/>
      <c r="W58" s="6"/>
      <c r="X58" s="6"/>
      <c r="Y58" s="6"/>
      <c r="Z58" s="6"/>
    </row>
    <row r="59" spans="1:26" ht="13.5" customHeight="1" x14ac:dyDescent="0.25">
      <c r="A59" s="5"/>
      <c r="B59" s="11">
        <v>0</v>
      </c>
      <c r="C59" s="11">
        <v>0</v>
      </c>
      <c r="D59" s="11">
        <v>0</v>
      </c>
      <c r="E59" s="11">
        <v>0</v>
      </c>
      <c r="F59" s="11">
        <v>0</v>
      </c>
      <c r="G59" s="11">
        <v>0</v>
      </c>
      <c r="H59" s="11">
        <v>0</v>
      </c>
      <c r="I59" s="11">
        <v>0</v>
      </c>
      <c r="J59" s="11">
        <v>0</v>
      </c>
      <c r="K59" s="11">
        <v>0</v>
      </c>
      <c r="L59" s="11">
        <v>0</v>
      </c>
      <c r="M59" s="11">
        <v>0</v>
      </c>
      <c r="N59" s="34">
        <f t="shared" si="6"/>
        <v>0</v>
      </c>
      <c r="O59" s="6"/>
      <c r="P59" s="6"/>
      <c r="Q59" s="6"/>
      <c r="R59" s="6"/>
      <c r="S59" s="6"/>
      <c r="T59" s="6"/>
      <c r="U59" s="6"/>
      <c r="V59" s="6"/>
      <c r="W59" s="6"/>
      <c r="X59" s="6"/>
      <c r="Y59" s="6"/>
      <c r="Z59" s="6"/>
    </row>
    <row r="60" spans="1:26" ht="13.5" customHeight="1" x14ac:dyDescent="0.25">
      <c r="A60" s="5" t="s">
        <v>64</v>
      </c>
      <c r="B60" s="11">
        <v>0</v>
      </c>
      <c r="C60" s="11">
        <v>0</v>
      </c>
      <c r="D60" s="11">
        <v>0</v>
      </c>
      <c r="E60" s="11">
        <v>0</v>
      </c>
      <c r="F60" s="11">
        <v>0</v>
      </c>
      <c r="G60" s="11">
        <v>0</v>
      </c>
      <c r="H60" s="11">
        <v>0</v>
      </c>
      <c r="I60" s="11">
        <v>0</v>
      </c>
      <c r="J60" s="11">
        <v>0</v>
      </c>
      <c r="K60" s="11">
        <v>0</v>
      </c>
      <c r="L60" s="11">
        <v>0</v>
      </c>
      <c r="M60" s="11">
        <v>0</v>
      </c>
      <c r="N60" s="34">
        <f t="shared" si="6"/>
        <v>0</v>
      </c>
      <c r="O60" s="6"/>
      <c r="P60" s="6"/>
      <c r="Q60" s="6"/>
      <c r="R60" s="6"/>
      <c r="S60" s="6"/>
      <c r="T60" s="6"/>
      <c r="U60" s="6"/>
      <c r="V60" s="6"/>
      <c r="W60" s="6"/>
      <c r="X60" s="6"/>
      <c r="Y60" s="6"/>
      <c r="Z60" s="6"/>
    </row>
    <row r="61" spans="1:26" ht="13.5" customHeight="1" x14ac:dyDescent="0.25">
      <c r="A61" s="13" t="s">
        <v>104</v>
      </c>
      <c r="B61" s="11">
        <f t="shared" ref="B61:M61" si="7">SUM(B19:B60)</f>
        <v>57373</v>
      </c>
      <c r="C61" s="11">
        <f t="shared" si="7"/>
        <v>60373</v>
      </c>
      <c r="D61" s="11">
        <f t="shared" si="7"/>
        <v>58173</v>
      </c>
      <c r="E61" s="11">
        <f t="shared" si="7"/>
        <v>58173</v>
      </c>
      <c r="F61" s="11">
        <f t="shared" si="7"/>
        <v>58173</v>
      </c>
      <c r="G61" s="11">
        <f t="shared" si="7"/>
        <v>58173</v>
      </c>
      <c r="H61" s="11">
        <f t="shared" si="7"/>
        <v>58173</v>
      </c>
      <c r="I61" s="11">
        <f t="shared" si="7"/>
        <v>58173</v>
      </c>
      <c r="J61" s="11">
        <f t="shared" si="7"/>
        <v>58173</v>
      </c>
      <c r="K61" s="11">
        <f t="shared" si="7"/>
        <v>58173</v>
      </c>
      <c r="L61" s="11">
        <f t="shared" si="7"/>
        <v>58173</v>
      </c>
      <c r="M61" s="11">
        <f t="shared" si="7"/>
        <v>58173</v>
      </c>
      <c r="N61" s="34">
        <f>SUM(B61:M61)</f>
        <v>699476</v>
      </c>
      <c r="O61" s="6"/>
      <c r="P61" s="6"/>
      <c r="Q61" s="6"/>
      <c r="R61" s="6"/>
      <c r="S61" s="6"/>
      <c r="T61" s="6"/>
      <c r="U61" s="6"/>
      <c r="V61" s="6"/>
      <c r="W61" s="6"/>
      <c r="X61" s="6"/>
      <c r="Y61" s="6"/>
      <c r="Z61" s="6"/>
    </row>
    <row r="62" spans="1:26" ht="13.5" customHeight="1" x14ac:dyDescent="0.25">
      <c r="A62" s="6"/>
      <c r="B62" s="12"/>
      <c r="C62" s="12"/>
      <c r="D62" s="12"/>
      <c r="E62" s="12"/>
      <c r="F62" s="12"/>
      <c r="G62" s="12"/>
      <c r="H62" s="12"/>
      <c r="I62" s="12"/>
      <c r="J62" s="12"/>
      <c r="K62" s="12"/>
      <c r="L62" s="12"/>
      <c r="M62" s="12"/>
      <c r="N62" s="35"/>
      <c r="O62" s="6"/>
      <c r="P62" s="6"/>
      <c r="Q62" s="6"/>
      <c r="R62" s="6"/>
      <c r="S62" s="6"/>
      <c r="T62" s="6"/>
      <c r="U62" s="6"/>
      <c r="V62" s="6"/>
      <c r="W62" s="6"/>
      <c r="X62" s="6"/>
      <c r="Y62" s="6"/>
      <c r="Z62" s="6"/>
    </row>
    <row r="63" spans="1:26" ht="13.5" customHeight="1" x14ac:dyDescent="0.25">
      <c r="A63" s="6"/>
      <c r="B63" s="12"/>
      <c r="C63" s="12"/>
      <c r="D63" s="12"/>
      <c r="E63" s="12"/>
      <c r="F63" s="12"/>
      <c r="G63" s="12"/>
      <c r="H63" s="12"/>
      <c r="I63" s="12"/>
      <c r="J63" s="12"/>
      <c r="K63" s="12"/>
      <c r="L63" s="12"/>
      <c r="M63" s="12"/>
      <c r="N63" s="35"/>
      <c r="O63" s="6"/>
      <c r="P63" s="6"/>
      <c r="Q63" s="6"/>
      <c r="R63" s="6"/>
      <c r="S63" s="6"/>
      <c r="T63" s="6"/>
      <c r="U63" s="6"/>
      <c r="V63" s="6"/>
      <c r="W63" s="6"/>
      <c r="X63" s="6"/>
      <c r="Y63" s="6"/>
      <c r="Z63" s="6"/>
    </row>
    <row r="64" spans="1:26" ht="13.5" customHeight="1" x14ac:dyDescent="0.25">
      <c r="A64" s="5" t="s">
        <v>105</v>
      </c>
      <c r="B64" s="11">
        <f t="shared" ref="B64:M64" si="8">B13-B61</f>
        <v>219289.80199999997</v>
      </c>
      <c r="C64" s="11">
        <f t="shared" si="8"/>
        <v>22127</v>
      </c>
      <c r="D64" s="11">
        <f t="shared" si="8"/>
        <v>24327</v>
      </c>
      <c r="E64" s="11">
        <f t="shared" si="8"/>
        <v>24327</v>
      </c>
      <c r="F64" s="11">
        <f t="shared" si="8"/>
        <v>24327</v>
      </c>
      <c r="G64" s="11">
        <f t="shared" si="8"/>
        <v>21327</v>
      </c>
      <c r="H64" s="11">
        <f t="shared" si="8"/>
        <v>21327</v>
      </c>
      <c r="I64" s="11">
        <f t="shared" si="8"/>
        <v>21327</v>
      </c>
      <c r="J64" s="11">
        <f t="shared" si="8"/>
        <v>21327</v>
      </c>
      <c r="K64" s="11">
        <f t="shared" si="8"/>
        <v>21327</v>
      </c>
      <c r="L64" s="11">
        <f t="shared" si="8"/>
        <v>21327</v>
      </c>
      <c r="M64" s="11">
        <f t="shared" si="8"/>
        <v>21327</v>
      </c>
      <c r="N64" s="38">
        <f>SUM(B64:M64)</f>
        <v>463686.80199999997</v>
      </c>
      <c r="O64" s="6"/>
      <c r="P64" s="6"/>
      <c r="Q64" s="6"/>
      <c r="R64" s="6"/>
      <c r="S64" s="6"/>
      <c r="T64" s="6"/>
      <c r="U64" s="6"/>
      <c r="V64" s="6"/>
      <c r="W64" s="6"/>
      <c r="X64" s="6"/>
      <c r="Y64" s="6"/>
      <c r="Z64" s="6"/>
    </row>
    <row r="65" spans="1:26" ht="13.5" customHeight="1" x14ac:dyDescent="0.25">
      <c r="A65" s="5" t="s">
        <v>106</v>
      </c>
      <c r="B65" s="11">
        <f>B64*0.78</f>
        <v>171046.04555999997</v>
      </c>
      <c r="C65" s="11">
        <f t="shared" ref="C65:M65" si="9">C64*0.78</f>
        <v>17259.060000000001</v>
      </c>
      <c r="D65" s="11">
        <f t="shared" si="9"/>
        <v>18975.060000000001</v>
      </c>
      <c r="E65" s="11">
        <f t="shared" si="9"/>
        <v>18975.060000000001</v>
      </c>
      <c r="F65" s="11">
        <f t="shared" si="9"/>
        <v>18975.060000000001</v>
      </c>
      <c r="G65" s="11">
        <f t="shared" si="9"/>
        <v>16635.060000000001</v>
      </c>
      <c r="H65" s="11">
        <f t="shared" si="9"/>
        <v>16635.060000000001</v>
      </c>
      <c r="I65" s="11">
        <f t="shared" si="9"/>
        <v>16635.060000000001</v>
      </c>
      <c r="J65" s="11">
        <f t="shared" si="9"/>
        <v>16635.060000000001</v>
      </c>
      <c r="K65" s="11">
        <f t="shared" si="9"/>
        <v>16635.060000000001</v>
      </c>
      <c r="L65" s="11">
        <f t="shared" si="9"/>
        <v>16635.060000000001</v>
      </c>
      <c r="M65" s="11">
        <f t="shared" si="9"/>
        <v>16635.060000000001</v>
      </c>
      <c r="N65" s="39">
        <f>N64*0.78</f>
        <v>361675.70555999997</v>
      </c>
      <c r="O65" s="6"/>
      <c r="P65" s="6"/>
      <c r="Q65" s="6"/>
      <c r="R65" s="6"/>
      <c r="S65" s="6"/>
      <c r="T65" s="6"/>
      <c r="U65" s="6"/>
      <c r="V65" s="6"/>
      <c r="W65" s="6"/>
      <c r="X65" s="6"/>
      <c r="Y65" s="6"/>
      <c r="Z65" s="6"/>
    </row>
    <row r="66" spans="1:26" ht="13.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row r="68" spans="1:26" ht="15.75" customHeight="1" x14ac:dyDescent="0.25"/>
    <row r="69" spans="1:26" ht="15.75" customHeight="1" x14ac:dyDescent="0.25"/>
    <row r="70" spans="1:26" ht="15.75" customHeight="1" x14ac:dyDescent="0.25"/>
    <row r="71" spans="1:26" ht="15.75" customHeight="1" x14ac:dyDescent="0.25"/>
    <row r="72" spans="1:26" ht="15.75" customHeight="1" x14ac:dyDescent="0.25"/>
    <row r="73" spans="1:26" ht="15.75" customHeight="1" x14ac:dyDescent="0.25"/>
    <row r="74" spans="1:26" ht="15.75" customHeight="1" x14ac:dyDescent="0.25"/>
    <row r="75" spans="1:26" ht="15.75" customHeight="1" x14ac:dyDescent="0.25"/>
    <row r="76" spans="1:26" ht="15.75" customHeight="1" x14ac:dyDescent="0.25"/>
    <row r="77" spans="1:26" ht="15.75" customHeight="1" x14ac:dyDescent="0.25"/>
    <row r="78" spans="1:26" ht="15.75" customHeight="1" x14ac:dyDescent="0.25"/>
    <row r="79" spans="1:26" ht="15.75" customHeight="1" x14ac:dyDescent="0.25"/>
    <row r="80" spans="1:2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sheetData>
  <pageMargins left="0.7" right="0.7" top="0.75" bottom="0.75" header="0" footer="0"/>
  <pageSetup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 workbookViewId="0">
      <selection activeCell="J4" sqref="J4"/>
    </sheetView>
  </sheetViews>
  <sheetFormatPr defaultColWidth="11.125" defaultRowHeight="15" customHeight="1" x14ac:dyDescent="0.25"/>
  <cols>
    <col min="1" max="1" width="21" customWidth="1"/>
    <col min="2" max="14" width="11.75" customWidth="1"/>
    <col min="15" max="26" width="10" customWidth="1"/>
  </cols>
  <sheetData>
    <row r="1" spans="1:26" ht="19.5" customHeight="1" x14ac:dyDescent="0.25">
      <c r="A1" s="1" t="s">
        <v>0</v>
      </c>
    </row>
    <row r="2" spans="1:26" ht="15.75" x14ac:dyDescent="0.25">
      <c r="A2" s="2" t="s">
        <v>107</v>
      </c>
      <c r="B2" s="4"/>
      <c r="C2" s="4"/>
      <c r="D2" s="5"/>
    </row>
    <row r="3" spans="1:26" ht="13.5" customHeight="1" x14ac:dyDescent="0.25">
      <c r="A3" s="5"/>
      <c r="B3" s="4"/>
      <c r="C3" s="4"/>
      <c r="D3" s="5"/>
      <c r="E3" s="6"/>
      <c r="F3" s="6"/>
      <c r="G3" s="6"/>
      <c r="H3" s="6"/>
      <c r="I3" s="6"/>
      <c r="J3" s="6"/>
      <c r="K3" s="6"/>
      <c r="L3" s="6"/>
      <c r="M3" s="6"/>
      <c r="N3" s="6"/>
      <c r="O3" s="6"/>
      <c r="P3" s="6"/>
      <c r="Q3" s="6"/>
      <c r="R3" s="6"/>
      <c r="S3" s="6"/>
      <c r="T3" s="6"/>
      <c r="U3" s="6"/>
      <c r="V3" s="6"/>
      <c r="W3" s="6"/>
      <c r="X3" s="6"/>
      <c r="Y3" s="6"/>
      <c r="Z3" s="6"/>
    </row>
    <row r="4" spans="1:26" ht="13.5" customHeight="1" x14ac:dyDescent="0.25">
      <c r="A4" s="7" t="s">
        <v>108</v>
      </c>
      <c r="B4" s="7" t="s">
        <v>109</v>
      </c>
      <c r="C4" s="7" t="s">
        <v>5</v>
      </c>
      <c r="D4" s="7" t="s">
        <v>6</v>
      </c>
      <c r="E4" s="7" t="s">
        <v>7</v>
      </c>
      <c r="F4" s="7" t="s">
        <v>8</v>
      </c>
      <c r="G4" s="7" t="s">
        <v>9</v>
      </c>
      <c r="H4" s="7" t="s">
        <v>10</v>
      </c>
      <c r="I4" s="8" t="s">
        <v>11</v>
      </c>
      <c r="J4" s="8" t="s">
        <v>12</v>
      </c>
      <c r="K4" s="8" t="s">
        <v>13</v>
      </c>
      <c r="L4" s="8" t="s">
        <v>14</v>
      </c>
      <c r="M4" s="8" t="s">
        <v>15</v>
      </c>
      <c r="N4" s="9" t="s">
        <v>89</v>
      </c>
      <c r="O4" s="10"/>
      <c r="P4" s="10"/>
      <c r="Q4" s="10"/>
      <c r="R4" s="10"/>
      <c r="S4" s="10"/>
      <c r="T4" s="10"/>
      <c r="U4" s="10"/>
      <c r="V4" s="10"/>
      <c r="W4" s="10"/>
      <c r="X4" s="10"/>
      <c r="Y4" s="10"/>
      <c r="Z4" s="10"/>
    </row>
    <row r="5" spans="1:26" ht="13.5" customHeight="1" x14ac:dyDescent="0.25">
      <c r="A5" s="6" t="s">
        <v>110</v>
      </c>
      <c r="B5" s="11" t="e">
        <f>#REF!</f>
        <v>#REF!</v>
      </c>
      <c r="C5" s="11"/>
      <c r="D5" s="11"/>
      <c r="E5" s="11"/>
      <c r="F5" s="11"/>
      <c r="G5" s="11"/>
      <c r="H5" s="11"/>
      <c r="I5" s="11"/>
      <c r="J5" s="11"/>
      <c r="K5" s="11"/>
      <c r="L5" s="11"/>
      <c r="M5" s="11"/>
      <c r="N5" s="12" t="e">
        <f>B5</f>
        <v>#REF!</v>
      </c>
      <c r="O5" s="6"/>
      <c r="P5" s="6"/>
      <c r="Q5" s="6"/>
      <c r="R5" s="6"/>
      <c r="S5" s="6"/>
      <c r="T5" s="6"/>
      <c r="U5" s="6"/>
      <c r="V5" s="6"/>
      <c r="W5" s="6"/>
      <c r="X5" s="6"/>
      <c r="Y5" s="6"/>
      <c r="Z5" s="6"/>
    </row>
    <row r="6" spans="1:26" ht="13.5" customHeight="1" x14ac:dyDescent="0.25">
      <c r="A6" s="5" t="s">
        <v>90</v>
      </c>
      <c r="B6" s="11">
        <v>0</v>
      </c>
      <c r="C6" s="11">
        <v>0</v>
      </c>
      <c r="D6" s="11">
        <v>0</v>
      </c>
      <c r="E6" s="11">
        <v>0</v>
      </c>
      <c r="F6" s="11">
        <v>0</v>
      </c>
      <c r="G6" s="11">
        <v>0</v>
      </c>
      <c r="H6" s="11">
        <v>0</v>
      </c>
      <c r="I6" s="11">
        <v>0</v>
      </c>
      <c r="J6" s="11">
        <v>0</v>
      </c>
      <c r="K6" s="11">
        <v>0</v>
      </c>
      <c r="L6" s="11">
        <v>0</v>
      </c>
      <c r="M6" s="11">
        <v>0</v>
      </c>
      <c r="N6" s="12"/>
      <c r="O6" s="6"/>
      <c r="P6" s="6"/>
      <c r="Q6" s="6"/>
      <c r="R6" s="6"/>
      <c r="S6" s="6"/>
      <c r="T6" s="6"/>
      <c r="U6" s="6"/>
      <c r="V6" s="6"/>
      <c r="W6" s="6"/>
      <c r="X6" s="6"/>
      <c r="Y6" s="6"/>
      <c r="Z6" s="6"/>
    </row>
    <row r="7" spans="1:26" ht="13.5" customHeight="1" x14ac:dyDescent="0.25">
      <c r="A7" s="5" t="s">
        <v>111</v>
      </c>
      <c r="B7" s="11">
        <v>0</v>
      </c>
      <c r="C7" s="11">
        <v>0</v>
      </c>
      <c r="D7" s="11">
        <v>0</v>
      </c>
      <c r="E7" s="11">
        <v>0</v>
      </c>
      <c r="F7" s="11">
        <v>0</v>
      </c>
      <c r="G7" s="11">
        <v>0</v>
      </c>
      <c r="H7" s="11">
        <v>0</v>
      </c>
      <c r="I7" s="11">
        <v>0</v>
      </c>
      <c r="J7" s="11">
        <v>0</v>
      </c>
      <c r="K7" s="11">
        <v>0</v>
      </c>
      <c r="L7" s="11">
        <v>0</v>
      </c>
      <c r="M7" s="11">
        <v>0</v>
      </c>
      <c r="N7" s="12">
        <f t="shared" ref="N7:N8" si="0">SUM(B7:M7)</f>
        <v>0</v>
      </c>
      <c r="O7" s="6"/>
      <c r="P7" s="6"/>
      <c r="Q7" s="6"/>
      <c r="R7" s="6"/>
      <c r="S7" s="6"/>
      <c r="T7" s="6"/>
      <c r="U7" s="6"/>
      <c r="V7" s="6"/>
      <c r="W7" s="6"/>
      <c r="X7" s="6"/>
      <c r="Y7" s="6"/>
      <c r="Z7" s="6"/>
    </row>
    <row r="8" spans="1:26" ht="13.5" customHeight="1" x14ac:dyDescent="0.25">
      <c r="A8" s="5" t="s">
        <v>20</v>
      </c>
      <c r="B8" s="11">
        <v>0</v>
      </c>
      <c r="C8" s="11">
        <v>0</v>
      </c>
      <c r="D8" s="11">
        <v>0</v>
      </c>
      <c r="E8" s="11">
        <v>0</v>
      </c>
      <c r="F8" s="11">
        <v>0</v>
      </c>
      <c r="G8" s="11">
        <v>0</v>
      </c>
      <c r="H8" s="11">
        <v>0</v>
      </c>
      <c r="I8" s="11">
        <v>0</v>
      </c>
      <c r="J8" s="11">
        <v>0</v>
      </c>
      <c r="K8" s="11">
        <v>0</v>
      </c>
      <c r="L8" s="11">
        <v>0</v>
      </c>
      <c r="M8" s="11">
        <v>0</v>
      </c>
      <c r="N8" s="12">
        <f t="shared" si="0"/>
        <v>0</v>
      </c>
      <c r="O8" s="6"/>
      <c r="P8" s="6"/>
      <c r="Q8" s="6"/>
      <c r="R8" s="6"/>
      <c r="S8" s="6"/>
      <c r="T8" s="6"/>
      <c r="U8" s="6"/>
      <c r="V8" s="6"/>
      <c r="W8" s="6"/>
      <c r="X8" s="6"/>
      <c r="Y8" s="6"/>
      <c r="Z8" s="6"/>
    </row>
    <row r="9" spans="1:26" ht="13.5" customHeight="1" x14ac:dyDescent="0.25">
      <c r="A9" s="5" t="s">
        <v>91</v>
      </c>
      <c r="B9" s="11">
        <v>0</v>
      </c>
      <c r="C9" s="11">
        <v>0</v>
      </c>
      <c r="D9" s="11">
        <v>0</v>
      </c>
      <c r="E9" s="11">
        <v>0</v>
      </c>
      <c r="F9" s="11">
        <v>0</v>
      </c>
      <c r="G9" s="11">
        <v>0</v>
      </c>
      <c r="H9" s="11">
        <v>0</v>
      </c>
      <c r="I9" s="11">
        <v>0</v>
      </c>
      <c r="J9" s="11">
        <v>0</v>
      </c>
      <c r="K9" s="11">
        <v>0</v>
      </c>
      <c r="L9" s="11">
        <v>0</v>
      </c>
      <c r="M9" s="11">
        <v>0</v>
      </c>
      <c r="N9" s="12">
        <v>0</v>
      </c>
      <c r="O9" s="6"/>
      <c r="P9" s="6"/>
      <c r="Q9" s="6"/>
      <c r="R9" s="6">
        <v>0</v>
      </c>
      <c r="S9" s="6"/>
      <c r="T9" s="6"/>
      <c r="U9" s="6"/>
      <c r="V9" s="6"/>
      <c r="W9" s="6"/>
      <c r="X9" s="6"/>
      <c r="Y9" s="6"/>
      <c r="Z9" s="6"/>
    </row>
    <row r="10" spans="1:26" ht="13.5" customHeight="1" x14ac:dyDescent="0.25">
      <c r="A10" s="5" t="s">
        <v>61</v>
      </c>
      <c r="B10" s="11">
        <v>0</v>
      </c>
      <c r="C10" s="11">
        <v>0</v>
      </c>
      <c r="D10" s="11">
        <v>0</v>
      </c>
      <c r="E10" s="11">
        <v>0</v>
      </c>
      <c r="F10" s="11">
        <v>0</v>
      </c>
      <c r="G10" s="11">
        <v>0</v>
      </c>
      <c r="H10" s="11">
        <v>0</v>
      </c>
      <c r="I10" s="11">
        <v>0</v>
      </c>
      <c r="J10" s="11">
        <v>0</v>
      </c>
      <c r="K10" s="11">
        <v>0</v>
      </c>
      <c r="L10" s="11">
        <v>0</v>
      </c>
      <c r="M10" s="11">
        <v>0</v>
      </c>
      <c r="N10" s="12">
        <f t="shared" ref="N10:N14" si="1">SUM(B10:M10)</f>
        <v>0</v>
      </c>
      <c r="O10" s="6"/>
      <c r="P10" s="6"/>
      <c r="Q10" s="6"/>
      <c r="R10" s="6"/>
      <c r="S10" s="6"/>
      <c r="T10" s="6"/>
      <c r="U10" s="6"/>
      <c r="V10" s="6"/>
      <c r="W10" s="6"/>
      <c r="X10" s="6"/>
      <c r="Y10" s="6"/>
      <c r="Z10" s="6"/>
    </row>
    <row r="11" spans="1:26" ht="13.5" customHeight="1" x14ac:dyDescent="0.25">
      <c r="A11" s="5" t="s">
        <v>112</v>
      </c>
      <c r="B11" s="11">
        <v>0</v>
      </c>
      <c r="C11" s="11">
        <v>0</v>
      </c>
      <c r="D11" s="11">
        <v>0</v>
      </c>
      <c r="E11" s="11">
        <v>0</v>
      </c>
      <c r="F11" s="11">
        <v>0</v>
      </c>
      <c r="G11" s="11">
        <v>0</v>
      </c>
      <c r="H11" s="11">
        <v>0</v>
      </c>
      <c r="I11" s="11">
        <v>0</v>
      </c>
      <c r="J11" s="11">
        <v>0</v>
      </c>
      <c r="K11" s="11">
        <v>0</v>
      </c>
      <c r="L11" s="11">
        <v>0</v>
      </c>
      <c r="M11" s="11">
        <v>0</v>
      </c>
      <c r="N11" s="12">
        <f t="shared" si="1"/>
        <v>0</v>
      </c>
      <c r="O11" s="6"/>
      <c r="P11" s="6"/>
      <c r="Q11" s="6"/>
      <c r="R11" s="6"/>
      <c r="S11" s="6"/>
      <c r="T11" s="6"/>
      <c r="U11" s="6"/>
      <c r="V11" s="6"/>
      <c r="W11" s="6"/>
      <c r="X11" s="6"/>
      <c r="Y11" s="6"/>
      <c r="Z11" s="6"/>
    </row>
    <row r="12" spans="1:26" ht="13.5" customHeight="1" x14ac:dyDescent="0.25">
      <c r="A12" s="5" t="s">
        <v>112</v>
      </c>
      <c r="B12" s="11">
        <v>0</v>
      </c>
      <c r="C12" s="11">
        <v>0</v>
      </c>
      <c r="D12" s="11">
        <v>0</v>
      </c>
      <c r="E12" s="11">
        <v>0</v>
      </c>
      <c r="F12" s="11">
        <v>0</v>
      </c>
      <c r="G12" s="11">
        <v>0</v>
      </c>
      <c r="H12" s="11">
        <v>0</v>
      </c>
      <c r="I12" s="11">
        <v>0</v>
      </c>
      <c r="J12" s="11">
        <v>0</v>
      </c>
      <c r="K12" s="11">
        <v>0</v>
      </c>
      <c r="L12" s="11">
        <v>0</v>
      </c>
      <c r="M12" s="11">
        <v>0</v>
      </c>
      <c r="N12" s="12">
        <f t="shared" si="1"/>
        <v>0</v>
      </c>
      <c r="O12" s="6"/>
      <c r="P12" s="6"/>
      <c r="Q12" s="6"/>
      <c r="R12" s="6"/>
      <c r="S12" s="6"/>
      <c r="T12" s="6"/>
      <c r="U12" s="6"/>
      <c r="V12" s="6"/>
      <c r="W12" s="6"/>
      <c r="X12" s="6"/>
      <c r="Y12" s="6"/>
      <c r="Z12" s="6"/>
    </row>
    <row r="13" spans="1:26" ht="13.5" customHeight="1" x14ac:dyDescent="0.25">
      <c r="A13" s="5" t="s">
        <v>112</v>
      </c>
      <c r="B13" s="11">
        <v>0</v>
      </c>
      <c r="C13" s="11">
        <v>0</v>
      </c>
      <c r="D13" s="11">
        <v>0</v>
      </c>
      <c r="E13" s="11">
        <v>0</v>
      </c>
      <c r="F13" s="11">
        <v>0</v>
      </c>
      <c r="G13" s="11">
        <v>0</v>
      </c>
      <c r="H13" s="11">
        <v>0</v>
      </c>
      <c r="I13" s="11">
        <v>0</v>
      </c>
      <c r="J13" s="11">
        <v>0</v>
      </c>
      <c r="K13" s="11">
        <v>0</v>
      </c>
      <c r="L13" s="11">
        <v>0</v>
      </c>
      <c r="M13" s="11">
        <v>0</v>
      </c>
      <c r="N13" s="12">
        <f t="shared" si="1"/>
        <v>0</v>
      </c>
      <c r="O13" s="6"/>
      <c r="P13" s="6"/>
      <c r="Q13" s="6"/>
      <c r="R13" s="6"/>
      <c r="S13" s="6"/>
      <c r="T13" s="6"/>
      <c r="U13" s="6"/>
      <c r="V13" s="6"/>
      <c r="W13" s="6"/>
      <c r="X13" s="6"/>
      <c r="Y13" s="6"/>
      <c r="Z13" s="6"/>
    </row>
    <row r="14" spans="1:26" ht="13.5" customHeight="1" x14ac:dyDescent="0.25">
      <c r="A14" s="13" t="s">
        <v>92</v>
      </c>
      <c r="B14" s="11" t="e">
        <f>SUM(B5:B13)</f>
        <v>#REF!</v>
      </c>
      <c r="C14" s="11">
        <f t="shared" ref="C14:M14" si="2">SUM(C6:C13)</f>
        <v>0</v>
      </c>
      <c r="D14" s="11">
        <f t="shared" si="2"/>
        <v>0</v>
      </c>
      <c r="E14" s="11">
        <f t="shared" si="2"/>
        <v>0</v>
      </c>
      <c r="F14" s="11">
        <f t="shared" si="2"/>
        <v>0</v>
      </c>
      <c r="G14" s="11">
        <f t="shared" si="2"/>
        <v>0</v>
      </c>
      <c r="H14" s="11">
        <f t="shared" si="2"/>
        <v>0</v>
      </c>
      <c r="I14" s="11">
        <f t="shared" si="2"/>
        <v>0</v>
      </c>
      <c r="J14" s="11">
        <f t="shared" si="2"/>
        <v>0</v>
      </c>
      <c r="K14" s="11">
        <f t="shared" si="2"/>
        <v>0</v>
      </c>
      <c r="L14" s="11">
        <f t="shared" si="2"/>
        <v>0</v>
      </c>
      <c r="M14" s="11">
        <f t="shared" si="2"/>
        <v>0</v>
      </c>
      <c r="N14" s="12" t="e">
        <f t="shared" si="1"/>
        <v>#REF!</v>
      </c>
      <c r="O14" s="6"/>
      <c r="P14" s="6"/>
      <c r="Q14" s="6"/>
      <c r="R14" s="6"/>
      <c r="S14" s="6"/>
      <c r="T14" s="6"/>
      <c r="U14" s="6"/>
      <c r="V14" s="6"/>
      <c r="W14" s="6"/>
      <c r="X14" s="6"/>
      <c r="Y14" s="6"/>
      <c r="Z14" s="6"/>
    </row>
    <row r="15" spans="1:26" ht="13.5" customHeight="1" x14ac:dyDescent="0.25">
      <c r="A15" s="6"/>
      <c r="B15" s="12"/>
      <c r="C15" s="12"/>
      <c r="D15" s="12"/>
      <c r="E15" s="12"/>
      <c r="F15" s="12"/>
      <c r="G15" s="12"/>
      <c r="H15" s="12"/>
      <c r="I15" s="12"/>
      <c r="J15" s="12"/>
      <c r="K15" s="12"/>
      <c r="L15" s="12"/>
      <c r="M15" s="12"/>
      <c r="N15" s="6"/>
      <c r="O15" s="6"/>
      <c r="P15" s="6"/>
      <c r="Q15" s="6"/>
      <c r="R15" s="6"/>
      <c r="S15" s="6"/>
      <c r="T15" s="6"/>
      <c r="U15" s="6"/>
      <c r="V15" s="6"/>
      <c r="W15" s="6"/>
      <c r="X15" s="6"/>
      <c r="Y15" s="6"/>
      <c r="Z15" s="6"/>
    </row>
    <row r="16" spans="1:26" ht="13.5" customHeight="1" x14ac:dyDescent="0.25">
      <c r="A16" s="6"/>
      <c r="B16" s="12"/>
      <c r="C16" s="12"/>
      <c r="D16" s="12"/>
      <c r="E16" s="12"/>
      <c r="F16" s="12"/>
      <c r="G16" s="12"/>
      <c r="H16" s="12"/>
      <c r="I16" s="12"/>
      <c r="J16" s="12"/>
      <c r="K16" s="12"/>
      <c r="L16" s="12"/>
      <c r="M16" s="12"/>
      <c r="N16" s="6"/>
      <c r="O16" s="6"/>
      <c r="P16" s="6"/>
      <c r="Q16" s="6"/>
      <c r="R16" s="6"/>
      <c r="S16" s="6"/>
      <c r="T16" s="6"/>
      <c r="U16" s="6"/>
      <c r="V16" s="6"/>
      <c r="W16" s="6"/>
      <c r="X16" s="6"/>
      <c r="Y16" s="6"/>
      <c r="Z16" s="6"/>
    </row>
    <row r="17" spans="1:26" ht="13.5" customHeight="1" x14ac:dyDescent="0.25">
      <c r="A17" s="13" t="s">
        <v>27</v>
      </c>
      <c r="B17" s="11"/>
      <c r="C17" s="11"/>
      <c r="D17" s="11"/>
      <c r="E17" s="12"/>
      <c r="F17" s="12"/>
      <c r="G17" s="12"/>
      <c r="H17" s="12"/>
      <c r="I17" s="12"/>
      <c r="J17" s="12"/>
      <c r="K17" s="12"/>
      <c r="L17" s="12"/>
      <c r="M17" s="12"/>
      <c r="N17" s="6"/>
      <c r="O17" s="6"/>
      <c r="P17" s="6"/>
      <c r="Q17" s="6"/>
      <c r="R17" s="6"/>
      <c r="S17" s="6"/>
      <c r="T17" s="6"/>
      <c r="U17" s="6"/>
      <c r="V17" s="6"/>
      <c r="W17" s="6"/>
      <c r="X17" s="6"/>
      <c r="Y17" s="6"/>
      <c r="Z17" s="6"/>
    </row>
    <row r="18" spans="1:26" ht="13.5" customHeight="1" x14ac:dyDescent="0.25">
      <c r="A18" s="13"/>
      <c r="B18" s="11"/>
      <c r="C18" s="11"/>
      <c r="D18" s="11"/>
      <c r="E18" s="12"/>
      <c r="F18" s="12"/>
      <c r="G18" s="12"/>
      <c r="H18" s="12"/>
      <c r="I18" s="12"/>
      <c r="J18" s="12"/>
      <c r="K18" s="12"/>
      <c r="L18" s="12"/>
      <c r="M18" s="12"/>
      <c r="N18" s="6"/>
      <c r="O18" s="6"/>
      <c r="P18" s="6"/>
      <c r="Q18" s="6"/>
      <c r="R18" s="6"/>
      <c r="S18" s="6"/>
      <c r="T18" s="6"/>
      <c r="U18" s="6"/>
      <c r="V18" s="6"/>
      <c r="W18" s="6"/>
      <c r="X18" s="6"/>
      <c r="Y18" s="6"/>
      <c r="Z18" s="6"/>
    </row>
    <row r="19" spans="1:26" ht="13.5" customHeight="1" x14ac:dyDescent="0.25">
      <c r="A19" s="13" t="s">
        <v>28</v>
      </c>
      <c r="B19" s="11"/>
      <c r="C19" s="11"/>
      <c r="D19" s="11"/>
      <c r="E19" s="12"/>
      <c r="F19" s="12"/>
      <c r="G19" s="12"/>
      <c r="H19" s="12"/>
      <c r="I19" s="12"/>
      <c r="J19" s="12"/>
      <c r="K19" s="12"/>
      <c r="L19" s="12"/>
      <c r="M19" s="12"/>
      <c r="N19" s="6"/>
      <c r="O19" s="6"/>
      <c r="P19" s="6"/>
      <c r="Q19" s="6"/>
      <c r="R19" s="6"/>
      <c r="S19" s="6"/>
      <c r="T19" s="6"/>
      <c r="U19" s="6"/>
      <c r="V19" s="6"/>
      <c r="W19" s="6"/>
      <c r="X19" s="6"/>
      <c r="Y19" s="6"/>
      <c r="Z19" s="6"/>
    </row>
    <row r="20" spans="1:26" ht="13.5" customHeight="1" x14ac:dyDescent="0.25">
      <c r="A20" s="5" t="s">
        <v>29</v>
      </c>
      <c r="B20" s="11">
        <v>0</v>
      </c>
      <c r="C20" s="11">
        <v>0</v>
      </c>
      <c r="D20" s="11">
        <v>0</v>
      </c>
      <c r="E20" s="11">
        <v>0</v>
      </c>
      <c r="F20" s="11">
        <v>0</v>
      </c>
      <c r="G20" s="11">
        <v>0</v>
      </c>
      <c r="H20" s="11">
        <v>0</v>
      </c>
      <c r="I20" s="11">
        <v>0</v>
      </c>
      <c r="J20" s="11">
        <v>0</v>
      </c>
      <c r="K20" s="11">
        <v>0</v>
      </c>
      <c r="L20" s="11">
        <v>0</v>
      </c>
      <c r="M20" s="11">
        <v>0</v>
      </c>
      <c r="N20" s="12">
        <f t="shared" ref="N20:N36" si="3">SUM(B20:M20)</f>
        <v>0</v>
      </c>
      <c r="O20" s="6"/>
      <c r="P20" s="6"/>
      <c r="Q20" s="6"/>
      <c r="R20" s="6"/>
      <c r="S20" s="6"/>
      <c r="T20" s="6"/>
      <c r="U20" s="6"/>
      <c r="V20" s="6"/>
      <c r="W20" s="6"/>
      <c r="X20" s="6"/>
      <c r="Y20" s="6"/>
      <c r="Z20" s="6"/>
    </row>
    <row r="21" spans="1:26" ht="13.5" customHeight="1" x14ac:dyDescent="0.25">
      <c r="A21" s="5" t="s">
        <v>30</v>
      </c>
      <c r="B21" s="11">
        <v>0</v>
      </c>
      <c r="C21" s="11">
        <v>0</v>
      </c>
      <c r="D21" s="11">
        <v>0</v>
      </c>
      <c r="E21" s="11">
        <v>0</v>
      </c>
      <c r="F21" s="11">
        <v>0</v>
      </c>
      <c r="G21" s="11">
        <v>0</v>
      </c>
      <c r="H21" s="11">
        <v>0</v>
      </c>
      <c r="I21" s="11">
        <v>0</v>
      </c>
      <c r="J21" s="11">
        <v>0</v>
      </c>
      <c r="K21" s="11">
        <v>0</v>
      </c>
      <c r="L21" s="11">
        <v>0</v>
      </c>
      <c r="M21" s="11">
        <v>0</v>
      </c>
      <c r="N21" s="12">
        <f t="shared" si="3"/>
        <v>0</v>
      </c>
      <c r="O21" s="6"/>
      <c r="P21" s="6"/>
      <c r="Q21" s="6"/>
      <c r="R21" s="6"/>
      <c r="S21" s="6"/>
      <c r="T21" s="6"/>
      <c r="U21" s="6"/>
      <c r="V21" s="6"/>
      <c r="W21" s="6"/>
      <c r="X21" s="6"/>
      <c r="Y21" s="6"/>
      <c r="Z21" s="6"/>
    </row>
    <row r="22" spans="1:26" ht="13.5" customHeight="1" x14ac:dyDescent="0.25">
      <c r="A22" s="5" t="s">
        <v>31</v>
      </c>
      <c r="B22" s="11">
        <v>0</v>
      </c>
      <c r="C22" s="11">
        <v>0</v>
      </c>
      <c r="D22" s="11">
        <v>0</v>
      </c>
      <c r="E22" s="11">
        <v>0</v>
      </c>
      <c r="F22" s="11">
        <v>0</v>
      </c>
      <c r="G22" s="11">
        <v>0</v>
      </c>
      <c r="H22" s="11">
        <v>0</v>
      </c>
      <c r="I22" s="11">
        <v>0</v>
      </c>
      <c r="J22" s="11">
        <v>0</v>
      </c>
      <c r="K22" s="11">
        <v>0</v>
      </c>
      <c r="L22" s="11">
        <v>0</v>
      </c>
      <c r="M22" s="11">
        <v>0</v>
      </c>
      <c r="N22" s="12">
        <f t="shared" si="3"/>
        <v>0</v>
      </c>
      <c r="O22" s="6"/>
      <c r="P22" s="6"/>
      <c r="Q22" s="6"/>
      <c r="R22" s="6"/>
      <c r="S22" s="6"/>
      <c r="T22" s="6"/>
      <c r="U22" s="6"/>
      <c r="V22" s="6"/>
      <c r="W22" s="6"/>
      <c r="X22" s="6"/>
      <c r="Y22" s="6"/>
      <c r="Z22" s="6"/>
    </row>
    <row r="23" spans="1:26" ht="13.5" customHeight="1" x14ac:dyDescent="0.25">
      <c r="A23" s="5" t="s">
        <v>32</v>
      </c>
      <c r="B23" s="11">
        <v>0</v>
      </c>
      <c r="C23" s="11">
        <v>0</v>
      </c>
      <c r="D23" s="11">
        <v>0</v>
      </c>
      <c r="E23" s="11">
        <v>0</v>
      </c>
      <c r="F23" s="11">
        <v>0</v>
      </c>
      <c r="G23" s="11">
        <v>0</v>
      </c>
      <c r="H23" s="11">
        <v>0</v>
      </c>
      <c r="I23" s="11">
        <v>0</v>
      </c>
      <c r="J23" s="11">
        <v>0</v>
      </c>
      <c r="K23" s="11">
        <v>0</v>
      </c>
      <c r="L23" s="11">
        <v>0</v>
      </c>
      <c r="M23" s="11">
        <v>0</v>
      </c>
      <c r="N23" s="12">
        <f t="shared" si="3"/>
        <v>0</v>
      </c>
      <c r="O23" s="6"/>
      <c r="P23" s="6"/>
      <c r="Q23" s="6"/>
      <c r="R23" s="6"/>
      <c r="S23" s="6"/>
      <c r="T23" s="6"/>
      <c r="U23" s="6"/>
      <c r="V23" s="6"/>
      <c r="W23" s="6"/>
      <c r="X23" s="6"/>
      <c r="Y23" s="6"/>
      <c r="Z23" s="6"/>
    </row>
    <row r="24" spans="1:26" ht="13.5" customHeight="1" x14ac:dyDescent="0.25">
      <c r="A24" s="5" t="s">
        <v>93</v>
      </c>
      <c r="B24" s="11">
        <v>0</v>
      </c>
      <c r="C24" s="11">
        <v>0</v>
      </c>
      <c r="D24" s="11">
        <v>0</v>
      </c>
      <c r="E24" s="11">
        <v>0</v>
      </c>
      <c r="F24" s="11">
        <v>0</v>
      </c>
      <c r="G24" s="11">
        <v>0</v>
      </c>
      <c r="H24" s="11">
        <v>0</v>
      </c>
      <c r="I24" s="11">
        <v>0</v>
      </c>
      <c r="J24" s="11">
        <v>0</v>
      </c>
      <c r="K24" s="11">
        <v>0</v>
      </c>
      <c r="L24" s="11">
        <v>0</v>
      </c>
      <c r="M24" s="11">
        <v>0</v>
      </c>
      <c r="N24" s="12">
        <f t="shared" si="3"/>
        <v>0</v>
      </c>
      <c r="O24" s="6"/>
      <c r="P24" s="6"/>
      <c r="Q24" s="6"/>
      <c r="R24" s="6"/>
      <c r="S24" s="6"/>
      <c r="T24" s="6"/>
      <c r="U24" s="6"/>
      <c r="V24" s="6"/>
      <c r="W24" s="6"/>
      <c r="X24" s="6"/>
      <c r="Y24" s="6"/>
      <c r="Z24" s="6"/>
    </row>
    <row r="25" spans="1:26" ht="13.5" customHeight="1" x14ac:dyDescent="0.25">
      <c r="A25" s="5" t="s">
        <v>38</v>
      </c>
      <c r="B25" s="11">
        <v>0</v>
      </c>
      <c r="C25" s="11">
        <v>0</v>
      </c>
      <c r="D25" s="11">
        <v>0</v>
      </c>
      <c r="E25" s="11">
        <v>0</v>
      </c>
      <c r="F25" s="11">
        <v>0</v>
      </c>
      <c r="G25" s="11">
        <v>0</v>
      </c>
      <c r="H25" s="11">
        <v>0</v>
      </c>
      <c r="I25" s="11">
        <v>0</v>
      </c>
      <c r="J25" s="11">
        <v>0</v>
      </c>
      <c r="K25" s="11">
        <v>0</v>
      </c>
      <c r="L25" s="11">
        <v>0</v>
      </c>
      <c r="M25" s="11">
        <v>0</v>
      </c>
      <c r="N25" s="12">
        <f t="shared" si="3"/>
        <v>0</v>
      </c>
      <c r="O25" s="6"/>
      <c r="P25" s="6"/>
      <c r="Q25" s="6"/>
      <c r="R25" s="6"/>
      <c r="S25" s="6"/>
      <c r="T25" s="6"/>
      <c r="U25" s="6"/>
      <c r="V25" s="6"/>
      <c r="W25" s="6"/>
      <c r="X25" s="6"/>
      <c r="Y25" s="6"/>
      <c r="Z25" s="6"/>
    </row>
    <row r="26" spans="1:26" ht="13.5" customHeight="1" x14ac:dyDescent="0.25">
      <c r="A26" s="5" t="s">
        <v>94</v>
      </c>
      <c r="B26" s="11">
        <v>0</v>
      </c>
      <c r="C26" s="11">
        <v>0</v>
      </c>
      <c r="D26" s="11">
        <v>0</v>
      </c>
      <c r="E26" s="11">
        <v>0</v>
      </c>
      <c r="F26" s="11">
        <v>0</v>
      </c>
      <c r="G26" s="11">
        <v>0</v>
      </c>
      <c r="H26" s="11">
        <v>0</v>
      </c>
      <c r="I26" s="11">
        <v>0</v>
      </c>
      <c r="J26" s="11">
        <v>0</v>
      </c>
      <c r="K26" s="11">
        <v>0</v>
      </c>
      <c r="L26" s="11">
        <v>0</v>
      </c>
      <c r="M26" s="11">
        <v>0</v>
      </c>
      <c r="N26" s="12">
        <f t="shared" si="3"/>
        <v>0</v>
      </c>
      <c r="O26" s="6"/>
      <c r="P26" s="6"/>
      <c r="Q26" s="6"/>
      <c r="R26" s="6"/>
      <c r="S26" s="6"/>
      <c r="T26" s="6"/>
      <c r="U26" s="6"/>
      <c r="V26" s="6"/>
      <c r="W26" s="6"/>
      <c r="X26" s="6"/>
      <c r="Y26" s="6"/>
      <c r="Z26" s="6"/>
    </row>
    <row r="27" spans="1:26" ht="13.5" customHeight="1" x14ac:dyDescent="0.25">
      <c r="A27" s="5" t="s">
        <v>43</v>
      </c>
      <c r="B27" s="11">
        <v>0</v>
      </c>
      <c r="C27" s="11">
        <v>0</v>
      </c>
      <c r="D27" s="11">
        <v>0</v>
      </c>
      <c r="E27" s="11">
        <v>0</v>
      </c>
      <c r="F27" s="11">
        <v>0</v>
      </c>
      <c r="G27" s="11">
        <v>0</v>
      </c>
      <c r="H27" s="11">
        <v>0</v>
      </c>
      <c r="I27" s="11">
        <v>0</v>
      </c>
      <c r="J27" s="11">
        <v>0</v>
      </c>
      <c r="K27" s="11">
        <v>0</v>
      </c>
      <c r="L27" s="11">
        <v>0</v>
      </c>
      <c r="M27" s="11">
        <v>0</v>
      </c>
      <c r="N27" s="12">
        <f t="shared" si="3"/>
        <v>0</v>
      </c>
      <c r="O27" s="6"/>
      <c r="P27" s="6"/>
      <c r="Q27" s="6"/>
      <c r="R27" s="6"/>
      <c r="S27" s="6"/>
      <c r="T27" s="6"/>
      <c r="U27" s="6"/>
      <c r="V27" s="6"/>
      <c r="W27" s="6"/>
      <c r="X27" s="6"/>
      <c r="Y27" s="6"/>
      <c r="Z27" s="6"/>
    </row>
    <row r="28" spans="1:26" ht="13.5" customHeight="1" x14ac:dyDescent="0.25">
      <c r="A28" s="5" t="s">
        <v>95</v>
      </c>
      <c r="B28" s="11">
        <v>0</v>
      </c>
      <c r="C28" s="11">
        <v>0</v>
      </c>
      <c r="D28" s="11">
        <v>0</v>
      </c>
      <c r="E28" s="11">
        <v>0</v>
      </c>
      <c r="F28" s="11">
        <v>0</v>
      </c>
      <c r="G28" s="11">
        <v>0</v>
      </c>
      <c r="H28" s="11">
        <v>0</v>
      </c>
      <c r="I28" s="11">
        <v>0</v>
      </c>
      <c r="J28" s="11">
        <v>0</v>
      </c>
      <c r="K28" s="11">
        <v>0</v>
      </c>
      <c r="L28" s="11">
        <v>0</v>
      </c>
      <c r="M28" s="11">
        <v>0</v>
      </c>
      <c r="N28" s="12">
        <f t="shared" si="3"/>
        <v>0</v>
      </c>
      <c r="O28" s="6"/>
      <c r="P28" s="6"/>
      <c r="Q28" s="6"/>
      <c r="R28" s="6"/>
      <c r="S28" s="6"/>
      <c r="T28" s="6"/>
      <c r="U28" s="6"/>
      <c r="V28" s="6"/>
      <c r="W28" s="6"/>
      <c r="X28" s="6"/>
      <c r="Y28" s="6"/>
      <c r="Z28" s="6"/>
    </row>
    <row r="29" spans="1:26" ht="13.5" customHeight="1" x14ac:dyDescent="0.25">
      <c r="A29" s="5" t="s">
        <v>59</v>
      </c>
      <c r="B29" s="11">
        <v>0</v>
      </c>
      <c r="C29" s="11">
        <v>0</v>
      </c>
      <c r="D29" s="11">
        <v>0</v>
      </c>
      <c r="E29" s="11">
        <v>0</v>
      </c>
      <c r="F29" s="11">
        <v>0</v>
      </c>
      <c r="G29" s="11">
        <v>0</v>
      </c>
      <c r="H29" s="11">
        <v>0</v>
      </c>
      <c r="I29" s="11">
        <v>0</v>
      </c>
      <c r="J29" s="11">
        <v>0</v>
      </c>
      <c r="K29" s="11">
        <v>0</v>
      </c>
      <c r="L29" s="11">
        <v>0</v>
      </c>
      <c r="M29" s="11">
        <v>0</v>
      </c>
      <c r="N29" s="12">
        <f t="shared" si="3"/>
        <v>0</v>
      </c>
      <c r="O29" s="6"/>
      <c r="P29" s="6"/>
      <c r="Q29" s="6"/>
      <c r="R29" s="6"/>
      <c r="S29" s="6"/>
      <c r="T29" s="6"/>
      <c r="U29" s="6"/>
      <c r="V29" s="6"/>
      <c r="W29" s="6"/>
      <c r="X29" s="6"/>
      <c r="Y29" s="6"/>
      <c r="Z29" s="6"/>
    </row>
    <row r="30" spans="1:26" ht="13.5" customHeight="1" x14ac:dyDescent="0.25">
      <c r="A30" s="5" t="s">
        <v>58</v>
      </c>
      <c r="B30" s="11">
        <v>0</v>
      </c>
      <c r="C30" s="11">
        <v>0</v>
      </c>
      <c r="D30" s="11">
        <v>0</v>
      </c>
      <c r="E30" s="11">
        <v>0</v>
      </c>
      <c r="F30" s="11">
        <v>0</v>
      </c>
      <c r="G30" s="11">
        <v>0</v>
      </c>
      <c r="H30" s="11">
        <v>0</v>
      </c>
      <c r="I30" s="11">
        <v>0</v>
      </c>
      <c r="J30" s="11">
        <v>0</v>
      </c>
      <c r="K30" s="11">
        <v>0</v>
      </c>
      <c r="L30" s="11">
        <v>0</v>
      </c>
      <c r="M30" s="11">
        <v>0</v>
      </c>
      <c r="N30" s="12">
        <f t="shared" si="3"/>
        <v>0</v>
      </c>
      <c r="O30" s="6"/>
      <c r="P30" s="6"/>
      <c r="Q30" s="6"/>
      <c r="R30" s="6"/>
      <c r="S30" s="6"/>
      <c r="T30" s="6"/>
      <c r="U30" s="6"/>
      <c r="V30" s="6"/>
      <c r="W30" s="6"/>
      <c r="X30" s="6"/>
      <c r="Y30" s="6"/>
      <c r="Z30" s="6"/>
    </row>
    <row r="31" spans="1:26" ht="13.5" customHeight="1" x14ac:dyDescent="0.25">
      <c r="A31" s="5" t="s">
        <v>96</v>
      </c>
      <c r="B31" s="11">
        <v>0</v>
      </c>
      <c r="C31" s="11">
        <v>0</v>
      </c>
      <c r="D31" s="11">
        <v>0</v>
      </c>
      <c r="E31" s="11">
        <v>0</v>
      </c>
      <c r="F31" s="11">
        <v>0</v>
      </c>
      <c r="G31" s="11">
        <v>0</v>
      </c>
      <c r="H31" s="11">
        <v>0</v>
      </c>
      <c r="I31" s="11">
        <v>0</v>
      </c>
      <c r="J31" s="11">
        <v>0</v>
      </c>
      <c r="K31" s="11">
        <v>0</v>
      </c>
      <c r="L31" s="11">
        <v>0</v>
      </c>
      <c r="M31" s="11">
        <v>0</v>
      </c>
      <c r="N31" s="12">
        <f t="shared" si="3"/>
        <v>0</v>
      </c>
      <c r="O31" s="6"/>
      <c r="P31" s="6"/>
      <c r="Q31" s="6"/>
      <c r="R31" s="6"/>
      <c r="S31" s="6"/>
      <c r="T31" s="6"/>
      <c r="U31" s="6"/>
      <c r="V31" s="6"/>
      <c r="W31" s="6"/>
      <c r="X31" s="6"/>
      <c r="Y31" s="6"/>
      <c r="Z31" s="6"/>
    </row>
    <row r="32" spans="1:26" ht="27.75" customHeight="1" x14ac:dyDescent="0.25">
      <c r="A32" s="5" t="s">
        <v>46</v>
      </c>
      <c r="B32" s="11">
        <v>0</v>
      </c>
      <c r="C32" s="11">
        <v>0</v>
      </c>
      <c r="D32" s="11">
        <v>0</v>
      </c>
      <c r="E32" s="11">
        <v>0</v>
      </c>
      <c r="F32" s="11">
        <v>0</v>
      </c>
      <c r="G32" s="11">
        <v>0</v>
      </c>
      <c r="H32" s="11">
        <v>0</v>
      </c>
      <c r="I32" s="11">
        <v>0</v>
      </c>
      <c r="J32" s="11">
        <v>0</v>
      </c>
      <c r="K32" s="11">
        <v>0</v>
      </c>
      <c r="L32" s="11">
        <v>0</v>
      </c>
      <c r="M32" s="11">
        <v>0</v>
      </c>
      <c r="N32" s="12">
        <f t="shared" si="3"/>
        <v>0</v>
      </c>
      <c r="O32" s="6"/>
      <c r="P32" s="6"/>
      <c r="Q32" s="6"/>
      <c r="R32" s="6"/>
      <c r="S32" s="6"/>
      <c r="T32" s="6"/>
      <c r="U32" s="6"/>
      <c r="V32" s="6"/>
      <c r="W32" s="6"/>
      <c r="X32" s="6"/>
      <c r="Y32" s="6"/>
      <c r="Z32" s="6"/>
    </row>
    <row r="33" spans="1:26" ht="13.5" customHeight="1" x14ac:dyDescent="0.25">
      <c r="A33" s="5" t="s">
        <v>42</v>
      </c>
      <c r="B33" s="11">
        <v>0</v>
      </c>
      <c r="C33" s="11">
        <v>0</v>
      </c>
      <c r="D33" s="11">
        <v>0</v>
      </c>
      <c r="E33" s="11">
        <v>0</v>
      </c>
      <c r="F33" s="11">
        <v>0</v>
      </c>
      <c r="G33" s="11">
        <v>0</v>
      </c>
      <c r="H33" s="11">
        <v>0</v>
      </c>
      <c r="I33" s="11">
        <v>0</v>
      </c>
      <c r="J33" s="11">
        <v>0</v>
      </c>
      <c r="K33" s="11">
        <v>0</v>
      </c>
      <c r="L33" s="11">
        <v>0</v>
      </c>
      <c r="M33" s="11">
        <v>0</v>
      </c>
      <c r="N33" s="12">
        <f t="shared" si="3"/>
        <v>0</v>
      </c>
      <c r="O33" s="6"/>
      <c r="P33" s="6"/>
      <c r="Q33" s="6"/>
      <c r="R33" s="6"/>
      <c r="S33" s="6"/>
      <c r="T33" s="6"/>
      <c r="U33" s="6"/>
      <c r="V33" s="6"/>
      <c r="W33" s="6"/>
      <c r="X33" s="6"/>
      <c r="Y33" s="6"/>
      <c r="Z33" s="6"/>
    </row>
    <row r="34" spans="1:26" ht="13.5" customHeight="1" x14ac:dyDescent="0.25">
      <c r="A34" s="5" t="s">
        <v>41</v>
      </c>
      <c r="B34" s="11">
        <v>0</v>
      </c>
      <c r="C34" s="11">
        <v>0</v>
      </c>
      <c r="D34" s="11">
        <v>0</v>
      </c>
      <c r="E34" s="11">
        <v>0</v>
      </c>
      <c r="F34" s="11">
        <v>0</v>
      </c>
      <c r="G34" s="11">
        <v>0</v>
      </c>
      <c r="H34" s="11">
        <v>0</v>
      </c>
      <c r="I34" s="11">
        <v>0</v>
      </c>
      <c r="J34" s="11">
        <v>0</v>
      </c>
      <c r="K34" s="11">
        <v>0</v>
      </c>
      <c r="L34" s="11">
        <v>0</v>
      </c>
      <c r="M34" s="11">
        <v>0</v>
      </c>
      <c r="N34" s="12">
        <f t="shared" si="3"/>
        <v>0</v>
      </c>
      <c r="O34" s="6"/>
      <c r="P34" s="6"/>
      <c r="Q34" s="6"/>
      <c r="R34" s="6"/>
      <c r="S34" s="6"/>
      <c r="T34" s="6"/>
      <c r="U34" s="6"/>
      <c r="V34" s="6"/>
      <c r="W34" s="6"/>
      <c r="X34" s="6"/>
      <c r="Y34" s="6"/>
      <c r="Z34" s="6"/>
    </row>
    <row r="35" spans="1:26" ht="13.5" customHeight="1" x14ac:dyDescent="0.25">
      <c r="A35" s="5" t="s">
        <v>48</v>
      </c>
      <c r="B35" s="11">
        <v>0</v>
      </c>
      <c r="C35" s="11">
        <v>0</v>
      </c>
      <c r="D35" s="11">
        <v>0</v>
      </c>
      <c r="E35" s="11">
        <v>0</v>
      </c>
      <c r="F35" s="11">
        <v>0</v>
      </c>
      <c r="G35" s="11">
        <v>0</v>
      </c>
      <c r="H35" s="11">
        <v>0</v>
      </c>
      <c r="I35" s="11">
        <v>0</v>
      </c>
      <c r="J35" s="11">
        <v>0</v>
      </c>
      <c r="K35" s="11">
        <v>0</v>
      </c>
      <c r="L35" s="11">
        <v>0</v>
      </c>
      <c r="M35" s="11">
        <v>0</v>
      </c>
      <c r="N35" s="12">
        <f t="shared" si="3"/>
        <v>0</v>
      </c>
      <c r="O35" s="6"/>
      <c r="P35" s="6"/>
      <c r="Q35" s="6"/>
      <c r="R35" s="6"/>
      <c r="S35" s="6"/>
      <c r="T35" s="6"/>
      <c r="U35" s="6"/>
      <c r="V35" s="6"/>
      <c r="W35" s="6"/>
      <c r="X35" s="6"/>
      <c r="Y35" s="6"/>
      <c r="Z35" s="6"/>
    </row>
    <row r="36" spans="1:26" ht="13.5" customHeight="1" x14ac:dyDescent="0.25">
      <c r="A36" s="5" t="s">
        <v>98</v>
      </c>
      <c r="B36" s="11">
        <v>0</v>
      </c>
      <c r="C36" s="11">
        <v>0</v>
      </c>
      <c r="D36" s="11">
        <v>0</v>
      </c>
      <c r="E36" s="11">
        <v>0</v>
      </c>
      <c r="F36" s="11">
        <v>0</v>
      </c>
      <c r="G36" s="11">
        <v>0</v>
      </c>
      <c r="H36" s="11">
        <v>0</v>
      </c>
      <c r="I36" s="11">
        <v>0</v>
      </c>
      <c r="J36" s="11">
        <v>0</v>
      </c>
      <c r="K36" s="11">
        <v>0</v>
      </c>
      <c r="L36" s="11">
        <v>0</v>
      </c>
      <c r="M36" s="11">
        <v>0</v>
      </c>
      <c r="N36" s="12">
        <f t="shared" si="3"/>
        <v>0</v>
      </c>
      <c r="O36" s="6"/>
      <c r="P36" s="6"/>
      <c r="Q36" s="6"/>
      <c r="R36" s="6"/>
      <c r="S36" s="6"/>
      <c r="T36" s="6"/>
      <c r="U36" s="6"/>
      <c r="V36" s="6"/>
      <c r="W36" s="6"/>
      <c r="X36" s="6"/>
      <c r="Y36" s="6"/>
      <c r="Z36" s="6"/>
    </row>
    <row r="37" spans="1:26" ht="13.5" customHeight="1" x14ac:dyDescent="0.25">
      <c r="A37" s="5"/>
      <c r="B37" s="11"/>
      <c r="C37" s="11"/>
      <c r="D37" s="11"/>
      <c r="E37" s="11"/>
      <c r="F37" s="11"/>
      <c r="G37" s="11"/>
      <c r="H37" s="11"/>
      <c r="I37" s="11"/>
      <c r="J37" s="11"/>
      <c r="K37" s="11"/>
      <c r="L37" s="11"/>
      <c r="M37" s="11"/>
      <c r="N37" s="12"/>
      <c r="O37" s="6"/>
      <c r="P37" s="6"/>
      <c r="Q37" s="6"/>
      <c r="R37" s="6"/>
      <c r="S37" s="6"/>
      <c r="T37" s="6"/>
      <c r="U37" s="6"/>
      <c r="V37" s="6"/>
      <c r="W37" s="6"/>
      <c r="X37" s="6"/>
      <c r="Y37" s="6"/>
      <c r="Z37" s="6"/>
    </row>
    <row r="38" spans="1:26" ht="13.5" customHeight="1" x14ac:dyDescent="0.25">
      <c r="A38" s="13" t="s">
        <v>113</v>
      </c>
      <c r="B38" s="11"/>
      <c r="C38" s="11"/>
      <c r="D38" s="11"/>
      <c r="E38" s="11"/>
      <c r="F38" s="11"/>
      <c r="G38" s="11"/>
      <c r="H38" s="11"/>
      <c r="I38" s="11"/>
      <c r="J38" s="11"/>
      <c r="K38" s="11"/>
      <c r="L38" s="11"/>
      <c r="M38" s="11"/>
      <c r="N38" s="12"/>
      <c r="O38" s="6"/>
      <c r="P38" s="6"/>
      <c r="Q38" s="6"/>
      <c r="R38" s="6"/>
      <c r="S38" s="6"/>
      <c r="T38" s="6"/>
      <c r="U38" s="6"/>
      <c r="V38" s="6"/>
      <c r="W38" s="6"/>
      <c r="X38" s="6"/>
      <c r="Y38" s="6"/>
      <c r="Z38" s="6"/>
    </row>
    <row r="39" spans="1:26" ht="13.5" customHeight="1" x14ac:dyDescent="0.25">
      <c r="A39" s="5" t="s">
        <v>24</v>
      </c>
      <c r="B39" s="11">
        <v>0</v>
      </c>
      <c r="C39" s="11">
        <v>0</v>
      </c>
      <c r="D39" s="11">
        <v>0</v>
      </c>
      <c r="E39" s="11">
        <v>0</v>
      </c>
      <c r="F39" s="11">
        <v>0</v>
      </c>
      <c r="G39" s="11">
        <v>0</v>
      </c>
      <c r="H39" s="11">
        <v>0</v>
      </c>
      <c r="I39" s="11">
        <v>0</v>
      </c>
      <c r="J39" s="11">
        <v>0</v>
      </c>
      <c r="K39" s="11">
        <v>0</v>
      </c>
      <c r="L39" s="11">
        <v>0</v>
      </c>
      <c r="M39" s="11">
        <v>0</v>
      </c>
      <c r="N39" s="12">
        <f t="shared" ref="N39:N48" si="4">SUM(B39:M39)</f>
        <v>0</v>
      </c>
      <c r="O39" s="6"/>
      <c r="P39" s="6"/>
      <c r="Q39" s="6"/>
      <c r="R39" s="6"/>
      <c r="S39" s="6"/>
      <c r="T39" s="6"/>
      <c r="U39" s="6"/>
      <c r="V39" s="6"/>
      <c r="W39" s="6"/>
      <c r="X39" s="6"/>
      <c r="Y39" s="6"/>
      <c r="Z39" s="6"/>
    </row>
    <row r="40" spans="1:26" ht="13.5" customHeight="1" x14ac:dyDescent="0.25">
      <c r="A40" s="5" t="s">
        <v>64</v>
      </c>
      <c r="B40" s="11">
        <v>0</v>
      </c>
      <c r="C40" s="11">
        <v>0</v>
      </c>
      <c r="D40" s="11">
        <v>0</v>
      </c>
      <c r="E40" s="11">
        <v>0</v>
      </c>
      <c r="F40" s="11">
        <v>0</v>
      </c>
      <c r="G40" s="11">
        <v>0</v>
      </c>
      <c r="H40" s="11">
        <v>0</v>
      </c>
      <c r="I40" s="11">
        <v>0</v>
      </c>
      <c r="J40" s="11">
        <v>0</v>
      </c>
      <c r="K40" s="11">
        <v>0</v>
      </c>
      <c r="L40" s="11">
        <v>0</v>
      </c>
      <c r="M40" s="11">
        <v>0</v>
      </c>
      <c r="N40" s="12">
        <f t="shared" si="4"/>
        <v>0</v>
      </c>
      <c r="O40" s="6"/>
      <c r="P40" s="6"/>
      <c r="Q40" s="6"/>
      <c r="R40" s="6"/>
      <c r="S40" s="6"/>
      <c r="T40" s="6"/>
      <c r="U40" s="6"/>
      <c r="V40" s="6"/>
      <c r="W40" s="6"/>
      <c r="X40" s="6"/>
      <c r="Y40" s="6"/>
      <c r="Z40" s="6"/>
    </row>
    <row r="41" spans="1:26" ht="13.5" customHeight="1" x14ac:dyDescent="0.25">
      <c r="A41" s="5" t="s">
        <v>64</v>
      </c>
      <c r="B41" s="11">
        <v>0</v>
      </c>
      <c r="C41" s="11">
        <v>0</v>
      </c>
      <c r="D41" s="11">
        <v>0</v>
      </c>
      <c r="E41" s="11">
        <v>0</v>
      </c>
      <c r="F41" s="11">
        <v>0</v>
      </c>
      <c r="G41" s="11">
        <v>0</v>
      </c>
      <c r="H41" s="11">
        <v>0</v>
      </c>
      <c r="I41" s="11">
        <v>0</v>
      </c>
      <c r="J41" s="11">
        <v>0</v>
      </c>
      <c r="K41" s="11">
        <v>0</v>
      </c>
      <c r="L41" s="11">
        <v>0</v>
      </c>
      <c r="M41" s="11">
        <v>0</v>
      </c>
      <c r="N41" s="12">
        <f t="shared" si="4"/>
        <v>0</v>
      </c>
      <c r="O41" s="6"/>
      <c r="P41" s="6"/>
      <c r="Q41" s="6"/>
      <c r="R41" s="6"/>
      <c r="S41" s="6"/>
      <c r="T41" s="6"/>
      <c r="U41" s="6"/>
      <c r="V41" s="6"/>
      <c r="W41" s="6"/>
      <c r="X41" s="6"/>
      <c r="Y41" s="6"/>
      <c r="Z41" s="6"/>
    </row>
    <row r="42" spans="1:26" ht="13.5" customHeight="1" x14ac:dyDescent="0.25">
      <c r="A42" s="5" t="s">
        <v>64</v>
      </c>
      <c r="B42" s="11">
        <v>0</v>
      </c>
      <c r="C42" s="11">
        <v>0</v>
      </c>
      <c r="D42" s="11">
        <v>0</v>
      </c>
      <c r="E42" s="11">
        <v>0</v>
      </c>
      <c r="F42" s="11">
        <v>0</v>
      </c>
      <c r="G42" s="11">
        <v>0</v>
      </c>
      <c r="H42" s="11">
        <v>0</v>
      </c>
      <c r="I42" s="11">
        <v>0</v>
      </c>
      <c r="J42" s="11">
        <v>0</v>
      </c>
      <c r="K42" s="11">
        <v>0</v>
      </c>
      <c r="L42" s="11">
        <v>0</v>
      </c>
      <c r="M42" s="11">
        <v>0</v>
      </c>
      <c r="N42" s="12">
        <f t="shared" si="4"/>
        <v>0</v>
      </c>
      <c r="O42" s="6"/>
      <c r="P42" s="6"/>
      <c r="Q42" s="6"/>
      <c r="R42" s="6"/>
      <c r="S42" s="6"/>
      <c r="T42" s="6"/>
      <c r="U42" s="6"/>
      <c r="V42" s="6"/>
      <c r="W42" s="6"/>
      <c r="X42" s="6"/>
      <c r="Y42" s="6"/>
      <c r="Z42" s="6"/>
    </row>
    <row r="43" spans="1:26" ht="13.5" customHeight="1" x14ac:dyDescent="0.25">
      <c r="A43" s="5" t="s">
        <v>64</v>
      </c>
      <c r="B43" s="11">
        <v>0</v>
      </c>
      <c r="C43" s="11">
        <v>0</v>
      </c>
      <c r="D43" s="11">
        <v>0</v>
      </c>
      <c r="E43" s="11">
        <v>0</v>
      </c>
      <c r="F43" s="11">
        <v>0</v>
      </c>
      <c r="G43" s="11">
        <v>0</v>
      </c>
      <c r="H43" s="11">
        <v>0</v>
      </c>
      <c r="I43" s="11">
        <v>0</v>
      </c>
      <c r="J43" s="11">
        <v>0</v>
      </c>
      <c r="K43" s="11">
        <v>0</v>
      </c>
      <c r="L43" s="11">
        <v>0</v>
      </c>
      <c r="M43" s="11">
        <v>0</v>
      </c>
      <c r="N43" s="12">
        <f t="shared" si="4"/>
        <v>0</v>
      </c>
      <c r="O43" s="6"/>
      <c r="P43" s="6"/>
      <c r="Q43" s="6"/>
      <c r="R43" s="6"/>
      <c r="S43" s="6"/>
      <c r="T43" s="6"/>
      <c r="U43" s="6"/>
      <c r="V43" s="6"/>
      <c r="W43" s="6"/>
      <c r="X43" s="6"/>
      <c r="Y43" s="6"/>
      <c r="Z43" s="6"/>
    </row>
    <row r="44" spans="1:26" ht="13.5" customHeight="1" x14ac:dyDescent="0.25">
      <c r="A44" s="5" t="s">
        <v>64</v>
      </c>
      <c r="B44" s="11">
        <v>0</v>
      </c>
      <c r="C44" s="11">
        <v>0</v>
      </c>
      <c r="D44" s="11">
        <v>0</v>
      </c>
      <c r="E44" s="11">
        <v>0</v>
      </c>
      <c r="F44" s="11">
        <v>0</v>
      </c>
      <c r="G44" s="11">
        <v>0</v>
      </c>
      <c r="H44" s="11">
        <v>0</v>
      </c>
      <c r="I44" s="11">
        <v>0</v>
      </c>
      <c r="J44" s="11">
        <v>0</v>
      </c>
      <c r="K44" s="11">
        <v>0</v>
      </c>
      <c r="L44" s="11">
        <v>0</v>
      </c>
      <c r="M44" s="11">
        <v>0</v>
      </c>
      <c r="N44" s="12">
        <f t="shared" si="4"/>
        <v>0</v>
      </c>
      <c r="O44" s="6"/>
      <c r="P44" s="6"/>
      <c r="Q44" s="6"/>
      <c r="R44" s="6"/>
      <c r="S44" s="6"/>
      <c r="T44" s="6"/>
      <c r="U44" s="6"/>
      <c r="V44" s="6"/>
      <c r="W44" s="6"/>
      <c r="X44" s="6"/>
      <c r="Y44" s="6"/>
      <c r="Z44" s="6"/>
    </row>
    <row r="45" spans="1:26" ht="13.5" customHeight="1" x14ac:dyDescent="0.25">
      <c r="A45" s="5" t="s">
        <v>64</v>
      </c>
      <c r="B45" s="11">
        <v>0</v>
      </c>
      <c r="C45" s="11">
        <v>0</v>
      </c>
      <c r="D45" s="11">
        <v>0</v>
      </c>
      <c r="E45" s="11">
        <v>0</v>
      </c>
      <c r="F45" s="11">
        <v>0</v>
      </c>
      <c r="G45" s="11">
        <v>0</v>
      </c>
      <c r="H45" s="11">
        <v>0</v>
      </c>
      <c r="I45" s="11">
        <v>0</v>
      </c>
      <c r="J45" s="11">
        <v>0</v>
      </c>
      <c r="K45" s="11">
        <v>0</v>
      </c>
      <c r="L45" s="11">
        <v>0</v>
      </c>
      <c r="M45" s="11">
        <v>0</v>
      </c>
      <c r="N45" s="12">
        <f t="shared" si="4"/>
        <v>0</v>
      </c>
      <c r="O45" s="6"/>
      <c r="P45" s="6"/>
      <c r="Q45" s="6"/>
      <c r="R45" s="6"/>
      <c r="S45" s="6"/>
      <c r="T45" s="6"/>
      <c r="U45" s="6"/>
      <c r="V45" s="6"/>
      <c r="W45" s="6"/>
      <c r="X45" s="6"/>
      <c r="Y45" s="6"/>
      <c r="Z45" s="6"/>
    </row>
    <row r="46" spans="1:26" ht="13.5" customHeight="1" x14ac:dyDescent="0.25">
      <c r="A46" s="5" t="s">
        <v>64</v>
      </c>
      <c r="B46" s="11">
        <v>0</v>
      </c>
      <c r="C46" s="11">
        <v>0</v>
      </c>
      <c r="D46" s="11">
        <v>0</v>
      </c>
      <c r="E46" s="11">
        <v>0</v>
      </c>
      <c r="F46" s="11">
        <v>0</v>
      </c>
      <c r="G46" s="11">
        <v>0</v>
      </c>
      <c r="H46" s="11">
        <v>0</v>
      </c>
      <c r="I46" s="11">
        <v>0</v>
      </c>
      <c r="J46" s="11">
        <v>0</v>
      </c>
      <c r="K46" s="11">
        <v>0</v>
      </c>
      <c r="L46" s="11">
        <v>0</v>
      </c>
      <c r="M46" s="11">
        <v>0</v>
      </c>
      <c r="N46" s="12">
        <f t="shared" si="4"/>
        <v>0</v>
      </c>
      <c r="O46" s="6"/>
      <c r="P46" s="6"/>
      <c r="Q46" s="6"/>
      <c r="R46" s="6"/>
      <c r="S46" s="6"/>
      <c r="T46" s="6"/>
      <c r="U46" s="6"/>
      <c r="V46" s="6"/>
      <c r="W46" s="6"/>
      <c r="X46" s="6"/>
      <c r="Y46" s="6"/>
      <c r="Z46" s="6"/>
    </row>
    <row r="47" spans="1:26" ht="13.5" customHeight="1" x14ac:dyDescent="0.25">
      <c r="A47" s="5" t="s">
        <v>64</v>
      </c>
      <c r="B47" s="11">
        <v>0</v>
      </c>
      <c r="C47" s="11">
        <v>0</v>
      </c>
      <c r="D47" s="11">
        <v>0</v>
      </c>
      <c r="E47" s="11">
        <v>0</v>
      </c>
      <c r="F47" s="11">
        <v>0</v>
      </c>
      <c r="G47" s="11">
        <v>0</v>
      </c>
      <c r="H47" s="11">
        <v>0</v>
      </c>
      <c r="I47" s="11">
        <v>0</v>
      </c>
      <c r="J47" s="11">
        <v>0</v>
      </c>
      <c r="K47" s="11">
        <v>0</v>
      </c>
      <c r="L47" s="11">
        <v>0</v>
      </c>
      <c r="M47" s="11">
        <v>0</v>
      </c>
      <c r="N47" s="12">
        <f t="shared" si="4"/>
        <v>0</v>
      </c>
      <c r="O47" s="6"/>
      <c r="P47" s="6"/>
      <c r="Q47" s="6"/>
      <c r="R47" s="6"/>
      <c r="S47" s="6"/>
      <c r="T47" s="6"/>
      <c r="U47" s="6"/>
      <c r="V47" s="6"/>
      <c r="W47" s="6"/>
      <c r="X47" s="6"/>
      <c r="Y47" s="6"/>
      <c r="Z47" s="6"/>
    </row>
    <row r="48" spans="1:26" ht="13.5" customHeight="1" x14ac:dyDescent="0.25">
      <c r="A48" s="13" t="s">
        <v>104</v>
      </c>
      <c r="B48" s="11">
        <f t="shared" ref="B48:M48" si="5">SUM(B20:B47)</f>
        <v>0</v>
      </c>
      <c r="C48" s="11">
        <f t="shared" si="5"/>
        <v>0</v>
      </c>
      <c r="D48" s="11">
        <f t="shared" si="5"/>
        <v>0</v>
      </c>
      <c r="E48" s="11">
        <f t="shared" si="5"/>
        <v>0</v>
      </c>
      <c r="F48" s="11">
        <f t="shared" si="5"/>
        <v>0</v>
      </c>
      <c r="G48" s="11">
        <f t="shared" si="5"/>
        <v>0</v>
      </c>
      <c r="H48" s="11">
        <f t="shared" si="5"/>
        <v>0</v>
      </c>
      <c r="I48" s="11">
        <f t="shared" si="5"/>
        <v>0</v>
      </c>
      <c r="J48" s="11">
        <f t="shared" si="5"/>
        <v>0</v>
      </c>
      <c r="K48" s="11">
        <f t="shared" si="5"/>
        <v>0</v>
      </c>
      <c r="L48" s="11">
        <f t="shared" si="5"/>
        <v>0</v>
      </c>
      <c r="M48" s="11">
        <f t="shared" si="5"/>
        <v>0</v>
      </c>
      <c r="N48" s="12">
        <f t="shared" si="4"/>
        <v>0</v>
      </c>
      <c r="O48" s="6"/>
      <c r="P48" s="6"/>
      <c r="Q48" s="6"/>
      <c r="R48" s="6"/>
      <c r="S48" s="6"/>
      <c r="T48" s="6"/>
      <c r="U48" s="6"/>
      <c r="V48" s="6"/>
      <c r="W48" s="6"/>
      <c r="X48" s="6"/>
      <c r="Y48" s="6"/>
      <c r="Z48" s="6"/>
    </row>
    <row r="49" spans="1:26" ht="13.5" customHeight="1" x14ac:dyDescent="0.25">
      <c r="A49" s="6"/>
      <c r="B49" s="12"/>
      <c r="C49" s="12"/>
      <c r="D49" s="12"/>
      <c r="E49" s="12"/>
      <c r="F49" s="12"/>
      <c r="G49" s="12"/>
      <c r="H49" s="12"/>
      <c r="I49" s="12"/>
      <c r="J49" s="12"/>
      <c r="K49" s="12"/>
      <c r="L49" s="12"/>
      <c r="M49" s="12"/>
      <c r="N49" s="6"/>
      <c r="O49" s="6"/>
      <c r="P49" s="6"/>
      <c r="Q49" s="6"/>
      <c r="R49" s="6"/>
      <c r="S49" s="6"/>
      <c r="T49" s="6"/>
      <c r="U49" s="6"/>
      <c r="V49" s="6"/>
      <c r="W49" s="6"/>
      <c r="X49" s="6"/>
      <c r="Y49" s="6"/>
      <c r="Z49" s="6"/>
    </row>
    <row r="50" spans="1:26" ht="13.5" customHeight="1" x14ac:dyDescent="0.25">
      <c r="A50" s="6"/>
      <c r="B50" s="12"/>
      <c r="C50" s="12"/>
      <c r="D50" s="12"/>
      <c r="E50" s="12"/>
      <c r="F50" s="12"/>
      <c r="G50" s="12"/>
      <c r="H50" s="12"/>
      <c r="I50" s="12"/>
      <c r="J50" s="12"/>
      <c r="K50" s="12"/>
      <c r="L50" s="12"/>
      <c r="M50" s="12"/>
      <c r="N50" s="6"/>
      <c r="O50" s="6"/>
      <c r="P50" s="6"/>
      <c r="Q50" s="6"/>
      <c r="R50" s="6"/>
      <c r="S50" s="6"/>
      <c r="T50" s="6"/>
      <c r="U50" s="6"/>
      <c r="V50" s="6"/>
      <c r="W50" s="6"/>
      <c r="X50" s="6"/>
      <c r="Y50" s="6"/>
      <c r="Z50" s="6"/>
    </row>
    <row r="51" spans="1:26" ht="13.5" customHeight="1" x14ac:dyDescent="0.25">
      <c r="A51" s="5" t="s">
        <v>105</v>
      </c>
      <c r="B51" s="11" t="e">
        <f t="shared" ref="B51:M51" si="6">B14-B48</f>
        <v>#REF!</v>
      </c>
      <c r="C51" s="11">
        <f t="shared" si="6"/>
        <v>0</v>
      </c>
      <c r="D51" s="11">
        <f t="shared" si="6"/>
        <v>0</v>
      </c>
      <c r="E51" s="11">
        <f t="shared" si="6"/>
        <v>0</v>
      </c>
      <c r="F51" s="11">
        <f t="shared" si="6"/>
        <v>0</v>
      </c>
      <c r="G51" s="11">
        <f t="shared" si="6"/>
        <v>0</v>
      </c>
      <c r="H51" s="11">
        <f t="shared" si="6"/>
        <v>0</v>
      </c>
      <c r="I51" s="11">
        <f t="shared" si="6"/>
        <v>0</v>
      </c>
      <c r="J51" s="11">
        <f t="shared" si="6"/>
        <v>0</v>
      </c>
      <c r="K51" s="11">
        <f t="shared" si="6"/>
        <v>0</v>
      </c>
      <c r="L51" s="11">
        <f t="shared" si="6"/>
        <v>0</v>
      </c>
      <c r="M51" s="11">
        <f t="shared" si="6"/>
        <v>0</v>
      </c>
      <c r="N51" s="12" t="e">
        <f>SUM(B51:M51)</f>
        <v>#REF!</v>
      </c>
      <c r="O51" s="6"/>
      <c r="P51" s="6"/>
      <c r="Q51" s="6"/>
      <c r="R51" s="6"/>
      <c r="S51" s="6"/>
      <c r="T51" s="6"/>
      <c r="U51" s="6"/>
      <c r="V51" s="6"/>
      <c r="W51" s="6"/>
      <c r="X51" s="6"/>
      <c r="Y51" s="6"/>
      <c r="Z51" s="6"/>
    </row>
    <row r="52" spans="1:26" ht="13.5" customHeight="1" x14ac:dyDescent="0.25">
      <c r="A52" s="5" t="s">
        <v>106</v>
      </c>
      <c r="B52" s="11"/>
      <c r="C52" s="11"/>
      <c r="D52" s="11"/>
      <c r="E52" s="11"/>
      <c r="F52" s="11"/>
      <c r="G52" s="11"/>
      <c r="H52" s="11"/>
      <c r="I52" s="11"/>
      <c r="J52" s="11"/>
      <c r="K52" s="11"/>
      <c r="L52" s="11"/>
      <c r="M52" s="11"/>
      <c r="N52" s="11" t="e">
        <f>N51*0.78</f>
        <v>#REF!</v>
      </c>
      <c r="O52" s="6"/>
      <c r="P52" s="6"/>
      <c r="Q52" s="6"/>
      <c r="R52" s="6"/>
      <c r="S52" s="6"/>
      <c r="T52" s="6"/>
      <c r="U52" s="6"/>
      <c r="V52" s="6"/>
      <c r="W52" s="6"/>
      <c r="X52" s="6"/>
      <c r="Y52" s="6"/>
      <c r="Z52" s="6"/>
    </row>
    <row r="53" spans="1:26" ht="13.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row r="55" spans="1:26" ht="15.75" customHeight="1" x14ac:dyDescent="0.25"/>
    <row r="56" spans="1:26" ht="15.75" customHeight="1" x14ac:dyDescent="0.25"/>
    <row r="57" spans="1:26" ht="15.75" customHeight="1" x14ac:dyDescent="0.25"/>
    <row r="58" spans="1:26" ht="15.75" customHeight="1" x14ac:dyDescent="0.25"/>
    <row r="59" spans="1:26" ht="15.75" customHeight="1" x14ac:dyDescent="0.25"/>
    <row r="60" spans="1:26" ht="15.75" customHeight="1" x14ac:dyDescent="0.25"/>
    <row r="61" spans="1:26" ht="15.75" customHeight="1" x14ac:dyDescent="0.25"/>
    <row r="62" spans="1:26" ht="15.75" customHeight="1" x14ac:dyDescent="0.25"/>
    <row r="63" spans="1:26" ht="15.75" customHeight="1" x14ac:dyDescent="0.25"/>
    <row r="64" spans="1: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topLeftCell="A3" workbookViewId="0">
      <selection activeCell="A37" sqref="A37"/>
    </sheetView>
  </sheetViews>
  <sheetFormatPr defaultColWidth="11.125" defaultRowHeight="15" customHeight="1" x14ac:dyDescent="0.25"/>
  <cols>
    <col min="1" max="1" width="21" customWidth="1"/>
    <col min="2" max="13" width="11.75" customWidth="1"/>
    <col min="14" max="37" width="10" customWidth="1"/>
  </cols>
  <sheetData>
    <row r="1" spans="1:37" ht="19.5" customHeight="1" x14ac:dyDescent="0.25">
      <c r="A1" s="1" t="s">
        <v>114</v>
      </c>
    </row>
    <row r="2" spans="1:37" ht="15.75" x14ac:dyDescent="0.25">
      <c r="A2" s="15"/>
      <c r="B2" s="4"/>
      <c r="C2" s="4"/>
      <c r="D2" s="5"/>
    </row>
    <row r="3" spans="1:37" ht="13.5" customHeight="1" x14ac:dyDescent="0.25">
      <c r="A3" s="13" t="s">
        <v>88</v>
      </c>
      <c r="B3" s="4"/>
      <c r="C3" s="4"/>
      <c r="D3" s="5"/>
      <c r="E3" s="6"/>
      <c r="F3" s="6"/>
      <c r="G3" s="6"/>
      <c r="H3" s="6"/>
      <c r="I3" s="6"/>
      <c r="J3" s="6"/>
      <c r="K3" s="6"/>
      <c r="L3" s="6"/>
      <c r="M3" s="6"/>
      <c r="N3" s="4"/>
      <c r="O3" s="4"/>
      <c r="P3" s="5"/>
      <c r="Q3" s="6"/>
      <c r="R3" s="6"/>
      <c r="S3" s="6"/>
      <c r="T3" s="6"/>
      <c r="U3" s="6"/>
      <c r="V3" s="6"/>
      <c r="W3" s="6"/>
      <c r="X3" s="6"/>
      <c r="Y3" s="6"/>
      <c r="Z3" s="6"/>
      <c r="AA3" s="6"/>
      <c r="AB3" s="6"/>
      <c r="AC3" s="6"/>
      <c r="AD3" s="6"/>
      <c r="AE3" s="6"/>
      <c r="AF3" s="6"/>
      <c r="AG3" s="6"/>
      <c r="AH3" s="6"/>
      <c r="AI3" s="6"/>
      <c r="AJ3" s="6"/>
      <c r="AK3" s="6"/>
    </row>
    <row r="4" spans="1:37" ht="13.5" customHeight="1" x14ac:dyDescent="0.25">
      <c r="A4" s="7" t="s">
        <v>108</v>
      </c>
      <c r="B4" s="16" t="s">
        <v>115</v>
      </c>
      <c r="C4" s="7" t="s">
        <v>116</v>
      </c>
      <c r="D4" s="7" t="s">
        <v>117</v>
      </c>
      <c r="E4" s="7" t="s">
        <v>118</v>
      </c>
      <c r="F4" s="7" t="s">
        <v>119</v>
      </c>
      <c r="G4" s="7" t="s">
        <v>120</v>
      </c>
      <c r="H4" s="7" t="s">
        <v>121</v>
      </c>
      <c r="I4" s="8" t="s">
        <v>122</v>
      </c>
      <c r="J4" s="8" t="s">
        <v>123</v>
      </c>
      <c r="K4" s="8" t="s">
        <v>124</v>
      </c>
      <c r="L4" s="8" t="s">
        <v>125</v>
      </c>
      <c r="M4" s="8" t="s">
        <v>126</v>
      </c>
      <c r="N4" s="7" t="s">
        <v>127</v>
      </c>
      <c r="O4" s="7" t="s">
        <v>128</v>
      </c>
      <c r="P4" s="7" t="s">
        <v>129</v>
      </c>
      <c r="Q4" s="7" t="s">
        <v>130</v>
      </c>
      <c r="R4" s="7" t="s">
        <v>131</v>
      </c>
      <c r="S4" s="7" t="s">
        <v>132</v>
      </c>
      <c r="T4" s="7" t="s">
        <v>133</v>
      </c>
      <c r="U4" s="8" t="s">
        <v>134</v>
      </c>
      <c r="V4" s="8" t="s">
        <v>135</v>
      </c>
      <c r="W4" s="8" t="s">
        <v>136</v>
      </c>
      <c r="X4" s="8" t="s">
        <v>137</v>
      </c>
      <c r="Y4" s="8" t="s">
        <v>138</v>
      </c>
      <c r="Z4" s="7" t="s">
        <v>139</v>
      </c>
      <c r="AA4" s="7" t="s">
        <v>140</v>
      </c>
      <c r="AB4" s="7" t="s">
        <v>141</v>
      </c>
      <c r="AC4" s="7" t="s">
        <v>142</v>
      </c>
      <c r="AD4" s="7" t="s">
        <v>143</v>
      </c>
      <c r="AE4" s="7" t="s">
        <v>144</v>
      </c>
      <c r="AF4" s="7" t="s">
        <v>145</v>
      </c>
      <c r="AG4" s="8" t="s">
        <v>146</v>
      </c>
      <c r="AH4" s="8" t="s">
        <v>147</v>
      </c>
      <c r="AI4" s="8" t="s">
        <v>148</v>
      </c>
      <c r="AJ4" s="8" t="s">
        <v>149</v>
      </c>
      <c r="AK4" s="8" t="s">
        <v>150</v>
      </c>
    </row>
    <row r="5" spans="1:37" ht="13.5" customHeight="1" x14ac:dyDescent="0.25">
      <c r="A5" s="13" t="s">
        <v>92</v>
      </c>
      <c r="B5" s="11">
        <f>'Resultatbudget år 1'!F14</f>
        <v>107302</v>
      </c>
      <c r="C5" s="11">
        <f>'Resultatbudget år 1'!G14</f>
        <v>128750</v>
      </c>
      <c r="D5" s="11">
        <f>'Resultatbudget år 1'!H14</f>
        <v>128750</v>
      </c>
      <c r="E5" s="11">
        <f>'Resultatbudget år 1'!I14</f>
        <v>117350</v>
      </c>
      <c r="F5" s="11">
        <f>'Resultatbudget år 1'!J14</f>
        <v>92500</v>
      </c>
      <c r="G5" s="11">
        <f>'Resultatbudget år 1'!K14</f>
        <v>103750</v>
      </c>
      <c r="H5" s="11">
        <f>'Resultatbudget år 1'!L14</f>
        <v>108750</v>
      </c>
      <c r="I5" s="11">
        <f>'Resultatbudget år 1'!M14</f>
        <v>97500</v>
      </c>
      <c r="J5" s="11">
        <f>'Resultatbudget år 1'!N14</f>
        <v>143750</v>
      </c>
      <c r="K5" s="11">
        <f>'Resultatbudget år 1'!O14</f>
        <v>125000</v>
      </c>
      <c r="L5" s="11">
        <f>'Resultatbudget år 1'!P14</f>
        <v>133750</v>
      </c>
      <c r="M5" s="11">
        <f>'Resultatbudget år 1'!Q14</f>
        <v>75000</v>
      </c>
      <c r="N5" s="11" t="e">
        <f>#REF!</f>
        <v>#REF!</v>
      </c>
      <c r="O5" s="11" t="e">
        <f>#REF!</f>
        <v>#REF!</v>
      </c>
      <c r="P5" s="11" t="e">
        <f>#REF!</f>
        <v>#REF!</v>
      </c>
      <c r="Q5" s="11" t="e">
        <f>#REF!</f>
        <v>#REF!</v>
      </c>
      <c r="R5" s="11" t="e">
        <f>#REF!</f>
        <v>#REF!</v>
      </c>
      <c r="S5" s="11" t="e">
        <f>#REF!</f>
        <v>#REF!</v>
      </c>
      <c r="T5" s="11" t="e">
        <f>#REF!</f>
        <v>#REF!</v>
      </c>
      <c r="U5" s="11" t="e">
        <f>#REF!</f>
        <v>#REF!</v>
      </c>
      <c r="V5" s="11" t="e">
        <f>#REF!</f>
        <v>#REF!</v>
      </c>
      <c r="W5" s="11" t="e">
        <f>#REF!</f>
        <v>#REF!</v>
      </c>
      <c r="X5" s="11" t="e">
        <f>#REF!</f>
        <v>#REF!</v>
      </c>
      <c r="Y5" s="11" t="e">
        <f>#REF!</f>
        <v>#REF!</v>
      </c>
      <c r="Z5" s="11" t="e">
        <f>'Resultatbudget år 3'!B14</f>
        <v>#REF!</v>
      </c>
      <c r="AA5" s="11">
        <f>'Resultatbudget år 3'!C14</f>
        <v>0</v>
      </c>
      <c r="AB5" s="11">
        <f>'Resultatbudget år 3'!D14</f>
        <v>0</v>
      </c>
      <c r="AC5" s="11">
        <f>'Resultatbudget år 3'!E14</f>
        <v>0</v>
      </c>
      <c r="AD5" s="11">
        <f>'Resultatbudget år 3'!F14</f>
        <v>0</v>
      </c>
      <c r="AE5" s="11">
        <f>'Resultatbudget år 3'!G14</f>
        <v>0</v>
      </c>
      <c r="AF5" s="11">
        <f>'Resultatbudget år 3'!H14</f>
        <v>0</v>
      </c>
      <c r="AG5" s="11">
        <f>'Resultatbudget år 3'!I14</f>
        <v>0</v>
      </c>
      <c r="AH5" s="11">
        <f>'Resultatbudget år 3'!J14</f>
        <v>0</v>
      </c>
      <c r="AI5" s="11">
        <f>'Resultatbudget år 3'!K14</f>
        <v>0</v>
      </c>
      <c r="AJ5" s="11">
        <f>'Resultatbudget år 3'!L14</f>
        <v>0</v>
      </c>
      <c r="AK5" s="11">
        <f>'Resultatbudget år 3'!M14</f>
        <v>0</v>
      </c>
    </row>
    <row r="6" spans="1:37" ht="13.5" customHeight="1" x14ac:dyDescent="0.25">
      <c r="A6" s="6"/>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ht="13.5" customHeight="1" x14ac:dyDescent="0.25">
      <c r="A7" s="13" t="s">
        <v>27</v>
      </c>
      <c r="B7" s="11"/>
      <c r="C7" s="11"/>
      <c r="D7" s="11"/>
      <c r="E7" s="12"/>
      <c r="F7" s="12"/>
      <c r="G7" s="12"/>
      <c r="H7" s="12"/>
      <c r="I7" s="12"/>
      <c r="J7" s="12"/>
      <c r="K7" s="12"/>
      <c r="L7" s="12"/>
      <c r="M7" s="12"/>
      <c r="N7" s="11"/>
      <c r="O7" s="11"/>
      <c r="P7" s="11"/>
      <c r="Q7" s="12"/>
      <c r="R7" s="12"/>
      <c r="S7" s="12"/>
      <c r="T7" s="12"/>
      <c r="U7" s="12"/>
      <c r="V7" s="12"/>
      <c r="W7" s="12"/>
      <c r="X7" s="12"/>
      <c r="Y7" s="12"/>
      <c r="Z7" s="11"/>
      <c r="AA7" s="11"/>
      <c r="AB7" s="11"/>
      <c r="AC7" s="12"/>
      <c r="AD7" s="12"/>
      <c r="AE7" s="12"/>
      <c r="AF7" s="12"/>
      <c r="AG7" s="12"/>
      <c r="AH7" s="12"/>
      <c r="AI7" s="12"/>
      <c r="AJ7" s="12"/>
      <c r="AK7" s="12"/>
    </row>
    <row r="8" spans="1:37" ht="13.5" customHeight="1" x14ac:dyDescent="0.25">
      <c r="A8" s="13" t="s">
        <v>104</v>
      </c>
      <c r="B8" s="11">
        <f>'Resultatbudget år 1'!F66</f>
        <v>-71898.94</v>
      </c>
      <c r="C8" s="11">
        <f>'Resultatbudget år 1'!G66</f>
        <v>-67948.94</v>
      </c>
      <c r="D8" s="11">
        <f>'Resultatbudget år 1'!H66</f>
        <v>-70197.94</v>
      </c>
      <c r="E8" s="11">
        <f>'Resultatbudget år 1'!I66</f>
        <v>-67197.94</v>
      </c>
      <c r="F8" s="11">
        <f>'Resultatbudget år 1'!J66</f>
        <v>-68697.94</v>
      </c>
      <c r="G8" s="11">
        <f>'Resultatbudget år 1'!K66</f>
        <v>-79397.94</v>
      </c>
      <c r="H8" s="11">
        <f>'Resultatbudget år 1'!L66</f>
        <v>-63227.94</v>
      </c>
      <c r="I8" s="11">
        <f>'Resultatbudget år 1'!M66</f>
        <v>-61397.94</v>
      </c>
      <c r="J8" s="11">
        <f>'Resultatbudget år 1'!N66</f>
        <v>-93247.94</v>
      </c>
      <c r="K8" s="11">
        <f>'Resultatbudget år 1'!O66</f>
        <v>-61397.94</v>
      </c>
      <c r="L8" s="11">
        <f>'Resultatbudget år 1'!P66</f>
        <v>-61558.94</v>
      </c>
      <c r="M8" s="11">
        <f>'Resultatbudget år 1'!Q66</f>
        <v>-63558.94</v>
      </c>
      <c r="N8" s="11" t="e">
        <f>#REF!</f>
        <v>#REF!</v>
      </c>
      <c r="O8" s="11" t="e">
        <f>#REF!</f>
        <v>#REF!</v>
      </c>
      <c r="P8" s="11" t="e">
        <f>#REF!</f>
        <v>#REF!</v>
      </c>
      <c r="Q8" s="11" t="e">
        <f>#REF!</f>
        <v>#REF!</v>
      </c>
      <c r="R8" s="11" t="e">
        <f>#REF!</f>
        <v>#REF!</v>
      </c>
      <c r="S8" s="11" t="e">
        <f>#REF!</f>
        <v>#REF!</v>
      </c>
      <c r="T8" s="11" t="e">
        <f>#REF!</f>
        <v>#REF!</v>
      </c>
      <c r="U8" s="11" t="e">
        <f>#REF!</f>
        <v>#REF!</v>
      </c>
      <c r="V8" s="11" t="e">
        <f>#REF!</f>
        <v>#REF!</v>
      </c>
      <c r="W8" s="11" t="e">
        <f>#REF!</f>
        <v>#REF!</v>
      </c>
      <c r="X8" s="11" t="e">
        <f>#REF!</f>
        <v>#REF!</v>
      </c>
      <c r="Y8" s="11" t="e">
        <f>#REF!</f>
        <v>#REF!</v>
      </c>
      <c r="Z8" s="11">
        <f>'Resultatbudget år 3'!B48</f>
        <v>0</v>
      </c>
      <c r="AA8" s="11">
        <f>'Resultatbudget år 3'!C48</f>
        <v>0</v>
      </c>
      <c r="AB8" s="11">
        <f>'Resultatbudget år 3'!D48</f>
        <v>0</v>
      </c>
      <c r="AC8" s="11">
        <f>'Resultatbudget år 3'!E48</f>
        <v>0</v>
      </c>
      <c r="AD8" s="11">
        <f>'Resultatbudget år 3'!F48</f>
        <v>0</v>
      </c>
      <c r="AE8" s="11">
        <f>'Resultatbudget år 3'!G48</f>
        <v>0</v>
      </c>
      <c r="AF8" s="11">
        <f>'Resultatbudget år 3'!H48</f>
        <v>0</v>
      </c>
      <c r="AG8" s="11">
        <f>'Resultatbudget år 3'!I48</f>
        <v>0</v>
      </c>
      <c r="AH8" s="11">
        <f>'Resultatbudget år 3'!J48</f>
        <v>0</v>
      </c>
      <c r="AI8" s="11">
        <f>'Resultatbudget år 3'!K48</f>
        <v>0</v>
      </c>
      <c r="AJ8" s="11">
        <f>'Resultatbudget år 3'!L48</f>
        <v>0</v>
      </c>
      <c r="AK8" s="11">
        <f>'Resultatbudget år 3'!M48</f>
        <v>0</v>
      </c>
    </row>
    <row r="9" spans="1:37" ht="13.5" customHeight="1" x14ac:dyDescent="0.25">
      <c r="A9" s="17" t="s">
        <v>105</v>
      </c>
      <c r="B9" s="18">
        <f t="shared" ref="B9:AK9" si="0">B5-B8</f>
        <v>179200.94</v>
      </c>
      <c r="C9" s="18">
        <f t="shared" si="0"/>
        <v>196698.94</v>
      </c>
      <c r="D9" s="18">
        <f t="shared" si="0"/>
        <v>198947.94</v>
      </c>
      <c r="E9" s="18">
        <f t="shared" si="0"/>
        <v>184547.94</v>
      </c>
      <c r="F9" s="18">
        <f t="shared" si="0"/>
        <v>161197.94</v>
      </c>
      <c r="G9" s="18">
        <f t="shared" si="0"/>
        <v>183147.94</v>
      </c>
      <c r="H9" s="18">
        <f t="shared" si="0"/>
        <v>171977.94</v>
      </c>
      <c r="I9" s="18">
        <f t="shared" si="0"/>
        <v>158897.94</v>
      </c>
      <c r="J9" s="18">
        <f t="shared" si="0"/>
        <v>236997.94</v>
      </c>
      <c r="K9" s="18">
        <f t="shared" si="0"/>
        <v>186397.94</v>
      </c>
      <c r="L9" s="18">
        <f t="shared" si="0"/>
        <v>195308.94</v>
      </c>
      <c r="M9" s="18">
        <f t="shared" si="0"/>
        <v>138558.94</v>
      </c>
      <c r="N9" s="18" t="e">
        <f t="shared" si="0"/>
        <v>#REF!</v>
      </c>
      <c r="O9" s="18" t="e">
        <f t="shared" si="0"/>
        <v>#REF!</v>
      </c>
      <c r="P9" s="18" t="e">
        <f t="shared" si="0"/>
        <v>#REF!</v>
      </c>
      <c r="Q9" s="18" t="e">
        <f t="shared" si="0"/>
        <v>#REF!</v>
      </c>
      <c r="R9" s="18" t="e">
        <f t="shared" si="0"/>
        <v>#REF!</v>
      </c>
      <c r="S9" s="18" t="e">
        <f t="shared" si="0"/>
        <v>#REF!</v>
      </c>
      <c r="T9" s="18" t="e">
        <f t="shared" si="0"/>
        <v>#REF!</v>
      </c>
      <c r="U9" s="18" t="e">
        <f t="shared" si="0"/>
        <v>#REF!</v>
      </c>
      <c r="V9" s="18" t="e">
        <f t="shared" si="0"/>
        <v>#REF!</v>
      </c>
      <c r="W9" s="18" t="e">
        <f t="shared" si="0"/>
        <v>#REF!</v>
      </c>
      <c r="X9" s="18" t="e">
        <f t="shared" si="0"/>
        <v>#REF!</v>
      </c>
      <c r="Y9" s="18" t="e">
        <f t="shared" si="0"/>
        <v>#REF!</v>
      </c>
      <c r="Z9" s="18" t="e">
        <f t="shared" si="0"/>
        <v>#REF!</v>
      </c>
      <c r="AA9" s="18">
        <f t="shared" si="0"/>
        <v>0</v>
      </c>
      <c r="AB9" s="18">
        <f t="shared" si="0"/>
        <v>0</v>
      </c>
      <c r="AC9" s="18">
        <f t="shared" si="0"/>
        <v>0</v>
      </c>
      <c r="AD9" s="18">
        <f t="shared" si="0"/>
        <v>0</v>
      </c>
      <c r="AE9" s="18">
        <f t="shared" si="0"/>
        <v>0</v>
      </c>
      <c r="AF9" s="18">
        <f t="shared" si="0"/>
        <v>0</v>
      </c>
      <c r="AG9" s="18">
        <f t="shared" si="0"/>
        <v>0</v>
      </c>
      <c r="AH9" s="18">
        <f t="shared" si="0"/>
        <v>0</v>
      </c>
      <c r="AI9" s="18">
        <f t="shared" si="0"/>
        <v>0</v>
      </c>
      <c r="AJ9" s="18">
        <f t="shared" si="0"/>
        <v>0</v>
      </c>
      <c r="AK9" s="18">
        <f t="shared" si="0"/>
        <v>0</v>
      </c>
    </row>
    <row r="10" spans="1:37" ht="13.5" customHeight="1" x14ac:dyDescent="0.25">
      <c r="A10" s="13"/>
      <c r="B10" s="11"/>
      <c r="C10" s="11"/>
      <c r="D10" s="11"/>
      <c r="E10" s="11"/>
      <c r="F10" s="11"/>
      <c r="G10" s="11"/>
      <c r="H10" s="11"/>
      <c r="I10" s="11"/>
      <c r="J10" s="11"/>
      <c r="K10" s="11"/>
      <c r="L10" s="11"/>
      <c r="M10" s="11"/>
      <c r="N10" s="6"/>
      <c r="O10" s="6"/>
      <c r="P10" s="6"/>
      <c r="Q10" s="6"/>
      <c r="R10" s="6"/>
      <c r="S10" s="6"/>
      <c r="T10" s="6"/>
      <c r="U10" s="6"/>
      <c r="V10" s="6"/>
      <c r="W10" s="6"/>
      <c r="X10" s="6"/>
      <c r="Y10" s="6"/>
      <c r="Z10" s="6"/>
      <c r="AA10" s="6"/>
      <c r="AB10" s="6"/>
      <c r="AC10" s="6"/>
      <c r="AD10" s="6"/>
      <c r="AE10" s="6"/>
      <c r="AF10" s="6"/>
      <c r="AG10" s="6"/>
      <c r="AH10" s="6"/>
      <c r="AI10" s="6"/>
      <c r="AJ10" s="6"/>
      <c r="AK10" s="6"/>
    </row>
    <row r="11" spans="1:37" ht="13.5" customHeight="1" x14ac:dyDescent="0.25">
      <c r="A11" s="6"/>
      <c r="B11" s="12"/>
      <c r="C11" s="12"/>
      <c r="D11" s="12"/>
      <c r="E11" s="12"/>
      <c r="F11" s="12"/>
      <c r="G11" s="12"/>
      <c r="H11" s="12"/>
      <c r="I11" s="12"/>
      <c r="J11" s="12"/>
      <c r="K11" s="12"/>
      <c r="L11" s="12"/>
      <c r="M11" s="12"/>
      <c r="N11" s="6"/>
      <c r="O11" s="6"/>
      <c r="P11" s="6"/>
      <c r="Q11" s="6"/>
      <c r="R11" s="6"/>
      <c r="S11" s="6"/>
      <c r="T11" s="6"/>
      <c r="U11" s="6"/>
      <c r="V11" s="6"/>
      <c r="W11" s="6"/>
      <c r="X11" s="6"/>
      <c r="Y11" s="6"/>
      <c r="Z11" s="6"/>
      <c r="AA11" s="6"/>
      <c r="AB11" s="6"/>
      <c r="AC11" s="6"/>
      <c r="AD11" s="6"/>
      <c r="AE11" s="6"/>
      <c r="AF11" s="6"/>
      <c r="AG11" s="6"/>
      <c r="AH11" s="6"/>
      <c r="AI11" s="6"/>
      <c r="AJ11" s="6"/>
      <c r="AK11" s="6"/>
    </row>
    <row r="12" spans="1:37" ht="13.5"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ht="13.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row>
    <row r="15" spans="1:37" ht="13.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row>
    <row r="16" spans="1:37" ht="13.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row>
    <row r="17" spans="1:37" ht="13.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row r="18" spans="1:37" ht="13.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ht="13.5" customHeight="1" x14ac:dyDescent="0.25">
      <c r="A19" s="13"/>
      <c r="B19" s="11"/>
      <c r="C19" s="11"/>
      <c r="D19" s="11"/>
      <c r="E19" s="11"/>
      <c r="F19" s="11"/>
      <c r="G19" s="11"/>
      <c r="H19" s="11"/>
      <c r="I19" s="11"/>
      <c r="J19" s="11"/>
      <c r="K19" s="11"/>
      <c r="L19" s="11"/>
      <c r="M19" s="11"/>
      <c r="N19" s="6"/>
      <c r="O19" s="6"/>
      <c r="P19" s="6"/>
      <c r="Q19" s="6"/>
      <c r="R19" s="6"/>
      <c r="S19" s="6"/>
      <c r="T19" s="6"/>
      <c r="U19" s="6"/>
      <c r="V19" s="6"/>
      <c r="W19" s="6"/>
      <c r="X19" s="6"/>
      <c r="Y19" s="6"/>
      <c r="Z19" s="6"/>
      <c r="AA19" s="6"/>
      <c r="AB19" s="6"/>
      <c r="AC19" s="6"/>
      <c r="AD19" s="6"/>
      <c r="AE19" s="6"/>
      <c r="AF19" s="6"/>
      <c r="AG19" s="6"/>
      <c r="AH19" s="6"/>
      <c r="AI19" s="6"/>
      <c r="AJ19" s="6"/>
      <c r="AK19" s="6"/>
    </row>
    <row r="20" spans="1:37" ht="13.5" customHeight="1" x14ac:dyDescent="0.25">
      <c r="A20" s="6"/>
      <c r="B20" s="12"/>
      <c r="C20" s="12"/>
      <c r="D20" s="12"/>
      <c r="E20" s="12"/>
      <c r="F20" s="12"/>
      <c r="G20" s="12"/>
      <c r="H20" s="12"/>
      <c r="I20" s="12"/>
      <c r="J20" s="12"/>
      <c r="K20" s="12"/>
      <c r="L20" s="12"/>
      <c r="M20" s="12"/>
      <c r="N20" s="6"/>
      <c r="O20" s="6"/>
      <c r="P20" s="6"/>
      <c r="Q20" s="6"/>
      <c r="R20" s="6"/>
      <c r="S20" s="6"/>
      <c r="T20" s="6"/>
      <c r="U20" s="6"/>
      <c r="V20" s="6"/>
      <c r="W20" s="6"/>
      <c r="X20" s="6"/>
      <c r="Y20" s="6"/>
      <c r="Z20" s="6"/>
      <c r="AA20" s="6"/>
      <c r="AB20" s="6"/>
      <c r="AC20" s="6"/>
      <c r="AD20" s="6"/>
      <c r="AE20" s="6"/>
      <c r="AF20" s="6"/>
      <c r="AG20" s="6"/>
      <c r="AH20" s="6"/>
      <c r="AI20" s="6"/>
      <c r="AJ20" s="6"/>
      <c r="AK20" s="6"/>
    </row>
    <row r="21" spans="1:37" ht="13.5" customHeight="1" x14ac:dyDescent="0.25">
      <c r="A21" s="4"/>
      <c r="B21" s="4"/>
      <c r="C21" s="5"/>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ht="13.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3.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3.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3.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3.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3.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row r="30" spans="1:37" ht="15.75" customHeight="1" x14ac:dyDescent="0.25"/>
    <row r="31" spans="1:37" ht="15.75" customHeight="1" x14ac:dyDescent="0.25"/>
    <row r="32" spans="1:3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5969-3BAF-4243-A602-DA38A17903A4}">
  <dimension ref="A1:D1009"/>
  <sheetViews>
    <sheetView workbookViewId="0">
      <selection activeCell="H8" sqref="H8"/>
    </sheetView>
  </sheetViews>
  <sheetFormatPr defaultColWidth="12.625" defaultRowHeight="15" customHeight="1" x14ac:dyDescent="0.25"/>
  <cols>
    <col min="1" max="1" width="22.75" style="23" customWidth="1"/>
    <col min="2" max="2" width="18.125" style="23" bestFit="1" customWidth="1"/>
    <col min="3" max="3" width="8.625" style="23" customWidth="1"/>
    <col min="4" max="4" width="9.75" style="23" bestFit="1" customWidth="1"/>
    <col min="5" max="26" width="8.625" style="23" customWidth="1"/>
    <col min="27" max="16384" width="12.625" style="23"/>
  </cols>
  <sheetData>
    <row r="1" spans="1:4" ht="15" customHeight="1" x14ac:dyDescent="0.25">
      <c r="A1" s="22" t="s">
        <v>151</v>
      </c>
      <c r="B1" s="22" t="s">
        <v>152</v>
      </c>
      <c r="C1" s="22" t="s">
        <v>153</v>
      </c>
      <c r="D1" s="22" t="s">
        <v>89</v>
      </c>
    </row>
    <row r="2" spans="1:4" ht="14.25" customHeight="1" x14ac:dyDescent="0.3">
      <c r="A2" s="24" t="s">
        <v>154</v>
      </c>
      <c r="B2" s="25">
        <v>17999</v>
      </c>
      <c r="C2" s="26">
        <f>B2*0.25</f>
        <v>4499.75</v>
      </c>
      <c r="D2" s="26">
        <f>SUM(B2:C2)</f>
        <v>22498.75</v>
      </c>
    </row>
    <row r="3" spans="1:4" ht="14.25" customHeight="1" x14ac:dyDescent="0.3">
      <c r="A3" s="27"/>
      <c r="B3" s="28"/>
      <c r="C3" s="26"/>
      <c r="D3" s="26"/>
    </row>
    <row r="4" spans="1:4" ht="14.25" customHeight="1" x14ac:dyDescent="0.3">
      <c r="A4" s="27"/>
      <c r="B4" s="28"/>
      <c r="C4" s="26"/>
      <c r="D4" s="26"/>
    </row>
    <row r="5" spans="1:4" ht="14.25" customHeight="1" x14ac:dyDescent="0.3">
      <c r="A5" s="29" t="s">
        <v>155</v>
      </c>
      <c r="B5" s="28"/>
      <c r="C5" s="26"/>
      <c r="D5" s="26"/>
    </row>
    <row r="6" spans="1:4" ht="14.25" customHeight="1" x14ac:dyDescent="0.3">
      <c r="A6" s="30" t="s">
        <v>156</v>
      </c>
      <c r="B6" s="31">
        <v>20233</v>
      </c>
      <c r="C6" s="32">
        <f>B6*0.25</f>
        <v>5058.25</v>
      </c>
      <c r="D6" s="32">
        <f>SUM(B6:C6)</f>
        <v>25291.25</v>
      </c>
    </row>
    <row r="7" spans="1:4" ht="14.25" customHeight="1" x14ac:dyDescent="0.3">
      <c r="A7" s="30" t="s">
        <v>53</v>
      </c>
      <c r="B7" s="31">
        <v>27750</v>
      </c>
      <c r="C7" s="32">
        <v>9250</v>
      </c>
      <c r="D7" s="32">
        <f>SUM(B7:C7)</f>
        <v>37000</v>
      </c>
    </row>
    <row r="8" spans="1:4" ht="14.25" customHeight="1" x14ac:dyDescent="0.3">
      <c r="A8" s="33" t="s">
        <v>157</v>
      </c>
      <c r="B8" s="25"/>
      <c r="C8" s="26"/>
      <c r="D8" s="26"/>
    </row>
    <row r="9" spans="1:4" ht="14.25" customHeight="1" x14ac:dyDescent="0.3">
      <c r="A9" s="33" t="s">
        <v>56</v>
      </c>
      <c r="B9" s="28"/>
      <c r="C9" s="26"/>
      <c r="D9" s="26"/>
    </row>
    <row r="10" spans="1:4" ht="14.25" customHeight="1" x14ac:dyDescent="0.3">
      <c r="A10" s="29" t="s">
        <v>158</v>
      </c>
      <c r="B10" s="28"/>
      <c r="C10" s="26"/>
      <c r="D10" s="26"/>
    </row>
    <row r="11" spans="1:4" ht="14.25" customHeight="1" x14ac:dyDescent="0.3">
      <c r="A11" s="27" t="s">
        <v>102</v>
      </c>
      <c r="B11" s="25">
        <v>987</v>
      </c>
      <c r="C11" s="26">
        <f t="shared" ref="C11:C13" si="0">B11*0.25</f>
        <v>246.75</v>
      </c>
      <c r="D11" s="26">
        <f t="shared" ref="D11:D14" si="1">SUM(B11:C11)</f>
        <v>1233.75</v>
      </c>
    </row>
    <row r="12" spans="1:4" ht="14.25" customHeight="1" x14ac:dyDescent="0.3">
      <c r="A12" s="27" t="s">
        <v>159</v>
      </c>
      <c r="B12" s="25"/>
      <c r="C12" s="26">
        <f t="shared" si="0"/>
        <v>0</v>
      </c>
      <c r="D12" s="26">
        <f t="shared" si="1"/>
        <v>0</v>
      </c>
    </row>
    <row r="13" spans="1:4" ht="14.25" customHeight="1" x14ac:dyDescent="0.3">
      <c r="A13" s="27" t="s">
        <v>160</v>
      </c>
      <c r="B13" s="25"/>
      <c r="C13" s="26">
        <f t="shared" si="0"/>
        <v>0</v>
      </c>
      <c r="D13" s="26">
        <f t="shared" si="1"/>
        <v>0</v>
      </c>
    </row>
    <row r="14" spans="1:4" ht="14.25" customHeight="1" x14ac:dyDescent="0.3">
      <c r="A14" s="27" t="s">
        <v>161</v>
      </c>
      <c r="B14" s="25">
        <v>3800</v>
      </c>
      <c r="C14" s="26">
        <f>Table2[[#This Row],[SEK(exkl. moms)]]*0.25</f>
        <v>950</v>
      </c>
      <c r="D14" s="26">
        <f t="shared" si="1"/>
        <v>4750</v>
      </c>
    </row>
    <row r="15" spans="1:4" ht="14.25" customHeight="1" x14ac:dyDescent="0.3">
      <c r="A15" s="27" t="s">
        <v>162</v>
      </c>
      <c r="B15" s="25">
        <v>221</v>
      </c>
      <c r="C15" s="26">
        <f>Table2[[#This Row],[SEK(exkl. moms)]]*0.25</f>
        <v>55.25</v>
      </c>
      <c r="D15" s="26"/>
    </row>
    <row r="16" spans="1:4" ht="14.25" customHeight="1" x14ac:dyDescent="0.3">
      <c r="A16" s="27"/>
      <c r="B16" s="25"/>
      <c r="C16" s="26"/>
      <c r="D16" s="26"/>
    </row>
    <row r="17" spans="1:4" ht="14.25" customHeight="1" x14ac:dyDescent="0.3">
      <c r="A17" s="27"/>
      <c r="B17" s="25"/>
      <c r="C17" s="26"/>
      <c r="D17" s="26"/>
    </row>
    <row r="18" spans="1:4" ht="14.25" customHeight="1" x14ac:dyDescent="0.3">
      <c r="A18" s="27"/>
      <c r="B18" s="25"/>
      <c r="C18" s="26"/>
      <c r="D18" s="26"/>
    </row>
    <row r="19" spans="1:4" ht="14.25" customHeight="1" x14ac:dyDescent="0.3">
      <c r="A19" s="27"/>
      <c r="B19" s="25"/>
      <c r="C19" s="26"/>
      <c r="D19" s="26"/>
    </row>
    <row r="20" spans="1:4" ht="14.25" customHeight="1" x14ac:dyDescent="0.3">
      <c r="A20" s="27"/>
      <c r="B20" s="25"/>
      <c r="C20" s="26"/>
      <c r="D20" s="26"/>
    </row>
    <row r="21" spans="1:4" ht="14.25" customHeight="1" x14ac:dyDescent="0.3">
      <c r="A21" s="27" t="s">
        <v>163</v>
      </c>
      <c r="B21" s="25">
        <f>SUBTOTAL(109,B2:B20)</f>
        <v>70990</v>
      </c>
      <c r="C21" s="26"/>
      <c r="D21" s="26"/>
    </row>
    <row r="22" spans="1:4" ht="14.25" customHeight="1" x14ac:dyDescent="0.3">
      <c r="A22" s="27" t="s">
        <v>164</v>
      </c>
      <c r="B22" s="28"/>
      <c r="C22" s="26">
        <f>SUBTOTAL(109,C7:C21)</f>
        <v>10502</v>
      </c>
      <c r="D22" s="26"/>
    </row>
    <row r="23" spans="1:4" ht="14.25" customHeight="1" x14ac:dyDescent="0.3">
      <c r="A23" s="27" t="s">
        <v>165</v>
      </c>
      <c r="B23" s="28"/>
      <c r="C23" s="26"/>
      <c r="D23" s="26">
        <f>SUBTOTAL(109,D2:D22)</f>
        <v>90773.75</v>
      </c>
    </row>
    <row r="24" spans="1:4" ht="14.25" customHeight="1" x14ac:dyDescent="0.3">
      <c r="A24" s="27"/>
      <c r="B24" s="28"/>
      <c r="C24" s="26"/>
      <c r="D24" s="26"/>
    </row>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sheetData>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07A9-AA5B-47CD-AA72-79F65BE023B2}">
  <sheetPr>
    <tabColor rgb="FF00B0F0"/>
  </sheetPr>
  <dimension ref="A1:H24"/>
  <sheetViews>
    <sheetView workbookViewId="0">
      <selection activeCell="B5" sqref="B5"/>
    </sheetView>
  </sheetViews>
  <sheetFormatPr defaultRowHeight="15.75" x14ac:dyDescent="0.25"/>
  <cols>
    <col min="1" max="1" width="42.75" bestFit="1" customWidth="1"/>
    <col min="2" max="2" width="14.125" customWidth="1"/>
    <col min="3" max="3" width="36.25" customWidth="1"/>
    <col min="5" max="5" width="36" bestFit="1" customWidth="1"/>
    <col min="6" max="6" width="36" customWidth="1"/>
    <col min="7" max="7" width="34.5" customWidth="1"/>
  </cols>
  <sheetData>
    <row r="1" spans="1:3" x14ac:dyDescent="0.25">
      <c r="A1" s="15" t="s">
        <v>69</v>
      </c>
      <c r="B1" s="15" t="s">
        <v>70</v>
      </c>
      <c r="C1" s="98" t="s">
        <v>71</v>
      </c>
    </row>
    <row r="2" spans="1:3" x14ac:dyDescent="0.25">
      <c r="A2" s="51" t="s">
        <v>72</v>
      </c>
      <c r="B2" s="113">
        <v>49938</v>
      </c>
      <c r="C2" s="98"/>
    </row>
    <row r="3" spans="1:3" x14ac:dyDescent="0.25">
      <c r="A3" s="51" t="s">
        <v>73</v>
      </c>
      <c r="B3" s="104">
        <f>0.314*B2</f>
        <v>15680.531999999999</v>
      </c>
      <c r="C3" s="98" t="s">
        <v>74</v>
      </c>
    </row>
    <row r="4" spans="1:3" x14ac:dyDescent="0.25">
      <c r="A4" s="51" t="s">
        <v>75</v>
      </c>
      <c r="B4" s="104">
        <f>SUBTOTAL(109,B2:B3)-B5-B6</f>
        <v>73308.983999999997</v>
      </c>
    </row>
    <row r="5" spans="1:3" x14ac:dyDescent="0.25">
      <c r="A5" s="51" t="s">
        <v>76</v>
      </c>
      <c r="B5" s="104">
        <f>-0.044*B2</f>
        <v>-2197.2719999999999</v>
      </c>
      <c r="C5" t="s">
        <v>82</v>
      </c>
    </row>
    <row r="6" spans="1:3" x14ac:dyDescent="0.25">
      <c r="A6" s="51" t="s">
        <v>77</v>
      </c>
      <c r="B6" s="104">
        <f>-B2*11*0.12/12</f>
        <v>-5493.18</v>
      </c>
      <c r="C6" t="s">
        <v>168</v>
      </c>
    </row>
    <row r="7" spans="1:3" x14ac:dyDescent="0.25">
      <c r="A7" s="51" t="s">
        <v>78</v>
      </c>
      <c r="B7" s="104">
        <f>B2*-0.33</f>
        <v>-16479.54</v>
      </c>
      <c r="C7" s="99" t="s">
        <v>79</v>
      </c>
    </row>
    <row r="10" spans="1:3" x14ac:dyDescent="0.25">
      <c r="A10" s="98" t="s">
        <v>167</v>
      </c>
      <c r="B10" s="114">
        <f>B2+B7+B6+B5</f>
        <v>25768.007999999998</v>
      </c>
    </row>
    <row r="11" spans="1:3" x14ac:dyDescent="0.25">
      <c r="A11" s="98" t="s">
        <v>166</v>
      </c>
      <c r="B11" s="114">
        <f>B2+B7</f>
        <v>33458.46</v>
      </c>
    </row>
    <row r="23" spans="1:8" x14ac:dyDescent="0.25">
      <c r="A23" s="98"/>
      <c r="B23" s="98"/>
      <c r="C23" s="98"/>
      <c r="E23" s="15"/>
      <c r="F23" s="15"/>
      <c r="G23" s="15"/>
      <c r="H23" s="15"/>
    </row>
    <row r="24" spans="1:8" x14ac:dyDescent="0.25">
      <c r="H24" s="9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0FF6-39C9-46CB-9CCD-6A3538A53040}">
  <sheetPr>
    <tabColor rgb="FF00B0F0"/>
  </sheetPr>
  <dimension ref="A1:J19"/>
  <sheetViews>
    <sheetView topLeftCell="B1" workbookViewId="0">
      <selection activeCell="D30" sqref="D30"/>
    </sheetView>
  </sheetViews>
  <sheetFormatPr defaultRowHeight="15.75" x14ac:dyDescent="0.25"/>
  <cols>
    <col min="1" max="1" width="9.5" bestFit="1" customWidth="1"/>
    <col min="2" max="2" width="34.5" bestFit="1" customWidth="1"/>
    <col min="3" max="3" width="25.75" bestFit="1" customWidth="1"/>
    <col min="4" max="4" width="36.25" customWidth="1"/>
    <col min="5" max="5" width="15.5" bestFit="1" customWidth="1"/>
    <col min="6" max="6" width="36" bestFit="1" customWidth="1"/>
    <col min="7" max="7" width="43.25" bestFit="1" customWidth="1"/>
    <col min="8" max="8" width="36" customWidth="1"/>
    <col min="9" max="9" width="34.5" customWidth="1"/>
  </cols>
  <sheetData>
    <row r="1" spans="1:8" x14ac:dyDescent="0.25">
      <c r="A1" s="108" t="s">
        <v>80</v>
      </c>
      <c r="B1" s="15" t="s">
        <v>40</v>
      </c>
      <c r="C1" s="15" t="s">
        <v>74</v>
      </c>
      <c r="D1" s="98" t="s">
        <v>81</v>
      </c>
      <c r="E1" s="98" t="s">
        <v>82</v>
      </c>
      <c r="F1" s="98" t="s">
        <v>83</v>
      </c>
      <c r="G1" s="98" t="s">
        <v>84</v>
      </c>
      <c r="H1" s="107" t="s">
        <v>85</v>
      </c>
    </row>
    <row r="2" spans="1:8" x14ac:dyDescent="0.25">
      <c r="A2" s="111" t="s">
        <v>86</v>
      </c>
      <c r="B2" s="101">
        <v>40100</v>
      </c>
      <c r="C2" s="103">
        <f>Tabell25[[#This Row],[Bruttolön]]*0.3142</f>
        <v>12599.42</v>
      </c>
      <c r="D2" s="103">
        <f>Tabell25[[#This Row],[Bruttolön]]*11*0.12/12</f>
        <v>4411</v>
      </c>
      <c r="E2" s="103">
        <f>Tabell25[[#This Row],[Bruttolön]]*0.044</f>
        <v>1764.3999999999999</v>
      </c>
      <c r="F2" s="102">
        <f>SUM(B2:E2)</f>
        <v>58874.82</v>
      </c>
      <c r="G2" s="106">
        <f>Tabell25[[#This Row],[Bruttolön]]+Tabell25[[#This Row],[Arbetsgivaravgift (31.42%)]]</f>
        <v>52699.42</v>
      </c>
      <c r="H2" s="105">
        <f>Tabell25[[#This Row],[Bruttolön]]-(Tabell25[[#This Row],[Bruttolön]]*0.33)</f>
        <v>26867</v>
      </c>
    </row>
    <row r="3" spans="1:8" x14ac:dyDescent="0.25">
      <c r="A3" s="112" t="s">
        <v>87</v>
      </c>
      <c r="B3" s="101">
        <v>36000</v>
      </c>
      <c r="C3" s="103">
        <f>Tabell25[[#This Row],[Bruttolön]]*0.3142</f>
        <v>11311.199999999999</v>
      </c>
      <c r="D3" s="103">
        <f>Tabell25[[#This Row],[Bruttolön]]*11*0.12/12</f>
        <v>3960</v>
      </c>
      <c r="E3" s="103">
        <f>Tabell25[[#This Row],[Bruttolön]]*0.044</f>
        <v>1584</v>
      </c>
      <c r="F3" s="102">
        <f>SUM(B3:E3)</f>
        <v>52855.199999999997</v>
      </c>
      <c r="G3" s="106">
        <f>Tabell25[[#This Row],[Bruttolön]]+Tabell25[[#This Row],[Arbetsgivaravgift (31.42%)]]</f>
        <v>47311.199999999997</v>
      </c>
      <c r="H3" s="105">
        <f>Tabell25[[#This Row],[Bruttolön]]-(Tabell25[[#This Row],[Bruttolön]]*0.33)</f>
        <v>24120</v>
      </c>
    </row>
    <row r="4" spans="1:8" x14ac:dyDescent="0.25">
      <c r="A4" s="109"/>
      <c r="B4" s="101"/>
      <c r="C4" s="103">
        <f>Tabell25[[#This Row],[Bruttolön]]*0.3142</f>
        <v>0</v>
      </c>
      <c r="D4" s="103">
        <f>Tabell25[[#This Row],[Bruttolön]]*11*0.12/12</f>
        <v>0</v>
      </c>
      <c r="E4" s="103">
        <f>Tabell25[[#This Row],[Bruttolön]]*0.044</f>
        <v>0</v>
      </c>
      <c r="F4" s="102">
        <f t="shared" ref="F4:F5" si="0">SUM(B4:E4)</f>
        <v>0</v>
      </c>
      <c r="G4" s="106">
        <f>Tabell25[[#This Row],[Bruttolön]]+Tabell25[[#This Row],[Arbetsgivaravgift (31.42%)]]</f>
        <v>0</v>
      </c>
      <c r="H4" s="105">
        <f>Tabell25[[#This Row],[Bruttolön]]-(Tabell25[[#This Row],[Bruttolön]]*0.33)</f>
        <v>0</v>
      </c>
    </row>
    <row r="5" spans="1:8" x14ac:dyDescent="0.25">
      <c r="A5" s="110"/>
      <c r="B5" s="101"/>
      <c r="C5" s="103">
        <f>Tabell25[[#This Row],[Bruttolön]]*0.3142</f>
        <v>0</v>
      </c>
      <c r="D5" s="103">
        <f>Tabell25[[#This Row],[Bruttolön]]*11*0.12/12</f>
        <v>0</v>
      </c>
      <c r="E5" s="103">
        <f>Tabell25[[#This Row],[Bruttolön]]*0.044</f>
        <v>0</v>
      </c>
      <c r="F5" s="102">
        <f t="shared" si="0"/>
        <v>0</v>
      </c>
      <c r="G5" s="106">
        <f>Tabell25[[#This Row],[Bruttolön]]+Tabell25[[#This Row],[Arbetsgivaravgift (31.42%)]]</f>
        <v>0</v>
      </c>
      <c r="H5" s="105">
        <f>Tabell25[[#This Row],[Bruttolön]]-(Tabell25[[#This Row],[Bruttolön]]*0.33)</f>
        <v>0</v>
      </c>
    </row>
    <row r="18" spans="2:10" x14ac:dyDescent="0.25">
      <c r="B18" s="98"/>
      <c r="C18" s="98"/>
      <c r="D18" s="98"/>
      <c r="F18" s="15"/>
      <c r="G18" s="15"/>
      <c r="H18" s="15"/>
      <c r="I18" s="15"/>
      <c r="J18" s="15"/>
    </row>
    <row r="19" spans="2:10" x14ac:dyDescent="0.25">
      <c r="J19" s="9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3B3E-AD03-4CB9-B042-F370217213A8}">
  <dimension ref="A1:X1000"/>
  <sheetViews>
    <sheetView workbookViewId="0">
      <selection activeCell="G19" sqref="G19"/>
    </sheetView>
  </sheetViews>
  <sheetFormatPr defaultColWidth="12.625" defaultRowHeight="15" customHeight="1" x14ac:dyDescent="0.25"/>
  <cols>
    <col min="1" max="3" width="8.625" style="23" customWidth="1"/>
    <col min="4" max="4" width="9.75" style="23" customWidth="1"/>
    <col min="5" max="5" width="34.25" style="23" customWidth="1"/>
    <col min="6" max="6" width="8.625" style="23" customWidth="1"/>
    <col min="7" max="7" width="44.25" style="23" customWidth="1"/>
    <col min="8" max="8" width="8.625" style="23" customWidth="1"/>
    <col min="9" max="9" width="13.25" style="23" customWidth="1"/>
    <col min="10" max="10" width="33.25" style="23" customWidth="1"/>
    <col min="11" max="11" width="8.625" style="23" customWidth="1"/>
    <col min="12" max="12" width="16.125" style="23" bestFit="1" customWidth="1"/>
    <col min="13" max="18" width="8.625" style="23" customWidth="1"/>
    <col min="19" max="19" width="14.75" style="23" customWidth="1"/>
    <col min="20" max="21" width="17.75" style="23" customWidth="1"/>
    <col min="22" max="23" width="20.75" style="23" customWidth="1"/>
    <col min="24" max="24" width="31.625" style="23" customWidth="1"/>
    <col min="25" max="28" width="8.625" style="23" customWidth="1"/>
    <col min="29" max="16384" width="12.625" style="23"/>
  </cols>
  <sheetData>
    <row r="1" spans="1:24" ht="48" customHeight="1" thickBot="1" x14ac:dyDescent="0.3">
      <c r="A1" s="257" t="s">
        <v>207</v>
      </c>
      <c r="B1" s="258"/>
      <c r="C1" s="258"/>
      <c r="D1" s="258"/>
    </row>
    <row r="2" spans="1:24" ht="14.25" customHeight="1" thickBot="1" x14ac:dyDescent="0.3">
      <c r="A2" s="128" t="s">
        <v>187</v>
      </c>
      <c r="B2" s="127" t="s">
        <v>186</v>
      </c>
      <c r="C2" s="127"/>
      <c r="D2" s="127" t="s">
        <v>185</v>
      </c>
      <c r="E2" s="127" t="s">
        <v>184</v>
      </c>
      <c r="F2" s="127" t="s">
        <v>183</v>
      </c>
      <c r="G2" s="127" t="s">
        <v>182</v>
      </c>
      <c r="H2" s="127" t="s">
        <v>181</v>
      </c>
      <c r="I2" s="127"/>
      <c r="J2" s="127" t="s">
        <v>180</v>
      </c>
      <c r="R2" s="137" t="s">
        <v>206</v>
      </c>
      <c r="S2" s="136" t="s">
        <v>205</v>
      </c>
      <c r="T2" s="136" t="s">
        <v>204</v>
      </c>
      <c r="U2" s="136" t="s">
        <v>203</v>
      </c>
      <c r="V2" s="136" t="s">
        <v>202</v>
      </c>
      <c r="W2" s="136" t="s">
        <v>201</v>
      </c>
      <c r="X2" s="135" t="s">
        <v>200</v>
      </c>
    </row>
    <row r="3" spans="1:24" ht="14.25" customHeight="1" thickBot="1" x14ac:dyDescent="0.3">
      <c r="A3" s="122" t="s">
        <v>199</v>
      </c>
      <c r="B3" s="123" t="s">
        <v>172</v>
      </c>
      <c r="C3" s="123"/>
      <c r="D3" s="125">
        <v>45264</v>
      </c>
      <c r="E3" s="124">
        <v>0.375</v>
      </c>
      <c r="F3" s="124">
        <v>0.66666666666666663</v>
      </c>
      <c r="G3" s="126">
        <v>6</v>
      </c>
      <c r="H3" s="123" t="s">
        <v>178</v>
      </c>
      <c r="I3" s="123"/>
      <c r="J3" s="123" t="s">
        <v>170</v>
      </c>
      <c r="R3" s="134">
        <v>1</v>
      </c>
      <c r="S3" s="138" t="s">
        <v>198</v>
      </c>
      <c r="T3" s="138">
        <f>SUM(G3:G11)</f>
        <v>54</v>
      </c>
      <c r="U3" s="138">
        <v>1000</v>
      </c>
      <c r="V3" s="138">
        <f>T3*U3</f>
        <v>54000</v>
      </c>
      <c r="W3" s="138">
        <f>V3*0.25</f>
        <v>13500</v>
      </c>
      <c r="X3" s="139">
        <f>V3*1.25</f>
        <v>67500</v>
      </c>
    </row>
    <row r="4" spans="1:24" ht="14.25" customHeight="1" thickBot="1" x14ac:dyDescent="0.3">
      <c r="A4" s="122"/>
      <c r="B4" s="123" t="s">
        <v>171</v>
      </c>
      <c r="C4" s="123"/>
      <c r="D4" s="125">
        <v>45266</v>
      </c>
      <c r="E4" s="124">
        <v>0.375</v>
      </c>
      <c r="F4" s="124">
        <v>0.66666666666666663</v>
      </c>
      <c r="G4" s="126">
        <v>6</v>
      </c>
      <c r="H4" s="123"/>
      <c r="I4" s="123"/>
      <c r="J4" s="123" t="s">
        <v>170</v>
      </c>
      <c r="R4" s="134">
        <v>2</v>
      </c>
      <c r="S4" s="138" t="s">
        <v>197</v>
      </c>
      <c r="T4" s="138">
        <f>SUM(G12:G22)</f>
        <v>66</v>
      </c>
      <c r="U4" s="138">
        <v>1000</v>
      </c>
      <c r="V4" s="138">
        <f>T4*U4</f>
        <v>66000</v>
      </c>
      <c r="W4" s="138">
        <f>V4*0.25</f>
        <v>16500</v>
      </c>
      <c r="X4" s="133">
        <f>V4*1.25</f>
        <v>82500</v>
      </c>
    </row>
    <row r="5" spans="1:24" ht="14.25" customHeight="1" thickBot="1" x14ac:dyDescent="0.3">
      <c r="A5" s="122"/>
      <c r="B5" s="123" t="s">
        <v>175</v>
      </c>
      <c r="C5" s="123"/>
      <c r="D5" s="125">
        <v>45267</v>
      </c>
      <c r="E5" s="124">
        <v>0.375</v>
      </c>
      <c r="F5" s="124">
        <v>0.66666666666666663</v>
      </c>
      <c r="G5" s="126">
        <v>6</v>
      </c>
      <c r="H5" s="123"/>
      <c r="I5" s="123"/>
      <c r="J5" s="123" t="s">
        <v>170</v>
      </c>
      <c r="R5" s="134">
        <v>3</v>
      </c>
      <c r="S5" s="138" t="s">
        <v>196</v>
      </c>
      <c r="T5" s="138">
        <f>SUM(G31:G39)</f>
        <v>51</v>
      </c>
      <c r="U5" s="138">
        <v>1000</v>
      </c>
      <c r="V5" s="138">
        <f>T5*U5</f>
        <v>51000</v>
      </c>
      <c r="W5" s="138">
        <f>V5*0.25</f>
        <v>12750</v>
      </c>
      <c r="X5" s="133">
        <f>V5*1.25</f>
        <v>63750</v>
      </c>
    </row>
    <row r="6" spans="1:24" ht="14.25" customHeight="1" thickBot="1" x14ac:dyDescent="0.3">
      <c r="A6" s="122" t="s">
        <v>195</v>
      </c>
      <c r="B6" s="123" t="s">
        <v>172</v>
      </c>
      <c r="C6" s="123"/>
      <c r="D6" s="125">
        <v>45271</v>
      </c>
      <c r="E6" s="124">
        <v>0.375</v>
      </c>
      <c r="F6" s="124">
        <v>0.66666666666666663</v>
      </c>
      <c r="G6" s="126">
        <v>6</v>
      </c>
      <c r="H6" s="123"/>
      <c r="I6" s="123"/>
      <c r="J6" s="123" t="s">
        <v>170</v>
      </c>
      <c r="R6" s="134">
        <v>4</v>
      </c>
      <c r="S6" s="24" t="s">
        <v>194</v>
      </c>
      <c r="T6" s="24">
        <f>SUM(G40:G43)</f>
        <v>24</v>
      </c>
      <c r="U6" s="24">
        <v>1000</v>
      </c>
      <c r="V6" s="24">
        <f>T6*U6</f>
        <v>24000</v>
      </c>
      <c r="W6" s="24">
        <f>V6*0.25</f>
        <v>6000</v>
      </c>
      <c r="X6" s="133">
        <f>V6*1.25</f>
        <v>30000</v>
      </c>
    </row>
    <row r="7" spans="1:24" ht="14.25" customHeight="1" thickBot="1" x14ac:dyDescent="0.3">
      <c r="A7" s="122"/>
      <c r="B7" s="123" t="s">
        <v>171</v>
      </c>
      <c r="C7" s="123"/>
      <c r="D7" s="125">
        <v>45273</v>
      </c>
      <c r="E7" s="124">
        <v>0.375</v>
      </c>
      <c r="F7" s="124">
        <v>0.66666666666666663</v>
      </c>
      <c r="G7" s="126">
        <v>6</v>
      </c>
      <c r="H7" s="123"/>
      <c r="I7" s="123"/>
      <c r="J7" s="123" t="s">
        <v>170</v>
      </c>
      <c r="R7" s="134">
        <v>5</v>
      </c>
      <c r="S7" s="24"/>
      <c r="T7" s="24"/>
      <c r="U7" s="24"/>
      <c r="V7" s="24"/>
      <c r="W7" s="24"/>
      <c r="X7" s="133"/>
    </row>
    <row r="8" spans="1:24" ht="14.25" customHeight="1" thickBot="1" x14ac:dyDescent="0.3">
      <c r="A8" s="122"/>
      <c r="B8" s="123" t="s">
        <v>175</v>
      </c>
      <c r="C8" s="123"/>
      <c r="D8" s="125">
        <v>45274</v>
      </c>
      <c r="E8" s="124">
        <v>0.375</v>
      </c>
      <c r="F8" s="124">
        <v>0.66666666666666663</v>
      </c>
      <c r="G8" s="126">
        <v>6</v>
      </c>
      <c r="H8" s="123"/>
      <c r="I8" s="123"/>
      <c r="J8" s="123" t="s">
        <v>170</v>
      </c>
      <c r="R8" s="134">
        <v>6</v>
      </c>
      <c r="S8" s="24"/>
      <c r="T8" s="24"/>
      <c r="U8" s="24"/>
      <c r="V8" s="24"/>
      <c r="W8" s="24"/>
      <c r="X8" s="133"/>
    </row>
    <row r="9" spans="1:24" ht="14.25" customHeight="1" thickBot="1" x14ac:dyDescent="0.3">
      <c r="A9" s="122" t="s">
        <v>193</v>
      </c>
      <c r="B9" s="123" t="s">
        <v>172</v>
      </c>
      <c r="C9" s="123"/>
      <c r="D9" s="125">
        <v>45278</v>
      </c>
      <c r="E9" s="124">
        <v>0.375</v>
      </c>
      <c r="F9" s="124">
        <v>0.66666666666666663</v>
      </c>
      <c r="G9" s="126">
        <v>6</v>
      </c>
      <c r="H9" s="123"/>
      <c r="I9" s="123"/>
      <c r="J9" s="123" t="s">
        <v>170</v>
      </c>
      <c r="R9" s="134">
        <v>7</v>
      </c>
      <c r="S9" s="24"/>
      <c r="T9" s="24"/>
      <c r="U9" s="24"/>
      <c r="V9" s="24"/>
      <c r="W9" s="24"/>
      <c r="X9" s="133"/>
    </row>
    <row r="10" spans="1:24" ht="14.25" customHeight="1" thickBot="1" x14ac:dyDescent="0.3">
      <c r="A10" s="122"/>
      <c r="B10" s="123" t="s">
        <v>171</v>
      </c>
      <c r="C10" s="123"/>
      <c r="D10" s="125">
        <v>45280</v>
      </c>
      <c r="E10" s="124">
        <v>0.375</v>
      </c>
      <c r="F10" s="124">
        <v>0.66666666666666663</v>
      </c>
      <c r="G10" s="126">
        <v>6</v>
      </c>
      <c r="H10" s="123"/>
      <c r="I10" s="123"/>
      <c r="J10" s="123" t="s">
        <v>170</v>
      </c>
      <c r="R10" s="134">
        <v>8</v>
      </c>
      <c r="S10" s="24"/>
      <c r="T10" s="24"/>
      <c r="U10" s="24"/>
      <c r="V10" s="24"/>
      <c r="W10" s="24"/>
      <c r="X10" s="133"/>
    </row>
    <row r="11" spans="1:24" ht="14.25" customHeight="1" thickBot="1" x14ac:dyDescent="0.3">
      <c r="A11" s="122"/>
      <c r="B11" s="123" t="s">
        <v>175</v>
      </c>
      <c r="C11" s="123"/>
      <c r="D11" s="125">
        <v>45281</v>
      </c>
      <c r="E11" s="124">
        <v>0.375</v>
      </c>
      <c r="F11" s="124">
        <v>0.66666666666666663</v>
      </c>
      <c r="G11" s="126">
        <v>6</v>
      </c>
      <c r="H11" s="123"/>
      <c r="I11" s="123"/>
      <c r="J11" s="123" t="s">
        <v>170</v>
      </c>
      <c r="R11" s="134">
        <v>9</v>
      </c>
      <c r="S11" s="24"/>
      <c r="T11" s="24"/>
      <c r="U11" s="24"/>
      <c r="V11" s="24"/>
      <c r="W11" s="24"/>
      <c r="X11" s="133"/>
    </row>
    <row r="12" spans="1:24" ht="14.25" customHeight="1" thickBot="1" x14ac:dyDescent="0.3">
      <c r="A12" s="122" t="s">
        <v>192</v>
      </c>
      <c r="B12" s="123" t="s">
        <v>171</v>
      </c>
      <c r="C12" s="123"/>
      <c r="D12" s="125">
        <v>45294</v>
      </c>
      <c r="E12" s="124">
        <v>0.375</v>
      </c>
      <c r="F12" s="124">
        <v>0.66666666666666663</v>
      </c>
      <c r="G12" s="141">
        <v>6</v>
      </c>
      <c r="H12" s="123"/>
      <c r="I12" s="123"/>
      <c r="J12" s="123" t="s">
        <v>170</v>
      </c>
      <c r="R12" s="134">
        <v>10</v>
      </c>
      <c r="S12" s="24"/>
      <c r="T12" s="24"/>
      <c r="U12" s="24"/>
      <c r="V12" s="24"/>
      <c r="W12" s="24"/>
      <c r="X12" s="133"/>
    </row>
    <row r="13" spans="1:24" ht="14.25" customHeight="1" thickBot="1" x14ac:dyDescent="0.3">
      <c r="A13" s="122"/>
      <c r="B13" s="123" t="s">
        <v>175</v>
      </c>
      <c r="C13" s="123"/>
      <c r="D13" s="125">
        <v>45295</v>
      </c>
      <c r="E13" s="124">
        <v>0.375</v>
      </c>
      <c r="F13" s="124">
        <v>0.66666666666666663</v>
      </c>
      <c r="G13" s="141">
        <v>6</v>
      </c>
      <c r="H13" s="123"/>
      <c r="I13" s="123"/>
      <c r="J13" s="123" t="s">
        <v>170</v>
      </c>
      <c r="R13" s="134">
        <v>11</v>
      </c>
      <c r="S13" s="24"/>
      <c r="T13" s="24"/>
      <c r="U13" s="24"/>
      <c r="V13" s="24"/>
      <c r="W13" s="24"/>
      <c r="X13" s="133"/>
    </row>
    <row r="14" spans="1:24" ht="14.25" customHeight="1" thickBot="1" x14ac:dyDescent="0.3">
      <c r="A14" s="122" t="s">
        <v>191</v>
      </c>
      <c r="B14" s="123" t="s">
        <v>172</v>
      </c>
      <c r="C14" s="123"/>
      <c r="D14" s="125">
        <v>45299</v>
      </c>
      <c r="E14" s="124">
        <v>0.375</v>
      </c>
      <c r="F14" s="124">
        <v>0.66666666666666663</v>
      </c>
      <c r="G14" s="141">
        <v>6</v>
      </c>
      <c r="H14" s="123"/>
      <c r="I14" s="123"/>
      <c r="J14" s="123" t="s">
        <v>170</v>
      </c>
      <c r="R14" s="134">
        <v>12</v>
      </c>
      <c r="S14" s="24"/>
      <c r="T14" s="24"/>
      <c r="U14" s="24"/>
      <c r="V14" s="24"/>
      <c r="W14" s="24"/>
      <c r="X14" s="133"/>
    </row>
    <row r="15" spans="1:24" ht="14.25" customHeight="1" thickBot="1" x14ac:dyDescent="0.3">
      <c r="A15" s="122"/>
      <c r="B15" s="123" t="s">
        <v>171</v>
      </c>
      <c r="C15" s="123"/>
      <c r="D15" s="125">
        <v>45301</v>
      </c>
      <c r="E15" s="124">
        <v>0.375</v>
      </c>
      <c r="F15" s="124">
        <v>0.66666666666666663</v>
      </c>
      <c r="G15" s="141">
        <v>6</v>
      </c>
      <c r="H15" s="123"/>
      <c r="I15" s="123"/>
      <c r="J15" s="123" t="s">
        <v>170</v>
      </c>
      <c r="R15" s="132">
        <v>13</v>
      </c>
      <c r="S15" s="131"/>
      <c r="T15" s="131"/>
      <c r="U15" s="131"/>
      <c r="V15" s="131"/>
      <c r="W15" s="131"/>
      <c r="X15" s="130"/>
    </row>
    <row r="16" spans="1:24" ht="14.25" customHeight="1" thickBot="1" x14ac:dyDescent="0.3">
      <c r="A16" s="122"/>
      <c r="B16" s="123" t="s">
        <v>175</v>
      </c>
      <c r="C16" s="123"/>
      <c r="D16" s="125">
        <v>45302</v>
      </c>
      <c r="E16" s="124">
        <v>0.375</v>
      </c>
      <c r="F16" s="124">
        <v>0.66666666666666663</v>
      </c>
      <c r="G16" s="141">
        <v>6</v>
      </c>
      <c r="H16" s="123"/>
      <c r="I16" s="123"/>
      <c r="J16" s="123" t="s">
        <v>170</v>
      </c>
    </row>
    <row r="17" spans="1:10" ht="14.25" customHeight="1" thickBot="1" x14ac:dyDescent="0.3">
      <c r="A17" s="122" t="s">
        <v>190</v>
      </c>
      <c r="B17" s="123" t="s">
        <v>172</v>
      </c>
      <c r="C17" s="123"/>
      <c r="D17" s="125">
        <v>45306</v>
      </c>
      <c r="E17" s="124">
        <v>0.375</v>
      </c>
      <c r="F17" s="124">
        <v>0.66666666666666663</v>
      </c>
      <c r="G17" s="141">
        <v>6</v>
      </c>
      <c r="H17" s="123"/>
      <c r="I17" s="123"/>
      <c r="J17" s="123" t="s">
        <v>170</v>
      </c>
    </row>
    <row r="18" spans="1:10" ht="14.25" customHeight="1" thickBot="1" x14ac:dyDescent="0.3">
      <c r="A18" s="122"/>
      <c r="B18" s="123" t="s">
        <v>171</v>
      </c>
      <c r="C18" s="123"/>
      <c r="D18" s="125">
        <v>45308</v>
      </c>
      <c r="E18" s="124">
        <v>0.375</v>
      </c>
      <c r="F18" s="124">
        <v>0.66666666666666663</v>
      </c>
      <c r="G18" s="141">
        <v>6</v>
      </c>
      <c r="H18" s="123"/>
      <c r="I18" s="123"/>
      <c r="J18" s="123" t="s">
        <v>170</v>
      </c>
    </row>
    <row r="19" spans="1:10" ht="14.25" customHeight="1" thickBot="1" x14ac:dyDescent="0.3">
      <c r="A19" s="122"/>
      <c r="B19" s="123" t="s">
        <v>175</v>
      </c>
      <c r="C19" s="123"/>
      <c r="D19" s="125">
        <v>45309</v>
      </c>
      <c r="E19" s="124">
        <v>0.375</v>
      </c>
      <c r="F19" s="124">
        <v>0.66666666666666663</v>
      </c>
      <c r="G19" s="141">
        <v>6</v>
      </c>
      <c r="H19" s="123"/>
      <c r="I19" s="123"/>
      <c r="J19" s="123" t="s">
        <v>170</v>
      </c>
    </row>
    <row r="20" spans="1:10" ht="14.25" customHeight="1" thickBot="1" x14ac:dyDescent="0.3">
      <c r="A20" s="122" t="s">
        <v>189</v>
      </c>
      <c r="B20" s="123" t="s">
        <v>172</v>
      </c>
      <c r="C20" s="123"/>
      <c r="D20" s="125">
        <v>45313</v>
      </c>
      <c r="E20" s="124">
        <v>0.375</v>
      </c>
      <c r="F20" s="124">
        <v>0.66666666666666663</v>
      </c>
      <c r="G20" s="141">
        <v>6</v>
      </c>
      <c r="H20" s="123"/>
      <c r="I20" s="123"/>
      <c r="J20" s="123" t="s">
        <v>170</v>
      </c>
    </row>
    <row r="21" spans="1:10" ht="14.25" customHeight="1" thickBot="1" x14ac:dyDescent="0.3">
      <c r="A21" s="122"/>
      <c r="B21" s="123" t="s">
        <v>171</v>
      </c>
      <c r="C21" s="123"/>
      <c r="D21" s="125">
        <v>45315</v>
      </c>
      <c r="E21" s="124">
        <v>0.375</v>
      </c>
      <c r="F21" s="124">
        <v>0.66666666666666663</v>
      </c>
      <c r="G21" s="141">
        <v>6</v>
      </c>
      <c r="H21" s="123"/>
      <c r="I21" s="123"/>
      <c r="J21" s="123" t="s">
        <v>170</v>
      </c>
    </row>
    <row r="22" spans="1:10" ht="14.25" customHeight="1" thickBot="1" x14ac:dyDescent="0.3">
      <c r="A22" s="122"/>
      <c r="B22" s="123" t="s">
        <v>175</v>
      </c>
      <c r="C22" s="123"/>
      <c r="D22" s="125">
        <v>45315</v>
      </c>
      <c r="E22" s="124">
        <v>0.375</v>
      </c>
      <c r="F22" s="124">
        <v>0.66666666666666663</v>
      </c>
      <c r="G22" s="141">
        <v>6</v>
      </c>
      <c r="H22" s="123"/>
      <c r="I22" s="123"/>
      <c r="J22" s="123" t="s">
        <v>170</v>
      </c>
    </row>
    <row r="23" spans="1:10" ht="14.25" customHeight="1" thickBot="1" x14ac:dyDescent="0.3">
      <c r="A23" s="121"/>
      <c r="B23" s="121"/>
      <c r="C23" s="121"/>
      <c r="D23" s="121"/>
      <c r="E23" s="121"/>
      <c r="F23" s="121"/>
      <c r="G23" s="122">
        <v>120</v>
      </c>
      <c r="H23" s="121"/>
      <c r="I23" s="121"/>
      <c r="J23" s="121"/>
    </row>
    <row r="24" spans="1:10" ht="14.25" customHeight="1" x14ac:dyDescent="0.25">
      <c r="A24" s="121"/>
      <c r="B24" s="121"/>
      <c r="C24" s="121"/>
      <c r="D24" s="121"/>
      <c r="E24" s="121"/>
      <c r="F24" s="121"/>
      <c r="G24" s="129"/>
      <c r="H24" s="121"/>
      <c r="I24" s="121"/>
      <c r="J24" s="121"/>
    </row>
    <row r="25" spans="1:10" ht="14.25" customHeight="1" x14ac:dyDescent="0.25">
      <c r="A25" s="121"/>
      <c r="B25" s="121"/>
      <c r="C25" s="121"/>
      <c r="D25" s="121"/>
      <c r="E25" s="121"/>
      <c r="F25" s="121"/>
      <c r="G25" s="129"/>
      <c r="H25" s="121"/>
      <c r="I25" s="121"/>
      <c r="J25" s="121"/>
    </row>
    <row r="26" spans="1:10" ht="14.25" customHeight="1" x14ac:dyDescent="0.25">
      <c r="A26" s="121"/>
      <c r="B26" s="121"/>
      <c r="C26" s="121"/>
      <c r="D26" s="121"/>
      <c r="E26" s="121"/>
      <c r="F26" s="121"/>
      <c r="G26" s="129"/>
      <c r="H26" s="121"/>
      <c r="I26" s="121"/>
      <c r="J26" s="121"/>
    </row>
    <row r="27" spans="1:10" ht="14.25" customHeight="1" x14ac:dyDescent="0.25">
      <c r="A27" s="121"/>
      <c r="B27" s="121"/>
      <c r="C27" s="121"/>
      <c r="D27" s="121"/>
      <c r="E27" s="121"/>
      <c r="F27" s="121"/>
      <c r="G27" s="129"/>
      <c r="H27" s="121"/>
      <c r="I27" s="121"/>
      <c r="J27" s="121"/>
    </row>
    <row r="28" spans="1:10" ht="14.25" customHeight="1" x14ac:dyDescent="0.25">
      <c r="A28" s="121"/>
      <c r="B28" s="121"/>
      <c r="C28" s="121"/>
      <c r="D28" s="121"/>
      <c r="E28" s="121"/>
      <c r="F28" s="121"/>
      <c r="G28" s="129"/>
      <c r="H28" s="121"/>
      <c r="I28" s="121"/>
      <c r="J28" s="121"/>
    </row>
    <row r="29" spans="1:10" ht="112.5" customHeight="1" thickBot="1" x14ac:dyDescent="0.3">
      <c r="A29" s="259" t="s">
        <v>188</v>
      </c>
      <c r="B29" s="260"/>
      <c r="D29" s="121"/>
      <c r="E29" s="121"/>
      <c r="F29" s="121"/>
      <c r="G29" s="129"/>
      <c r="H29" s="121"/>
      <c r="I29" s="121"/>
      <c r="J29" s="121"/>
    </row>
    <row r="30" spans="1:10" ht="14.25" customHeight="1" thickBot="1" x14ac:dyDescent="0.3">
      <c r="A30" s="128" t="s">
        <v>187</v>
      </c>
      <c r="B30" s="127" t="s">
        <v>186</v>
      </c>
      <c r="C30" s="127"/>
      <c r="D30" s="127" t="s">
        <v>185</v>
      </c>
      <c r="E30" s="127" t="s">
        <v>184</v>
      </c>
      <c r="F30" s="127" t="s">
        <v>183</v>
      </c>
      <c r="G30" s="127" t="s">
        <v>182</v>
      </c>
      <c r="H30" s="127" t="s">
        <v>181</v>
      </c>
      <c r="I30" s="127"/>
      <c r="J30" s="127" t="s">
        <v>180</v>
      </c>
    </row>
    <row r="31" spans="1:10" ht="14.25" customHeight="1" thickBot="1" x14ac:dyDescent="0.3">
      <c r="A31" s="122" t="s">
        <v>179</v>
      </c>
      <c r="B31" s="123" t="s">
        <v>172</v>
      </c>
      <c r="C31" s="123"/>
      <c r="D31" s="125">
        <v>45334</v>
      </c>
      <c r="E31" s="124">
        <v>0.375</v>
      </c>
      <c r="F31" s="124">
        <v>0.5</v>
      </c>
      <c r="G31" s="126">
        <v>3</v>
      </c>
      <c r="H31" s="123" t="s">
        <v>178</v>
      </c>
      <c r="I31" s="123"/>
      <c r="J31" s="123" t="s">
        <v>170</v>
      </c>
    </row>
    <row r="32" spans="1:10" ht="14.25" customHeight="1" thickBot="1" x14ac:dyDescent="0.3">
      <c r="A32" s="122"/>
      <c r="B32" s="123" t="s">
        <v>171</v>
      </c>
      <c r="C32" s="123"/>
      <c r="D32" s="125">
        <v>45336</v>
      </c>
      <c r="E32" s="124">
        <v>0.375</v>
      </c>
      <c r="F32" s="124">
        <v>0.66666666666666663</v>
      </c>
      <c r="G32" s="126">
        <v>6</v>
      </c>
      <c r="H32" s="123"/>
      <c r="I32" s="123"/>
      <c r="J32" s="123" t="s">
        <v>170</v>
      </c>
    </row>
    <row r="33" spans="1:10" ht="14.25" customHeight="1" thickBot="1" x14ac:dyDescent="0.3">
      <c r="A33" s="122"/>
      <c r="B33" s="123" t="s">
        <v>175</v>
      </c>
      <c r="C33" s="123"/>
      <c r="D33" s="125">
        <v>45337</v>
      </c>
      <c r="E33" s="124">
        <v>0.375</v>
      </c>
      <c r="F33" s="124">
        <v>0.66666666666666663</v>
      </c>
      <c r="G33" s="126">
        <v>6</v>
      </c>
      <c r="H33" s="123"/>
      <c r="I33" s="123"/>
      <c r="J33" s="123" t="s">
        <v>170</v>
      </c>
    </row>
    <row r="34" spans="1:10" ht="14.25" customHeight="1" thickBot="1" x14ac:dyDescent="0.3">
      <c r="A34" s="122" t="s">
        <v>177</v>
      </c>
      <c r="B34" s="123" t="s">
        <v>172</v>
      </c>
      <c r="C34" s="123"/>
      <c r="D34" s="125">
        <v>45341</v>
      </c>
      <c r="E34" s="124">
        <v>0.375</v>
      </c>
      <c r="F34" s="124">
        <v>0.66666666666666663</v>
      </c>
      <c r="G34" s="126">
        <v>6</v>
      </c>
      <c r="H34" s="123"/>
      <c r="I34" s="123"/>
      <c r="J34" s="123" t="s">
        <v>170</v>
      </c>
    </row>
    <row r="35" spans="1:10" ht="14.25" customHeight="1" thickBot="1" x14ac:dyDescent="0.3">
      <c r="A35" s="122"/>
      <c r="B35" s="123" t="s">
        <v>171</v>
      </c>
      <c r="C35" s="123"/>
      <c r="D35" s="125">
        <v>45343</v>
      </c>
      <c r="E35" s="124">
        <v>0.375</v>
      </c>
      <c r="F35" s="124">
        <v>0.66666666666666663</v>
      </c>
      <c r="G35" s="126">
        <v>6</v>
      </c>
      <c r="H35" s="123"/>
      <c r="I35" s="123"/>
      <c r="J35" s="123" t="s">
        <v>170</v>
      </c>
    </row>
    <row r="36" spans="1:10" ht="14.25" customHeight="1" thickBot="1" x14ac:dyDescent="0.3">
      <c r="A36" s="122"/>
      <c r="B36" s="123" t="s">
        <v>175</v>
      </c>
      <c r="C36" s="123"/>
      <c r="D36" s="125">
        <v>45344</v>
      </c>
      <c r="E36" s="124">
        <v>0.375</v>
      </c>
      <c r="F36" s="124">
        <v>0.66666666666666663</v>
      </c>
      <c r="G36" s="126">
        <v>6</v>
      </c>
      <c r="H36" s="123"/>
      <c r="I36" s="123"/>
      <c r="J36" s="123" t="s">
        <v>170</v>
      </c>
    </row>
    <row r="37" spans="1:10" ht="14.25" customHeight="1" thickBot="1" x14ac:dyDescent="0.3">
      <c r="A37" s="122" t="s">
        <v>176</v>
      </c>
      <c r="B37" s="123" t="s">
        <v>172</v>
      </c>
      <c r="C37" s="123"/>
      <c r="D37" s="125">
        <v>45348</v>
      </c>
      <c r="E37" s="124">
        <v>0.375</v>
      </c>
      <c r="F37" s="124">
        <v>0.66666666666666663</v>
      </c>
      <c r="G37" s="126">
        <v>6</v>
      </c>
      <c r="H37" s="123"/>
      <c r="I37" s="123"/>
      <c r="J37" s="123" t="s">
        <v>170</v>
      </c>
    </row>
    <row r="38" spans="1:10" ht="14.25" customHeight="1" thickBot="1" x14ac:dyDescent="0.3">
      <c r="A38" s="122"/>
      <c r="B38" s="123" t="s">
        <v>171</v>
      </c>
      <c r="C38" s="123"/>
      <c r="D38" s="125">
        <v>45350</v>
      </c>
      <c r="E38" s="124">
        <v>0.375</v>
      </c>
      <c r="F38" s="124">
        <v>0.66666666666666663</v>
      </c>
      <c r="G38" s="126">
        <v>6</v>
      </c>
      <c r="H38" s="123"/>
      <c r="I38" s="123"/>
      <c r="J38" s="123" t="s">
        <v>170</v>
      </c>
    </row>
    <row r="39" spans="1:10" ht="14.25" customHeight="1" thickBot="1" x14ac:dyDescent="0.3">
      <c r="A39" s="122"/>
      <c r="B39" s="123" t="s">
        <v>175</v>
      </c>
      <c r="C39" s="123"/>
      <c r="D39" s="125">
        <v>45351</v>
      </c>
      <c r="E39" s="124">
        <v>0.375</v>
      </c>
      <c r="F39" s="124">
        <v>0.66666666666666663</v>
      </c>
      <c r="G39" s="126">
        <v>6</v>
      </c>
      <c r="H39" s="123"/>
      <c r="I39" s="123"/>
      <c r="J39" s="123" t="s">
        <v>170</v>
      </c>
    </row>
    <row r="40" spans="1:10" ht="14.25" customHeight="1" thickBot="1" x14ac:dyDescent="0.3">
      <c r="A40" s="122" t="s">
        <v>174</v>
      </c>
      <c r="B40" s="123" t="s">
        <v>172</v>
      </c>
      <c r="C40" s="123"/>
      <c r="D40" s="125">
        <v>45355</v>
      </c>
      <c r="E40" s="124">
        <v>0.375</v>
      </c>
      <c r="F40" s="124">
        <v>0.66666666666666663</v>
      </c>
      <c r="G40" s="123">
        <v>6</v>
      </c>
      <c r="H40" s="123"/>
      <c r="I40" s="123"/>
      <c r="J40" s="123" t="s">
        <v>170</v>
      </c>
    </row>
    <row r="41" spans="1:10" ht="14.25" customHeight="1" thickBot="1" x14ac:dyDescent="0.3">
      <c r="A41" s="122"/>
      <c r="B41" s="123" t="s">
        <v>171</v>
      </c>
      <c r="C41" s="123"/>
      <c r="D41" s="125">
        <v>45357</v>
      </c>
      <c r="E41" s="124">
        <v>0.375</v>
      </c>
      <c r="F41" s="124">
        <v>0.66666666666666663</v>
      </c>
      <c r="G41" s="123">
        <v>6</v>
      </c>
      <c r="H41" s="123"/>
      <c r="I41" s="123"/>
      <c r="J41" s="123" t="s">
        <v>170</v>
      </c>
    </row>
    <row r="42" spans="1:10" ht="14.25" customHeight="1" thickBot="1" x14ac:dyDescent="0.3">
      <c r="A42" s="122" t="s">
        <v>173</v>
      </c>
      <c r="B42" s="123" t="s">
        <v>172</v>
      </c>
      <c r="C42" s="123"/>
      <c r="D42" s="125">
        <v>45362</v>
      </c>
      <c r="E42" s="124" t="s">
        <v>99</v>
      </c>
      <c r="F42" s="124">
        <v>0.66666666666666663</v>
      </c>
      <c r="G42" s="123">
        <v>6</v>
      </c>
      <c r="H42" s="123"/>
      <c r="I42" s="123"/>
      <c r="J42" s="123" t="s">
        <v>170</v>
      </c>
    </row>
    <row r="43" spans="1:10" ht="14.25" customHeight="1" thickBot="1" x14ac:dyDescent="0.3">
      <c r="A43" s="122"/>
      <c r="B43" s="123" t="s">
        <v>171</v>
      </c>
      <c r="C43" s="123"/>
      <c r="D43" s="125">
        <v>45364</v>
      </c>
      <c r="E43" s="124">
        <v>0.375</v>
      </c>
      <c r="F43" s="124">
        <v>0.66666666666666663</v>
      </c>
      <c r="G43" s="123">
        <v>6</v>
      </c>
      <c r="H43" s="123"/>
      <c r="I43" s="123"/>
      <c r="J43" s="123" t="s">
        <v>170</v>
      </c>
    </row>
    <row r="44" spans="1:10" ht="14.25" customHeight="1" thickBot="1" x14ac:dyDescent="0.3">
      <c r="A44" s="121"/>
      <c r="B44" s="121"/>
      <c r="C44" s="121"/>
      <c r="D44" s="121"/>
      <c r="E44" s="121"/>
      <c r="F44" s="121"/>
      <c r="G44" s="122">
        <v>75</v>
      </c>
      <c r="H44" s="121"/>
      <c r="I44" s="121"/>
      <c r="J44" s="121"/>
    </row>
    <row r="45" spans="1:10" ht="14.25" customHeight="1" x14ac:dyDescent="0.25"/>
    <row r="46" spans="1:10" ht="14.25" customHeight="1" x14ac:dyDescent="0.25"/>
    <row r="47" spans="1:10" ht="14.25" customHeight="1" x14ac:dyDescent="0.25"/>
    <row r="48" spans="1:10" ht="14.25" customHeight="1" x14ac:dyDescent="0.25"/>
    <row r="49" spans="1:10" ht="14.25" customHeight="1" x14ac:dyDescent="0.25"/>
    <row r="50" spans="1:10" ht="14.25" customHeight="1" x14ac:dyDescent="0.25"/>
    <row r="51" spans="1:10" ht="14.25" customHeight="1" x14ac:dyDescent="0.25"/>
    <row r="52" spans="1:10" ht="14.25" customHeight="1" thickBot="1" x14ac:dyDescent="0.3"/>
    <row r="53" spans="1:10" ht="33.75" thickBot="1" x14ac:dyDescent="0.3">
      <c r="A53" s="142" t="s">
        <v>226</v>
      </c>
      <c r="B53" s="142" t="s">
        <v>187</v>
      </c>
      <c r="C53" s="143" t="s">
        <v>210</v>
      </c>
      <c r="D53" s="143" t="s">
        <v>211</v>
      </c>
      <c r="E53" s="144" t="s">
        <v>212</v>
      </c>
      <c r="F53" s="144" t="s">
        <v>213</v>
      </c>
      <c r="G53" s="143" t="s">
        <v>214</v>
      </c>
      <c r="H53" s="143" t="s">
        <v>215</v>
      </c>
      <c r="I53" s="143" t="s">
        <v>234</v>
      </c>
      <c r="J53" s="144"/>
    </row>
    <row r="54" spans="1:10" ht="14.25" customHeight="1" thickBot="1" x14ac:dyDescent="0.3">
      <c r="A54" s="154" t="s">
        <v>194</v>
      </c>
      <c r="B54" s="145">
        <v>10</v>
      </c>
      <c r="C54" s="146" t="s">
        <v>172</v>
      </c>
      <c r="D54" s="146"/>
      <c r="E54" s="147" t="s">
        <v>216</v>
      </c>
      <c r="F54" s="147"/>
      <c r="G54" s="146">
        <v>0</v>
      </c>
      <c r="H54" s="146">
        <v>2</v>
      </c>
      <c r="I54" s="146"/>
      <c r="J54" s="147"/>
    </row>
    <row r="55" spans="1:10" ht="14.25" customHeight="1" thickBot="1" x14ac:dyDescent="0.3">
      <c r="A55" s="154" t="s">
        <v>194</v>
      </c>
      <c r="B55" s="145">
        <v>10</v>
      </c>
      <c r="C55" s="146" t="s">
        <v>172</v>
      </c>
      <c r="D55" s="148">
        <v>0.375</v>
      </c>
      <c r="E55" s="147" t="s">
        <v>217</v>
      </c>
      <c r="F55" s="161">
        <v>3</v>
      </c>
      <c r="G55" s="146">
        <v>0</v>
      </c>
      <c r="H55" s="146">
        <v>0</v>
      </c>
      <c r="I55" s="146">
        <v>3</v>
      </c>
      <c r="J55" s="147"/>
    </row>
    <row r="56" spans="1:10" ht="14.25" customHeight="1" thickBot="1" x14ac:dyDescent="0.3">
      <c r="A56" s="154" t="s">
        <v>194</v>
      </c>
      <c r="B56" s="145">
        <v>11</v>
      </c>
      <c r="C56" s="146" t="s">
        <v>172</v>
      </c>
      <c r="D56" s="148">
        <v>0.375</v>
      </c>
      <c r="E56" s="147" t="s">
        <v>217</v>
      </c>
      <c r="F56" s="161">
        <v>3</v>
      </c>
      <c r="G56" s="146">
        <v>0</v>
      </c>
      <c r="H56" s="146">
        <v>0</v>
      </c>
      <c r="I56" s="146">
        <v>3</v>
      </c>
      <c r="J56" s="147"/>
    </row>
    <row r="57" spans="1:10" ht="14.25" customHeight="1" thickBot="1" x14ac:dyDescent="0.3">
      <c r="A57" s="154" t="s">
        <v>194</v>
      </c>
      <c r="B57" s="145">
        <v>11</v>
      </c>
      <c r="C57" s="146" t="s">
        <v>218</v>
      </c>
      <c r="D57" s="146" t="s">
        <v>219</v>
      </c>
      <c r="E57" s="147" t="s">
        <v>217</v>
      </c>
      <c r="F57" s="162">
        <v>1</v>
      </c>
      <c r="G57" s="146">
        <v>1</v>
      </c>
      <c r="H57" s="146">
        <v>0</v>
      </c>
      <c r="I57" s="146">
        <v>1</v>
      </c>
      <c r="J57" s="147" t="s">
        <v>214</v>
      </c>
    </row>
    <row r="58" spans="1:10" ht="14.25" customHeight="1" thickBot="1" x14ac:dyDescent="0.3">
      <c r="A58" s="154" t="s">
        <v>194</v>
      </c>
      <c r="B58" s="145">
        <v>11</v>
      </c>
      <c r="C58" s="146" t="s">
        <v>220</v>
      </c>
      <c r="D58" s="148">
        <v>0.99652777777777779</v>
      </c>
      <c r="E58" s="147" t="s">
        <v>217</v>
      </c>
      <c r="F58" s="147"/>
      <c r="G58" s="146">
        <v>0</v>
      </c>
      <c r="H58" s="146">
        <v>0</v>
      </c>
      <c r="I58" s="146"/>
      <c r="J58" s="147" t="s">
        <v>221</v>
      </c>
    </row>
    <row r="59" spans="1:10" ht="14.25" customHeight="1" thickBot="1" x14ac:dyDescent="0.3">
      <c r="A59" s="155"/>
      <c r="B59" s="145"/>
      <c r="C59" s="146"/>
      <c r="D59" s="146"/>
      <c r="E59" s="147"/>
      <c r="F59" s="146">
        <v>6</v>
      </c>
      <c r="G59" s="146"/>
      <c r="H59" s="146">
        <v>2</v>
      </c>
      <c r="I59" s="146"/>
      <c r="J59" s="147">
        <v>9</v>
      </c>
    </row>
    <row r="60" spans="1:10" ht="14.25" customHeight="1" thickBot="1" x14ac:dyDescent="0.35">
      <c r="A60" s="155"/>
      <c r="B60" s="150"/>
      <c r="C60" s="151"/>
      <c r="D60" s="151"/>
      <c r="E60" s="147"/>
      <c r="F60" s="147"/>
      <c r="G60" s="151"/>
      <c r="H60" s="151"/>
      <c r="I60" s="151"/>
      <c r="J60" s="151"/>
    </row>
    <row r="61" spans="1:10" ht="14.25" customHeight="1" thickBot="1" x14ac:dyDescent="0.3">
      <c r="A61" s="154" t="s">
        <v>194</v>
      </c>
      <c r="B61" s="145">
        <v>12</v>
      </c>
      <c r="C61" s="146" t="s">
        <v>172</v>
      </c>
      <c r="D61" s="148">
        <v>0.375</v>
      </c>
      <c r="E61" s="147" t="s">
        <v>222</v>
      </c>
      <c r="F61" s="161">
        <v>3</v>
      </c>
      <c r="G61" s="146">
        <v>0</v>
      </c>
      <c r="H61" s="146">
        <v>0</v>
      </c>
      <c r="I61" s="146">
        <v>3</v>
      </c>
      <c r="J61" s="147"/>
    </row>
    <row r="62" spans="1:10" ht="14.25" customHeight="1" thickBot="1" x14ac:dyDescent="0.3">
      <c r="A62" s="154" t="s">
        <v>194</v>
      </c>
      <c r="B62" s="145">
        <v>12</v>
      </c>
      <c r="C62" s="152" t="s">
        <v>218</v>
      </c>
      <c r="D62" s="146" t="s">
        <v>219</v>
      </c>
      <c r="E62" s="147" t="s">
        <v>222</v>
      </c>
      <c r="F62" s="147"/>
      <c r="G62" s="146">
        <v>1</v>
      </c>
      <c r="H62" s="146">
        <v>0</v>
      </c>
      <c r="I62" s="146">
        <v>1</v>
      </c>
      <c r="J62" s="147" t="s">
        <v>214</v>
      </c>
    </row>
    <row r="63" spans="1:10" ht="14.25" customHeight="1" thickBot="1" x14ac:dyDescent="0.3">
      <c r="A63" s="154" t="s">
        <v>194</v>
      </c>
      <c r="B63" s="145">
        <v>13</v>
      </c>
      <c r="C63" s="146" t="s">
        <v>172</v>
      </c>
      <c r="D63" s="148">
        <v>0.375</v>
      </c>
      <c r="E63" s="147" t="s">
        <v>222</v>
      </c>
      <c r="F63" s="161">
        <v>3</v>
      </c>
      <c r="G63" s="146">
        <v>0</v>
      </c>
      <c r="H63" s="146">
        <v>0</v>
      </c>
      <c r="I63" s="146">
        <v>3</v>
      </c>
      <c r="J63" s="147"/>
    </row>
    <row r="64" spans="1:10" ht="14.25" customHeight="1" thickBot="1" x14ac:dyDescent="0.3">
      <c r="A64" s="154" t="s">
        <v>194</v>
      </c>
      <c r="B64" s="145">
        <v>13</v>
      </c>
      <c r="C64" s="146" t="s">
        <v>218</v>
      </c>
      <c r="D64" s="146" t="s">
        <v>219</v>
      </c>
      <c r="E64" s="147" t="s">
        <v>222</v>
      </c>
      <c r="F64" s="147"/>
      <c r="G64" s="146">
        <v>1</v>
      </c>
      <c r="H64" s="146">
        <v>0</v>
      </c>
      <c r="I64" s="146">
        <v>1</v>
      </c>
      <c r="J64" s="147" t="s">
        <v>214</v>
      </c>
    </row>
    <row r="65" spans="1:10" ht="14.25" customHeight="1" thickBot="1" x14ac:dyDescent="0.3">
      <c r="A65" s="156" t="s">
        <v>227</v>
      </c>
      <c r="B65" s="145">
        <v>14</v>
      </c>
      <c r="C65" s="146" t="s">
        <v>172</v>
      </c>
      <c r="D65" s="148">
        <v>0.375</v>
      </c>
      <c r="E65" s="147" t="s">
        <v>222</v>
      </c>
      <c r="F65" s="149">
        <v>3</v>
      </c>
      <c r="G65" s="146">
        <v>0</v>
      </c>
      <c r="H65" s="146">
        <v>0</v>
      </c>
      <c r="I65" s="164">
        <v>3</v>
      </c>
      <c r="J65" s="147"/>
    </row>
    <row r="66" spans="1:10" ht="14.25" customHeight="1" thickBot="1" x14ac:dyDescent="0.3">
      <c r="A66" s="156" t="s">
        <v>227</v>
      </c>
      <c r="B66" s="145">
        <v>14</v>
      </c>
      <c r="C66" s="152" t="s">
        <v>218</v>
      </c>
      <c r="D66" s="146" t="s">
        <v>219</v>
      </c>
      <c r="E66" s="147" t="s">
        <v>222</v>
      </c>
      <c r="F66" s="147"/>
      <c r="G66" s="146">
        <v>1</v>
      </c>
      <c r="H66" s="146">
        <v>0</v>
      </c>
      <c r="I66" s="164">
        <v>1</v>
      </c>
      <c r="J66" s="147" t="s">
        <v>214</v>
      </c>
    </row>
    <row r="67" spans="1:10" ht="14.25" customHeight="1" thickBot="1" x14ac:dyDescent="0.3">
      <c r="A67" s="156" t="s">
        <v>227</v>
      </c>
      <c r="B67" s="145">
        <v>15</v>
      </c>
      <c r="C67" s="146" t="s">
        <v>172</v>
      </c>
      <c r="D67" s="148">
        <v>0.375</v>
      </c>
      <c r="E67" s="147" t="s">
        <v>222</v>
      </c>
      <c r="F67" s="149">
        <v>3</v>
      </c>
      <c r="G67" s="146">
        <v>0</v>
      </c>
      <c r="H67" s="146">
        <v>0</v>
      </c>
      <c r="I67" s="164">
        <v>3</v>
      </c>
      <c r="J67" s="147"/>
    </row>
    <row r="68" spans="1:10" ht="14.25" customHeight="1" thickBot="1" x14ac:dyDescent="0.3">
      <c r="A68" s="156" t="s">
        <v>227</v>
      </c>
      <c r="B68" s="145">
        <v>15</v>
      </c>
      <c r="C68" s="152" t="s">
        <v>218</v>
      </c>
      <c r="D68" s="146" t="s">
        <v>219</v>
      </c>
      <c r="E68" s="147" t="s">
        <v>222</v>
      </c>
      <c r="F68" s="147"/>
      <c r="G68" s="146">
        <v>1</v>
      </c>
      <c r="H68" s="146">
        <v>0</v>
      </c>
      <c r="I68" s="164">
        <v>1</v>
      </c>
      <c r="J68" s="147" t="s">
        <v>214</v>
      </c>
    </row>
    <row r="69" spans="1:10" ht="14.25" customHeight="1" thickBot="1" x14ac:dyDescent="0.3">
      <c r="A69" s="156" t="s">
        <v>227</v>
      </c>
      <c r="B69" s="145">
        <v>16</v>
      </c>
      <c r="C69" s="146" t="s">
        <v>172</v>
      </c>
      <c r="D69" s="148">
        <v>0.375</v>
      </c>
      <c r="E69" s="147" t="s">
        <v>222</v>
      </c>
      <c r="F69" s="149">
        <v>3</v>
      </c>
      <c r="G69" s="146">
        <v>0</v>
      </c>
      <c r="H69" s="146">
        <v>0</v>
      </c>
      <c r="I69" s="164">
        <v>3</v>
      </c>
      <c r="J69" s="147"/>
    </row>
    <row r="70" spans="1:10" ht="14.25" customHeight="1" thickBot="1" x14ac:dyDescent="0.3">
      <c r="A70" s="156" t="s">
        <v>227</v>
      </c>
      <c r="B70" s="145">
        <v>17</v>
      </c>
      <c r="C70" s="152" t="s">
        <v>218</v>
      </c>
      <c r="D70" s="146" t="s">
        <v>219</v>
      </c>
      <c r="E70" s="147" t="s">
        <v>222</v>
      </c>
      <c r="F70" s="147"/>
      <c r="G70" s="146">
        <v>2</v>
      </c>
      <c r="H70" s="146">
        <v>0</v>
      </c>
      <c r="I70" s="164">
        <v>1</v>
      </c>
      <c r="J70" s="147" t="s">
        <v>214</v>
      </c>
    </row>
    <row r="71" spans="1:10" ht="14.25" customHeight="1" thickBot="1" x14ac:dyDescent="0.3">
      <c r="A71" s="156" t="s">
        <v>227</v>
      </c>
      <c r="B71" s="145">
        <v>17</v>
      </c>
      <c r="C71" s="146" t="s">
        <v>220</v>
      </c>
      <c r="D71" s="148">
        <v>0.99652777777777779</v>
      </c>
      <c r="E71" s="147" t="s">
        <v>222</v>
      </c>
      <c r="F71" s="147"/>
      <c r="G71" s="146">
        <v>0</v>
      </c>
      <c r="H71" s="146">
        <v>0</v>
      </c>
      <c r="I71" s="164"/>
      <c r="J71" s="147" t="s">
        <v>221</v>
      </c>
    </row>
    <row r="72" spans="1:10" ht="14.25" customHeight="1" thickBot="1" x14ac:dyDescent="0.3">
      <c r="B72" s="145"/>
      <c r="C72" s="146"/>
      <c r="D72" s="146"/>
      <c r="E72" s="147"/>
      <c r="F72" s="149">
        <v>15</v>
      </c>
      <c r="G72" s="146">
        <v>6</v>
      </c>
      <c r="H72" s="146">
        <v>0</v>
      </c>
      <c r="I72" s="164"/>
      <c r="J72" s="147">
        <v>21</v>
      </c>
    </row>
    <row r="73" spans="1:10" ht="14.25" customHeight="1" thickBot="1" x14ac:dyDescent="0.35">
      <c r="B73" s="150"/>
      <c r="C73" s="151"/>
      <c r="D73" s="151"/>
      <c r="E73" s="147"/>
      <c r="F73" s="147"/>
      <c r="G73" s="151"/>
      <c r="H73" s="151"/>
      <c r="I73" s="165"/>
      <c r="J73" s="151"/>
    </row>
    <row r="74" spans="1:10" ht="14.25" customHeight="1" thickBot="1" x14ac:dyDescent="0.3">
      <c r="A74" s="156" t="s">
        <v>227</v>
      </c>
      <c r="B74" s="145">
        <v>18</v>
      </c>
      <c r="C74" s="146" t="s">
        <v>172</v>
      </c>
      <c r="D74" s="148">
        <v>0.375</v>
      </c>
      <c r="E74" s="147" t="s">
        <v>223</v>
      </c>
      <c r="F74" s="149">
        <v>3</v>
      </c>
      <c r="G74" s="146">
        <v>0</v>
      </c>
      <c r="H74" s="146">
        <v>0</v>
      </c>
      <c r="I74" s="164">
        <v>3</v>
      </c>
      <c r="J74" s="147"/>
    </row>
    <row r="75" spans="1:10" ht="14.25" customHeight="1" thickBot="1" x14ac:dyDescent="0.3">
      <c r="A75" s="156" t="s">
        <v>227</v>
      </c>
      <c r="B75" s="145">
        <v>18</v>
      </c>
      <c r="C75" s="146" t="s">
        <v>218</v>
      </c>
      <c r="D75" s="146" t="s">
        <v>219</v>
      </c>
      <c r="E75" s="147" t="s">
        <v>223</v>
      </c>
      <c r="F75" s="147"/>
      <c r="G75" s="146">
        <v>1</v>
      </c>
      <c r="H75" s="146">
        <v>0</v>
      </c>
      <c r="I75" s="164">
        <v>1</v>
      </c>
      <c r="J75" s="147" t="s">
        <v>214</v>
      </c>
    </row>
    <row r="76" spans="1:10" ht="14.25" customHeight="1" thickBot="1" x14ac:dyDescent="0.3">
      <c r="A76" s="157" t="s">
        <v>228</v>
      </c>
      <c r="B76" s="145">
        <v>19</v>
      </c>
      <c r="C76" s="146" t="s">
        <v>172</v>
      </c>
      <c r="D76" s="148">
        <v>0.375</v>
      </c>
      <c r="E76" s="147" t="s">
        <v>223</v>
      </c>
      <c r="F76" s="149">
        <v>3</v>
      </c>
      <c r="G76" s="146">
        <v>0</v>
      </c>
      <c r="H76" s="146">
        <v>0</v>
      </c>
      <c r="I76" s="146">
        <v>3</v>
      </c>
      <c r="J76" s="147"/>
    </row>
    <row r="77" spans="1:10" ht="14.25" customHeight="1" thickBot="1" x14ac:dyDescent="0.3">
      <c r="A77" s="157" t="s">
        <v>228</v>
      </c>
      <c r="B77" s="145">
        <v>19</v>
      </c>
      <c r="C77" s="152" t="s">
        <v>218</v>
      </c>
      <c r="D77" s="146" t="s">
        <v>219</v>
      </c>
      <c r="E77" s="147" t="s">
        <v>223</v>
      </c>
      <c r="F77" s="147"/>
      <c r="G77" s="146">
        <v>1</v>
      </c>
      <c r="H77" s="146">
        <v>0</v>
      </c>
      <c r="I77" s="146">
        <v>1</v>
      </c>
      <c r="J77" s="147" t="s">
        <v>214</v>
      </c>
    </row>
    <row r="78" spans="1:10" ht="14.25" customHeight="1" thickBot="1" x14ac:dyDescent="0.3">
      <c r="A78" s="157" t="s">
        <v>228</v>
      </c>
      <c r="B78" s="145">
        <v>20</v>
      </c>
      <c r="C78" s="146" t="s">
        <v>172</v>
      </c>
      <c r="D78" s="148">
        <v>0.375</v>
      </c>
      <c r="E78" s="147" t="s">
        <v>223</v>
      </c>
      <c r="F78" s="149">
        <v>3</v>
      </c>
      <c r="G78" s="146">
        <v>0</v>
      </c>
      <c r="H78" s="146">
        <v>0</v>
      </c>
      <c r="I78" s="146">
        <v>3</v>
      </c>
      <c r="J78" s="147"/>
    </row>
    <row r="79" spans="1:10" ht="14.25" customHeight="1" thickBot="1" x14ac:dyDescent="0.3">
      <c r="A79" s="157" t="s">
        <v>228</v>
      </c>
      <c r="B79" s="145">
        <v>20</v>
      </c>
      <c r="C79" s="152" t="s">
        <v>218</v>
      </c>
      <c r="D79" s="146" t="s">
        <v>219</v>
      </c>
      <c r="E79" s="147" t="s">
        <v>223</v>
      </c>
      <c r="F79" s="147"/>
      <c r="G79" s="146">
        <v>1</v>
      </c>
      <c r="H79" s="146">
        <v>0</v>
      </c>
      <c r="I79" s="146">
        <v>1</v>
      </c>
      <c r="J79" s="147" t="s">
        <v>214</v>
      </c>
    </row>
    <row r="80" spans="1:10" ht="14.25" customHeight="1" thickBot="1" x14ac:dyDescent="0.3">
      <c r="A80" s="157" t="s">
        <v>228</v>
      </c>
      <c r="B80" s="145">
        <v>21</v>
      </c>
      <c r="C80" s="146" t="s">
        <v>172</v>
      </c>
      <c r="D80" s="148">
        <v>0.375</v>
      </c>
      <c r="E80" s="147" t="s">
        <v>223</v>
      </c>
      <c r="F80" s="149">
        <v>3</v>
      </c>
      <c r="G80" s="146">
        <v>0</v>
      </c>
      <c r="H80" s="146">
        <v>0</v>
      </c>
      <c r="I80" s="146">
        <v>3</v>
      </c>
      <c r="J80" s="147"/>
    </row>
    <row r="81" spans="1:10" ht="14.25" customHeight="1" thickBot="1" x14ac:dyDescent="0.3">
      <c r="A81" s="157" t="s">
        <v>228</v>
      </c>
      <c r="B81" s="145">
        <v>21</v>
      </c>
      <c r="C81" s="146" t="s">
        <v>218</v>
      </c>
      <c r="D81" s="146" t="s">
        <v>219</v>
      </c>
      <c r="E81" s="147" t="s">
        <v>223</v>
      </c>
      <c r="F81" s="147"/>
      <c r="G81" s="146">
        <v>1</v>
      </c>
      <c r="H81" s="146">
        <v>0</v>
      </c>
      <c r="I81" s="146">
        <v>1</v>
      </c>
      <c r="J81" s="147" t="s">
        <v>214</v>
      </c>
    </row>
    <row r="82" spans="1:10" ht="14.25" customHeight="1" thickBot="1" x14ac:dyDescent="0.3">
      <c r="A82" s="157" t="s">
        <v>228</v>
      </c>
      <c r="B82" s="145">
        <v>22</v>
      </c>
      <c r="C82" s="146" t="s">
        <v>172</v>
      </c>
      <c r="D82" s="148">
        <v>0.375</v>
      </c>
      <c r="E82" s="147" t="s">
        <v>223</v>
      </c>
      <c r="F82" s="149">
        <v>3</v>
      </c>
      <c r="G82" s="146">
        <v>0</v>
      </c>
      <c r="H82" s="146">
        <v>0</v>
      </c>
      <c r="I82" s="146">
        <v>3</v>
      </c>
      <c r="J82" s="147"/>
    </row>
    <row r="83" spans="1:10" ht="14.25" customHeight="1" thickTop="1" thickBot="1" x14ac:dyDescent="0.3">
      <c r="A83" s="158" t="s">
        <v>229</v>
      </c>
      <c r="B83" s="145">
        <v>23</v>
      </c>
      <c r="C83" s="152" t="s">
        <v>218</v>
      </c>
      <c r="D83" s="146" t="s">
        <v>219</v>
      </c>
      <c r="E83" s="147" t="s">
        <v>223</v>
      </c>
      <c r="F83" s="147"/>
      <c r="G83" s="146">
        <v>2</v>
      </c>
      <c r="H83" s="146">
        <v>0</v>
      </c>
      <c r="I83" s="164">
        <v>2</v>
      </c>
      <c r="J83" s="147" t="s">
        <v>214</v>
      </c>
    </row>
    <row r="84" spans="1:10" ht="14.25" customHeight="1" thickTop="1" thickBot="1" x14ac:dyDescent="0.3">
      <c r="A84" s="158" t="s">
        <v>229</v>
      </c>
      <c r="B84" s="145">
        <v>23</v>
      </c>
      <c r="C84" s="146" t="s">
        <v>220</v>
      </c>
      <c r="D84" s="148">
        <v>0.99652777777777779</v>
      </c>
      <c r="E84" s="147" t="s">
        <v>223</v>
      </c>
      <c r="F84" s="147"/>
      <c r="G84" s="146">
        <v>0</v>
      </c>
      <c r="H84" s="146">
        <v>0</v>
      </c>
      <c r="I84" s="146"/>
      <c r="J84" s="147" t="s">
        <v>221</v>
      </c>
    </row>
    <row r="85" spans="1:10" ht="14.25" customHeight="1" thickTop="1" thickBot="1" x14ac:dyDescent="0.3">
      <c r="A85" s="159"/>
      <c r="B85" s="145"/>
      <c r="C85" s="146"/>
      <c r="D85" s="146"/>
      <c r="E85" s="147"/>
      <c r="F85" s="146">
        <v>15</v>
      </c>
      <c r="G85" s="146">
        <v>6</v>
      </c>
      <c r="H85" s="146">
        <v>0</v>
      </c>
      <c r="I85" s="146"/>
      <c r="J85" s="147">
        <v>21</v>
      </c>
    </row>
    <row r="86" spans="1:10" ht="14.25" customHeight="1" thickTop="1" thickBot="1" x14ac:dyDescent="0.35">
      <c r="A86" s="159"/>
      <c r="B86" s="150"/>
      <c r="C86" s="151"/>
      <c r="D86" s="151"/>
      <c r="E86" s="151"/>
      <c r="F86" s="151"/>
      <c r="G86" s="151"/>
      <c r="H86" s="151"/>
      <c r="I86" s="151"/>
      <c r="J86" s="151"/>
    </row>
    <row r="87" spans="1:10" ht="14.25" customHeight="1" thickTop="1" thickBot="1" x14ac:dyDescent="0.3">
      <c r="A87" s="158" t="s">
        <v>229</v>
      </c>
      <c r="B87" s="145">
        <v>24</v>
      </c>
      <c r="C87" s="146" t="s">
        <v>172</v>
      </c>
      <c r="D87" s="148">
        <v>0.375</v>
      </c>
      <c r="E87" s="147" t="s">
        <v>224</v>
      </c>
      <c r="F87" s="149">
        <v>3</v>
      </c>
      <c r="G87" s="146">
        <v>0</v>
      </c>
      <c r="H87" s="146">
        <v>0</v>
      </c>
      <c r="I87" s="164">
        <v>3</v>
      </c>
      <c r="J87" s="147"/>
    </row>
    <row r="88" spans="1:10" ht="14.25" customHeight="1" thickTop="1" thickBot="1" x14ac:dyDescent="0.3">
      <c r="A88" s="158" t="s">
        <v>229</v>
      </c>
      <c r="B88" s="145">
        <v>24</v>
      </c>
      <c r="C88" s="146" t="s">
        <v>218</v>
      </c>
      <c r="D88" s="146" t="s">
        <v>219</v>
      </c>
      <c r="E88" s="147" t="s">
        <v>224</v>
      </c>
      <c r="F88" s="147"/>
      <c r="G88" s="146">
        <v>1</v>
      </c>
      <c r="H88" s="146">
        <v>0</v>
      </c>
      <c r="I88" s="164">
        <v>1</v>
      </c>
      <c r="J88" s="147" t="s">
        <v>214</v>
      </c>
    </row>
    <row r="89" spans="1:10" ht="14.25" customHeight="1" thickTop="1" thickBot="1" x14ac:dyDescent="0.3">
      <c r="A89" s="158" t="s">
        <v>229</v>
      </c>
      <c r="B89" s="145">
        <v>25</v>
      </c>
      <c r="C89" s="146" t="s">
        <v>172</v>
      </c>
      <c r="D89" s="148">
        <v>0.375</v>
      </c>
      <c r="E89" s="147" t="s">
        <v>224</v>
      </c>
      <c r="F89" s="149">
        <v>3</v>
      </c>
      <c r="G89" s="146">
        <v>0</v>
      </c>
      <c r="H89" s="146">
        <v>0</v>
      </c>
      <c r="I89" s="164">
        <v>3</v>
      </c>
      <c r="J89" s="147"/>
    </row>
    <row r="90" spans="1:10" ht="14.25" customHeight="1" thickTop="1" thickBot="1" x14ac:dyDescent="0.3">
      <c r="A90" s="158" t="s">
        <v>229</v>
      </c>
      <c r="B90" s="145">
        <v>25</v>
      </c>
      <c r="C90" s="152" t="s">
        <v>218</v>
      </c>
      <c r="D90" s="146" t="s">
        <v>219</v>
      </c>
      <c r="E90" s="147" t="s">
        <v>224</v>
      </c>
      <c r="F90" s="147"/>
      <c r="G90" s="146">
        <v>1</v>
      </c>
      <c r="H90" s="146">
        <v>0</v>
      </c>
      <c r="I90" s="164">
        <v>1</v>
      </c>
      <c r="J90" s="147" t="s">
        <v>214</v>
      </c>
    </row>
    <row r="91" spans="1:10" ht="14.25" customHeight="1" thickTop="1" thickBot="1" x14ac:dyDescent="0.3">
      <c r="A91" s="158" t="s">
        <v>229</v>
      </c>
      <c r="B91" s="145">
        <v>26</v>
      </c>
      <c r="C91" s="146" t="s">
        <v>172</v>
      </c>
      <c r="D91" s="148">
        <v>0.375</v>
      </c>
      <c r="E91" s="147" t="s">
        <v>224</v>
      </c>
      <c r="F91" s="149">
        <v>3</v>
      </c>
      <c r="G91" s="146">
        <v>0</v>
      </c>
      <c r="H91" s="146">
        <v>0</v>
      </c>
      <c r="I91" s="164">
        <v>3</v>
      </c>
      <c r="J91" s="147"/>
    </row>
    <row r="92" spans="1:10" ht="14.25" customHeight="1" thickTop="1" thickBot="1" x14ac:dyDescent="0.3">
      <c r="A92" s="158" t="s">
        <v>229</v>
      </c>
      <c r="B92" s="145">
        <v>26</v>
      </c>
      <c r="C92" s="152" t="s">
        <v>218</v>
      </c>
      <c r="D92" s="146" t="s">
        <v>219</v>
      </c>
      <c r="E92" s="147" t="s">
        <v>224</v>
      </c>
      <c r="F92" s="147"/>
      <c r="G92" s="146">
        <v>1</v>
      </c>
      <c r="H92" s="146">
        <v>0</v>
      </c>
      <c r="I92" s="164">
        <v>1</v>
      </c>
      <c r="J92" s="147" t="s">
        <v>214</v>
      </c>
    </row>
    <row r="93" spans="1:10" ht="14.25" customHeight="1" thickTop="1" thickBot="1" x14ac:dyDescent="0.3">
      <c r="A93" s="160" t="s">
        <v>230</v>
      </c>
      <c r="B93" s="145">
        <v>27</v>
      </c>
      <c r="C93" s="146" t="s">
        <v>172</v>
      </c>
      <c r="D93" s="148">
        <v>0.375</v>
      </c>
      <c r="E93" s="153" t="s">
        <v>224</v>
      </c>
      <c r="F93" s="149">
        <v>3</v>
      </c>
      <c r="G93" s="146">
        <v>0</v>
      </c>
      <c r="H93" s="146">
        <v>0</v>
      </c>
      <c r="I93" s="146">
        <v>3</v>
      </c>
      <c r="J93" s="147"/>
    </row>
    <row r="94" spans="1:10" ht="14.25" customHeight="1" thickBot="1" x14ac:dyDescent="0.3">
      <c r="A94" s="160" t="s">
        <v>230</v>
      </c>
      <c r="B94" s="145">
        <v>27</v>
      </c>
      <c r="C94" s="146" t="s">
        <v>218</v>
      </c>
      <c r="D94" s="146" t="s">
        <v>219</v>
      </c>
      <c r="E94" s="147" t="s">
        <v>224</v>
      </c>
      <c r="F94" s="147"/>
      <c r="G94" s="146">
        <v>1</v>
      </c>
      <c r="H94" s="146">
        <v>0</v>
      </c>
      <c r="I94" s="146">
        <v>1</v>
      </c>
      <c r="J94" s="147" t="s">
        <v>214</v>
      </c>
    </row>
    <row r="95" spans="1:10" ht="14.25" customHeight="1" thickBot="1" x14ac:dyDescent="0.3">
      <c r="A95" s="160" t="s">
        <v>230</v>
      </c>
      <c r="B95" s="145">
        <v>28</v>
      </c>
      <c r="C95" s="146" t="s">
        <v>172</v>
      </c>
      <c r="D95" s="148">
        <v>0.375</v>
      </c>
      <c r="E95" s="147" t="s">
        <v>224</v>
      </c>
      <c r="F95" s="149">
        <v>3</v>
      </c>
      <c r="G95" s="146">
        <v>0</v>
      </c>
      <c r="H95" s="146">
        <v>0</v>
      </c>
      <c r="I95" s="146">
        <v>3</v>
      </c>
      <c r="J95" s="147"/>
    </row>
    <row r="96" spans="1:10" ht="14.25" customHeight="1" thickBot="1" x14ac:dyDescent="0.3">
      <c r="A96" s="160" t="s">
        <v>230</v>
      </c>
      <c r="B96" s="145">
        <v>29</v>
      </c>
      <c r="C96" s="152" t="s">
        <v>218</v>
      </c>
      <c r="D96" s="146" t="s">
        <v>219</v>
      </c>
      <c r="E96" s="147" t="s">
        <v>224</v>
      </c>
      <c r="F96" s="147"/>
      <c r="G96" s="146">
        <v>2</v>
      </c>
      <c r="H96" s="146">
        <v>0</v>
      </c>
      <c r="I96" s="146">
        <v>2</v>
      </c>
      <c r="J96" s="147" t="s">
        <v>214</v>
      </c>
    </row>
    <row r="97" spans="1:10" ht="14.25" customHeight="1" thickBot="1" x14ac:dyDescent="0.3">
      <c r="A97" s="160" t="s">
        <v>230</v>
      </c>
      <c r="B97" s="145">
        <v>29</v>
      </c>
      <c r="C97" s="146" t="s">
        <v>225</v>
      </c>
      <c r="D97" s="148">
        <v>0.99652777777777779</v>
      </c>
      <c r="E97" s="147" t="s">
        <v>224</v>
      </c>
      <c r="F97" s="147"/>
      <c r="G97" s="146">
        <v>0</v>
      </c>
      <c r="H97" s="146">
        <v>0</v>
      </c>
      <c r="I97" s="146"/>
      <c r="J97" s="147" t="s">
        <v>221</v>
      </c>
    </row>
    <row r="98" spans="1:10" ht="14.25" customHeight="1" thickBot="1" x14ac:dyDescent="0.3">
      <c r="B98" s="145"/>
      <c r="C98" s="146"/>
      <c r="D98" s="146"/>
      <c r="E98" s="147"/>
      <c r="F98" s="146">
        <v>15</v>
      </c>
      <c r="G98" s="146">
        <v>6</v>
      </c>
      <c r="H98" s="146">
        <v>0</v>
      </c>
      <c r="I98" s="146"/>
      <c r="J98" s="147">
        <v>21</v>
      </c>
    </row>
    <row r="99" spans="1:10" ht="14.25" customHeight="1" x14ac:dyDescent="0.25"/>
    <row r="100" spans="1:10" ht="14.25" customHeight="1" x14ac:dyDescent="0.25"/>
    <row r="101" spans="1:10" ht="14.25" customHeight="1" x14ac:dyDescent="0.25"/>
    <row r="102" spans="1:10" ht="14.25" customHeight="1" x14ac:dyDescent="0.25"/>
    <row r="103" spans="1:10" ht="14.25" customHeight="1" x14ac:dyDescent="0.25"/>
    <row r="104" spans="1:10" ht="14.25" customHeight="1" thickBot="1" x14ac:dyDescent="0.3"/>
    <row r="105" spans="1:10" ht="14.25" customHeight="1" thickBot="1" x14ac:dyDescent="0.3">
      <c r="D105" s="190" t="s">
        <v>187</v>
      </c>
      <c r="E105" s="191" t="s">
        <v>210</v>
      </c>
      <c r="F105" s="192" t="s">
        <v>211</v>
      </c>
      <c r="G105" s="192" t="s">
        <v>212</v>
      </c>
      <c r="H105" s="191" t="s">
        <v>213</v>
      </c>
      <c r="I105" s="191" t="s">
        <v>214</v>
      </c>
      <c r="J105" s="192"/>
    </row>
    <row r="106" spans="1:10" ht="14.25" customHeight="1" thickBot="1" x14ac:dyDescent="0.3">
      <c r="D106" s="193">
        <v>40</v>
      </c>
      <c r="E106" s="194" t="s">
        <v>172</v>
      </c>
      <c r="F106" s="195">
        <v>0.375</v>
      </c>
      <c r="G106" s="196" t="s">
        <v>217</v>
      </c>
      <c r="H106" s="194">
        <v>2</v>
      </c>
      <c r="I106" s="194"/>
      <c r="J106" s="196" t="s">
        <v>249</v>
      </c>
    </row>
    <row r="107" spans="1:10" ht="14.25" customHeight="1" thickBot="1" x14ac:dyDescent="0.3">
      <c r="D107" s="193">
        <v>41</v>
      </c>
      <c r="E107" s="194" t="s">
        <v>172</v>
      </c>
      <c r="F107" s="195">
        <v>0.375</v>
      </c>
      <c r="G107" s="196" t="s">
        <v>217</v>
      </c>
      <c r="H107" s="194">
        <v>2</v>
      </c>
      <c r="I107" s="194"/>
      <c r="J107" s="196" t="s">
        <v>249</v>
      </c>
    </row>
    <row r="108" spans="1:10" ht="14.25" customHeight="1" thickBot="1" x14ac:dyDescent="0.3">
      <c r="D108" s="193">
        <v>41</v>
      </c>
      <c r="E108" s="194" t="s">
        <v>175</v>
      </c>
      <c r="F108" s="196" t="s">
        <v>250</v>
      </c>
      <c r="G108" s="196" t="s">
        <v>217</v>
      </c>
      <c r="H108" s="194"/>
      <c r="I108" s="194">
        <v>1</v>
      </c>
      <c r="J108" s="196" t="s">
        <v>214</v>
      </c>
    </row>
    <row r="109" spans="1:10" ht="14.25" customHeight="1" thickBot="1" x14ac:dyDescent="0.3">
      <c r="D109" s="193">
        <v>41</v>
      </c>
      <c r="E109" s="194" t="s">
        <v>220</v>
      </c>
      <c r="F109" s="195">
        <v>0.99652777777777779</v>
      </c>
      <c r="G109" s="196" t="s">
        <v>217</v>
      </c>
      <c r="H109" s="194"/>
      <c r="I109" s="194"/>
      <c r="J109" s="196" t="s">
        <v>221</v>
      </c>
    </row>
    <row r="110" spans="1:10" ht="14.25" customHeight="1" thickBot="1" x14ac:dyDescent="0.3">
      <c r="D110" s="197"/>
      <c r="E110" s="198"/>
      <c r="F110" s="199"/>
      <c r="G110" s="199"/>
      <c r="H110" s="194">
        <v>4</v>
      </c>
      <c r="I110" s="194">
        <v>1</v>
      </c>
      <c r="J110" s="199">
        <f>SUM(H110:I110)</f>
        <v>5</v>
      </c>
    </row>
    <row r="111" spans="1:10" ht="14.25" customHeight="1" thickBot="1" x14ac:dyDescent="0.35">
      <c r="D111" s="200"/>
      <c r="E111" s="200"/>
      <c r="F111" s="200"/>
      <c r="G111" s="201"/>
      <c r="H111" s="201"/>
      <c r="I111" s="200"/>
      <c r="J111" s="200"/>
    </row>
    <row r="112" spans="1:10" ht="14.25" customHeight="1" thickBot="1" x14ac:dyDescent="0.3">
      <c r="D112" s="202">
        <v>42</v>
      </c>
      <c r="E112" s="203" t="s">
        <v>172</v>
      </c>
      <c r="F112" s="204">
        <v>0.375</v>
      </c>
      <c r="G112" s="205" t="s">
        <v>222</v>
      </c>
      <c r="H112" s="203">
        <v>2</v>
      </c>
      <c r="I112" s="203"/>
      <c r="J112" s="205" t="s">
        <v>251</v>
      </c>
    </row>
    <row r="113" spans="4:10" ht="14.25" customHeight="1" thickBot="1" x14ac:dyDescent="0.3">
      <c r="D113" s="206">
        <v>42</v>
      </c>
      <c r="E113" s="207" t="s">
        <v>175</v>
      </c>
      <c r="F113" s="208" t="s">
        <v>250</v>
      </c>
      <c r="G113" s="208" t="s">
        <v>222</v>
      </c>
      <c r="H113" s="207"/>
      <c r="I113" s="207">
        <v>1</v>
      </c>
      <c r="J113" s="208" t="s">
        <v>214</v>
      </c>
    </row>
    <row r="114" spans="4:10" ht="14.25" customHeight="1" thickBot="1" x14ac:dyDescent="0.3">
      <c r="D114" s="206">
        <v>43</v>
      </c>
      <c r="E114" s="207" t="s">
        <v>172</v>
      </c>
      <c r="F114" s="209">
        <v>0.375</v>
      </c>
      <c r="G114" s="208" t="s">
        <v>222</v>
      </c>
      <c r="H114" s="207">
        <v>2</v>
      </c>
      <c r="I114" s="207"/>
      <c r="J114" s="208" t="s">
        <v>251</v>
      </c>
    </row>
    <row r="115" spans="4:10" ht="14.25" customHeight="1" thickBot="1" x14ac:dyDescent="0.3">
      <c r="D115" s="206">
        <v>43</v>
      </c>
      <c r="E115" s="207" t="s">
        <v>225</v>
      </c>
      <c r="F115" s="208" t="s">
        <v>250</v>
      </c>
      <c r="G115" s="208" t="s">
        <v>222</v>
      </c>
      <c r="H115" s="207"/>
      <c r="I115" s="207">
        <v>1</v>
      </c>
      <c r="J115" s="208" t="s">
        <v>214</v>
      </c>
    </row>
    <row r="116" spans="4:10" ht="14.25" customHeight="1" thickBot="1" x14ac:dyDescent="0.3">
      <c r="D116" s="206">
        <v>44</v>
      </c>
      <c r="E116" s="207" t="s">
        <v>172</v>
      </c>
      <c r="F116" s="209">
        <v>0.375</v>
      </c>
      <c r="G116" s="208" t="s">
        <v>222</v>
      </c>
      <c r="H116" s="207">
        <v>2</v>
      </c>
      <c r="I116" s="207"/>
      <c r="J116" s="208" t="s">
        <v>251</v>
      </c>
    </row>
    <row r="117" spans="4:10" ht="14.25" customHeight="1" thickBot="1" x14ac:dyDescent="0.3">
      <c r="D117" s="206">
        <v>44</v>
      </c>
      <c r="E117" s="207" t="s">
        <v>175</v>
      </c>
      <c r="F117" s="208" t="s">
        <v>250</v>
      </c>
      <c r="G117" s="208" t="s">
        <v>222</v>
      </c>
      <c r="H117" s="207"/>
      <c r="I117" s="207">
        <v>1</v>
      </c>
      <c r="J117" s="208" t="s">
        <v>214</v>
      </c>
    </row>
    <row r="118" spans="4:10" ht="14.25" customHeight="1" thickBot="1" x14ac:dyDescent="0.3">
      <c r="D118" s="206">
        <v>45</v>
      </c>
      <c r="E118" s="207" t="s">
        <v>172</v>
      </c>
      <c r="F118" s="209">
        <v>0.375</v>
      </c>
      <c r="G118" s="208" t="s">
        <v>222</v>
      </c>
      <c r="H118" s="207">
        <v>2</v>
      </c>
      <c r="I118" s="207"/>
      <c r="J118" s="208" t="s">
        <v>251</v>
      </c>
    </row>
    <row r="119" spans="4:10" ht="14.25" customHeight="1" thickBot="1" x14ac:dyDescent="0.3">
      <c r="D119" s="206">
        <v>45</v>
      </c>
      <c r="E119" s="207" t="s">
        <v>171</v>
      </c>
      <c r="F119" s="208" t="s">
        <v>250</v>
      </c>
      <c r="G119" s="208" t="s">
        <v>222</v>
      </c>
      <c r="H119" s="207"/>
      <c r="I119" s="207">
        <v>1</v>
      </c>
      <c r="J119" s="208" t="s">
        <v>214</v>
      </c>
    </row>
    <row r="120" spans="4:10" ht="14.25" customHeight="1" thickBot="1" x14ac:dyDescent="0.3">
      <c r="D120" s="206">
        <v>46</v>
      </c>
      <c r="E120" s="207" t="s">
        <v>172</v>
      </c>
      <c r="F120" s="209">
        <v>0.375</v>
      </c>
      <c r="G120" s="208" t="s">
        <v>222</v>
      </c>
      <c r="H120" s="207">
        <v>2</v>
      </c>
      <c r="I120" s="207"/>
      <c r="J120" s="208" t="s">
        <v>251</v>
      </c>
    </row>
    <row r="121" spans="4:10" ht="14.25" customHeight="1" thickBot="1" x14ac:dyDescent="0.3">
      <c r="D121" s="206">
        <v>46</v>
      </c>
      <c r="E121" s="207" t="s">
        <v>252</v>
      </c>
      <c r="F121" s="208" t="s">
        <v>250</v>
      </c>
      <c r="G121" s="208" t="s">
        <v>222</v>
      </c>
      <c r="H121" s="207"/>
      <c r="I121" s="207">
        <v>1</v>
      </c>
      <c r="J121" s="208" t="s">
        <v>214</v>
      </c>
    </row>
    <row r="122" spans="4:10" ht="14.25" customHeight="1" thickBot="1" x14ac:dyDescent="0.3">
      <c r="D122" s="206">
        <v>47</v>
      </c>
      <c r="E122" s="207" t="s">
        <v>172</v>
      </c>
      <c r="F122" s="209">
        <v>0.375</v>
      </c>
      <c r="G122" s="208" t="s">
        <v>222</v>
      </c>
      <c r="H122" s="207">
        <v>2</v>
      </c>
      <c r="I122" s="207"/>
      <c r="J122" s="208" t="s">
        <v>251</v>
      </c>
    </row>
    <row r="123" spans="4:10" ht="14.25" customHeight="1" thickBot="1" x14ac:dyDescent="0.3">
      <c r="D123" s="206">
        <v>47</v>
      </c>
      <c r="E123" s="207" t="s">
        <v>175</v>
      </c>
      <c r="F123" s="208" t="s">
        <v>250</v>
      </c>
      <c r="G123" s="208" t="s">
        <v>222</v>
      </c>
      <c r="H123" s="207"/>
      <c r="I123" s="207">
        <v>1</v>
      </c>
      <c r="J123" s="208" t="s">
        <v>214</v>
      </c>
    </row>
    <row r="124" spans="4:10" ht="14.25" customHeight="1" thickBot="1" x14ac:dyDescent="0.3">
      <c r="D124" s="206">
        <v>47</v>
      </c>
      <c r="E124" s="207" t="s">
        <v>220</v>
      </c>
      <c r="F124" s="209">
        <v>0.99652777777777779</v>
      </c>
      <c r="G124" s="208" t="s">
        <v>222</v>
      </c>
      <c r="H124" s="207"/>
      <c r="I124" s="207"/>
      <c r="J124" s="208" t="s">
        <v>221</v>
      </c>
    </row>
    <row r="125" spans="4:10" ht="14.25" customHeight="1" thickBot="1" x14ac:dyDescent="0.3">
      <c r="D125" s="197"/>
      <c r="E125" s="198"/>
      <c r="F125" s="199"/>
      <c r="G125" s="199"/>
      <c r="H125" s="207">
        <v>12</v>
      </c>
      <c r="I125" s="207">
        <v>6</v>
      </c>
      <c r="J125" s="199">
        <f>SUM(H125:I125)</f>
        <v>18</v>
      </c>
    </row>
    <row r="126" spans="4:10" ht="14.25" customHeight="1" thickBot="1" x14ac:dyDescent="0.35">
      <c r="D126" s="200"/>
      <c r="E126" s="200"/>
      <c r="F126" s="200"/>
      <c r="G126" s="201"/>
      <c r="H126" s="201"/>
      <c r="I126" s="200"/>
      <c r="J126" s="200"/>
    </row>
    <row r="127" spans="4:10" ht="14.25" customHeight="1" thickBot="1" x14ac:dyDescent="0.3">
      <c r="D127" s="210">
        <v>48</v>
      </c>
      <c r="E127" s="211" t="s">
        <v>172</v>
      </c>
      <c r="F127" s="212">
        <v>0.375</v>
      </c>
      <c r="G127" s="213" t="s">
        <v>223</v>
      </c>
      <c r="H127" s="211">
        <v>2</v>
      </c>
      <c r="I127" s="211"/>
      <c r="J127" s="213" t="s">
        <v>251</v>
      </c>
    </row>
    <row r="128" spans="4:10" ht="14.25" customHeight="1" thickBot="1" x14ac:dyDescent="0.3">
      <c r="D128" s="214">
        <v>48</v>
      </c>
      <c r="E128" s="215" t="s">
        <v>175</v>
      </c>
      <c r="F128" s="216" t="s">
        <v>250</v>
      </c>
      <c r="G128" s="216" t="s">
        <v>223</v>
      </c>
      <c r="H128" s="215"/>
      <c r="I128" s="215">
        <v>1</v>
      </c>
      <c r="J128" s="216" t="s">
        <v>214</v>
      </c>
    </row>
    <row r="129" spans="4:10" ht="14.25" customHeight="1" thickBot="1" x14ac:dyDescent="0.3">
      <c r="D129" s="214">
        <v>49</v>
      </c>
      <c r="E129" s="215" t="s">
        <v>172</v>
      </c>
      <c r="F129" s="217">
        <v>0.375</v>
      </c>
      <c r="G129" s="216" t="s">
        <v>223</v>
      </c>
      <c r="H129" s="215">
        <v>2</v>
      </c>
      <c r="I129" s="215"/>
      <c r="J129" s="216" t="s">
        <v>251</v>
      </c>
    </row>
    <row r="130" spans="4:10" ht="14.25" customHeight="1" thickBot="1" x14ac:dyDescent="0.3">
      <c r="D130" s="214">
        <v>49</v>
      </c>
      <c r="E130" s="215" t="s">
        <v>175</v>
      </c>
      <c r="F130" s="216" t="s">
        <v>250</v>
      </c>
      <c r="G130" s="216" t="s">
        <v>223</v>
      </c>
      <c r="H130" s="215"/>
      <c r="I130" s="215">
        <v>1</v>
      </c>
      <c r="J130" s="216" t="s">
        <v>214</v>
      </c>
    </row>
    <row r="131" spans="4:10" ht="14.25" customHeight="1" thickBot="1" x14ac:dyDescent="0.3">
      <c r="D131" s="214">
        <v>50</v>
      </c>
      <c r="E131" s="215" t="s">
        <v>172</v>
      </c>
      <c r="F131" s="217">
        <v>0.375</v>
      </c>
      <c r="G131" s="216" t="s">
        <v>223</v>
      </c>
      <c r="H131" s="215">
        <v>2</v>
      </c>
      <c r="I131" s="215"/>
      <c r="J131" s="216" t="s">
        <v>251</v>
      </c>
    </row>
    <row r="132" spans="4:10" ht="14.25" customHeight="1" thickBot="1" x14ac:dyDescent="0.3">
      <c r="D132" s="214">
        <v>50</v>
      </c>
      <c r="E132" s="215" t="s">
        <v>175</v>
      </c>
      <c r="F132" s="216" t="s">
        <v>250</v>
      </c>
      <c r="G132" s="216" t="s">
        <v>223</v>
      </c>
      <c r="H132" s="215"/>
      <c r="I132" s="215">
        <v>1</v>
      </c>
      <c r="J132" s="216" t="s">
        <v>214</v>
      </c>
    </row>
    <row r="133" spans="4:10" ht="14.25" customHeight="1" thickBot="1" x14ac:dyDescent="0.3">
      <c r="D133" s="214">
        <v>51</v>
      </c>
      <c r="E133" s="215" t="s">
        <v>172</v>
      </c>
      <c r="F133" s="217">
        <v>0.375</v>
      </c>
      <c r="G133" s="216" t="s">
        <v>223</v>
      </c>
      <c r="H133" s="215">
        <v>2</v>
      </c>
      <c r="I133" s="215"/>
      <c r="J133" s="216" t="s">
        <v>251</v>
      </c>
    </row>
    <row r="134" spans="4:10" ht="14.25" customHeight="1" thickBot="1" x14ac:dyDescent="0.3">
      <c r="D134" s="214">
        <v>51</v>
      </c>
      <c r="E134" s="215" t="s">
        <v>175</v>
      </c>
      <c r="F134" s="216" t="s">
        <v>250</v>
      </c>
      <c r="G134" s="216" t="s">
        <v>223</v>
      </c>
      <c r="H134" s="215"/>
      <c r="I134" s="215">
        <v>1</v>
      </c>
      <c r="J134" s="216" t="s">
        <v>214</v>
      </c>
    </row>
    <row r="135" spans="4:10" ht="14.25" customHeight="1" thickBot="1" x14ac:dyDescent="0.3">
      <c r="D135" s="214">
        <v>1</v>
      </c>
      <c r="E135" s="215" t="s">
        <v>175</v>
      </c>
      <c r="F135" s="217">
        <v>0.375</v>
      </c>
      <c r="G135" s="216" t="s">
        <v>223</v>
      </c>
      <c r="H135" s="215">
        <v>2</v>
      </c>
      <c r="I135" s="215"/>
      <c r="J135" s="216" t="s">
        <v>251</v>
      </c>
    </row>
    <row r="136" spans="4:10" ht="14.25" customHeight="1" thickBot="1" x14ac:dyDescent="0.3">
      <c r="D136" s="214">
        <v>1</v>
      </c>
      <c r="E136" s="215" t="s">
        <v>175</v>
      </c>
      <c r="F136" s="216" t="s">
        <v>250</v>
      </c>
      <c r="G136" s="216" t="s">
        <v>223</v>
      </c>
      <c r="H136" s="215"/>
      <c r="I136" s="215">
        <v>1</v>
      </c>
      <c r="J136" s="216" t="s">
        <v>214</v>
      </c>
    </row>
    <row r="137" spans="4:10" ht="14.25" customHeight="1" thickBot="1" x14ac:dyDescent="0.3">
      <c r="D137" s="214">
        <v>1</v>
      </c>
      <c r="E137" s="215" t="s">
        <v>220</v>
      </c>
      <c r="F137" s="217">
        <v>0.99652777777777779</v>
      </c>
      <c r="G137" s="216" t="s">
        <v>223</v>
      </c>
      <c r="H137" s="215"/>
      <c r="I137" s="215"/>
      <c r="J137" s="216" t="s">
        <v>221</v>
      </c>
    </row>
    <row r="138" spans="4:10" ht="14.25" customHeight="1" thickBot="1" x14ac:dyDescent="0.3">
      <c r="D138" s="197"/>
      <c r="E138" s="198"/>
      <c r="F138" s="199"/>
      <c r="G138" s="199"/>
      <c r="H138" s="215">
        <v>10</v>
      </c>
      <c r="I138" s="215">
        <v>5</v>
      </c>
      <c r="J138" s="199">
        <f>SUM(H138:I138)</f>
        <v>15</v>
      </c>
    </row>
    <row r="139" spans="4:10" ht="14.25" customHeight="1" thickBot="1" x14ac:dyDescent="0.35">
      <c r="D139" s="200"/>
      <c r="E139" s="200"/>
      <c r="F139" s="200"/>
      <c r="G139" s="200"/>
      <c r="H139" s="200"/>
      <c r="I139" s="200"/>
      <c r="J139" s="200"/>
    </row>
    <row r="140" spans="4:10" ht="14.25" customHeight="1" thickBot="1" x14ac:dyDescent="0.3">
      <c r="D140" s="218">
        <v>2</v>
      </c>
      <c r="E140" s="219" t="s">
        <v>252</v>
      </c>
      <c r="F140" s="220">
        <v>0.375</v>
      </c>
      <c r="G140" s="221" t="s">
        <v>224</v>
      </c>
      <c r="H140" s="219">
        <v>2</v>
      </c>
      <c r="I140" s="219"/>
      <c r="J140" s="221" t="s">
        <v>251</v>
      </c>
    </row>
    <row r="141" spans="4:10" ht="14.25" customHeight="1" thickBot="1" x14ac:dyDescent="0.3">
      <c r="D141" s="222">
        <v>2</v>
      </c>
      <c r="E141" s="223" t="s">
        <v>175</v>
      </c>
      <c r="F141" s="224" t="s">
        <v>250</v>
      </c>
      <c r="G141" s="224" t="s">
        <v>224</v>
      </c>
      <c r="H141" s="223"/>
      <c r="I141" s="223">
        <v>1</v>
      </c>
      <c r="J141" s="224" t="s">
        <v>214</v>
      </c>
    </row>
    <row r="142" spans="4:10" ht="14.25" customHeight="1" thickBot="1" x14ac:dyDescent="0.3">
      <c r="D142" s="222">
        <v>3</v>
      </c>
      <c r="E142" s="223" t="s">
        <v>172</v>
      </c>
      <c r="F142" s="225">
        <v>0.375</v>
      </c>
      <c r="G142" s="224" t="s">
        <v>224</v>
      </c>
      <c r="H142" s="223">
        <v>2</v>
      </c>
      <c r="I142" s="223"/>
      <c r="J142" s="224" t="s">
        <v>251</v>
      </c>
    </row>
    <row r="143" spans="4:10" ht="14.25" customHeight="1" thickBot="1" x14ac:dyDescent="0.3">
      <c r="D143" s="222">
        <v>3</v>
      </c>
      <c r="E143" s="223" t="s">
        <v>175</v>
      </c>
      <c r="F143" s="224" t="s">
        <v>250</v>
      </c>
      <c r="G143" s="224" t="s">
        <v>224</v>
      </c>
      <c r="H143" s="223"/>
      <c r="I143" s="223">
        <v>1</v>
      </c>
      <c r="J143" s="224" t="s">
        <v>214</v>
      </c>
    </row>
    <row r="144" spans="4:10" ht="14.25" customHeight="1" thickBot="1" x14ac:dyDescent="0.3">
      <c r="D144" s="222">
        <v>4</v>
      </c>
      <c r="E144" s="223" t="s">
        <v>172</v>
      </c>
      <c r="F144" s="225">
        <v>0.375</v>
      </c>
      <c r="G144" s="224" t="s">
        <v>224</v>
      </c>
      <c r="H144" s="223">
        <v>2</v>
      </c>
      <c r="I144" s="223"/>
      <c r="J144" s="224" t="s">
        <v>251</v>
      </c>
    </row>
    <row r="145" spans="4:10" ht="14.25" customHeight="1" thickBot="1" x14ac:dyDescent="0.3">
      <c r="D145" s="222">
        <v>4</v>
      </c>
      <c r="E145" s="223" t="s">
        <v>175</v>
      </c>
      <c r="F145" s="224" t="s">
        <v>250</v>
      </c>
      <c r="G145" s="224" t="s">
        <v>224</v>
      </c>
      <c r="H145" s="223"/>
      <c r="I145" s="223">
        <v>1</v>
      </c>
      <c r="J145" s="224" t="s">
        <v>214</v>
      </c>
    </row>
    <row r="146" spans="4:10" ht="14.25" customHeight="1" thickBot="1" x14ac:dyDescent="0.3">
      <c r="D146" s="222">
        <v>5</v>
      </c>
      <c r="E146" s="223" t="s">
        <v>172</v>
      </c>
      <c r="F146" s="225">
        <v>0.375</v>
      </c>
      <c r="G146" s="224" t="s">
        <v>224</v>
      </c>
      <c r="H146" s="223">
        <v>2</v>
      </c>
      <c r="I146" s="223"/>
      <c r="J146" s="224" t="s">
        <v>251</v>
      </c>
    </row>
    <row r="147" spans="4:10" ht="14.25" customHeight="1" thickBot="1" x14ac:dyDescent="0.3">
      <c r="D147" s="222">
        <v>5</v>
      </c>
      <c r="E147" s="223" t="s">
        <v>175</v>
      </c>
      <c r="F147" s="224" t="s">
        <v>250</v>
      </c>
      <c r="G147" s="224" t="s">
        <v>224</v>
      </c>
      <c r="H147" s="223"/>
      <c r="I147" s="223">
        <v>1</v>
      </c>
      <c r="J147" s="224" t="s">
        <v>214</v>
      </c>
    </row>
    <row r="148" spans="4:10" ht="14.25" customHeight="1" thickBot="1" x14ac:dyDescent="0.3">
      <c r="D148" s="222">
        <v>6</v>
      </c>
      <c r="E148" s="223" t="s">
        <v>172</v>
      </c>
      <c r="F148" s="225">
        <v>0.375</v>
      </c>
      <c r="G148" s="224" t="s">
        <v>224</v>
      </c>
      <c r="H148" s="223">
        <v>2</v>
      </c>
      <c r="I148" s="223"/>
      <c r="J148" s="224" t="s">
        <v>251</v>
      </c>
    </row>
    <row r="149" spans="4:10" ht="14.25" customHeight="1" thickBot="1" x14ac:dyDescent="0.3">
      <c r="D149" s="222">
        <v>6</v>
      </c>
      <c r="E149" s="223" t="s">
        <v>175</v>
      </c>
      <c r="F149" s="224" t="s">
        <v>250</v>
      </c>
      <c r="G149" s="224" t="s">
        <v>224</v>
      </c>
      <c r="H149" s="223"/>
      <c r="I149" s="223">
        <v>1</v>
      </c>
      <c r="J149" s="224" t="s">
        <v>214</v>
      </c>
    </row>
    <row r="150" spans="4:10" ht="14.25" customHeight="1" thickBot="1" x14ac:dyDescent="0.3">
      <c r="D150" s="222">
        <v>7</v>
      </c>
      <c r="E150" s="223" t="s">
        <v>172</v>
      </c>
      <c r="F150" s="225">
        <v>0.375</v>
      </c>
      <c r="G150" s="224" t="s">
        <v>224</v>
      </c>
      <c r="H150" s="223">
        <v>2</v>
      </c>
      <c r="I150" s="223"/>
      <c r="J150" s="224" t="s">
        <v>251</v>
      </c>
    </row>
    <row r="151" spans="4:10" ht="14.25" customHeight="1" thickBot="1" x14ac:dyDescent="0.3">
      <c r="D151" s="222">
        <v>7</v>
      </c>
      <c r="E151" s="223" t="s">
        <v>175</v>
      </c>
      <c r="F151" s="224" t="s">
        <v>250</v>
      </c>
      <c r="G151" s="224" t="s">
        <v>224</v>
      </c>
      <c r="H151" s="223"/>
      <c r="I151" s="223">
        <v>1</v>
      </c>
      <c r="J151" s="224" t="s">
        <v>214</v>
      </c>
    </row>
    <row r="152" spans="4:10" ht="14.25" customHeight="1" thickBot="1" x14ac:dyDescent="0.3">
      <c r="D152" s="222">
        <v>7</v>
      </c>
      <c r="E152" s="223" t="s">
        <v>220</v>
      </c>
      <c r="F152" s="225">
        <v>0.99652777777777779</v>
      </c>
      <c r="G152" s="224" t="s">
        <v>224</v>
      </c>
      <c r="H152" s="223"/>
      <c r="I152" s="223"/>
      <c r="J152" s="224" t="s">
        <v>221</v>
      </c>
    </row>
    <row r="153" spans="4:10" ht="14.25" customHeight="1" thickBot="1" x14ac:dyDescent="0.3">
      <c r="D153" s="197"/>
      <c r="E153" s="198"/>
      <c r="F153" s="199"/>
      <c r="G153" s="199"/>
      <c r="H153" s="223">
        <v>12</v>
      </c>
      <c r="I153" s="223">
        <v>6</v>
      </c>
      <c r="J153" s="199">
        <f>SUM(H153:I153)</f>
        <v>18</v>
      </c>
    </row>
    <row r="154" spans="4:10" ht="14.25" customHeight="1" x14ac:dyDescent="0.25"/>
    <row r="155" spans="4:10" ht="14.25" customHeight="1" x14ac:dyDescent="0.25"/>
    <row r="156" spans="4:10" ht="14.25" customHeight="1" x14ac:dyDescent="0.25"/>
    <row r="157" spans="4:10" ht="14.25" customHeight="1" x14ac:dyDescent="0.25"/>
    <row r="158" spans="4:10" ht="14.25" customHeight="1" x14ac:dyDescent="0.25"/>
    <row r="159" spans="4:10" ht="14.25" customHeight="1" x14ac:dyDescent="0.25"/>
    <row r="160" spans="4: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A1:D1"/>
    <mergeCell ref="A29:B29"/>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4A24-861E-4EBF-81F3-0DAD19790423}">
  <dimension ref="A1:D10"/>
  <sheetViews>
    <sheetView workbookViewId="0">
      <selection activeCell="B6" sqref="B6"/>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C2">
        <v>1000</v>
      </c>
      <c r="D2">
        <f>C2*B2</f>
        <v>0</v>
      </c>
    </row>
    <row r="3" spans="1:4" x14ac:dyDescent="0.25">
      <c r="A3" s="98" t="s">
        <v>239</v>
      </c>
      <c r="B3">
        <v>64</v>
      </c>
      <c r="C3">
        <v>1000</v>
      </c>
      <c r="D3">
        <f>C3*B3</f>
        <v>64000</v>
      </c>
    </row>
    <row r="4" spans="1:4" x14ac:dyDescent="0.25">
      <c r="A4" s="98" t="s">
        <v>240</v>
      </c>
      <c r="C4">
        <v>735</v>
      </c>
      <c r="D4">
        <f>C4*B4</f>
        <v>0</v>
      </c>
    </row>
    <row r="5" spans="1:4" x14ac:dyDescent="0.25">
      <c r="A5" s="98" t="s">
        <v>241</v>
      </c>
      <c r="B5">
        <v>32</v>
      </c>
      <c r="C5">
        <v>650</v>
      </c>
      <c r="D5">
        <f>C5*B5</f>
        <v>20800</v>
      </c>
    </row>
    <row r="7" spans="1:4" x14ac:dyDescent="0.25">
      <c r="D7">
        <f>SUM(D2:D6)</f>
        <v>84800</v>
      </c>
    </row>
    <row r="10" spans="1:4" x14ac:dyDescent="0.25">
      <c r="A10" s="98" t="s">
        <v>240</v>
      </c>
      <c r="B10">
        <v>80</v>
      </c>
      <c r="C10">
        <v>735</v>
      </c>
      <c r="D10">
        <f>C10*B10</f>
        <v>58800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D131-1B74-4CBF-942A-E1E4D67D9910}">
  <dimension ref="A1:D10"/>
  <sheetViews>
    <sheetView workbookViewId="0">
      <selection activeCell="C14" sqref="C14"/>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16</v>
      </c>
      <c r="C2">
        <v>1000</v>
      </c>
      <c r="D2">
        <f>C2*B2</f>
        <v>16000</v>
      </c>
    </row>
    <row r="3" spans="1:4" x14ac:dyDescent="0.25">
      <c r="A3" s="98" t="s">
        <v>239</v>
      </c>
      <c r="C3">
        <v>1000</v>
      </c>
      <c r="D3">
        <f>C3*B3</f>
        <v>0</v>
      </c>
    </row>
    <row r="4" spans="1:4" x14ac:dyDescent="0.25">
      <c r="A4" s="98" t="s">
        <v>240</v>
      </c>
      <c r="B4">
        <v>49</v>
      </c>
      <c r="C4">
        <v>735</v>
      </c>
      <c r="D4">
        <f>C4*B4</f>
        <v>36015</v>
      </c>
    </row>
    <row r="5" spans="1:4" x14ac:dyDescent="0.25">
      <c r="A5" s="98" t="s">
        <v>241</v>
      </c>
      <c r="B5">
        <v>32</v>
      </c>
      <c r="C5">
        <v>650</v>
      </c>
      <c r="D5">
        <f>C5*B5</f>
        <v>20800</v>
      </c>
    </row>
    <row r="7" spans="1:4" x14ac:dyDescent="0.25">
      <c r="D7">
        <f>SUM(D2:D6)</f>
        <v>72815</v>
      </c>
    </row>
    <row r="10" spans="1:4" x14ac:dyDescent="0.25">
      <c r="A10" s="98" t="s">
        <v>240</v>
      </c>
      <c r="B10">
        <v>80</v>
      </c>
      <c r="C10">
        <v>735</v>
      </c>
      <c r="D10">
        <f>C10*B10</f>
        <v>58800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B5BE-735E-4734-B03F-3CE9E9E17600}">
  <dimension ref="A1:D10"/>
  <sheetViews>
    <sheetView workbookViewId="0">
      <selection activeCell="B5" sqref="B4:B5"/>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15</v>
      </c>
      <c r="C2">
        <v>1000</v>
      </c>
      <c r="D2">
        <f>C2*B2</f>
        <v>15000</v>
      </c>
    </row>
    <row r="3" spans="1:4" x14ac:dyDescent="0.25">
      <c r="A3" s="98" t="s">
        <v>239</v>
      </c>
      <c r="C3">
        <v>1000</v>
      </c>
      <c r="D3">
        <f>C3*B3</f>
        <v>0</v>
      </c>
    </row>
    <row r="4" spans="1:4" x14ac:dyDescent="0.25">
      <c r="A4" s="98" t="s">
        <v>240</v>
      </c>
      <c r="B4">
        <v>64</v>
      </c>
      <c r="C4">
        <v>735</v>
      </c>
      <c r="D4">
        <f>C4*B4</f>
        <v>47040</v>
      </c>
    </row>
    <row r="5" spans="1:4" x14ac:dyDescent="0.25">
      <c r="A5" s="98" t="s">
        <v>241</v>
      </c>
      <c r="B5">
        <v>8</v>
      </c>
      <c r="C5">
        <v>650</v>
      </c>
      <c r="D5">
        <f>C5*B5</f>
        <v>5200</v>
      </c>
    </row>
    <row r="7" spans="1:4" x14ac:dyDescent="0.25">
      <c r="A7" t="s">
        <v>245</v>
      </c>
      <c r="D7">
        <f>SUM(D2:D6)</f>
        <v>67240</v>
      </c>
    </row>
    <row r="10" spans="1:4" x14ac:dyDescent="0.25">
      <c r="A10" s="98" t="s">
        <v>240</v>
      </c>
      <c r="B10">
        <v>80</v>
      </c>
      <c r="C10">
        <v>735</v>
      </c>
      <c r="D10">
        <f>C10*B10</f>
        <v>58800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A548-F270-4CC7-8C0F-6256ED0D1220}">
  <dimension ref="A1:D10"/>
  <sheetViews>
    <sheetView workbookViewId="0">
      <selection activeCell="H9" sqref="H9"/>
    </sheetView>
  </sheetViews>
  <sheetFormatPr defaultRowHeight="15.75" x14ac:dyDescent="0.25"/>
  <cols>
    <col min="1" max="1" width="14.625" bestFit="1" customWidth="1"/>
  </cols>
  <sheetData>
    <row r="1" spans="1:4" x14ac:dyDescent="0.25">
      <c r="A1" s="15" t="s">
        <v>235</v>
      </c>
      <c r="B1" s="15" t="s">
        <v>237</v>
      </c>
      <c r="C1" s="15" t="s">
        <v>238</v>
      </c>
    </row>
    <row r="2" spans="1:4" x14ac:dyDescent="0.25">
      <c r="A2" t="s">
        <v>236</v>
      </c>
      <c r="B2">
        <v>14</v>
      </c>
      <c r="C2">
        <v>1000</v>
      </c>
      <c r="D2">
        <f>C2*B2</f>
        <v>14000</v>
      </c>
    </row>
    <row r="3" spans="1:4" x14ac:dyDescent="0.25">
      <c r="A3" s="98" t="s">
        <v>239</v>
      </c>
      <c r="C3">
        <v>1000</v>
      </c>
      <c r="D3">
        <f>C3*B3</f>
        <v>0</v>
      </c>
    </row>
    <row r="4" spans="1:4" x14ac:dyDescent="0.25">
      <c r="A4" s="98" t="s">
        <v>240</v>
      </c>
      <c r="B4">
        <v>58</v>
      </c>
      <c r="C4">
        <v>735</v>
      </c>
      <c r="D4">
        <f>C4*B4</f>
        <v>42630</v>
      </c>
    </row>
    <row r="5" spans="1:4" x14ac:dyDescent="0.25">
      <c r="A5" s="98" t="s">
        <v>241</v>
      </c>
      <c r="B5">
        <v>30</v>
      </c>
      <c r="C5">
        <v>650</v>
      </c>
      <c r="D5">
        <f>C5*B5</f>
        <v>19500</v>
      </c>
    </row>
    <row r="6" spans="1:4" x14ac:dyDescent="0.25">
      <c r="A6" s="98" t="s">
        <v>246</v>
      </c>
      <c r="B6">
        <v>15</v>
      </c>
      <c r="C6">
        <v>750</v>
      </c>
      <c r="D6">
        <f>C6*B6</f>
        <v>11250</v>
      </c>
    </row>
    <row r="7" spans="1:4" x14ac:dyDescent="0.25">
      <c r="D7">
        <f>SUM(D2:D6)</f>
        <v>87380</v>
      </c>
    </row>
    <row r="10" spans="1:4" x14ac:dyDescent="0.25">
      <c r="A10" s="98" t="s">
        <v>240</v>
      </c>
      <c r="B10">
        <v>80</v>
      </c>
      <c r="C10">
        <v>735</v>
      </c>
      <c r="D10">
        <f>C10*B10</f>
        <v>58800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BC4E-CD86-4B14-8723-F32D3B344143}">
  <sheetPr codeName="Blad1"/>
  <dimension ref="A1:S20"/>
  <sheetViews>
    <sheetView zoomScaleNormal="100" workbookViewId="0">
      <selection activeCell="J5" sqref="J5"/>
    </sheetView>
  </sheetViews>
  <sheetFormatPr defaultRowHeight="15.75" x14ac:dyDescent="0.25"/>
  <cols>
    <col min="1" max="1" width="14.625" bestFit="1" customWidth="1"/>
    <col min="5" max="5" width="15.75" customWidth="1"/>
  </cols>
  <sheetData>
    <row r="1" spans="1:13" x14ac:dyDescent="0.25">
      <c r="A1" s="15" t="s">
        <v>235</v>
      </c>
      <c r="B1" s="15" t="s">
        <v>237</v>
      </c>
      <c r="C1" s="15" t="s">
        <v>238</v>
      </c>
      <c r="E1" s="15" t="s">
        <v>256</v>
      </c>
    </row>
    <row r="2" spans="1:13" x14ac:dyDescent="0.25">
      <c r="A2" t="s">
        <v>236</v>
      </c>
      <c r="B2" s="246">
        <v>9</v>
      </c>
      <c r="C2">
        <v>1000</v>
      </c>
      <c r="D2">
        <f t="shared" ref="D2:D3" si="0">C2*B2</f>
        <v>9000</v>
      </c>
      <c r="E2">
        <f>D2*1.25</f>
        <v>11250</v>
      </c>
    </row>
    <row r="3" spans="1:13" x14ac:dyDescent="0.25">
      <c r="A3" s="98" t="s">
        <v>239</v>
      </c>
      <c r="C3">
        <v>738</v>
      </c>
      <c r="D3">
        <f t="shared" si="0"/>
        <v>0</v>
      </c>
      <c r="E3">
        <f t="shared" ref="E3:E6" si="1">D3*1.25</f>
        <v>0</v>
      </c>
    </row>
    <row r="4" spans="1:13" x14ac:dyDescent="0.25">
      <c r="A4" s="98" t="s">
        <v>240</v>
      </c>
      <c r="B4" s="246">
        <v>20</v>
      </c>
      <c r="C4">
        <v>738</v>
      </c>
      <c r="D4">
        <f>C4*B4</f>
        <v>14760</v>
      </c>
      <c r="E4" s="252">
        <f t="shared" si="1"/>
        <v>18450</v>
      </c>
    </row>
    <row r="5" spans="1:13" x14ac:dyDescent="0.25">
      <c r="A5" s="98" t="s">
        <v>241</v>
      </c>
      <c r="B5" s="251">
        <v>12</v>
      </c>
      <c r="C5">
        <v>650</v>
      </c>
      <c r="D5">
        <f>C5*B5</f>
        <v>7800</v>
      </c>
      <c r="E5">
        <f t="shared" si="1"/>
        <v>9750</v>
      </c>
    </row>
    <row r="6" spans="1:13" x14ac:dyDescent="0.25">
      <c r="A6" s="98" t="s">
        <v>246</v>
      </c>
      <c r="B6" s="246">
        <v>62</v>
      </c>
      <c r="C6">
        <v>750</v>
      </c>
      <c r="D6">
        <f>C6*B6</f>
        <v>46500</v>
      </c>
      <c r="E6">
        <f t="shared" si="1"/>
        <v>58125</v>
      </c>
    </row>
    <row r="7" spans="1:13" x14ac:dyDescent="0.25">
      <c r="A7" s="98" t="s">
        <v>248</v>
      </c>
      <c r="B7" t="s">
        <v>99</v>
      </c>
      <c r="D7">
        <f>SUM(D2:D6)</f>
        <v>78060</v>
      </c>
      <c r="E7">
        <f>SUM(E2:E6)</f>
        <v>97575</v>
      </c>
    </row>
    <row r="10" spans="1:13" x14ac:dyDescent="0.25">
      <c r="A10" s="98"/>
    </row>
    <row r="16" spans="1:13" x14ac:dyDescent="0.25">
      <c r="M16" s="250"/>
    </row>
    <row r="17" spans="17:19" ht="16.5" thickBot="1" x14ac:dyDescent="0.3">
      <c r="Q17" s="247"/>
      <c r="R17" s="247"/>
      <c r="S17" s="247"/>
    </row>
    <row r="18" spans="17:19" ht="16.5" thickBot="1" x14ac:dyDescent="0.3">
      <c r="Q18" s="248"/>
      <c r="R18" s="248" t="s">
        <v>255</v>
      </c>
      <c r="S18" s="249"/>
    </row>
    <row r="19" spans="17:19" x14ac:dyDescent="0.25">
      <c r="Q19" s="248"/>
      <c r="R19" s="248"/>
      <c r="S19" s="249"/>
    </row>
    <row r="20" spans="17:19" x14ac:dyDescent="0.25">
      <c r="Q20" s="247"/>
      <c r="R20" s="247"/>
      <c r="S20" s="247"/>
    </row>
  </sheetData>
  <pageMargins left="0.7" right="0.7" top="0.75" bottom="0.75" header="0.3" footer="0.3"/>
  <drawing r:id="rId1"/>
  <legacyDrawing r:id="rId2"/>
  <controls>
    <mc:AlternateContent xmlns:mc="http://schemas.openxmlformats.org/markup-compatibility/2006">
      <mc:Choice Requires="x14">
        <control shapeId="12291" r:id="rId3" name="Control 3">
          <controlPr defaultSize="0" r:id="rId4">
            <anchor moveWithCells="1">
              <from>
                <xdr:col>4</xdr:col>
                <xdr:colOff>0</xdr:colOff>
                <xdr:row>15</xdr:row>
                <xdr:rowOff>0</xdr:rowOff>
              </from>
              <to>
                <xdr:col>4</xdr:col>
                <xdr:colOff>257175</xdr:colOff>
                <xdr:row>16</xdr:row>
                <xdr:rowOff>76200</xdr:rowOff>
              </to>
            </anchor>
          </controlPr>
        </control>
      </mc:Choice>
      <mc:Fallback>
        <control shapeId="12291" r:id="rId3" name="Control 3"/>
      </mc:Fallback>
    </mc:AlternateContent>
    <mc:AlternateContent xmlns:mc="http://schemas.openxmlformats.org/markup-compatibility/2006">
      <mc:Choice Requires="x14">
        <control shapeId="12290" r:id="rId5" name="Control 2">
          <controlPr defaultSize="0" r:id="rId6">
            <anchor moveWithCells="1">
              <from>
                <xdr:col>4</xdr:col>
                <xdr:colOff>0</xdr:colOff>
                <xdr:row>15</xdr:row>
                <xdr:rowOff>0</xdr:rowOff>
              </from>
              <to>
                <xdr:col>4</xdr:col>
                <xdr:colOff>257175</xdr:colOff>
                <xdr:row>16</xdr:row>
                <xdr:rowOff>76200</xdr:rowOff>
              </to>
            </anchor>
          </controlPr>
        </control>
      </mc:Choice>
      <mc:Fallback>
        <control shapeId="12290" r:id="rId5" name="Control 2"/>
      </mc:Fallback>
    </mc:AlternateContent>
    <mc:AlternateContent xmlns:mc="http://schemas.openxmlformats.org/markup-compatibility/2006">
      <mc:Choice Requires="x14">
        <control shapeId="12289" r:id="rId7" name="Control 1">
          <controlPr defaultSize="0" r:id="rId6">
            <anchor moveWithCells="1">
              <from>
                <xdr:col>4</xdr:col>
                <xdr:colOff>0</xdr:colOff>
                <xdr:row>15</xdr:row>
                <xdr:rowOff>0</xdr:rowOff>
              </from>
              <to>
                <xdr:col>4</xdr:col>
                <xdr:colOff>257175</xdr:colOff>
                <xdr:row>16</xdr:row>
                <xdr:rowOff>76200</xdr:rowOff>
              </to>
            </anchor>
          </controlPr>
        </control>
      </mc:Choice>
      <mc:Fallback>
        <control shapeId="12289" r:id="rId7" name="Control 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D A A B Q S w M E F A A C A A g A A 1 l d 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A D W V 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1 l d V 6 3 d E A S 5 A A A A C A E A A B M A H A B G b 3 J t d W x h c y 9 T Z W N 0 a W 9 u M S 5 t I K I Y A C i g F A A A A A A A A A A A A A A A A A A A A A A A A A A A A G 2 O v Q q D M B D H 9 0 D e I a S L h S B o R 3 G S T k K X C h 3 E I e q V i j G R G E E R t z 5 K 3 8 Q X a 1 o r t N B b D n 7 3 / 7 g O C l M p S c 7 r 9 g K M M O p u X E N J E p 6 D E D 4 J i Q C D E b E T L w 8 h u C X H o Q D h R r 3 W I M 1 F 6 T p X q n b 2 U 3 r i D Y T 0 Y 6 X Z n E Z K G q v J 2 J q w o 8 t d l p q X x I w t t U l W K s B N N J f d V e k m U q J v Z D K 2 0 D l r G 5 s m G r + p R 9 n L B c T A Y G Z G N u 5 v X P Z N D v r r c v h x z H u M K v n v j + A J U E s B A i 0 A F A A C A A g A A 1 l d V + c 4 F 0 a j A A A A 9 g A A A B I A A A A A A A A A A A A A A A A A A A A A A E N v b m Z p Z y 9 Q Y W N r Y W d l L n h t b F B L A Q I t A B Q A A g A I A A N Z X V c P y u m r p A A A A O k A A A A T A A A A A A A A A A A A A A A A A O 8 A A A B b Q 2 9 u d G V u d F 9 U e X B l c 1 0 u e G 1 s U E s B A i 0 A F A A C A A g A A 1 l d V 6 3 d E A S 5 A A A A C A E A A B M A A A A A A A A A A A A A A A A A 4 A E A A E Z v c m 1 1 b G F z L 1 N l Y 3 R p b 2 4 x L m 1 Q S w U G A A A A A A M A A w D C A A A A 5 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w g A A A A A A A D J 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V s b 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Z X J p b m c 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x M C 0 y O V Q x M D o w N z o y M S 4 z N z g w N T U 3 W i I g L z 4 8 R W 5 0 c n k g V H l w Z T 0 i R m l s b E N v b H V t b l R 5 c G V z I i B W Y W x 1 Z T 0 i c 0 J n V U c i I C 8 + P E V u d H J 5 I F R 5 c G U 9 I k Z p b G x D b 2 x 1 b W 5 O Y W 1 l c y I g V m F s d W U 9 I n N b J n F 1 b 3 Q 7 S 2 9 s d W 1 u M S Z x d W 9 0 O y w m c X V v d D t L b 2 x 1 b W 4 y J n F 1 b 3 Q 7 L C Z x d W 9 0 O 0 t 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l b G w y L 0 F 1 d G 9 S Z W 1 v d m V k Q 2 9 s d W 1 u c z E u e 0 t v b H V t b j E s M H 0 m c X V v d D s s J n F 1 b 3 Q 7 U 2 V j d G l v b j E v V G F i Z W x s M i 9 B d X R v U m V t b 3 Z l Z E N v b H V t b n M x L n t L b 2 x 1 b W 4 y L D F 9 J n F 1 b 3 Q 7 L C Z x d W 9 0 O 1 N l Y 3 R p b 2 4 x L 1 R h Y m V s b D I v Q X V 0 b 1 J l b W 9 2 Z W R D b 2 x 1 b W 5 z M S 5 7 S 2 9 s d W 1 u M y w y f S Z x d W 9 0 O 1 0 s J n F 1 b 3 Q 7 Q 2 9 s d W 1 u Q 2 9 1 b n Q m c X V v d D s 6 M y w m c X V v d D t L Z X l D b 2 x 1 b W 5 O Y W 1 l c y Z x d W 9 0 O z p b X S w m c X V v d D t D b 2 x 1 b W 5 J Z G V u d G l 0 a W V z J n F 1 b 3 Q 7 O l s m c X V v d D t T Z W N 0 a W 9 u M S 9 U Y W J l b G w y L 0 F 1 d G 9 S Z W 1 v d m V k Q 2 9 s d W 1 u c z E u e 0 t v b H V t b j E s M H 0 m c X V v d D s s J n F 1 b 3 Q 7 U 2 V j d G l v b j E v V G F i Z W x s M i 9 B d X R v U m V t b 3 Z l Z E N v b H V t b n M x L n t L b 2 x 1 b W 4 y L D F 9 J n F 1 b 3 Q 7 L C Z x d W 9 0 O 1 N l Y 3 R p b 2 4 x L 1 R h Y m V s b D I v Q X V 0 b 1 J l b W 9 2 Z W R D b 2 x 1 b W 5 z M S 5 7 S 2 9 s d W 1 u M y w y f S Z x d W 9 0 O 1 0 s J n F 1 b 3 Q 7 U m V s Y X R p b 2 5 z a G l w S W 5 m b y Z x d W 9 0 O z p b X X 0 i I C 8 + P C 9 T d G F i b G V F b n R y a W V z P j w v S X R l b T 4 8 S X R l b T 4 8 S X R l b U x v Y 2 F 0 a W 9 u P j x J d G V t V H l w Z T 5 G b 3 J t d W x h P C 9 J d G V t V H l w Z T 4 8 S X R l b V B h d G g + U 2 V j d G l v b j E v V G F i Z W x s M i 9 L J U M z J U E 0 b G x h P C 9 J d G V t U G F 0 a D 4 8 L 0 l 0 Z W 1 M b 2 N h d G l v b j 4 8 U 3 R h Y m x l R W 5 0 c m l l c y A v P j w v S X R l b T 4 8 S X R l b T 4 8 S X R l b U x v Y 2 F 0 a W 9 u P j x J d G V t V H l w Z T 5 G b 3 J t d W x h P C 9 J d G V t V H l w Z T 4 8 S X R l b V B h d G g + U 2 V j d G l v b j E v V G F i Z W x s M i 8 l Q z M l O D R u Z H J h Z C U y M H R 5 c D w v S X R l b V B h d G g + P C 9 J d G V t T G 9 j Y X R p b 2 4 + P F N 0 Y W J s Z U V u d H J p Z X M g L z 4 8 L 0 l 0 Z W 0 + P C 9 J d G V t c z 4 8 L 0 x v Y 2 F s U G F j a 2 F n Z U 1 l d G F k Y X R h R m l s Z T 4 W A A A A U E s F B g A A A A A A A A A A A A A A A A A A A A A A A C Y B A A A B A A A A 0 I y d 3 w E V 0 R G M e g D A T 8 K X 6 w E A A A B Y Z l t R u F Y P R b i F F O M P E f W q A A A A A A I A A A A A A B B m A A A A A Q A A I A A A A J 9 J + l H g A N k L w M r 6 v P 9 r x 7 F f 2 O i v 9 J O U d y 3 a m 2 X k C W L n A A A A A A 6 A A A A A A g A A I A A A A F G K u s s y X S D O F i p n n v 3 C 8 H T V q V p N X s 2 v g I z p E 1 b w g s Q M U A A A A H B 3 w u R C 4 E Y / y h 9 j w T E 0 r o M T 5 b 1 M j w D c F c s 7 U U q G x h 0 d J + m 8 k 6 Y l y M h j g 9 B P D r + v r / H 3 k q m a T r W e 7 y 5 g g m 1 v 4 3 i 4 F Q c 2 q J k O z z B Y Z P H v 8 w l q Q A A A A M a 6 X P Y a K w E 3 T s O N e Q P Q y K J C z t c X K E + c m M z c v j e U d X / F o 4 p p N d D u 8 s Q J 3 5 8 r m 1 i 5 S 9 u 2 C Q R a d 1 5 T y c K t G + h 4 O m 8 = < / D a t a M a s h u p > 
</file>

<file path=customXml/itemProps1.xml><?xml version="1.0" encoding="utf-8"?>
<ds:datastoreItem xmlns:ds="http://schemas.openxmlformats.org/officeDocument/2006/customXml" ds:itemID="{7EB21036-D127-4AEB-88F6-F49712BFE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17</vt:i4>
      </vt:variant>
      <vt:variant>
        <vt:lpstr>Namngivna områden</vt:lpstr>
      </vt:variant>
      <vt:variant>
        <vt:i4>1</vt:i4>
      </vt:variant>
    </vt:vector>
  </HeadingPairs>
  <TitlesOfParts>
    <vt:vector size="18" baseType="lpstr">
      <vt:lpstr>Resultatbudget år 1</vt:lpstr>
      <vt:lpstr>Lönekalkyl</vt:lpstr>
      <vt:lpstr>Lönekostnad</vt:lpstr>
      <vt:lpstr>9.Fakturerbar tid</vt:lpstr>
      <vt:lpstr>MARS</vt:lpstr>
      <vt:lpstr>APRIL</vt:lpstr>
      <vt:lpstr>MAJ</vt:lpstr>
      <vt:lpstr>JUNI</vt:lpstr>
      <vt:lpstr>JULI</vt:lpstr>
      <vt:lpstr>AUG</vt:lpstr>
      <vt:lpstr>SEP</vt:lpstr>
      <vt:lpstr>OKT</vt:lpstr>
      <vt:lpstr>NOV</vt:lpstr>
      <vt:lpstr>Resultatbudget år 2</vt:lpstr>
      <vt:lpstr>Resultatbudget år 3</vt:lpstr>
      <vt:lpstr>Sammanfattning</vt:lpstr>
      <vt:lpstr>8.Inköpslista</vt:lpstr>
      <vt:lpstr>'Resultatbudget år 1'!Utskriftsområde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aih</dc:creator>
  <cp:keywords/>
  <dc:description/>
  <cp:lastModifiedBy>Martin Haas</cp:lastModifiedBy>
  <cp:revision/>
  <dcterms:created xsi:type="dcterms:W3CDTF">2014-09-05T11:18:52Z</dcterms:created>
  <dcterms:modified xsi:type="dcterms:W3CDTF">2024-09-03T07:51:03Z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f0443483-5bc8-4060-8fce-9651235065fc</vt:lpwstr>
  </property>
</Properties>
</file>