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8_{7619D552-5A5F-423F-B649-DB0E1FB11D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L31" i="1" s="1"/>
  <c r="G22" i="1"/>
  <c r="L21" i="1" l="1"/>
  <c r="G37" i="1"/>
  <c r="G36" i="1"/>
  <c r="G35" i="1"/>
  <c r="G34" i="1"/>
  <c r="G33" i="1"/>
  <c r="G27" i="1"/>
  <c r="G26" i="1"/>
  <c r="G25" i="1"/>
  <c r="G24" i="1"/>
  <c r="G23" i="1"/>
  <c r="L26" i="1" l="1"/>
  <c r="L22" i="1"/>
  <c r="L25" i="1"/>
  <c r="Z18" i="1" l="1"/>
  <c r="Z22" i="1" s="1"/>
  <c r="Y18" i="1"/>
  <c r="Y22" i="1" s="1"/>
  <c r="X18" i="1"/>
  <c r="X23" i="1" s="1"/>
  <c r="W18" i="1"/>
  <c r="W22" i="1" s="1"/>
  <c r="V18" i="1"/>
  <c r="V19" i="1" s="1"/>
  <c r="U18" i="1"/>
  <c r="U22" i="1" s="1"/>
  <c r="T18" i="1"/>
  <c r="S18" i="1"/>
  <c r="S22" i="1" s="1"/>
  <c r="R18" i="1"/>
  <c r="R22" i="1" s="1"/>
  <c r="Q18" i="1"/>
  <c r="Q21" i="1" s="1"/>
  <c r="P18" i="1"/>
  <c r="M10" i="1"/>
  <c r="P19" i="1" l="1"/>
  <c r="AA18" i="1"/>
  <c r="S19" i="1"/>
  <c r="Z19" i="1"/>
  <c r="R21" i="1"/>
  <c r="S21" i="1"/>
  <c r="Y21" i="1"/>
  <c r="V22" i="1"/>
  <c r="R19" i="1"/>
  <c r="X22" i="1"/>
  <c r="Y19" i="1"/>
  <c r="X21" i="1"/>
  <c r="Z21" i="1"/>
  <c r="S20" i="1"/>
  <c r="P22" i="1"/>
  <c r="S23" i="1"/>
  <c r="P21" i="1"/>
  <c r="Q22" i="1"/>
  <c r="Q26" i="1"/>
  <c r="Q19" i="1"/>
  <c r="W26" i="1"/>
  <c r="V23" i="1"/>
  <c r="T20" i="1"/>
  <c r="V20" i="1"/>
  <c r="U19" i="1"/>
  <c r="W20" i="1"/>
  <c r="T21" i="1"/>
  <c r="P20" i="1"/>
  <c r="X20" i="1"/>
  <c r="U21" i="1"/>
  <c r="U20" i="1"/>
  <c r="T19" i="1"/>
  <c r="T32" i="1" s="1"/>
  <c r="T31" i="1" s="1"/>
  <c r="W19" i="1"/>
  <c r="Q23" i="1"/>
  <c r="Y23" i="1"/>
  <c r="T23" i="1"/>
  <c r="U23" i="1"/>
  <c r="W23" i="1"/>
  <c r="Q20" i="1"/>
  <c r="Y20" i="1"/>
  <c r="V21" i="1"/>
  <c r="X19" i="1"/>
  <c r="R20" i="1"/>
  <c r="Z20" i="1"/>
  <c r="W21" i="1"/>
  <c r="T22" i="1"/>
  <c r="R23" i="1"/>
  <c r="Z23" i="1"/>
  <c r="AA22" i="1" l="1"/>
  <c r="AA19" i="1"/>
  <c r="AA20" i="1"/>
  <c r="W32" i="1"/>
  <c r="W31" i="1" s="1"/>
  <c r="AA21" i="1"/>
  <c r="X32" i="1"/>
  <c r="X36" i="1" s="1"/>
  <c r="S32" i="1"/>
  <c r="S36" i="1" s="1"/>
  <c r="Y26" i="1"/>
  <c r="Z26" i="1"/>
  <c r="T34" i="1"/>
  <c r="R32" i="1"/>
  <c r="Z32" i="1"/>
  <c r="Z33" i="1" s="1"/>
  <c r="Q32" i="1"/>
  <c r="Q33" i="1" s="1"/>
  <c r="X33" i="1"/>
  <c r="T36" i="1"/>
  <c r="Y32" i="1"/>
  <c r="Y33" i="1" s="1"/>
  <c r="U32" i="1"/>
  <c r="U36" i="1" s="1"/>
  <c r="T33" i="1"/>
  <c r="X26" i="1"/>
  <c r="V32" i="1"/>
  <c r="V36" i="1" s="1"/>
  <c r="T35" i="1"/>
  <c r="P32" i="1"/>
  <c r="X9" i="1"/>
  <c r="X8" i="1"/>
  <c r="X7" i="1"/>
  <c r="X6" i="1"/>
  <c r="X5" i="1"/>
  <c r="W33" i="1" l="1"/>
  <c r="W35" i="1"/>
  <c r="AA23" i="1"/>
  <c r="W36" i="1"/>
  <c r="W34" i="1"/>
  <c r="P33" i="1"/>
  <c r="AA32" i="1"/>
  <c r="S33" i="1"/>
  <c r="X34" i="1"/>
  <c r="X35" i="1"/>
  <c r="X31" i="1"/>
  <c r="Q36" i="1"/>
  <c r="Y36" i="1"/>
  <c r="X10" i="1"/>
  <c r="S34" i="1"/>
  <c r="S31" i="1"/>
  <c r="S35" i="1"/>
  <c r="Z36" i="1"/>
  <c r="U34" i="1"/>
  <c r="P23" i="1"/>
  <c r="R31" i="1"/>
  <c r="R34" i="1"/>
  <c r="R35" i="1"/>
  <c r="V31" i="1"/>
  <c r="V35" i="1"/>
  <c r="R33" i="1"/>
  <c r="Q35" i="1"/>
  <c r="Q34" i="1"/>
  <c r="Q31" i="1"/>
  <c r="P31" i="1"/>
  <c r="T39" i="1"/>
  <c r="P35" i="1"/>
  <c r="P34" i="1"/>
  <c r="V34" i="1"/>
  <c r="U35" i="1"/>
  <c r="U31" i="1"/>
  <c r="U33" i="1"/>
  <c r="Y35" i="1"/>
  <c r="Y34" i="1"/>
  <c r="Y31" i="1"/>
  <c r="R36" i="1"/>
  <c r="V33" i="1"/>
  <c r="Z34" i="1"/>
  <c r="Z31" i="1"/>
  <c r="Z35" i="1"/>
  <c r="L35" i="1"/>
  <c r="AA35" i="1" l="1"/>
  <c r="AA31" i="1"/>
  <c r="AA33" i="1"/>
  <c r="X39" i="1"/>
  <c r="AA34" i="1"/>
  <c r="U49" i="1"/>
  <c r="U45" i="1" s="1"/>
  <c r="W49" i="1"/>
  <c r="W46" i="1" s="1"/>
  <c r="Q49" i="1"/>
  <c r="Q45" i="1" s="1"/>
  <c r="S49" i="1"/>
  <c r="S45" i="1" s="1"/>
  <c r="N49" i="1"/>
  <c r="N50" i="1" s="1"/>
  <c r="R49" i="1"/>
  <c r="R50" i="1" s="1"/>
  <c r="M49" i="1"/>
  <c r="Z39" i="1"/>
  <c r="O49" i="1"/>
  <c r="O50" i="1" s="1"/>
  <c r="P49" i="1"/>
  <c r="T49" i="1"/>
  <c r="Y39" i="1"/>
  <c r="V49" i="1"/>
  <c r="Q39" i="1"/>
  <c r="L24" i="1"/>
  <c r="L23" i="1"/>
  <c r="L33" i="1"/>
  <c r="L34" i="1"/>
  <c r="L32" i="1"/>
  <c r="U48" i="1" l="1"/>
  <c r="S47" i="1"/>
  <c r="Q48" i="1"/>
  <c r="U47" i="1"/>
  <c r="U46" i="1"/>
  <c r="Q50" i="1"/>
  <c r="Q47" i="1"/>
  <c r="S50" i="1"/>
  <c r="U50" i="1"/>
  <c r="W48" i="1"/>
  <c r="W50" i="1"/>
  <c r="W45" i="1"/>
  <c r="W47" i="1"/>
  <c r="M48" i="1"/>
  <c r="V53" i="1" s="1"/>
  <c r="X49" i="1"/>
  <c r="N45" i="1"/>
  <c r="N47" i="1"/>
  <c r="N46" i="1"/>
  <c r="Q46" i="1"/>
  <c r="S48" i="1"/>
  <c r="N48" i="1"/>
  <c r="S46" i="1"/>
  <c r="M45" i="1"/>
  <c r="R45" i="1"/>
  <c r="O45" i="1"/>
  <c r="O48" i="1"/>
  <c r="R46" i="1"/>
  <c r="R48" i="1"/>
  <c r="R47" i="1"/>
  <c r="O46" i="1"/>
  <c r="T45" i="1"/>
  <c r="T46" i="1"/>
  <c r="T48" i="1"/>
  <c r="T50" i="1"/>
  <c r="T47" i="1"/>
  <c r="P46" i="1"/>
  <c r="P45" i="1"/>
  <c r="P48" i="1"/>
  <c r="P47" i="1"/>
  <c r="P50" i="1"/>
  <c r="M46" i="1"/>
  <c r="M47" i="1"/>
  <c r="O47" i="1"/>
  <c r="V47" i="1"/>
  <c r="V50" i="1"/>
  <c r="V46" i="1"/>
  <c r="V48" i="1"/>
  <c r="V45" i="1"/>
  <c r="X48" i="1" l="1"/>
  <c r="X47" i="1"/>
  <c r="O53" i="1"/>
  <c r="X45" i="1"/>
  <c r="X46" i="1"/>
  <c r="S62" i="1"/>
  <c r="S63" i="1" s="1"/>
  <c r="V62" i="1"/>
  <c r="O62" i="1"/>
  <c r="T62" i="1"/>
  <c r="Q62" i="1"/>
  <c r="U53" i="1"/>
  <c r="P62" i="1"/>
  <c r="W62" i="1"/>
  <c r="N62" i="1"/>
  <c r="Q53" i="1"/>
  <c r="R62" i="1"/>
  <c r="U62" i="1"/>
  <c r="M62" i="1"/>
  <c r="U9" i="1"/>
  <c r="C7" i="1"/>
  <c r="D7" i="1"/>
  <c r="E7" i="1"/>
  <c r="F7" i="1"/>
  <c r="B7" i="1"/>
  <c r="G3" i="1"/>
  <c r="G4" i="1"/>
  <c r="G5" i="1"/>
  <c r="G6" i="1"/>
  <c r="G2" i="1"/>
  <c r="S61" i="1" l="1"/>
  <c r="S59" i="1"/>
  <c r="T63" i="1"/>
  <c r="M61" i="1"/>
  <c r="U67" i="1" s="1"/>
  <c r="X62" i="1"/>
  <c r="V63" i="1"/>
  <c r="S64" i="1"/>
  <c r="P63" i="1"/>
  <c r="S60" i="1"/>
  <c r="Q64" i="1"/>
  <c r="P64" i="1"/>
  <c r="T59" i="1"/>
  <c r="O64" i="1"/>
  <c r="O63" i="1"/>
  <c r="O59" i="1"/>
  <c r="O61" i="1"/>
  <c r="O60" i="1"/>
  <c r="T60" i="1"/>
  <c r="T64" i="1"/>
  <c r="P61" i="1"/>
  <c r="T61" i="1"/>
  <c r="V60" i="1"/>
  <c r="V61" i="1"/>
  <c r="V59" i="1"/>
  <c r="P60" i="1"/>
  <c r="P59" i="1"/>
  <c r="V64" i="1"/>
  <c r="Q63" i="1"/>
  <c r="Q61" i="1"/>
  <c r="Q60" i="1"/>
  <c r="R64" i="1"/>
  <c r="R61" i="1"/>
  <c r="R75" i="1" s="1"/>
  <c r="R76" i="1" s="1"/>
  <c r="R59" i="1"/>
  <c r="R63" i="1"/>
  <c r="R60" i="1"/>
  <c r="N63" i="1"/>
  <c r="N60" i="1"/>
  <c r="N64" i="1"/>
  <c r="N61" i="1"/>
  <c r="N59" i="1"/>
  <c r="P67" i="1"/>
  <c r="M63" i="1"/>
  <c r="M59" i="1"/>
  <c r="W61" i="1"/>
  <c r="W60" i="1"/>
  <c r="W64" i="1"/>
  <c r="W63" i="1"/>
  <c r="W59" i="1"/>
  <c r="U63" i="1"/>
  <c r="U60" i="1"/>
  <c r="U59" i="1"/>
  <c r="U61" i="1"/>
  <c r="U64" i="1"/>
  <c r="M60" i="1"/>
  <c r="H4" i="1"/>
  <c r="D9" i="1"/>
  <c r="T75" i="1" l="1"/>
  <c r="T76" i="1" s="1"/>
  <c r="U75" i="1"/>
  <c r="U76" i="1" s="1"/>
  <c r="P75" i="1"/>
  <c r="P76" i="1" s="1"/>
  <c r="W75" i="1"/>
  <c r="W76" i="1" s="1"/>
  <c r="Q75" i="1"/>
  <c r="Q76" i="1" s="1"/>
  <c r="R74" i="1"/>
  <c r="R77" i="1"/>
  <c r="R73" i="1"/>
  <c r="N75" i="1"/>
  <c r="N76" i="1" s="1"/>
  <c r="X59" i="1"/>
  <c r="Q59" i="1"/>
  <c r="X61" i="1"/>
  <c r="M75" i="1"/>
  <c r="M73" i="1" s="1"/>
  <c r="O75" i="1"/>
  <c r="O76" i="1" s="1"/>
  <c r="O78" i="1"/>
  <c r="X63" i="1"/>
  <c r="X60" i="1"/>
  <c r="R78" i="1"/>
  <c r="V75" i="1"/>
  <c r="V76" i="1" s="1"/>
  <c r="S75" i="1"/>
  <c r="S78" i="1" s="1"/>
  <c r="O67" i="1"/>
  <c r="Q67" i="1"/>
  <c r="N67" i="1"/>
  <c r="AA36" i="1"/>
  <c r="P36" i="1"/>
  <c r="Q73" i="1" l="1"/>
  <c r="U77" i="1"/>
  <c r="W74" i="1"/>
  <c r="P78" i="1"/>
  <c r="T77" i="1"/>
  <c r="N73" i="1"/>
  <c r="N77" i="1"/>
  <c r="U74" i="1"/>
  <c r="T73" i="1"/>
  <c r="U78" i="1"/>
  <c r="T74" i="1"/>
  <c r="T78" i="1"/>
  <c r="U73" i="1"/>
  <c r="W73" i="1"/>
  <c r="Q78" i="1"/>
  <c r="W77" i="1"/>
  <c r="P74" i="1"/>
  <c r="W78" i="1"/>
  <c r="P77" i="1"/>
  <c r="P73" i="1"/>
  <c r="S74" i="1"/>
  <c r="N78" i="1"/>
  <c r="Q74" i="1"/>
  <c r="Q77" i="1"/>
  <c r="O77" i="1"/>
  <c r="V77" i="1"/>
  <c r="V78" i="1"/>
  <c r="M77" i="1"/>
  <c r="N89" i="1" s="1"/>
  <c r="N74" i="1"/>
  <c r="O73" i="1"/>
  <c r="M89" i="1"/>
  <c r="N81" i="1"/>
  <c r="M74" i="1"/>
  <c r="V74" i="1"/>
  <c r="Q89" i="1"/>
  <c r="R81" i="1"/>
  <c r="M76" i="1"/>
  <c r="V73" i="1"/>
  <c r="O74" i="1"/>
  <c r="S73" i="1"/>
  <c r="S76" i="1"/>
  <c r="S77" i="1"/>
  <c r="N53" i="1"/>
  <c r="M50" i="1" s="1"/>
  <c r="X50" i="1"/>
  <c r="O81" i="1" l="1"/>
  <c r="P89" i="1"/>
  <c r="Q81" i="1"/>
  <c r="O89" i="1"/>
  <c r="P81" i="1"/>
  <c r="X64" i="1"/>
  <c r="M64" i="1"/>
  <c r="M78" i="1" l="1"/>
  <c r="R89" i="1" s="1"/>
</calcChain>
</file>

<file path=xl/sharedStrings.xml><?xml version="1.0" encoding="utf-8"?>
<sst xmlns="http://schemas.openxmlformats.org/spreadsheetml/2006/main" count="190" uniqueCount="65">
  <si>
    <t>Max</t>
  </si>
  <si>
    <t>Min</t>
  </si>
  <si>
    <t>B1</t>
  </si>
  <si>
    <t>B2</t>
  </si>
  <si>
    <t>B4</t>
  </si>
  <si>
    <t>A1</t>
  </si>
  <si>
    <t>A3</t>
  </si>
  <si>
    <t>A4</t>
  </si>
  <si>
    <t>A5</t>
  </si>
  <si>
    <t>B3</t>
  </si>
  <si>
    <t>B5</t>
  </si>
  <si>
    <t>A2</t>
  </si>
  <si>
    <t>bi</t>
  </si>
  <si>
    <t>Q</t>
  </si>
  <si>
    <t>F</t>
  </si>
  <si>
    <t>C</t>
  </si>
  <si>
    <t>Симплекс таблиця №1</t>
  </si>
  <si>
    <t>x0</t>
  </si>
  <si>
    <t>x1</t>
  </si>
  <si>
    <t>x4</t>
  </si>
  <si>
    <t>x5</t>
  </si>
  <si>
    <t>x6</t>
  </si>
  <si>
    <t>x7</t>
  </si>
  <si>
    <t>x2</t>
  </si>
  <si>
    <t>x3</t>
  </si>
  <si>
    <t>min</t>
  </si>
  <si>
    <t>Симплекс таблиця №2</t>
  </si>
  <si>
    <t>X0</t>
  </si>
  <si>
    <t>X1</t>
  </si>
  <si>
    <t>Симплекс таблиця №3</t>
  </si>
  <si>
    <t>X2</t>
  </si>
  <si>
    <t>Симплекс таблиця №4</t>
  </si>
  <si>
    <t>X3</t>
  </si>
  <si>
    <t>Симплекс таблиця №5</t>
  </si>
  <si>
    <t>Матриця A1</t>
  </si>
  <si>
    <t>С1</t>
  </si>
  <si>
    <t>Обернена матриця А1</t>
  </si>
  <si>
    <t>y1</t>
  </si>
  <si>
    <t>y2</t>
  </si>
  <si>
    <t>y3</t>
  </si>
  <si>
    <t>y4</t>
  </si>
  <si>
    <t>F(X)</t>
  </si>
  <si>
    <t>Y1</t>
  </si>
  <si>
    <t>Y2</t>
  </si>
  <si>
    <t>Y3</t>
  </si>
  <si>
    <t>Y4</t>
  </si>
  <si>
    <t>F(Y)</t>
  </si>
  <si>
    <t>V</t>
  </si>
  <si>
    <t>p1</t>
  </si>
  <si>
    <t>p2</t>
  </si>
  <si>
    <t>p3</t>
  </si>
  <si>
    <t>q1</t>
  </si>
  <si>
    <t>q2</t>
  </si>
  <si>
    <t>q3</t>
  </si>
  <si>
    <t>q4</t>
  </si>
  <si>
    <t>x8</t>
  </si>
  <si>
    <t>x9</t>
  </si>
  <si>
    <t>x10</t>
  </si>
  <si>
    <t xml:space="preserve">  </t>
  </si>
  <si>
    <t>Симплекс таблиця №6</t>
  </si>
  <si>
    <t>y5</t>
  </si>
  <si>
    <t>X4</t>
  </si>
  <si>
    <t>X5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</si>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</sst>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9" xfId="0" applyBorder="1"/>
    <xf numFmtId="0" fontId="0" fillId="0" borderId="11" xfId="0" applyBorder="1"/>
    <xf numFmtId="0" fontId="0" fillId="0" borderId="4" xfId="0" applyBorder="1"/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4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" xfId="0" applyFill="1" applyBorder="1"/>
    <xf numFmtId="0" fontId="0" fillId="7" borderId="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/>
    <xf numFmtId="0" fontId="0" fillId="0" borderId="2" xfId="0" applyBorder="1" applyAlignment="1"/>
    <xf numFmtId="0" fontId="0" fillId="0" borderId="4" xfId="0" applyBorder="1" applyAlignment="1">
      <alignment horizontal="center"/>
    </xf>
    <xf numFmtId="0" fontId="0" fillId="0" borderId="7" xfId="0" applyFill="1" applyBorder="1"/>
    <xf numFmtId="0" fontId="3" fillId="0" borderId="1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4" borderId="2" xfId="0" applyFill="1" applyBorder="1"/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5" xfId="0" applyFill="1" applyBorder="1"/>
    <xf numFmtId="0" fontId="1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9"/>
  <sheetViews>
    <sheetView tabSelected="1" workbookViewId="0">
      <selection activeCell="F2" sqref="F2"/>
    </sheetView>
  </sheetViews>
  <sheetFormatPr defaultRowHeight="15" x14ac:dyDescent="0.25"/>
  <cols>
    <col min="3" max="4" width="9.28515625" bestFit="1" customWidth="1"/>
    <col min="13" max="14" width="12.7109375" bestFit="1" customWidth="1"/>
    <col min="21" max="21" width="12.7109375" bestFit="1" customWidth="1"/>
    <col min="24" max="24" width="12" bestFit="1" customWidth="1"/>
    <col min="34" max="35" width="11.28515625" bestFit="1" customWidth="1"/>
  </cols>
  <sheetData>
    <row r="1" spans="1:37" ht="19.5" thickBot="1" x14ac:dyDescent="0.3">
      <c r="B1" s="14" t="s">
        <v>2</v>
      </c>
      <c r="C1" s="15" t="s">
        <v>3</v>
      </c>
      <c r="D1" s="15" t="s">
        <v>9</v>
      </c>
      <c r="E1" s="15" t="s">
        <v>4</v>
      </c>
      <c r="F1" s="15" t="s">
        <v>10</v>
      </c>
      <c r="K1" s="24"/>
      <c r="L1" s="25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37" ht="19.5" thickBot="1" x14ac:dyDescent="0.3">
      <c r="A2" s="14" t="s">
        <v>5</v>
      </c>
      <c r="B2" s="1">
        <v>14</v>
      </c>
      <c r="C2" s="2">
        <v>10</v>
      </c>
      <c r="D2" s="2">
        <v>9</v>
      </c>
      <c r="E2" s="2">
        <v>6</v>
      </c>
      <c r="F2" s="2">
        <v>11</v>
      </c>
      <c r="G2" s="5">
        <f>MIN(B2:F2)</f>
        <v>6</v>
      </c>
      <c r="K2" s="25"/>
      <c r="L2" s="115" t="s">
        <v>16</v>
      </c>
      <c r="M2" s="115"/>
      <c r="N2" s="115"/>
      <c r="O2" s="115"/>
      <c r="P2" s="115"/>
      <c r="Q2" s="115"/>
      <c r="R2" s="115"/>
      <c r="S2" s="115"/>
      <c r="T2" s="115"/>
      <c r="U2" s="27"/>
      <c r="V2" s="27"/>
      <c r="W2" s="27"/>
      <c r="X2" s="27"/>
      <c r="AA2" s="10"/>
      <c r="AB2" s="99" t="s">
        <v>34</v>
      </c>
      <c r="AC2" s="99"/>
      <c r="AD2" s="99"/>
      <c r="AE2" s="100"/>
      <c r="AG2" s="10"/>
      <c r="AH2" s="11"/>
      <c r="AI2" s="11" t="s">
        <v>36</v>
      </c>
      <c r="AJ2" s="11"/>
      <c r="AK2" s="12"/>
    </row>
    <row r="3" spans="1:37" ht="19.5" thickBot="1" x14ac:dyDescent="0.3">
      <c r="A3" s="16" t="s">
        <v>11</v>
      </c>
      <c r="B3" s="3">
        <v>13</v>
      </c>
      <c r="C3" s="4">
        <v>7</v>
      </c>
      <c r="D3" s="4">
        <v>9</v>
      </c>
      <c r="E3" s="4">
        <v>12</v>
      </c>
      <c r="F3" s="4">
        <v>14</v>
      </c>
      <c r="G3" s="6">
        <f t="shared" ref="G3:G6" si="0">MIN(B3:F3)</f>
        <v>7</v>
      </c>
      <c r="H3" s="8" t="s">
        <v>0</v>
      </c>
      <c r="K3" s="25"/>
      <c r="M3" s="22" t="s">
        <v>15</v>
      </c>
      <c r="N3" s="19">
        <v>1</v>
      </c>
      <c r="O3" s="19">
        <v>1</v>
      </c>
      <c r="P3" s="19">
        <v>1</v>
      </c>
      <c r="Q3" s="19">
        <v>1</v>
      </c>
      <c r="R3" s="19">
        <v>1</v>
      </c>
      <c r="S3" s="19">
        <v>0</v>
      </c>
      <c r="T3" s="19">
        <v>0</v>
      </c>
      <c r="U3" s="26">
        <v>0</v>
      </c>
      <c r="V3" s="21">
        <v>0</v>
      </c>
      <c r="W3" s="21">
        <v>0</v>
      </c>
      <c r="X3" s="20"/>
      <c r="AA3" s="47">
        <v>14</v>
      </c>
      <c r="AB3" s="53">
        <v>10</v>
      </c>
      <c r="AC3" s="54">
        <v>9</v>
      </c>
      <c r="AD3" s="54">
        <v>6</v>
      </c>
      <c r="AE3" s="54">
        <v>11</v>
      </c>
      <c r="AG3" s="48">
        <v>9.8827900000000007E-3</v>
      </c>
      <c r="AH3" s="48">
        <v>0.12204089999999999</v>
      </c>
      <c r="AI3" s="48">
        <v>-0.13042970000000001</v>
      </c>
      <c r="AJ3" s="48">
        <v>-5.8606999999999999E-3</v>
      </c>
      <c r="AK3" s="48">
        <v>1.0457360000000001E-2</v>
      </c>
    </row>
    <row r="4" spans="1:37" ht="19.5" thickBot="1" x14ac:dyDescent="0.3">
      <c r="A4" s="16" t="s">
        <v>6</v>
      </c>
      <c r="B4" s="3">
        <v>6</v>
      </c>
      <c r="C4" s="4">
        <v>8</v>
      </c>
      <c r="D4" s="4">
        <v>9</v>
      </c>
      <c r="E4" s="4">
        <v>12</v>
      </c>
      <c r="F4" s="4">
        <v>14</v>
      </c>
      <c r="G4" s="6">
        <f t="shared" si="0"/>
        <v>6</v>
      </c>
      <c r="H4" s="9">
        <f>MAX(G2:G6)</f>
        <v>7</v>
      </c>
      <c r="K4" s="25"/>
      <c r="L4" s="8" t="s">
        <v>12</v>
      </c>
      <c r="M4" s="17" t="s">
        <v>17</v>
      </c>
      <c r="N4" s="19" t="s">
        <v>18</v>
      </c>
      <c r="O4" s="19" t="s">
        <v>23</v>
      </c>
      <c r="P4" s="18" t="s">
        <v>24</v>
      </c>
      <c r="Q4" s="19" t="s">
        <v>19</v>
      </c>
      <c r="R4" s="19" t="s">
        <v>20</v>
      </c>
      <c r="S4" s="19" t="s">
        <v>21</v>
      </c>
      <c r="T4" s="64" t="s">
        <v>22</v>
      </c>
      <c r="U4" s="21" t="s">
        <v>55</v>
      </c>
      <c r="V4" s="30" t="s">
        <v>56</v>
      </c>
      <c r="W4" s="23" t="s">
        <v>57</v>
      </c>
      <c r="X4" s="26" t="s">
        <v>13</v>
      </c>
      <c r="Y4" s="27"/>
      <c r="Z4" s="27"/>
      <c r="AA4" s="21">
        <v>13</v>
      </c>
      <c r="AB4" s="53">
        <v>7</v>
      </c>
      <c r="AC4" s="54">
        <v>9</v>
      </c>
      <c r="AD4" s="54">
        <v>12</v>
      </c>
      <c r="AE4" s="54">
        <v>14</v>
      </c>
      <c r="AG4" s="48">
        <v>6.9179500000000005E-2</v>
      </c>
      <c r="AH4" s="104">
        <v>-0.1457136</v>
      </c>
      <c r="AI4" s="48">
        <v>8.6991399999999997E-2</v>
      </c>
      <c r="AJ4" s="74">
        <v>-4.1024999999999999E-2</v>
      </c>
      <c r="AK4" s="48">
        <v>7.3201500000000003E-2</v>
      </c>
    </row>
    <row r="5" spans="1:37" ht="19.5" thickBot="1" x14ac:dyDescent="0.3">
      <c r="A5" s="16" t="s">
        <v>7</v>
      </c>
      <c r="B5" s="3">
        <v>8</v>
      </c>
      <c r="C5" s="4">
        <v>6</v>
      </c>
      <c r="D5" s="4">
        <v>13</v>
      </c>
      <c r="E5" s="4">
        <v>9</v>
      </c>
      <c r="F5" s="4">
        <v>11</v>
      </c>
      <c r="G5" s="6">
        <f t="shared" si="0"/>
        <v>6</v>
      </c>
      <c r="K5" s="25"/>
      <c r="L5" s="72" t="s">
        <v>21</v>
      </c>
      <c r="M5" s="33">
        <v>1</v>
      </c>
      <c r="N5" s="26">
        <v>14</v>
      </c>
      <c r="O5" s="26">
        <v>10</v>
      </c>
      <c r="P5" s="26">
        <v>9</v>
      </c>
      <c r="Q5" s="26">
        <v>6</v>
      </c>
      <c r="R5" s="26">
        <v>11</v>
      </c>
      <c r="S5" s="26">
        <v>1</v>
      </c>
      <c r="T5" s="26">
        <v>0</v>
      </c>
      <c r="U5" s="26">
        <v>0</v>
      </c>
      <c r="V5" s="26">
        <v>0</v>
      </c>
      <c r="W5" s="26">
        <v>0</v>
      </c>
      <c r="X5" s="74">
        <f>M5/N5</f>
        <v>7.1428571428571425E-2</v>
      </c>
      <c r="Y5" s="27"/>
      <c r="Z5" s="27"/>
      <c r="AA5" s="19">
        <v>6</v>
      </c>
      <c r="AB5" s="53">
        <v>8</v>
      </c>
      <c r="AC5" s="54">
        <v>9</v>
      </c>
      <c r="AD5" s="54">
        <v>12</v>
      </c>
      <c r="AE5" s="54">
        <v>14</v>
      </c>
      <c r="AG5" s="48">
        <v>-1.6546999999999999E-2</v>
      </c>
      <c r="AH5" s="104">
        <v>-6.4812599999999998E-2</v>
      </c>
      <c r="AI5" s="104">
        <v>-6.0675699999999999E-2</v>
      </c>
      <c r="AJ5" s="104">
        <v>0.17260399000000001</v>
      </c>
      <c r="AK5" s="48">
        <v>5.7457999999999997E-3</v>
      </c>
    </row>
    <row r="6" spans="1:37" ht="19.5" thickBot="1" x14ac:dyDescent="0.3">
      <c r="A6" s="16" t="s">
        <v>8</v>
      </c>
      <c r="B6" s="3">
        <v>10</v>
      </c>
      <c r="C6" s="4">
        <v>12</v>
      </c>
      <c r="D6" s="4">
        <v>6</v>
      </c>
      <c r="E6" s="4">
        <v>9</v>
      </c>
      <c r="F6" s="4">
        <v>7</v>
      </c>
      <c r="G6" s="7">
        <f t="shared" si="0"/>
        <v>6</v>
      </c>
      <c r="K6" s="25"/>
      <c r="L6" s="71" t="s">
        <v>22</v>
      </c>
      <c r="M6" s="34">
        <v>1</v>
      </c>
      <c r="N6" s="28">
        <v>13</v>
      </c>
      <c r="O6" s="28">
        <v>7</v>
      </c>
      <c r="P6" s="28">
        <v>9</v>
      </c>
      <c r="Q6" s="28">
        <v>12</v>
      </c>
      <c r="R6" s="28">
        <v>14</v>
      </c>
      <c r="S6" s="28">
        <v>0</v>
      </c>
      <c r="T6" s="28">
        <v>1</v>
      </c>
      <c r="U6" s="28">
        <v>0</v>
      </c>
      <c r="V6" s="28">
        <v>0</v>
      </c>
      <c r="W6" s="28">
        <v>0</v>
      </c>
      <c r="X6" s="61">
        <f>M6/N6</f>
        <v>7.6923076923076927E-2</v>
      </c>
      <c r="Y6" s="27"/>
      <c r="Z6" s="27"/>
      <c r="AA6" s="19">
        <v>8</v>
      </c>
      <c r="AB6" s="53">
        <v>6</v>
      </c>
      <c r="AC6" s="54">
        <v>13</v>
      </c>
      <c r="AD6" s="54">
        <v>9</v>
      </c>
      <c r="AE6" s="54">
        <v>11</v>
      </c>
      <c r="AG6" s="48">
        <v>-0.199264</v>
      </c>
      <c r="AH6" s="104">
        <v>0.1362138</v>
      </c>
      <c r="AI6" s="103">
        <v>-6.3969899999999996E-2</v>
      </c>
      <c r="AJ6" s="104">
        <v>3.6773155000000002E-2</v>
      </c>
      <c r="AK6" s="48">
        <v>0.11085573999999999</v>
      </c>
    </row>
    <row r="7" spans="1:37" ht="16.5" thickBot="1" x14ac:dyDescent="0.3">
      <c r="B7" s="10">
        <f>MAX(B2:B6)</f>
        <v>14</v>
      </c>
      <c r="C7" s="11">
        <f t="shared" ref="C7:F7" si="1">MAX(C2:C6)</f>
        <v>12</v>
      </c>
      <c r="D7" s="11">
        <f t="shared" si="1"/>
        <v>13</v>
      </c>
      <c r="E7" s="11">
        <f t="shared" si="1"/>
        <v>12</v>
      </c>
      <c r="F7" s="12">
        <f t="shared" si="1"/>
        <v>14</v>
      </c>
      <c r="K7" s="25"/>
      <c r="L7" s="71" t="s">
        <v>55</v>
      </c>
      <c r="M7" s="34">
        <v>1</v>
      </c>
      <c r="N7" s="28">
        <v>6</v>
      </c>
      <c r="O7" s="28">
        <v>8</v>
      </c>
      <c r="P7" s="28">
        <v>9</v>
      </c>
      <c r="Q7" s="28">
        <v>12</v>
      </c>
      <c r="R7" s="28">
        <v>14</v>
      </c>
      <c r="S7" s="28">
        <v>0</v>
      </c>
      <c r="T7" s="28">
        <v>0</v>
      </c>
      <c r="U7" s="28">
        <v>1</v>
      </c>
      <c r="V7" s="28">
        <v>0</v>
      </c>
      <c r="W7" s="28">
        <v>0</v>
      </c>
      <c r="X7" s="21">
        <f>M7/N7</f>
        <v>0.16666666666666666</v>
      </c>
      <c r="Y7" s="27"/>
      <c r="Z7" s="27"/>
      <c r="AA7" s="19">
        <v>10</v>
      </c>
      <c r="AB7" s="52">
        <v>12</v>
      </c>
      <c r="AC7" s="52">
        <v>6</v>
      </c>
      <c r="AD7" s="52">
        <v>9</v>
      </c>
      <c r="AE7" s="52">
        <v>7</v>
      </c>
      <c r="AG7" s="48">
        <v>0.13766900000000001</v>
      </c>
      <c r="AH7" s="104">
        <v>-4.4127699999999999E-2</v>
      </c>
      <c r="AI7" s="48">
        <v>0.17145479999999999</v>
      </c>
      <c r="AJ7" s="74">
        <v>-0.1165249</v>
      </c>
      <c r="AK7" s="74">
        <v>-0.14502413</v>
      </c>
    </row>
    <row r="8" spans="1:37" ht="15.75" thickBot="1" x14ac:dyDescent="0.3">
      <c r="D8" s="8" t="s">
        <v>1</v>
      </c>
      <c r="K8" s="25"/>
      <c r="L8" s="71" t="s">
        <v>56</v>
      </c>
      <c r="M8" s="34">
        <v>1</v>
      </c>
      <c r="N8" s="28">
        <v>8</v>
      </c>
      <c r="O8" s="28">
        <v>6</v>
      </c>
      <c r="P8" s="28">
        <v>13</v>
      </c>
      <c r="Q8" s="28">
        <v>9</v>
      </c>
      <c r="R8" s="28">
        <v>11</v>
      </c>
      <c r="S8" s="28">
        <v>0</v>
      </c>
      <c r="T8" s="28">
        <v>0</v>
      </c>
      <c r="U8" s="28">
        <v>0</v>
      </c>
      <c r="V8" s="28">
        <v>1</v>
      </c>
      <c r="W8" s="28">
        <v>0</v>
      </c>
      <c r="X8" s="29">
        <f>M8/N8</f>
        <v>0.125</v>
      </c>
      <c r="Y8" s="27"/>
      <c r="Z8" s="27"/>
    </row>
    <row r="9" spans="1:37" ht="15.75" thickBot="1" x14ac:dyDescent="0.3">
      <c r="D9" s="13">
        <f>MIN(B7:F7)</f>
        <v>12</v>
      </c>
      <c r="J9" s="20"/>
      <c r="K9" s="20"/>
      <c r="L9" s="73" t="s">
        <v>57</v>
      </c>
      <c r="M9" s="23">
        <v>1</v>
      </c>
      <c r="N9" s="23">
        <v>10</v>
      </c>
      <c r="O9" s="23">
        <v>12</v>
      </c>
      <c r="P9" s="23">
        <v>6</v>
      </c>
      <c r="Q9" s="23">
        <v>9</v>
      </c>
      <c r="R9" s="23">
        <v>7</v>
      </c>
      <c r="S9" s="23">
        <v>0</v>
      </c>
      <c r="T9" s="23">
        <v>0</v>
      </c>
      <c r="U9" s="23">
        <f>MIN(U5:U8)</f>
        <v>0</v>
      </c>
      <c r="V9" s="23">
        <v>0</v>
      </c>
      <c r="W9" s="23">
        <v>1</v>
      </c>
      <c r="X9" s="74">
        <f>M9/N9</f>
        <v>0.1</v>
      </c>
      <c r="Y9" s="27"/>
      <c r="Z9" s="27"/>
      <c r="AA9" s="102"/>
      <c r="AB9" s="116" t="s">
        <v>35</v>
      </c>
      <c r="AC9" s="116"/>
      <c r="AD9" s="116"/>
      <c r="AE9" s="117"/>
    </row>
    <row r="10" spans="1:37" ht="15.75" thickBot="1" x14ac:dyDescent="0.3">
      <c r="J10" s="20"/>
      <c r="K10" s="32"/>
      <c r="L10" s="32"/>
      <c r="M10" s="23">
        <f>N3*N13+O3*O13+P3*P13+Q3*Q13+R3*R13+S3*S13+T3*T13+U3*U13+V3*V13+W3*W13</f>
        <v>0</v>
      </c>
      <c r="N10" s="23">
        <v>-1</v>
      </c>
      <c r="O10" s="23">
        <v>-1</v>
      </c>
      <c r="P10" s="23">
        <v>-1</v>
      </c>
      <c r="Q10" s="23">
        <v>-1</v>
      </c>
      <c r="R10" s="23">
        <v>-1</v>
      </c>
      <c r="S10" s="23">
        <v>0</v>
      </c>
      <c r="T10" s="30">
        <v>0</v>
      </c>
      <c r="U10" s="73">
        <v>0</v>
      </c>
      <c r="V10" s="23">
        <v>0</v>
      </c>
      <c r="W10" s="23">
        <v>0</v>
      </c>
      <c r="X10" s="42">
        <f>MIN(X5:X9)</f>
        <v>7.1428571428571425E-2</v>
      </c>
      <c r="Y10" s="27"/>
      <c r="Z10" s="27"/>
      <c r="AA10" s="47">
        <v>1</v>
      </c>
      <c r="AB10" s="98">
        <v>1</v>
      </c>
      <c r="AC10" s="47">
        <v>1</v>
      </c>
      <c r="AD10" s="47">
        <v>1</v>
      </c>
      <c r="AE10" s="101">
        <v>1</v>
      </c>
    </row>
    <row r="11" spans="1:37" ht="15.75" thickBot="1" x14ac:dyDescent="0.3">
      <c r="A11" s="24"/>
      <c r="B11" s="24"/>
      <c r="C11" s="24"/>
      <c r="D11" s="24"/>
      <c r="E11" s="24"/>
      <c r="F11" s="24"/>
      <c r="J11" s="20"/>
      <c r="K11" s="32"/>
      <c r="L11" s="32"/>
      <c r="M11" s="21" t="s">
        <v>14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1" t="s">
        <v>25</v>
      </c>
      <c r="Y11" s="27"/>
      <c r="Z11" s="27"/>
      <c r="AA11" s="67"/>
      <c r="AG11" s="105" t="s">
        <v>37</v>
      </c>
      <c r="AH11" s="105" t="s">
        <v>38</v>
      </c>
      <c r="AI11" s="105" t="s">
        <v>39</v>
      </c>
      <c r="AJ11" s="105" t="s">
        <v>40</v>
      </c>
      <c r="AK11" s="106" t="s">
        <v>60</v>
      </c>
    </row>
    <row r="12" spans="1:37" ht="18.600000000000001" customHeight="1" thickBot="1" x14ac:dyDescent="0.35">
      <c r="A12" s="24"/>
      <c r="B12" s="119"/>
      <c r="C12" s="119"/>
      <c r="D12" s="119"/>
      <c r="E12" s="119"/>
      <c r="F12" s="24"/>
      <c r="J12" s="20"/>
      <c r="K12" s="20"/>
      <c r="L12" s="27"/>
      <c r="M12" s="66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Z12" s="20"/>
      <c r="AA12" s="27"/>
      <c r="AB12" s="24"/>
      <c r="AC12" s="24"/>
      <c r="AD12" s="24"/>
      <c r="AE12" s="24"/>
      <c r="AG12" s="7">
        <v>8.9999999999999998E-4</v>
      </c>
      <c r="AH12" s="7">
        <v>3.5999999999999999E-3</v>
      </c>
      <c r="AI12" s="7">
        <v>3.3E-3</v>
      </c>
      <c r="AJ12" s="7">
        <v>4.5900000000000003E-2</v>
      </c>
      <c r="AK12" s="51">
        <v>5.5199999999999999E-2</v>
      </c>
    </row>
    <row r="13" spans="1:37" ht="15" customHeight="1" thickBot="1" x14ac:dyDescent="0.3">
      <c r="A13" s="24"/>
      <c r="B13" s="107"/>
      <c r="C13" s="107"/>
      <c r="D13" s="107"/>
      <c r="E13" s="107"/>
      <c r="F13" s="24"/>
      <c r="J13" s="20"/>
      <c r="K13" s="27"/>
      <c r="L13" s="27"/>
      <c r="M13" s="36" t="s">
        <v>27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1</v>
      </c>
      <c r="T13" s="35">
        <v>1</v>
      </c>
      <c r="U13" s="21">
        <v>1</v>
      </c>
      <c r="V13" s="21">
        <v>1</v>
      </c>
      <c r="W13" s="21">
        <v>1</v>
      </c>
      <c r="X13" s="27"/>
      <c r="Z13" s="24"/>
      <c r="AA13" s="27"/>
      <c r="AB13" s="118"/>
      <c r="AC13" s="118"/>
      <c r="AD13" s="118"/>
      <c r="AE13" s="118"/>
    </row>
    <row r="14" spans="1:37" ht="15" customHeight="1" x14ac:dyDescent="0.25">
      <c r="A14" s="24"/>
      <c r="B14" s="107"/>
      <c r="C14" s="107"/>
      <c r="D14" s="107"/>
      <c r="E14" s="107"/>
      <c r="F14" s="24"/>
      <c r="J14" s="20"/>
      <c r="K14" s="27"/>
      <c r="L14" s="27"/>
      <c r="M14" s="31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Z14" s="24"/>
      <c r="AA14" s="24"/>
      <c r="AB14" s="24"/>
      <c r="AC14" s="24"/>
      <c r="AD14" s="24"/>
      <c r="AE14" s="24"/>
    </row>
    <row r="15" spans="1:37" ht="15" customHeight="1" thickBot="1" x14ac:dyDescent="0.3">
      <c r="A15" s="24"/>
      <c r="B15" s="107"/>
      <c r="C15" s="107"/>
      <c r="D15" s="107"/>
      <c r="E15" s="107"/>
      <c r="F15" s="24"/>
      <c r="O15" s="20"/>
      <c r="P15" s="27"/>
      <c r="Q15" s="115" t="s">
        <v>26</v>
      </c>
      <c r="R15" s="115"/>
      <c r="S15" s="115"/>
      <c r="T15" s="115"/>
      <c r="U15" s="115"/>
      <c r="V15" s="115"/>
      <c r="W15" s="115"/>
      <c r="X15" s="115"/>
      <c r="Y15" s="115"/>
      <c r="Z15" s="27"/>
      <c r="AA15" s="27"/>
      <c r="AB15" s="27"/>
      <c r="AC15" s="27"/>
      <c r="AE15" s="24"/>
      <c r="AF15" s="24"/>
      <c r="AG15" s="24"/>
      <c r="AH15" s="24"/>
      <c r="AI15" s="24"/>
      <c r="AJ15" s="24"/>
    </row>
    <row r="16" spans="1:37" ht="15" customHeight="1" thickBot="1" x14ac:dyDescent="0.3">
      <c r="A16" s="24"/>
      <c r="B16" s="107"/>
      <c r="C16" s="107"/>
      <c r="D16" s="107"/>
      <c r="E16" s="107"/>
      <c r="F16" s="24"/>
      <c r="J16" s="20"/>
      <c r="K16" s="20"/>
      <c r="L16" s="20"/>
      <c r="M16" s="20"/>
      <c r="N16" s="27"/>
      <c r="P16" s="63" t="s">
        <v>15</v>
      </c>
      <c r="Q16" s="19">
        <v>1</v>
      </c>
      <c r="R16" s="19">
        <v>1</v>
      </c>
      <c r="S16" s="19">
        <v>1</v>
      </c>
      <c r="T16" s="19">
        <v>1</v>
      </c>
      <c r="U16" s="19">
        <v>1</v>
      </c>
      <c r="V16" s="19">
        <v>0</v>
      </c>
      <c r="W16" s="19">
        <v>0</v>
      </c>
      <c r="X16" s="21">
        <v>0</v>
      </c>
      <c r="Y16" s="21">
        <v>0</v>
      </c>
      <c r="Z16" s="21">
        <v>0</v>
      </c>
      <c r="AA16" s="20"/>
      <c r="AC16" s="24"/>
      <c r="AD16" s="24"/>
      <c r="AE16" s="24"/>
      <c r="AF16" s="24"/>
      <c r="AG16" s="24"/>
      <c r="AH16" s="24"/>
    </row>
    <row r="17" spans="1:34" ht="15" customHeight="1" thickBot="1" x14ac:dyDescent="0.3">
      <c r="A17" s="24"/>
      <c r="B17" s="107"/>
      <c r="C17" s="107"/>
      <c r="D17" s="107"/>
      <c r="E17" s="107"/>
      <c r="F17" s="24"/>
      <c r="J17" s="20"/>
      <c r="K17" s="20"/>
      <c r="L17" s="20"/>
      <c r="M17" s="20"/>
      <c r="N17" s="27"/>
      <c r="O17" s="8" t="s">
        <v>12</v>
      </c>
      <c r="P17" s="64" t="s">
        <v>17</v>
      </c>
      <c r="Q17" s="19" t="s">
        <v>18</v>
      </c>
      <c r="R17" s="19" t="s">
        <v>23</v>
      </c>
      <c r="S17" s="65" t="s">
        <v>24</v>
      </c>
      <c r="T17" s="19" t="s">
        <v>19</v>
      </c>
      <c r="U17" s="19" t="s">
        <v>20</v>
      </c>
      <c r="V17" s="19" t="s">
        <v>21</v>
      </c>
      <c r="W17" s="64" t="s">
        <v>22</v>
      </c>
      <c r="X17" s="21" t="s">
        <v>55</v>
      </c>
      <c r="Y17" s="30" t="s">
        <v>56</v>
      </c>
      <c r="Z17" s="23" t="s">
        <v>57</v>
      </c>
      <c r="AA17" s="26" t="s">
        <v>13</v>
      </c>
      <c r="AC17" s="24"/>
      <c r="AD17" s="24"/>
      <c r="AE17" s="24"/>
      <c r="AF17" s="24"/>
      <c r="AG17" s="24"/>
      <c r="AH17" s="24"/>
    </row>
    <row r="18" spans="1:34" ht="15.75" thickBot="1" x14ac:dyDescent="0.3">
      <c r="J18" s="20"/>
      <c r="K18" s="20"/>
      <c r="L18" s="20"/>
      <c r="M18" s="20"/>
      <c r="N18" s="20"/>
      <c r="O18" s="72" t="s">
        <v>18</v>
      </c>
      <c r="P18" s="39">
        <f>1/14</f>
        <v>7.1428571428571425E-2</v>
      </c>
      <c r="Q18" s="40">
        <f>14/14</f>
        <v>1</v>
      </c>
      <c r="R18" s="40">
        <f>10/14</f>
        <v>0.7142857142857143</v>
      </c>
      <c r="S18" s="40">
        <f>9/14</f>
        <v>0.6428571428571429</v>
      </c>
      <c r="T18" s="43">
        <f>6/14</f>
        <v>0.42857142857142855</v>
      </c>
      <c r="U18" s="40">
        <f>11/14</f>
        <v>0.7857142857142857</v>
      </c>
      <c r="V18" s="40">
        <f>1/14</f>
        <v>7.1428571428571425E-2</v>
      </c>
      <c r="W18" s="40">
        <f>0/14</f>
        <v>0</v>
      </c>
      <c r="X18" s="40">
        <f>0/14</f>
        <v>0</v>
      </c>
      <c r="Y18" s="40">
        <f>0/14</f>
        <v>0</v>
      </c>
      <c r="Z18" s="40">
        <f>0/14</f>
        <v>0</v>
      </c>
      <c r="AA18" s="74">
        <f>P18/T18</f>
        <v>0.16666666666666666</v>
      </c>
      <c r="AC18" s="24"/>
      <c r="AD18" s="20"/>
      <c r="AE18" s="20"/>
      <c r="AF18" s="20"/>
      <c r="AG18" s="20"/>
      <c r="AH18" s="20"/>
    </row>
    <row r="19" spans="1:34" ht="15.75" thickBot="1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0"/>
      <c r="K19" s="20"/>
      <c r="L19" s="20"/>
      <c r="M19" s="20"/>
      <c r="N19" s="20"/>
      <c r="O19" s="71" t="s">
        <v>22</v>
      </c>
      <c r="P19" s="44">
        <f>1-P18*13</f>
        <v>7.1428571428571508E-2</v>
      </c>
      <c r="Q19" s="45">
        <f>13-Q18*13</f>
        <v>0</v>
      </c>
      <c r="R19" s="45">
        <f>7-R18*13</f>
        <v>-2.2857142857142865</v>
      </c>
      <c r="S19" s="84">
        <f>9-S18*13</f>
        <v>0.64285714285714235</v>
      </c>
      <c r="T19" s="81">
        <f>12-T18*13</f>
        <v>6.4285714285714288</v>
      </c>
      <c r="U19" s="45">
        <f>14-U18*13</f>
        <v>3.7857142857142865</v>
      </c>
      <c r="V19" s="45">
        <f>0-V18*13</f>
        <v>-0.92857142857142849</v>
      </c>
      <c r="W19" s="45">
        <f>1-W18*13</f>
        <v>1</v>
      </c>
      <c r="X19" s="45">
        <f>0-X18*13</f>
        <v>0</v>
      </c>
      <c r="Y19" s="45">
        <f>0-Y18*13</f>
        <v>0</v>
      </c>
      <c r="Z19" s="45">
        <f>0-Z18*13</f>
        <v>0</v>
      </c>
      <c r="AA19" s="61">
        <f>P19/T19</f>
        <v>1.1111111111111124E-2</v>
      </c>
      <c r="AD19" s="20"/>
      <c r="AE19" s="20"/>
      <c r="AF19" s="20"/>
      <c r="AG19" s="20"/>
      <c r="AH19" s="20"/>
    </row>
    <row r="20" spans="1:34" ht="15.75" thickBot="1" x14ac:dyDescent="0.3">
      <c r="A20" s="50"/>
      <c r="B20" s="24"/>
      <c r="C20" s="24"/>
      <c r="D20" s="24"/>
      <c r="E20" s="24"/>
      <c r="F20" s="24"/>
      <c r="G20" s="24"/>
      <c r="H20" s="24"/>
      <c r="I20" s="24"/>
      <c r="J20" s="20"/>
      <c r="K20" s="20"/>
      <c r="L20" s="20"/>
      <c r="M20" s="20"/>
      <c r="N20" s="20"/>
      <c r="O20" s="71" t="s">
        <v>55</v>
      </c>
      <c r="P20" s="34">
        <f>1-P18*6</f>
        <v>0.5714285714285714</v>
      </c>
      <c r="Q20" s="28">
        <f>6-Q18*6</f>
        <v>0</v>
      </c>
      <c r="R20" s="28">
        <f>8-R18*6</f>
        <v>3.7142857142857144</v>
      </c>
      <c r="S20" s="77">
        <f>9-S18*6</f>
        <v>5.1428571428571423</v>
      </c>
      <c r="T20" s="82">
        <f>12-T18*6</f>
        <v>9.4285714285714288</v>
      </c>
      <c r="U20" s="28">
        <f>14-U18*6</f>
        <v>9.2857142857142847</v>
      </c>
      <c r="V20" s="28">
        <f>0-V18*6</f>
        <v>-0.42857142857142855</v>
      </c>
      <c r="W20" s="28">
        <f>0-W18*6</f>
        <v>0</v>
      </c>
      <c r="X20" s="28">
        <f>1-X18*6</f>
        <v>1</v>
      </c>
      <c r="Y20" s="28">
        <f>0-Y18*6</f>
        <v>0</v>
      </c>
      <c r="Z20" s="28">
        <f>0-Z18*6</f>
        <v>0</v>
      </c>
      <c r="AA20" s="21">
        <f>P20/T20</f>
        <v>6.0606060606060601E-2</v>
      </c>
      <c r="AD20" s="20"/>
      <c r="AE20" s="27"/>
      <c r="AF20" s="27"/>
      <c r="AG20" s="27"/>
      <c r="AH20" s="27"/>
    </row>
    <row r="21" spans="1:34" ht="19.5" thickBot="1" x14ac:dyDescent="0.3">
      <c r="A21" s="50"/>
      <c r="B21" s="56" t="s">
        <v>28</v>
      </c>
      <c r="C21" s="58" t="s">
        <v>30</v>
      </c>
      <c r="D21" s="57" t="s">
        <v>32</v>
      </c>
      <c r="E21" s="58" t="s">
        <v>61</v>
      </c>
      <c r="F21" s="58" t="s">
        <v>62</v>
      </c>
      <c r="G21" s="58" t="s">
        <v>41</v>
      </c>
      <c r="H21" s="55"/>
      <c r="I21" s="55"/>
      <c r="J21" s="24"/>
      <c r="K21" s="60" t="s">
        <v>47</v>
      </c>
      <c r="L21" s="49">
        <f>1/G22</f>
        <v>9.1665387858118219</v>
      </c>
      <c r="M21" s="24"/>
      <c r="N21" s="24"/>
      <c r="O21" s="71" t="s">
        <v>56</v>
      </c>
      <c r="P21" s="34">
        <f>1-P18*8</f>
        <v>0.4285714285714286</v>
      </c>
      <c r="Q21" s="28">
        <f>8-Q18*8</f>
        <v>0</v>
      </c>
      <c r="R21" s="28">
        <f>6-R18*8</f>
        <v>0.28571428571428559</v>
      </c>
      <c r="S21" s="83">
        <f>13-S18*8</f>
        <v>7.8571428571428568</v>
      </c>
      <c r="T21" s="81">
        <f>9-T18*8</f>
        <v>5.5714285714285712</v>
      </c>
      <c r="U21" s="28">
        <f>11-U18*8</f>
        <v>4.7142857142857144</v>
      </c>
      <c r="V21" s="28">
        <f>0-V18*8</f>
        <v>-0.5714285714285714</v>
      </c>
      <c r="W21" s="28">
        <f>0-W18*8</f>
        <v>0</v>
      </c>
      <c r="X21" s="28">
        <f>0-X18*8</f>
        <v>0</v>
      </c>
      <c r="Y21" s="28">
        <f>1-Y18*8</f>
        <v>1</v>
      </c>
      <c r="Z21" s="28">
        <f>0-Z18*8</f>
        <v>0</v>
      </c>
      <c r="AA21" s="29">
        <f>P21/T21</f>
        <v>7.6923076923076927E-2</v>
      </c>
      <c r="AD21" s="20"/>
      <c r="AE21" s="27"/>
      <c r="AF21" s="27"/>
      <c r="AG21" s="27"/>
      <c r="AH21" s="27"/>
    </row>
    <row r="22" spans="1:34" ht="15.75" thickBot="1" x14ac:dyDescent="0.3">
      <c r="A22" s="50"/>
      <c r="B22" s="47">
        <v>6.0905539999999998E-3</v>
      </c>
      <c r="C22" s="23">
        <v>4.2633877000000001E-2</v>
      </c>
      <c r="D22" s="47">
        <v>3.6312999999999998E-2</v>
      </c>
      <c r="E22" s="7">
        <v>2.0608000000000001E-2</v>
      </c>
      <c r="F22" s="23">
        <v>3.447E-3</v>
      </c>
      <c r="G22" s="109">
        <f>SUM(B22:F22)</f>
        <v>0.109092431</v>
      </c>
      <c r="H22" s="20"/>
      <c r="I22" s="20"/>
      <c r="J22" s="24"/>
      <c r="K22" s="62" t="s">
        <v>48</v>
      </c>
      <c r="L22" s="12">
        <f>L21*B22</f>
        <v>5.582929946808133E-2</v>
      </c>
      <c r="M22" s="24"/>
      <c r="N22" s="24"/>
      <c r="O22" s="73" t="s">
        <v>57</v>
      </c>
      <c r="P22" s="23">
        <f>1-P18*10</f>
        <v>0.28571428571428581</v>
      </c>
      <c r="Q22" s="23">
        <f>10-Q18*10</f>
        <v>0</v>
      </c>
      <c r="R22" s="23">
        <f>12-R18*10</f>
        <v>4.8571428571428568</v>
      </c>
      <c r="S22" s="75">
        <f>6-S18*10</f>
        <v>-0.42857142857142883</v>
      </c>
      <c r="T22" s="80">
        <f>9-T18*10</f>
        <v>4.7142857142857144</v>
      </c>
      <c r="U22" s="23">
        <f>7-U18*10</f>
        <v>-0.85714285714285676</v>
      </c>
      <c r="V22" s="23">
        <f>0-V18*10</f>
        <v>-0.71428571428571419</v>
      </c>
      <c r="W22" s="23">
        <f>0-W18*10</f>
        <v>0</v>
      </c>
      <c r="X22" s="23">
        <f>0-X18*10</f>
        <v>0</v>
      </c>
      <c r="Y22" s="23">
        <f>0-Y18*10</f>
        <v>0</v>
      </c>
      <c r="Z22" s="23">
        <f>1-Z18*10</f>
        <v>1</v>
      </c>
      <c r="AA22" s="74">
        <f>P22/T22</f>
        <v>6.0606060606060622E-2</v>
      </c>
      <c r="AD22" s="20"/>
      <c r="AE22" s="20"/>
      <c r="AF22" s="20"/>
      <c r="AG22" s="20"/>
      <c r="AH22" s="20"/>
    </row>
    <row r="23" spans="1:34" ht="16.5" thickBot="1" x14ac:dyDescent="0.3">
      <c r="A23" s="50"/>
      <c r="B23" s="111">
        <v>14</v>
      </c>
      <c r="C23" s="112">
        <v>10</v>
      </c>
      <c r="D23" s="112">
        <v>9</v>
      </c>
      <c r="E23" s="112">
        <v>6</v>
      </c>
      <c r="F23" s="112">
        <v>11</v>
      </c>
      <c r="G23" s="74">
        <f>B22*B23+C22*C23+D22*D23+E22*E23+F22*F23</f>
        <v>0.99998852599999988</v>
      </c>
      <c r="H23" s="20"/>
      <c r="I23" s="20"/>
      <c r="J23" s="24"/>
      <c r="K23" s="62" t="s">
        <v>49</v>
      </c>
      <c r="L23" s="12">
        <f>L21*C22</f>
        <v>0.39080508711003059</v>
      </c>
      <c r="M23" s="24"/>
      <c r="N23" s="24"/>
      <c r="O23" s="32"/>
      <c r="P23" s="23">
        <f>Q16*Q26+R16*R26+S16*S26+T16*T26+U16*U26+V16*V26+W16*W26+X16*X26+Y16*Y26+Z16*Z26</f>
        <v>7.1428571428571425E-2</v>
      </c>
      <c r="Q23" s="23">
        <f>-1-Q18*-1</f>
        <v>0</v>
      </c>
      <c r="R23" s="23">
        <f>-1-R18*-1</f>
        <v>-0.2857142857142857</v>
      </c>
      <c r="S23" s="23">
        <f>-1-S18*-1</f>
        <v>-0.3571428571428571</v>
      </c>
      <c r="T23" s="23">
        <f>-1-T18*-1</f>
        <v>-0.5714285714285714</v>
      </c>
      <c r="U23" s="23">
        <f>-1-U18*-1</f>
        <v>-0.2142857142857143</v>
      </c>
      <c r="V23" s="23">
        <f>0-V18*-1</f>
        <v>7.1428571428571425E-2</v>
      </c>
      <c r="W23" s="30">
        <f>0-W18*-1</f>
        <v>0</v>
      </c>
      <c r="X23" s="73">
        <f>0-X18*-1</f>
        <v>0</v>
      </c>
      <c r="Y23" s="23">
        <f>0-Y18*-1</f>
        <v>0</v>
      </c>
      <c r="Z23" s="23">
        <f>0-Z18*-1</f>
        <v>0</v>
      </c>
      <c r="AA23" s="42">
        <f>MIN(AA18:AA22)</f>
        <v>1.1111111111111124E-2</v>
      </c>
    </row>
    <row r="24" spans="1:34" ht="16.5" thickBot="1" x14ac:dyDescent="0.3">
      <c r="A24" s="50"/>
      <c r="B24" s="113">
        <v>13</v>
      </c>
      <c r="C24" s="114">
        <v>7</v>
      </c>
      <c r="D24" s="114">
        <v>9</v>
      </c>
      <c r="E24" s="114">
        <v>12</v>
      </c>
      <c r="F24" s="114">
        <v>14</v>
      </c>
      <c r="G24" s="74">
        <f>B22*B24+C22*C24+D22*D24+E22*E24+F22*F24</f>
        <v>0.99998534100000003</v>
      </c>
      <c r="H24" s="20"/>
      <c r="I24" s="20"/>
      <c r="J24" s="24"/>
      <c r="K24" s="62" t="s">
        <v>50</v>
      </c>
      <c r="L24" s="12">
        <f>L21*D22</f>
        <v>0.33286452292918467</v>
      </c>
      <c r="M24" s="24"/>
      <c r="N24" s="24"/>
      <c r="O24" s="32"/>
      <c r="P24" s="21" t="s">
        <v>14</v>
      </c>
      <c r="Q24" s="27"/>
      <c r="R24" s="27"/>
      <c r="S24" s="27"/>
      <c r="T24" s="27"/>
      <c r="U24" s="27" t="s">
        <v>58</v>
      </c>
      <c r="V24" s="27"/>
      <c r="W24" s="27"/>
      <c r="X24" s="27"/>
      <c r="Y24" s="27"/>
      <c r="Z24" s="27"/>
      <c r="AA24" s="21" t="s">
        <v>25</v>
      </c>
    </row>
    <row r="25" spans="1:34" ht="16.5" thickBot="1" x14ac:dyDescent="0.3">
      <c r="A25" s="50"/>
      <c r="B25" s="113">
        <v>6</v>
      </c>
      <c r="C25" s="114">
        <v>8</v>
      </c>
      <c r="D25" s="114">
        <v>9</v>
      </c>
      <c r="E25" s="114">
        <v>12</v>
      </c>
      <c r="F25" s="114">
        <v>14</v>
      </c>
      <c r="G25" s="74">
        <f>B22*B25+C22*C25+D22*D25+E22*E25+F22*F25</f>
        <v>0.99998533999999994</v>
      </c>
      <c r="H25" s="20"/>
      <c r="I25" s="20"/>
      <c r="J25" s="24"/>
      <c r="K25" s="62" t="s">
        <v>63</v>
      </c>
      <c r="L25" s="48">
        <f>L21*E22</f>
        <v>0.18890403129801003</v>
      </c>
      <c r="M25" s="24"/>
      <c r="N25" s="24"/>
      <c r="P25" s="27"/>
      <c r="Q25" s="27"/>
      <c r="R25" s="27"/>
      <c r="S25" s="27"/>
      <c r="T25" s="27"/>
      <c r="U25" s="27"/>
      <c r="V25" s="27"/>
      <c r="W25" s="27"/>
      <c r="X25" s="24"/>
    </row>
    <row r="26" spans="1:34" ht="16.5" thickBot="1" x14ac:dyDescent="0.3">
      <c r="A26" s="50"/>
      <c r="B26" s="113">
        <v>8</v>
      </c>
      <c r="C26" s="114">
        <v>6</v>
      </c>
      <c r="D26" s="114">
        <v>13</v>
      </c>
      <c r="E26" s="114">
        <v>9</v>
      </c>
      <c r="F26" s="114">
        <v>11</v>
      </c>
      <c r="G26" s="74">
        <f>B22*B26+C22*C26+D22*D26+E22*E26+F22*F26</f>
        <v>0.99998569400000004</v>
      </c>
      <c r="H26" s="20"/>
      <c r="I26" s="20"/>
      <c r="J26" s="24"/>
      <c r="K26" s="62" t="s">
        <v>64</v>
      </c>
      <c r="L26" s="48">
        <f>L21*F22</f>
        <v>3.1597059194693349E-2</v>
      </c>
      <c r="M26" s="24"/>
      <c r="N26" s="24"/>
      <c r="O26" s="24"/>
      <c r="P26" s="48" t="s">
        <v>28</v>
      </c>
      <c r="Q26" s="48">
        <f>P18</f>
        <v>7.1428571428571425E-2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f>P18</f>
        <v>7.1428571428571425E-2</v>
      </c>
      <c r="X26" s="48">
        <f>P20</f>
        <v>0.5714285714285714</v>
      </c>
      <c r="Y26" s="48">
        <f>P21</f>
        <v>0.4285714285714286</v>
      </c>
      <c r="Z26" s="48">
        <f>P22</f>
        <v>0.28571428571428581</v>
      </c>
    </row>
    <row r="27" spans="1:34" ht="16.5" thickBot="1" x14ac:dyDescent="0.3">
      <c r="A27" s="50"/>
      <c r="B27" s="113">
        <v>10</v>
      </c>
      <c r="C27" s="114">
        <v>12</v>
      </c>
      <c r="D27" s="114">
        <v>6</v>
      </c>
      <c r="E27" s="114">
        <v>9</v>
      </c>
      <c r="F27" s="114">
        <v>7</v>
      </c>
      <c r="G27" s="74">
        <f>B22*B27+C22*C27+D22*D27+E22*E27+F22*F27</f>
        <v>0.99999106400000015</v>
      </c>
      <c r="H27" s="20"/>
      <c r="I27" s="20"/>
      <c r="J27" s="24"/>
      <c r="K27" s="24"/>
      <c r="L27" s="24"/>
      <c r="M27" s="24"/>
      <c r="N27" s="24"/>
      <c r="O27" s="24"/>
      <c r="P27" s="24"/>
    </row>
    <row r="28" spans="1:34" ht="16.5" thickBot="1" x14ac:dyDescent="0.3">
      <c r="A28" s="50"/>
      <c r="B28" s="108"/>
      <c r="C28" s="108"/>
      <c r="D28" s="108"/>
      <c r="E28" s="20"/>
      <c r="F28" s="20"/>
      <c r="G28" s="20"/>
      <c r="H28" s="20"/>
      <c r="I28" s="20"/>
      <c r="J28" s="24"/>
      <c r="K28" s="24"/>
      <c r="L28" s="24"/>
      <c r="M28" s="24"/>
      <c r="N28" s="24"/>
      <c r="O28" s="24"/>
      <c r="P28" s="24"/>
      <c r="R28" s="115" t="s">
        <v>29</v>
      </c>
      <c r="S28" s="115"/>
      <c r="T28" s="115"/>
      <c r="U28" s="115"/>
      <c r="V28" s="115"/>
      <c r="W28" s="115"/>
      <c r="X28" s="115"/>
      <c r="Y28" s="115"/>
      <c r="Z28" s="115"/>
      <c r="AA28" s="27"/>
      <c r="AB28" s="27"/>
      <c r="AC28" s="27"/>
      <c r="AD28" s="27"/>
    </row>
    <row r="29" spans="1:34" ht="15.75" thickBot="1" x14ac:dyDescent="0.3">
      <c r="A29" s="50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63" t="s">
        <v>15</v>
      </c>
      <c r="Q29" s="19">
        <v>1</v>
      </c>
      <c r="R29" s="19">
        <v>1</v>
      </c>
      <c r="S29" s="19">
        <v>1</v>
      </c>
      <c r="T29" s="19">
        <v>1</v>
      </c>
      <c r="U29" s="19">
        <v>1</v>
      </c>
      <c r="V29" s="19">
        <v>0</v>
      </c>
      <c r="W29" s="19">
        <v>0</v>
      </c>
      <c r="X29" s="21">
        <v>0</v>
      </c>
      <c r="Y29" s="21">
        <v>0</v>
      </c>
      <c r="Z29" s="21">
        <v>0</v>
      </c>
      <c r="AA29" s="20"/>
    </row>
    <row r="30" spans="1:34" ht="15.75" thickBot="1" x14ac:dyDescent="0.3">
      <c r="A30" s="50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8" t="s">
        <v>12</v>
      </c>
      <c r="P30" s="64" t="s">
        <v>17</v>
      </c>
      <c r="Q30" s="19" t="s">
        <v>18</v>
      </c>
      <c r="R30" s="19" t="s">
        <v>23</v>
      </c>
      <c r="S30" s="65" t="s">
        <v>24</v>
      </c>
      <c r="T30" s="19" t="s">
        <v>19</v>
      </c>
      <c r="U30" s="19" t="s">
        <v>20</v>
      </c>
      <c r="V30" s="19" t="s">
        <v>21</v>
      </c>
      <c r="W30" s="64" t="s">
        <v>22</v>
      </c>
      <c r="X30" s="21" t="s">
        <v>55</v>
      </c>
      <c r="Y30" s="30" t="s">
        <v>56</v>
      </c>
      <c r="Z30" s="23" t="s">
        <v>57</v>
      </c>
      <c r="AA30" s="26" t="s">
        <v>13</v>
      </c>
    </row>
    <row r="31" spans="1:34" ht="19.5" thickBot="1" x14ac:dyDescent="0.35">
      <c r="A31" s="50"/>
      <c r="B31" s="59" t="s">
        <v>42</v>
      </c>
      <c r="C31" s="59" t="s">
        <v>43</v>
      </c>
      <c r="D31" s="59" t="s">
        <v>44</v>
      </c>
      <c r="E31" s="59" t="s">
        <v>45</v>
      </c>
      <c r="F31" s="59" t="s">
        <v>46</v>
      </c>
      <c r="G31" s="58" t="s">
        <v>41</v>
      </c>
      <c r="H31" s="110"/>
      <c r="I31" s="110"/>
      <c r="J31" s="24"/>
      <c r="K31" s="60" t="s">
        <v>47</v>
      </c>
      <c r="L31" s="5">
        <f>1/G32</f>
        <v>9.1665387858118219</v>
      </c>
      <c r="M31" s="24"/>
      <c r="N31" s="24"/>
      <c r="O31" s="72" t="s">
        <v>18</v>
      </c>
      <c r="P31" s="86">
        <f>P18-P32*T18</f>
        <v>6.6666666666666652E-2</v>
      </c>
      <c r="Q31" s="78">
        <f>Q18-Q32*T18</f>
        <v>1</v>
      </c>
      <c r="R31" s="43">
        <f>R18-R32*T18</f>
        <v>0.8666666666666667</v>
      </c>
      <c r="S31" s="78">
        <f>S18-S32*T18</f>
        <v>0.60000000000000009</v>
      </c>
      <c r="T31" s="78">
        <f>T18-T32*T18</f>
        <v>0</v>
      </c>
      <c r="U31" s="78">
        <f>U18-U32*T18</f>
        <v>0.53333333333333321</v>
      </c>
      <c r="V31" s="78">
        <f>V18-V32*T18</f>
        <v>0.1333333333333333</v>
      </c>
      <c r="W31" s="78">
        <f>W18-W32*T18</f>
        <v>-6.6666666666666666E-2</v>
      </c>
      <c r="X31" s="78">
        <f>X18-X32*T18</f>
        <v>0</v>
      </c>
      <c r="Y31" s="78">
        <f>Y18-Y32*T18</f>
        <v>0</v>
      </c>
      <c r="Z31" s="78">
        <f>Z18-Z32*T18</f>
        <v>0</v>
      </c>
      <c r="AA31" s="74">
        <f>P31/R31</f>
        <v>7.69230769230769E-2</v>
      </c>
    </row>
    <row r="32" spans="1:34" ht="15.75" thickBot="1" x14ac:dyDescent="0.3">
      <c r="A32" s="50"/>
      <c r="B32" s="47">
        <v>6.0905539999999998E-3</v>
      </c>
      <c r="C32" s="23">
        <v>4.2633877000000001E-2</v>
      </c>
      <c r="D32" s="47">
        <v>3.6312999999999998E-2</v>
      </c>
      <c r="E32" s="7">
        <v>2.0608000000000001E-2</v>
      </c>
      <c r="F32" s="23">
        <v>3.447E-3</v>
      </c>
      <c r="G32" s="109">
        <f>SUM(B32:F32)</f>
        <v>0.109092431</v>
      </c>
      <c r="H32" s="27"/>
      <c r="I32" s="27"/>
      <c r="J32" s="24"/>
      <c r="K32" s="62" t="s">
        <v>51</v>
      </c>
      <c r="L32" s="48">
        <f>L31*B32</f>
        <v>5.582929946808133E-2</v>
      </c>
      <c r="M32" s="24"/>
      <c r="N32" s="24"/>
      <c r="O32" s="71" t="s">
        <v>19</v>
      </c>
      <c r="P32" s="44">
        <f>P19/T19</f>
        <v>1.1111111111111124E-2</v>
      </c>
      <c r="Q32" s="45">
        <f>Q19/T19</f>
        <v>0</v>
      </c>
      <c r="R32" s="45">
        <f>R19/T19</f>
        <v>-0.35555555555555568</v>
      </c>
      <c r="S32" s="45">
        <f>S19/T19</f>
        <v>9.9999999999999922E-2</v>
      </c>
      <c r="T32" s="45">
        <f>T19/T19</f>
        <v>1</v>
      </c>
      <c r="U32" s="45">
        <f>U19/T19</f>
        <v>0.58888888888888902</v>
      </c>
      <c r="V32" s="45">
        <f>V19/T19</f>
        <v>-0.14444444444444443</v>
      </c>
      <c r="W32" s="45">
        <f>W19/T19</f>
        <v>0.15555555555555556</v>
      </c>
      <c r="X32" s="45">
        <f>X19/T19</f>
        <v>0</v>
      </c>
      <c r="Y32" s="45">
        <f>Y19/T19</f>
        <v>0</v>
      </c>
      <c r="Z32" s="45">
        <f>Z19/T19</f>
        <v>0</v>
      </c>
      <c r="AA32" s="61">
        <f>P32/R32</f>
        <v>-3.1250000000000028E-2</v>
      </c>
    </row>
    <row r="33" spans="1:27" ht="16.5" thickBot="1" x14ac:dyDescent="0.3">
      <c r="A33" s="50"/>
      <c r="B33" s="111">
        <v>14</v>
      </c>
      <c r="C33" s="112">
        <v>10</v>
      </c>
      <c r="D33" s="112">
        <v>9</v>
      </c>
      <c r="E33" s="112">
        <v>6</v>
      </c>
      <c r="F33" s="112">
        <v>11</v>
      </c>
      <c r="G33" s="74">
        <f>B32*B33+C32*C33+D32*D33+E32*E33+F32*F33</f>
        <v>0.99998852599999988</v>
      </c>
      <c r="H33" s="27"/>
      <c r="I33" s="27"/>
      <c r="J33" s="24"/>
      <c r="K33" s="62" t="s">
        <v>52</v>
      </c>
      <c r="L33" s="48">
        <f>L31*C32</f>
        <v>0.39080508711003059</v>
      </c>
      <c r="M33" s="24"/>
      <c r="N33" s="24"/>
      <c r="O33" s="71" t="s">
        <v>55</v>
      </c>
      <c r="P33" s="34">
        <f>P20-P32*T20</f>
        <v>0.46666666666666651</v>
      </c>
      <c r="Q33" s="28">
        <f>Q20-Q32*T20</f>
        <v>0</v>
      </c>
      <c r="R33" s="37">
        <f>R20-R32*T20</f>
        <v>7.0666666666666682</v>
      </c>
      <c r="S33" s="76">
        <f>S20-S32*T20</f>
        <v>4.2</v>
      </c>
      <c r="T33" s="28">
        <f>T20-T32*T20</f>
        <v>0</v>
      </c>
      <c r="U33" s="79">
        <f>U20-U32*T20</f>
        <v>3.7333333333333307</v>
      </c>
      <c r="V33" s="28">
        <f>V20-V32*T20</f>
        <v>0.93333333333333313</v>
      </c>
      <c r="W33" s="28">
        <f>W20-W32*T20</f>
        <v>-1.4666666666666668</v>
      </c>
      <c r="X33" s="28">
        <f>X20-X19*T20</f>
        <v>1</v>
      </c>
      <c r="Y33" s="28">
        <f>Y20-Y32*T20</f>
        <v>0</v>
      </c>
      <c r="Z33" s="28">
        <f>Z20-Z32*T20</f>
        <v>0</v>
      </c>
      <c r="AA33" s="21">
        <f>P33/R33</f>
        <v>6.6037735849056561E-2</v>
      </c>
    </row>
    <row r="34" spans="1:27" ht="16.5" thickBot="1" x14ac:dyDescent="0.3">
      <c r="A34" s="50"/>
      <c r="B34" s="113">
        <v>13</v>
      </c>
      <c r="C34" s="114">
        <v>7</v>
      </c>
      <c r="D34" s="114">
        <v>9</v>
      </c>
      <c r="E34" s="114">
        <v>12</v>
      </c>
      <c r="F34" s="114">
        <v>14</v>
      </c>
      <c r="G34" s="74">
        <f>B32*B34+C32*C34+D32*D34+E32*E34+F32*F34</f>
        <v>0.99998534100000003</v>
      </c>
      <c r="H34" s="27"/>
      <c r="I34" s="27"/>
      <c r="J34" s="24"/>
      <c r="K34" s="62" t="s">
        <v>53</v>
      </c>
      <c r="L34" s="48">
        <f>L31*D32</f>
        <v>0.33286452292918467</v>
      </c>
      <c r="M34" s="24"/>
      <c r="N34" s="24"/>
      <c r="O34" s="71" t="s">
        <v>56</v>
      </c>
      <c r="P34" s="34">
        <f>P21-P32*T21</f>
        <v>0.36666666666666664</v>
      </c>
      <c r="Q34" s="28">
        <f>Q21-Q32*T21</f>
        <v>0</v>
      </c>
      <c r="R34" s="37">
        <f>R21-R32*T21</f>
        <v>2.2666666666666671</v>
      </c>
      <c r="S34" s="77">
        <f>S21-S32*T21</f>
        <v>7.3</v>
      </c>
      <c r="T34" s="28">
        <f>T21-T32*T21</f>
        <v>0</v>
      </c>
      <c r="U34" s="79">
        <f>U21-U32*T21</f>
        <v>1.4333333333333327</v>
      </c>
      <c r="V34" s="28">
        <f>V21-V32*T21</f>
        <v>0.23333333333333328</v>
      </c>
      <c r="W34" s="28">
        <f>W21-W32*T21</f>
        <v>-0.8666666666666667</v>
      </c>
      <c r="X34" s="28">
        <f>X21-X32*T21</f>
        <v>0</v>
      </c>
      <c r="Y34" s="28">
        <f>Y21-Y32*T21</f>
        <v>1</v>
      </c>
      <c r="Z34" s="28">
        <f>Z21-Z32*T21</f>
        <v>0</v>
      </c>
      <c r="AA34" s="29">
        <f>P34/R34</f>
        <v>0.16176470588235289</v>
      </c>
    </row>
    <row r="35" spans="1:27" ht="16.5" thickBot="1" x14ac:dyDescent="0.3">
      <c r="A35" s="50"/>
      <c r="B35" s="113">
        <v>6</v>
      </c>
      <c r="C35" s="114">
        <v>8</v>
      </c>
      <c r="D35" s="114">
        <v>9</v>
      </c>
      <c r="E35" s="114">
        <v>12</v>
      </c>
      <c r="F35" s="114">
        <v>14</v>
      </c>
      <c r="G35" s="74">
        <f>B32*B35+C32*C35+D32*D35+E32*E35+F32*F35</f>
        <v>0.99998533999999994</v>
      </c>
      <c r="H35" s="27"/>
      <c r="I35" s="27"/>
      <c r="J35" s="24"/>
      <c r="K35" s="62" t="s">
        <v>54</v>
      </c>
      <c r="L35" s="48">
        <f>L31*E32</f>
        <v>0.18890403129801003</v>
      </c>
      <c r="M35" s="24"/>
      <c r="N35" s="24"/>
      <c r="O35" s="73" t="s">
        <v>57</v>
      </c>
      <c r="P35" s="23">
        <f>P22-P32*T22</f>
        <v>0.23333333333333336</v>
      </c>
      <c r="Q35" s="23">
        <f>Q22-Q32*T22</f>
        <v>0</v>
      </c>
      <c r="R35" s="38">
        <f>R22-R32*T22</f>
        <v>6.5333333333333332</v>
      </c>
      <c r="S35" s="23">
        <f>S22-S32*T22</f>
        <v>-0.89999999999999991</v>
      </c>
      <c r="T35" s="23">
        <f>T22-T32*T22</f>
        <v>0</v>
      </c>
      <c r="U35" s="23">
        <f>U22-U32*T22</f>
        <v>-3.6333333333333337</v>
      </c>
      <c r="V35" s="23">
        <f>V22-V32*T22</f>
        <v>-3.3333333333333326E-2</v>
      </c>
      <c r="W35" s="23">
        <f>W22-W32*T22</f>
        <v>-0.73333333333333339</v>
      </c>
      <c r="X35" s="23">
        <f>X22-X32*T22</f>
        <v>0</v>
      </c>
      <c r="Y35" s="23">
        <f>Y22-Y32*T22</f>
        <v>0</v>
      </c>
      <c r="Z35" s="23">
        <f>Z22-Z32*T22</f>
        <v>1</v>
      </c>
      <c r="AA35" s="74">
        <f>P35/R35</f>
        <v>3.5714285714285719E-2</v>
      </c>
    </row>
    <row r="36" spans="1:27" ht="16.5" thickBot="1" x14ac:dyDescent="0.3">
      <c r="A36" s="50"/>
      <c r="B36" s="113">
        <v>8</v>
      </c>
      <c r="C36" s="114">
        <v>6</v>
      </c>
      <c r="D36" s="114">
        <v>13</v>
      </c>
      <c r="E36" s="114">
        <v>9</v>
      </c>
      <c r="F36" s="114">
        <v>11</v>
      </c>
      <c r="G36" s="74">
        <f>B32*B36+C32*C36+D32*D36+E32*E36+F32*F36</f>
        <v>0.99998569400000004</v>
      </c>
      <c r="H36" s="24"/>
      <c r="I36" s="24"/>
      <c r="J36" s="24"/>
      <c r="K36" s="24"/>
      <c r="L36" s="24"/>
      <c r="M36" s="24"/>
      <c r="O36" s="32"/>
      <c r="P36" s="23">
        <f>Q29*Q39+R29*R39+S29*S39+T29*T39+U29*U39+V29*V39+W29*W39+X29*X39+Y29*Y39+Z29*Z39</f>
        <v>7.7777777777777779E-2</v>
      </c>
      <c r="Q36" s="23">
        <f>Q23-Q32*T23</f>
        <v>0</v>
      </c>
      <c r="R36" s="75">
        <f>R23-R32*T23</f>
        <v>-0.48888888888888893</v>
      </c>
      <c r="S36" s="23">
        <f>S23-S32*T23</f>
        <v>-0.3</v>
      </c>
      <c r="T36" s="23">
        <f>T23-T32*T23</f>
        <v>0</v>
      </c>
      <c r="U36" s="75">
        <f>U23-U32*T23</f>
        <v>0.12222222222222229</v>
      </c>
      <c r="V36" s="23">
        <f>V23-V32*T23</f>
        <v>-1.1111111111111099E-2</v>
      </c>
      <c r="W36" s="30">
        <f>W23-W32*T23</f>
        <v>8.8888888888888892E-2</v>
      </c>
      <c r="X36" s="73">
        <f>X23-X32*T23</f>
        <v>0</v>
      </c>
      <c r="Y36" s="23">
        <f>Y23-Y32*T23</f>
        <v>0</v>
      </c>
      <c r="Z36" s="23">
        <f>Z23-Z32*T23</f>
        <v>0</v>
      </c>
      <c r="AA36" s="42">
        <f>MIN(AA31:AA35)</f>
        <v>-3.1250000000000028E-2</v>
      </c>
    </row>
    <row r="37" spans="1:27" ht="19.5" thickBot="1" x14ac:dyDescent="0.3">
      <c r="A37" s="50"/>
      <c r="B37" s="113">
        <v>10</v>
      </c>
      <c r="C37" s="114">
        <v>12</v>
      </c>
      <c r="D37" s="114">
        <v>6</v>
      </c>
      <c r="E37" s="114">
        <v>9</v>
      </c>
      <c r="F37" s="114">
        <v>7</v>
      </c>
      <c r="G37" s="74">
        <f>B32*B37+C32*C37+D32*D37+E32*E37+F32*F37</f>
        <v>0.99999106400000015</v>
      </c>
      <c r="I37" s="55"/>
      <c r="J37" s="20"/>
      <c r="K37" s="20"/>
      <c r="L37" s="20"/>
      <c r="M37" s="20"/>
      <c r="O37" s="32"/>
      <c r="P37" s="21" t="s">
        <v>14</v>
      </c>
      <c r="Q37" s="27"/>
      <c r="R37" s="27"/>
      <c r="S37" s="27"/>
      <c r="T37" s="27"/>
      <c r="U37" s="27" t="s">
        <v>58</v>
      </c>
      <c r="V37" s="27"/>
      <c r="W37" s="27"/>
      <c r="X37" s="27"/>
      <c r="Y37" s="27"/>
      <c r="Z37" s="27"/>
      <c r="AA37" s="21" t="s">
        <v>25</v>
      </c>
    </row>
    <row r="38" spans="1:27" ht="15.75" thickBot="1" x14ac:dyDescent="0.3">
      <c r="A38" s="50"/>
      <c r="B38" s="24"/>
      <c r="C38" s="24"/>
      <c r="D38" s="24"/>
      <c r="E38" s="24"/>
      <c r="F38" s="24"/>
      <c r="G38" s="24"/>
      <c r="H38" s="24"/>
      <c r="I38" s="20"/>
      <c r="J38" s="20"/>
      <c r="K38" s="20"/>
      <c r="L38" s="20"/>
      <c r="M38" s="20"/>
      <c r="P38" s="27"/>
      <c r="Q38" s="27"/>
      <c r="R38" s="27"/>
      <c r="S38" s="27"/>
      <c r="T38" s="27"/>
      <c r="U38" s="27"/>
      <c r="V38" s="27"/>
      <c r="W38" s="27"/>
      <c r="X38" s="24"/>
    </row>
    <row r="39" spans="1:27" ht="15.75" thickBot="1" x14ac:dyDescent="0.3">
      <c r="A39" s="24"/>
      <c r="B39" s="24"/>
      <c r="C39" s="24"/>
      <c r="D39" s="24"/>
      <c r="E39" s="24"/>
      <c r="F39" s="24"/>
      <c r="G39" s="24"/>
      <c r="H39" s="24"/>
      <c r="I39" s="20"/>
      <c r="J39" s="20"/>
      <c r="K39" s="20"/>
      <c r="L39" s="20"/>
      <c r="M39" s="20"/>
      <c r="P39" s="48" t="s">
        <v>28</v>
      </c>
      <c r="Q39" s="48">
        <f>P31</f>
        <v>6.6666666666666652E-2</v>
      </c>
      <c r="R39" s="48">
        <v>0</v>
      </c>
      <c r="S39" s="48">
        <v>0</v>
      </c>
      <c r="T39" s="48">
        <f>P32</f>
        <v>1.1111111111111124E-2</v>
      </c>
      <c r="U39" s="48">
        <v>0</v>
      </c>
      <c r="V39" s="48">
        <v>0</v>
      </c>
      <c r="W39" s="48">
        <v>0</v>
      </c>
      <c r="X39" s="48">
        <f>P33</f>
        <v>0.46666666666666651</v>
      </c>
      <c r="Y39" s="48">
        <f>P34</f>
        <v>0.36666666666666664</v>
      </c>
      <c r="Z39" s="48">
        <f>P35</f>
        <v>0.23333333333333336</v>
      </c>
    </row>
    <row r="40" spans="1:27" x14ac:dyDescent="0.25">
      <c r="I40" s="20"/>
      <c r="J40" s="20"/>
      <c r="K40" s="20"/>
      <c r="L40" s="20"/>
      <c r="M40" s="20"/>
    </row>
    <row r="41" spans="1:27" x14ac:dyDescent="0.25">
      <c r="I41" s="20"/>
      <c r="J41" s="20"/>
      <c r="K41" s="20"/>
      <c r="L41" s="20"/>
    </row>
    <row r="42" spans="1:27" ht="15.75" thickBot="1" x14ac:dyDescent="0.3">
      <c r="I42" s="20"/>
      <c r="J42" s="20"/>
      <c r="L42" s="115" t="s">
        <v>31</v>
      </c>
      <c r="M42" s="115"/>
      <c r="N42" s="115"/>
      <c r="O42" s="115"/>
      <c r="P42" s="115"/>
      <c r="Q42" s="115"/>
      <c r="R42" s="115"/>
      <c r="S42" s="115"/>
      <c r="T42" s="115"/>
      <c r="U42" s="27"/>
      <c r="V42" s="27"/>
      <c r="W42" s="27"/>
      <c r="X42" s="27"/>
    </row>
    <row r="43" spans="1:27" ht="15.75" thickBot="1" x14ac:dyDescent="0.3">
      <c r="M43" s="68" t="s">
        <v>15</v>
      </c>
      <c r="N43" s="19">
        <v>1</v>
      </c>
      <c r="O43" s="19">
        <v>1</v>
      </c>
      <c r="P43" s="19">
        <v>1</v>
      </c>
      <c r="Q43" s="19">
        <v>1</v>
      </c>
      <c r="R43" s="19">
        <v>1</v>
      </c>
      <c r="S43" s="19">
        <v>0</v>
      </c>
      <c r="T43" s="19">
        <v>0</v>
      </c>
      <c r="U43" s="21">
        <v>0</v>
      </c>
      <c r="V43" s="21">
        <v>0</v>
      </c>
      <c r="W43" s="21">
        <v>0</v>
      </c>
      <c r="X43" s="20"/>
    </row>
    <row r="44" spans="1:27" ht="15.75" thickBot="1" x14ac:dyDescent="0.3">
      <c r="L44" s="8" t="s">
        <v>12</v>
      </c>
      <c r="M44" s="69" t="s">
        <v>17</v>
      </c>
      <c r="N44" s="19" t="s">
        <v>18</v>
      </c>
      <c r="O44" s="19" t="s">
        <v>23</v>
      </c>
      <c r="P44" s="70" t="s">
        <v>24</v>
      </c>
      <c r="Q44" s="19" t="s">
        <v>19</v>
      </c>
      <c r="R44" s="19" t="s">
        <v>20</v>
      </c>
      <c r="S44" s="19" t="s">
        <v>21</v>
      </c>
      <c r="T44" s="69" t="s">
        <v>22</v>
      </c>
      <c r="U44" s="21" t="s">
        <v>55</v>
      </c>
      <c r="V44" s="30" t="s">
        <v>56</v>
      </c>
      <c r="W44" s="23" t="s">
        <v>57</v>
      </c>
      <c r="X44" s="26" t="s">
        <v>13</v>
      </c>
    </row>
    <row r="45" spans="1:27" ht="15.75" thickBot="1" x14ac:dyDescent="0.3">
      <c r="L45" s="72" t="s">
        <v>18</v>
      </c>
      <c r="M45" s="86">
        <f>P31-M49*R31</f>
        <v>3.5714285714285698E-2</v>
      </c>
      <c r="N45" s="78">
        <f>Q31-N49*R31</f>
        <v>1</v>
      </c>
      <c r="O45" s="26">
        <f>R31-O49*R31</f>
        <v>0</v>
      </c>
      <c r="P45" s="43">
        <f>S31-P49*R31</f>
        <v>0.71938775510204089</v>
      </c>
      <c r="Q45" s="78">
        <f>T31-Q49*R31</f>
        <v>0</v>
      </c>
      <c r="R45" s="78">
        <f>U31-R49*R31</f>
        <v>1.0153061224489797</v>
      </c>
      <c r="S45" s="78">
        <f>V31-S49*R31</f>
        <v>0.13775510204081629</v>
      </c>
      <c r="T45" s="78">
        <f>W31-T49*R31</f>
        <v>3.0612244897959204E-2</v>
      </c>
      <c r="U45" s="78">
        <f>X31-U49*R31</f>
        <v>0</v>
      </c>
      <c r="V45" s="78">
        <f>Y31-V49*R31</f>
        <v>0</v>
      </c>
      <c r="W45" s="78">
        <f>Z31-W49*R31</f>
        <v>-0.1326530612244898</v>
      </c>
      <c r="X45" s="74">
        <f>M45/P45</f>
        <v>4.964539007092196E-2</v>
      </c>
    </row>
    <row r="46" spans="1:27" ht="15.75" thickBot="1" x14ac:dyDescent="0.3">
      <c r="L46" s="71" t="s">
        <v>19</v>
      </c>
      <c r="M46" s="34">
        <f>P32-M49*R32</f>
        <v>2.3809523809523829E-2</v>
      </c>
      <c r="N46" s="28">
        <f>Q32-N49*R32</f>
        <v>0</v>
      </c>
      <c r="O46" s="28">
        <f>R32-O49*R32</f>
        <v>0</v>
      </c>
      <c r="P46" s="37">
        <f>S32-P49*R32</f>
        <v>5.1020408163265217E-2</v>
      </c>
      <c r="Q46" s="28">
        <f>T32-Q49*R32</f>
        <v>1</v>
      </c>
      <c r="R46" s="28">
        <f>U32-R49*R32</f>
        <v>0.391156462585034</v>
      </c>
      <c r="S46" s="28">
        <f>V32-S49*R32</f>
        <v>-0.14625850340136054</v>
      </c>
      <c r="T46" s="28">
        <f>W32-T49*R32</f>
        <v>0.11564625850340135</v>
      </c>
      <c r="U46" s="28">
        <f>X32-U49*R32</f>
        <v>0</v>
      </c>
      <c r="V46" s="28">
        <f>Y32-V49*R32</f>
        <v>0</v>
      </c>
      <c r="W46" s="28">
        <f>Z32-W49*R32</f>
        <v>5.4421768707483012E-2</v>
      </c>
      <c r="X46" s="61">
        <f>M46/P46</f>
        <v>0.46666666666666784</v>
      </c>
    </row>
    <row r="47" spans="1:27" ht="15.75" thickBot="1" x14ac:dyDescent="0.3">
      <c r="L47" s="71" t="s">
        <v>55</v>
      </c>
      <c r="M47" s="34">
        <f>P33-M49*R33</f>
        <v>0.21428571428571402</v>
      </c>
      <c r="N47" s="28">
        <f>Q33-N49*R33</f>
        <v>0</v>
      </c>
      <c r="O47" s="28">
        <f>R33-O49*R33</f>
        <v>0</v>
      </c>
      <c r="P47" s="94">
        <f>S33-P49*R33</f>
        <v>5.1734693877551026</v>
      </c>
      <c r="Q47" s="28">
        <f>T33-Q49*R33</f>
        <v>0</v>
      </c>
      <c r="R47" s="79">
        <f>U33-R49*R33</f>
        <v>7.6632653061224483</v>
      </c>
      <c r="S47" s="28">
        <f>V33-S49*R33</f>
        <v>0.96938775510204056</v>
      </c>
      <c r="T47" s="28">
        <f>W33-T49*R33</f>
        <v>-0.6734693877551019</v>
      </c>
      <c r="U47" s="28">
        <f>X33-U49*R33</f>
        <v>1</v>
      </c>
      <c r="V47" s="28">
        <f>Y33-V49*R33</f>
        <v>0</v>
      </c>
      <c r="W47" s="28">
        <f>Z33-W49*R33</f>
        <v>-1.0816326530612248</v>
      </c>
      <c r="X47" s="21">
        <f>M47/P47</f>
        <v>4.1420118343195214E-2</v>
      </c>
    </row>
    <row r="48" spans="1:27" ht="15.75" thickBot="1" x14ac:dyDescent="0.3">
      <c r="L48" s="71" t="s">
        <v>56</v>
      </c>
      <c r="M48" s="34">
        <f>P34-M49*R34</f>
        <v>0.28571428571428564</v>
      </c>
      <c r="N48" s="28">
        <f>Q34-N49*R34</f>
        <v>0</v>
      </c>
      <c r="O48" s="28">
        <f>R34-O49*R34</f>
        <v>0</v>
      </c>
      <c r="P48" s="82">
        <f>S34-P49*R34</f>
        <v>7.6122448979591839</v>
      </c>
      <c r="Q48" s="28">
        <f>T34-Q49*R34</f>
        <v>0</v>
      </c>
      <c r="R48" s="79">
        <f>U34-R49*R34</f>
        <v>2.693877551020408</v>
      </c>
      <c r="S48" s="28">
        <f>V34-S49*R34</f>
        <v>0.24489795918367341</v>
      </c>
      <c r="T48" s="28">
        <f>W34-T49*R34</f>
        <v>-0.61224489795918369</v>
      </c>
      <c r="U48" s="28">
        <f>X34-U49*R34</f>
        <v>0</v>
      </c>
      <c r="V48" s="28">
        <f>Y34-V49*R34</f>
        <v>1</v>
      </c>
      <c r="W48" s="28">
        <f>Z34-W49*R34</f>
        <v>-0.34693877551020413</v>
      </c>
      <c r="X48" s="29">
        <f>M48/P48</f>
        <v>3.7533512064343154E-2</v>
      </c>
    </row>
    <row r="49" spans="12:24" ht="15.75" thickBot="1" x14ac:dyDescent="0.3">
      <c r="L49" s="73" t="s">
        <v>23</v>
      </c>
      <c r="M49" s="87">
        <f>P35/R35</f>
        <v>3.5714285714285719E-2</v>
      </c>
      <c r="N49" s="87">
        <f>Q35/R35</f>
        <v>0</v>
      </c>
      <c r="O49" s="87">
        <f>R35/R35</f>
        <v>1</v>
      </c>
      <c r="P49" s="38">
        <f>S35/R35</f>
        <v>-0.13775510204081631</v>
      </c>
      <c r="Q49" s="87">
        <f>T35/R35</f>
        <v>0</v>
      </c>
      <c r="R49" s="87">
        <f>U35/R35</f>
        <v>-0.55612244897959195</v>
      </c>
      <c r="S49" s="87">
        <f>V35/R35</f>
        <v>-5.1020408163265293E-3</v>
      </c>
      <c r="T49" s="87">
        <f>W35/R35</f>
        <v>-0.11224489795918369</v>
      </c>
      <c r="U49" s="87">
        <f>X35/R35</f>
        <v>0</v>
      </c>
      <c r="V49" s="87">
        <f>Y35/R35</f>
        <v>0</v>
      </c>
      <c r="W49" s="87">
        <f>Z35/R35</f>
        <v>0.15306122448979592</v>
      </c>
      <c r="X49" s="74">
        <f>M49/P49</f>
        <v>-0.2592592592592593</v>
      </c>
    </row>
    <row r="50" spans="12:24" ht="15.75" thickBot="1" x14ac:dyDescent="0.3">
      <c r="L50" s="32"/>
      <c r="M50" s="23">
        <f>N43*N53+O43*O53+P43*P53+Q43*Q53+R43*R53+S43*S53+T43*T53+U43*U53+V43*V53+W43*W53</f>
        <v>9.5238095238095233E-2</v>
      </c>
      <c r="N50" s="23">
        <f>Q36-N49*R36</f>
        <v>0</v>
      </c>
      <c r="O50" s="23">
        <f>R36-O49*R36</f>
        <v>0</v>
      </c>
      <c r="P50" s="38">
        <f>S36-P49*R36</f>
        <v>-0.36734693877551017</v>
      </c>
      <c r="Q50" s="23">
        <f>T36-Q49*R36</f>
        <v>0</v>
      </c>
      <c r="R50" s="75">
        <f>U36-R49*R36</f>
        <v>-0.14965986394557823</v>
      </c>
      <c r="S50" s="23">
        <f>V36-S49*R36</f>
        <v>-1.3605442176870736E-2</v>
      </c>
      <c r="T50" s="30">
        <f>W36-T49*R36</f>
        <v>3.401360544217686E-2</v>
      </c>
      <c r="U50" s="73">
        <f>X36-U49*R36</f>
        <v>0</v>
      </c>
      <c r="V50" s="23">
        <f>Y36-V49*R36</f>
        <v>0</v>
      </c>
      <c r="W50" s="23">
        <f>Z36-W49*R36</f>
        <v>7.4829931972789129E-2</v>
      </c>
      <c r="X50" s="42">
        <f>MIN(X45:X49)</f>
        <v>-0.2592592592592593</v>
      </c>
    </row>
    <row r="51" spans="12:24" ht="15.75" thickBot="1" x14ac:dyDescent="0.3">
      <c r="L51" s="32"/>
      <c r="M51" s="21" t="s">
        <v>14</v>
      </c>
      <c r="N51" s="27"/>
      <c r="O51" s="27"/>
      <c r="P51" s="27"/>
      <c r="Q51" s="27"/>
      <c r="R51" s="27" t="s">
        <v>58</v>
      </c>
      <c r="S51" s="27"/>
      <c r="T51" s="27"/>
      <c r="U51" s="27"/>
      <c r="V51" s="27"/>
      <c r="W51" s="27"/>
      <c r="X51" s="21" t="s">
        <v>25</v>
      </c>
    </row>
    <row r="52" spans="12:24" ht="15.75" thickBot="1" x14ac:dyDescent="0.3">
      <c r="M52" s="27"/>
      <c r="N52" s="27"/>
      <c r="O52" s="27"/>
      <c r="P52" s="27"/>
      <c r="Q52" s="27"/>
      <c r="R52" s="27"/>
      <c r="S52" s="27"/>
      <c r="T52" s="27"/>
      <c r="U52" s="24"/>
    </row>
    <row r="53" spans="12:24" ht="15.75" thickBot="1" x14ac:dyDescent="0.3">
      <c r="M53" s="48" t="s">
        <v>28</v>
      </c>
      <c r="N53" s="48">
        <f>M45</f>
        <v>3.5714285714285698E-2</v>
      </c>
      <c r="O53" s="48">
        <f>M45</f>
        <v>3.5714285714285698E-2</v>
      </c>
      <c r="P53" s="48">
        <v>0</v>
      </c>
      <c r="Q53" s="48">
        <f>M46</f>
        <v>2.3809523809523829E-2</v>
      </c>
      <c r="R53" s="48">
        <v>0</v>
      </c>
      <c r="S53" s="48">
        <v>0</v>
      </c>
      <c r="T53" s="48">
        <v>0</v>
      </c>
      <c r="U53" s="48">
        <f>M47</f>
        <v>0.21428571428571402</v>
      </c>
      <c r="V53" s="48">
        <f>M48</f>
        <v>0.28571428571428564</v>
      </c>
      <c r="W53" s="48">
        <v>0</v>
      </c>
    </row>
    <row r="56" spans="12:24" ht="15.75" thickBot="1" x14ac:dyDescent="0.3">
      <c r="L56" s="115" t="s">
        <v>33</v>
      </c>
      <c r="M56" s="115"/>
      <c r="N56" s="115"/>
      <c r="O56" s="115"/>
      <c r="P56" s="115"/>
      <c r="Q56" s="115"/>
      <c r="R56" s="115"/>
      <c r="S56" s="115"/>
      <c r="T56" s="115"/>
      <c r="U56" s="27"/>
      <c r="V56" s="27"/>
      <c r="W56" s="27"/>
      <c r="X56" s="27"/>
    </row>
    <row r="57" spans="12:24" ht="15.75" thickBot="1" x14ac:dyDescent="0.3">
      <c r="M57" s="88" t="s">
        <v>15</v>
      </c>
      <c r="N57" s="19">
        <v>1</v>
      </c>
      <c r="O57" s="19">
        <v>1</v>
      </c>
      <c r="P57" s="19">
        <v>1</v>
      </c>
      <c r="Q57" s="19">
        <v>1</v>
      </c>
      <c r="R57" s="19">
        <v>1</v>
      </c>
      <c r="S57" s="19">
        <v>0</v>
      </c>
      <c r="T57" s="19">
        <v>0</v>
      </c>
      <c r="U57" s="21">
        <v>0</v>
      </c>
      <c r="V57" s="21">
        <v>0</v>
      </c>
      <c r="W57" s="21">
        <v>0</v>
      </c>
      <c r="X57" s="20"/>
    </row>
    <row r="58" spans="12:24" ht="15.75" thickBot="1" x14ac:dyDescent="0.3">
      <c r="L58" s="8" t="s">
        <v>12</v>
      </c>
      <c r="M58" s="89" t="s">
        <v>17</v>
      </c>
      <c r="N58" s="19" t="s">
        <v>18</v>
      </c>
      <c r="O58" s="19" t="s">
        <v>23</v>
      </c>
      <c r="P58" s="90" t="s">
        <v>24</v>
      </c>
      <c r="Q58" s="19" t="s">
        <v>19</v>
      </c>
      <c r="R58" s="19" t="s">
        <v>20</v>
      </c>
      <c r="S58" s="19" t="s">
        <v>21</v>
      </c>
      <c r="T58" s="89" t="s">
        <v>22</v>
      </c>
      <c r="U58" s="21" t="s">
        <v>55</v>
      </c>
      <c r="V58" s="30" t="s">
        <v>56</v>
      </c>
      <c r="W58" s="23" t="s">
        <v>57</v>
      </c>
      <c r="X58" s="26" t="s">
        <v>13</v>
      </c>
    </row>
    <row r="59" spans="12:24" ht="15.75" thickBot="1" x14ac:dyDescent="0.3">
      <c r="L59" s="72" t="s">
        <v>18</v>
      </c>
      <c r="M59" s="86">
        <f>M45-M62*P45</f>
        <v>8.7131367292225086E-3</v>
      </c>
      <c r="N59" s="78">
        <f>N45-N62*P45</f>
        <v>1</v>
      </c>
      <c r="O59" s="26">
        <f>O45-O62*P45</f>
        <v>0</v>
      </c>
      <c r="P59" s="78">
        <f>P45-P62*P45</f>
        <v>0</v>
      </c>
      <c r="Q59" s="78">
        <f>Q45-Q63*O45</f>
        <v>0</v>
      </c>
      <c r="R59" s="43">
        <f>R45-R62*P45</f>
        <v>0.76072386058981234</v>
      </c>
      <c r="S59" s="78">
        <f>S45-S62*P45</f>
        <v>0.11461126005361927</v>
      </c>
      <c r="T59" s="78">
        <f>T45-T62*P45</f>
        <v>8.8471849865951774E-2</v>
      </c>
      <c r="U59" s="78">
        <f>U45-U62*P45</f>
        <v>0</v>
      </c>
      <c r="V59" s="78">
        <f>V45-V62*P45</f>
        <v>-9.4504021447721187E-2</v>
      </c>
      <c r="W59" s="78">
        <f>W45-W62*P45</f>
        <v>-9.9865951742627357E-2</v>
      </c>
      <c r="X59" s="74">
        <f>M59/R59</f>
        <v>1.1453744493392055E-2</v>
      </c>
    </row>
    <row r="60" spans="12:24" ht="15.75" thickBot="1" x14ac:dyDescent="0.3">
      <c r="L60" s="71" t="s">
        <v>19</v>
      </c>
      <c r="M60" s="34">
        <f>M46-M62*P46</f>
        <v>2.1894548704200201E-2</v>
      </c>
      <c r="N60" s="28">
        <f>N46-N62*P46</f>
        <v>0</v>
      </c>
      <c r="O60" s="28">
        <f>O46-O62*P46</f>
        <v>0</v>
      </c>
      <c r="P60" s="28">
        <f>P46-P62*P46</f>
        <v>0</v>
      </c>
      <c r="Q60" s="28">
        <f>Q46-Q62*P46</f>
        <v>1</v>
      </c>
      <c r="R60" s="37">
        <f>R46-R62*P46</f>
        <v>0.37310098302055411</v>
      </c>
      <c r="S60" s="28">
        <f>S46-S62*P46</f>
        <v>-0.14789991063449509</v>
      </c>
      <c r="T60" s="28">
        <f>T46-T62*P46</f>
        <v>0.1197497765862377</v>
      </c>
      <c r="U60" s="28">
        <f>U46-U62*P46</f>
        <v>0</v>
      </c>
      <c r="V60" s="28">
        <f>V46-V62*P46</f>
        <v>-6.7024128686326966E-3</v>
      </c>
      <c r="W60" s="28">
        <f>W46-W62*P46</f>
        <v>5.6747095621090274E-2</v>
      </c>
      <c r="X60" s="61">
        <f>M60/R60</f>
        <v>5.8682634730538974E-2</v>
      </c>
    </row>
    <row r="61" spans="12:24" ht="15.75" thickBot="1" x14ac:dyDescent="0.3">
      <c r="L61" s="71" t="s">
        <v>55</v>
      </c>
      <c r="M61" s="34">
        <f>M47-M62*P47</f>
        <v>2.0107238605897887E-2</v>
      </c>
      <c r="N61" s="28">
        <f>N47-N62*P47</f>
        <v>0</v>
      </c>
      <c r="O61" s="28">
        <f>O47-O62*P47</f>
        <v>0</v>
      </c>
      <c r="P61" s="76">
        <f>P47-P62*P47</f>
        <v>0</v>
      </c>
      <c r="Q61" s="28">
        <f>Q47-Q62*P47</f>
        <v>0</v>
      </c>
      <c r="R61" s="37">
        <f>R47-R62*P47</f>
        <v>5.8324396782841816</v>
      </c>
      <c r="S61" s="28">
        <f>S47-S62*P47</f>
        <v>0.80294906166219815</v>
      </c>
      <c r="T61" s="28">
        <f>T47-T62*P47</f>
        <v>-0.25737265415549582</v>
      </c>
      <c r="U61" s="28">
        <f>U47-U62*P47</f>
        <v>1</v>
      </c>
      <c r="V61" s="28">
        <f>V47-V62*P47</f>
        <v>-0.67962466487935669</v>
      </c>
      <c r="W61" s="28">
        <f>W47-W62*P47</f>
        <v>-0.84584450402144795</v>
      </c>
      <c r="X61" s="21">
        <f>M61/R61</f>
        <v>3.4474833371638302E-3</v>
      </c>
    </row>
    <row r="62" spans="12:24" ht="15.75" thickBot="1" x14ac:dyDescent="0.3">
      <c r="L62" s="71" t="s">
        <v>24</v>
      </c>
      <c r="M62" s="85">
        <f>M48/P48</f>
        <v>3.7533512064343154E-2</v>
      </c>
      <c r="N62" s="41">
        <f>N48/P48</f>
        <v>0</v>
      </c>
      <c r="O62" s="41">
        <f>O48/P48</f>
        <v>0</v>
      </c>
      <c r="P62" s="95">
        <f>P48/P48</f>
        <v>1</v>
      </c>
      <c r="Q62" s="41">
        <f>Q48/P48</f>
        <v>0</v>
      </c>
      <c r="R62" s="37">
        <f>R48/P48</f>
        <v>0.35388739946380693</v>
      </c>
      <c r="S62" s="41">
        <f>S48/P48</f>
        <v>3.2171581769436991E-2</v>
      </c>
      <c r="T62" s="41">
        <f>T48/P48</f>
        <v>-8.0428954423592491E-2</v>
      </c>
      <c r="U62" s="41">
        <f>U48/P48</f>
        <v>0</v>
      </c>
      <c r="V62" s="41">
        <f>V48/P48</f>
        <v>0.13136729222520108</v>
      </c>
      <c r="W62" s="41">
        <f>W48/P48</f>
        <v>-4.5576407506702415E-2</v>
      </c>
      <c r="X62" s="29">
        <f>M62/R62</f>
        <v>0.10606060606060605</v>
      </c>
    </row>
    <row r="63" spans="12:24" ht="15.75" thickBot="1" x14ac:dyDescent="0.3">
      <c r="L63" s="73" t="s">
        <v>23</v>
      </c>
      <c r="M63" s="87">
        <f>M49-M62*P49</f>
        <v>4.0884718498659517E-2</v>
      </c>
      <c r="N63" s="87">
        <f>N49-N62*P49</f>
        <v>0</v>
      </c>
      <c r="O63" s="87">
        <f>O49-O62*P49</f>
        <v>1</v>
      </c>
      <c r="P63" s="87">
        <f>P49-P62*P49</f>
        <v>0</v>
      </c>
      <c r="Q63" s="87">
        <f>Q49-Q62*P49</f>
        <v>0</v>
      </c>
      <c r="R63" s="38">
        <f>R49-R62*P49</f>
        <v>-0.50737265415549615</v>
      </c>
      <c r="S63" s="87">
        <f>S49-S62*P49</f>
        <v>-6.7024128686327122E-4</v>
      </c>
      <c r="T63" s="87">
        <f>T49-T62*P49</f>
        <v>-0.12332439678284184</v>
      </c>
      <c r="U63" s="87">
        <f>U49-U62*P49</f>
        <v>0</v>
      </c>
      <c r="V63" s="87">
        <f>V49-V62*P49</f>
        <v>1.8096514745308309E-2</v>
      </c>
      <c r="W63" s="87">
        <f>W49-W62*P49</f>
        <v>0.14678284182305631</v>
      </c>
      <c r="X63" s="74">
        <f>M63/R63</f>
        <v>-8.0581241743725204E-2</v>
      </c>
    </row>
    <row r="64" spans="12:24" ht="15.75" thickBot="1" x14ac:dyDescent="0.3">
      <c r="L64" s="32"/>
      <c r="M64" s="23">
        <f>N57*N67+O57*O67+P57*P67+Q57*Q67+R57*R67+S57*S67+T57*T67+U57*U67+V57*V67+W57*W67</f>
        <v>0.10902591599642537</v>
      </c>
      <c r="N64" s="23">
        <f>N50-N62*P50</f>
        <v>0</v>
      </c>
      <c r="O64" s="23">
        <f>O50-O62*O50</f>
        <v>0</v>
      </c>
      <c r="P64" s="23">
        <f>P50-P62*P50</f>
        <v>0</v>
      </c>
      <c r="Q64" s="23">
        <f>Q50-Q62*P50</f>
        <v>0</v>
      </c>
      <c r="R64" s="23">
        <f>R50-R62*P50</f>
        <v>-1.9660411081322632E-2</v>
      </c>
      <c r="S64" s="23">
        <f>S50-S62*P50</f>
        <v>-1.7873100983020456E-3</v>
      </c>
      <c r="T64" s="30">
        <f>T50-T62*P50</f>
        <v>4.4682752457551322E-3</v>
      </c>
      <c r="U64" s="73">
        <f>U50-U62*P50</f>
        <v>0</v>
      </c>
      <c r="V64" s="23">
        <f>V50-V62*P50</f>
        <v>4.8257372654155493E-2</v>
      </c>
      <c r="W64" s="23">
        <f>W50-W62*P50</f>
        <v>5.8087578194816816E-2</v>
      </c>
      <c r="X64" s="42">
        <f>MIN(X59:X63)</f>
        <v>-8.0581241743725204E-2</v>
      </c>
    </row>
    <row r="65" spans="12:24" ht="15.75" thickBot="1" x14ac:dyDescent="0.3">
      <c r="L65" s="32"/>
      <c r="M65" s="21" t="s">
        <v>14</v>
      </c>
      <c r="N65" s="27"/>
      <c r="O65" s="27"/>
      <c r="P65" s="27"/>
      <c r="Q65" s="27"/>
      <c r="R65" s="27" t="s">
        <v>58</v>
      </c>
      <c r="S65" s="27"/>
      <c r="T65" s="27"/>
      <c r="U65" s="27"/>
      <c r="V65" s="27"/>
      <c r="W65" s="27"/>
      <c r="X65" s="21" t="s">
        <v>25</v>
      </c>
    </row>
    <row r="66" spans="12:24" ht="15.75" thickBot="1" x14ac:dyDescent="0.3">
      <c r="M66" s="27"/>
      <c r="N66" s="27"/>
      <c r="O66" s="27"/>
      <c r="P66" s="27"/>
      <c r="Q66" s="27"/>
      <c r="R66" s="27"/>
      <c r="S66" s="27"/>
      <c r="T66" s="27"/>
      <c r="U66" s="24"/>
    </row>
    <row r="67" spans="12:24" ht="15.75" thickBot="1" x14ac:dyDescent="0.3">
      <c r="M67" s="48" t="s">
        <v>28</v>
      </c>
      <c r="N67" s="48">
        <f>M59</f>
        <v>8.7131367292225086E-3</v>
      </c>
      <c r="O67" s="48">
        <f>M63</f>
        <v>4.0884718498659517E-2</v>
      </c>
      <c r="P67" s="48">
        <f>M62</f>
        <v>3.7533512064343154E-2</v>
      </c>
      <c r="Q67" s="48">
        <f>M60</f>
        <v>2.1894548704200201E-2</v>
      </c>
      <c r="R67" s="48">
        <v>0</v>
      </c>
      <c r="S67" s="48">
        <v>0</v>
      </c>
      <c r="T67" s="48">
        <v>0</v>
      </c>
      <c r="U67" s="48">
        <f>M61</f>
        <v>2.0107238605897887E-2</v>
      </c>
      <c r="V67" s="48">
        <v>0</v>
      </c>
      <c r="W67" s="48">
        <v>0</v>
      </c>
    </row>
    <row r="68" spans="12:24" x14ac:dyDescent="0.25"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</row>
    <row r="69" spans="12:24" x14ac:dyDescent="0.25"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</row>
    <row r="70" spans="12:24" ht="15.75" thickBot="1" x14ac:dyDescent="0.3">
      <c r="L70" s="115" t="s">
        <v>59</v>
      </c>
      <c r="M70" s="115"/>
      <c r="N70" s="115"/>
      <c r="O70" s="115"/>
      <c r="P70" s="115"/>
      <c r="Q70" s="115"/>
      <c r="R70" s="115"/>
      <c r="S70" s="115"/>
      <c r="T70" s="115"/>
      <c r="U70" s="27"/>
      <c r="V70" s="27"/>
      <c r="W70" s="27"/>
      <c r="X70" s="27"/>
    </row>
    <row r="71" spans="12:24" ht="15.75" thickBot="1" x14ac:dyDescent="0.3">
      <c r="M71" s="91" t="s">
        <v>15</v>
      </c>
      <c r="N71" s="19">
        <v>1</v>
      </c>
      <c r="O71" s="19">
        <v>1</v>
      </c>
      <c r="P71" s="19">
        <v>1</v>
      </c>
      <c r="Q71" s="19">
        <v>1</v>
      </c>
      <c r="R71" s="19">
        <v>1</v>
      </c>
      <c r="S71" s="19">
        <v>0</v>
      </c>
      <c r="T71" s="19">
        <v>0</v>
      </c>
      <c r="U71" s="21">
        <v>0</v>
      </c>
      <c r="V71" s="21">
        <v>0</v>
      </c>
      <c r="W71" s="21">
        <v>0</v>
      </c>
      <c r="X71" s="20"/>
    </row>
    <row r="72" spans="12:24" ht="15.75" thickBot="1" x14ac:dyDescent="0.3">
      <c r="L72" s="8" t="s">
        <v>12</v>
      </c>
      <c r="M72" s="92" t="s">
        <v>17</v>
      </c>
      <c r="N72" s="19" t="s">
        <v>18</v>
      </c>
      <c r="O72" s="19" t="s">
        <v>23</v>
      </c>
      <c r="P72" s="93" t="s">
        <v>24</v>
      </c>
      <c r="Q72" s="19" t="s">
        <v>19</v>
      </c>
      <c r="R72" s="19" t="s">
        <v>20</v>
      </c>
      <c r="S72" s="19" t="s">
        <v>21</v>
      </c>
      <c r="T72" s="92" t="s">
        <v>22</v>
      </c>
      <c r="U72" s="21" t="s">
        <v>55</v>
      </c>
      <c r="V72" s="30" t="s">
        <v>56</v>
      </c>
      <c r="W72" s="23" t="s">
        <v>57</v>
      </c>
      <c r="X72" s="27"/>
    </row>
    <row r="73" spans="12:24" x14ac:dyDescent="0.25">
      <c r="L73" s="72" t="s">
        <v>18</v>
      </c>
      <c r="M73" s="86">
        <f>M59-M75*R59</f>
        <v>6.0905538956561901E-3</v>
      </c>
      <c r="N73" s="78">
        <f>N59-N75*R59</f>
        <v>1</v>
      </c>
      <c r="O73" s="26">
        <f>O59-O75*R59</f>
        <v>0</v>
      </c>
      <c r="P73" s="78">
        <f>P59-P75*R59</f>
        <v>0</v>
      </c>
      <c r="Q73" s="78">
        <f>Q59-Q75*R59</f>
        <v>0</v>
      </c>
      <c r="R73" s="78">
        <f>R59-R75*R59</f>
        <v>0</v>
      </c>
      <c r="S73" s="78">
        <f>S59-S75*R59</f>
        <v>9.8827855665364062E-3</v>
      </c>
      <c r="T73" s="78">
        <f>T59-T75*R59</f>
        <v>0.12204091013560103</v>
      </c>
      <c r="U73" s="78">
        <f>U59-U75*R59</f>
        <v>-0.1304297862560331</v>
      </c>
      <c r="V73" s="78">
        <f>V59-V75*R59</f>
        <v>-5.8607216731785539E-3</v>
      </c>
      <c r="W73" s="78">
        <f>W59-W75*R59</f>
        <v>1.0457366122730447E-2</v>
      </c>
      <c r="X73" s="20"/>
    </row>
    <row r="74" spans="12:24" x14ac:dyDescent="0.25">
      <c r="L74" s="71" t="s">
        <v>19</v>
      </c>
      <c r="M74" s="34">
        <f>M60-M75*R60</f>
        <v>2.0608289282157397E-2</v>
      </c>
      <c r="N74" s="28">
        <f>N60-N75*R60</f>
        <v>0</v>
      </c>
      <c r="O74" s="28">
        <f>O60-O75*R60</f>
        <v>0</v>
      </c>
      <c r="P74" s="28">
        <f>P60-P75*R60</f>
        <v>0</v>
      </c>
      <c r="Q74" s="28">
        <f>Q60-Q75*R60</f>
        <v>1</v>
      </c>
      <c r="R74" s="28">
        <f>R60-R75*R60</f>
        <v>0</v>
      </c>
      <c r="S74" s="28">
        <f>S60-S75*R60</f>
        <v>-0.19926453688807172</v>
      </c>
      <c r="T74" s="28">
        <f>T60-T75*R60</f>
        <v>0.13621389718838578</v>
      </c>
      <c r="U74" s="28">
        <f>U60-U75*R60</f>
        <v>-6.3969968589596277E-2</v>
      </c>
      <c r="V74" s="28">
        <f>V60-V75*R60</f>
        <v>3.6773155596414649E-2</v>
      </c>
      <c r="W74" s="28">
        <f>W60-W75*R60</f>
        <v>0.11085574197502494</v>
      </c>
      <c r="X74" s="20"/>
    </row>
    <row r="75" spans="12:24" x14ac:dyDescent="0.25">
      <c r="L75" s="71" t="s">
        <v>20</v>
      </c>
      <c r="M75" s="85">
        <f>M61/R61</f>
        <v>3.4474833371638302E-3</v>
      </c>
      <c r="N75" s="41">
        <f>N61/R61</f>
        <v>0</v>
      </c>
      <c r="O75" s="41">
        <f>O61/R61</f>
        <v>0</v>
      </c>
      <c r="P75" s="97">
        <f>P61/R61</f>
        <v>0</v>
      </c>
      <c r="Q75" s="41">
        <f>Q61/R61</f>
        <v>0</v>
      </c>
      <c r="R75" s="41">
        <f>R61/R61</f>
        <v>1</v>
      </c>
      <c r="S75" s="41">
        <f>S61/R61</f>
        <v>0.1376695012640772</v>
      </c>
      <c r="T75" s="41">
        <f>T61/R61</f>
        <v>-4.4127786715697517E-2</v>
      </c>
      <c r="U75" s="41">
        <f>U61/R61</f>
        <v>0.17145483796828317</v>
      </c>
      <c r="V75" s="41">
        <f>V61/R61</f>
        <v>-0.11652493679613886</v>
      </c>
      <c r="W75" s="41">
        <f>W61/R61</f>
        <v>-0.1450241323833602</v>
      </c>
      <c r="X75" s="27"/>
    </row>
    <row r="76" spans="12:24" x14ac:dyDescent="0.25">
      <c r="L76" s="71" t="s">
        <v>24</v>
      </c>
      <c r="M76" s="34">
        <f>M62-M75*R62</f>
        <v>3.6313491151459439E-2</v>
      </c>
      <c r="N76" s="28">
        <f>N62-N75*R62</f>
        <v>0</v>
      </c>
      <c r="O76" s="28">
        <f>O62-O75*R62</f>
        <v>0</v>
      </c>
      <c r="P76" s="96">
        <f>P62-P75*R62</f>
        <v>1</v>
      </c>
      <c r="Q76" s="28">
        <f>Q62-Q75*R62</f>
        <v>0</v>
      </c>
      <c r="R76" s="28">
        <f>R62-R75*R62</f>
        <v>0</v>
      </c>
      <c r="S76" s="28">
        <f>S62-S75*R62</f>
        <v>-1.6547920018386571E-2</v>
      </c>
      <c r="T76" s="28">
        <f>T62-T75*R62</f>
        <v>-6.4812686738680764E-2</v>
      </c>
      <c r="U76" s="28">
        <f>U62-U75*R62</f>
        <v>-6.0675706734084116E-2</v>
      </c>
      <c r="V76" s="28">
        <f>V62-V75*R62</f>
        <v>0.17260399908067112</v>
      </c>
      <c r="W76" s="28">
        <f>W62-W75*R62</f>
        <v>5.745805561939793E-3</v>
      </c>
      <c r="X76" s="27"/>
    </row>
    <row r="77" spans="12:24" ht="15.75" thickBot="1" x14ac:dyDescent="0.3">
      <c r="L77" s="73" t="s">
        <v>23</v>
      </c>
      <c r="M77" s="23">
        <f>M63-M75*R63</f>
        <v>4.2633877269593175E-2</v>
      </c>
      <c r="N77" s="23">
        <f>N63-N75*R63</f>
        <v>0</v>
      </c>
      <c r="O77" s="23">
        <f>O63-O75*R63</f>
        <v>1</v>
      </c>
      <c r="P77" s="23">
        <f>P63-P75*R63</f>
        <v>0</v>
      </c>
      <c r="Q77" s="23">
        <f>Q63-Q75*R63</f>
        <v>0</v>
      </c>
      <c r="R77" s="23">
        <f>R63-R75*R63</f>
        <v>0</v>
      </c>
      <c r="S77" s="23">
        <f>S63-S75*R63</f>
        <v>6.917949896575501E-2</v>
      </c>
      <c r="T77" s="23">
        <f>T63-T75*R63</f>
        <v>-0.14571362905079294</v>
      </c>
      <c r="U77" s="23">
        <f>U63-U75*R63</f>
        <v>8.6991496207768373E-2</v>
      </c>
      <c r="V77" s="23">
        <f>V63-V75*R63</f>
        <v>-4.1025051712250099E-2</v>
      </c>
      <c r="W77" s="23">
        <f>W63-W75*R63</f>
        <v>7.3201562859112806E-2</v>
      </c>
      <c r="X77" s="20"/>
    </row>
    <row r="78" spans="12:24" ht="15.75" thickBot="1" x14ac:dyDescent="0.3">
      <c r="L78" s="32"/>
      <c r="M78" s="23">
        <f>N71*N81+O71*O81+P71*P81+Q71*Q81+R71*R81+S71*S81+T71*T81+U71*U81+V71*V81+W71*W81</f>
        <v>0.10909369493603004</v>
      </c>
      <c r="N78" s="23">
        <f>N64-N75*R64</f>
        <v>0</v>
      </c>
      <c r="O78" s="23">
        <f>O64-O75*R64</f>
        <v>0</v>
      </c>
      <c r="P78" s="23">
        <f>P64-P75*R64</f>
        <v>0</v>
      </c>
      <c r="Q78" s="23">
        <f>Q64-Q75*R64</f>
        <v>0</v>
      </c>
      <c r="R78" s="75">
        <f>R64-R75*R64</f>
        <v>0</v>
      </c>
      <c r="S78" s="23">
        <f>S64-S75*R64</f>
        <v>9.193288899103781E-4</v>
      </c>
      <c r="T78" s="30">
        <f>T64-T75*R64</f>
        <v>3.600704818815591E-3</v>
      </c>
      <c r="U78" s="73">
        <f>U64-U75*R64</f>
        <v>3.3708725963380107E-3</v>
      </c>
      <c r="V78" s="23">
        <f>V64-V75*R64</f>
        <v>4.5966444495518267E-2</v>
      </c>
      <c r="W78" s="23">
        <f>W64-W75*R64</f>
        <v>5.5236344135447799E-2</v>
      </c>
      <c r="X78" s="27"/>
    </row>
    <row r="79" spans="12:24" ht="15.75" thickBot="1" x14ac:dyDescent="0.3">
      <c r="L79" s="32"/>
      <c r="M79" s="21" t="s">
        <v>14</v>
      </c>
      <c r="N79" s="27"/>
      <c r="O79" s="27"/>
      <c r="P79" s="27"/>
      <c r="Q79" s="27"/>
      <c r="R79" s="27" t="s">
        <v>58</v>
      </c>
      <c r="S79" s="27"/>
      <c r="T79" s="27"/>
      <c r="U79" s="27"/>
      <c r="V79" s="27"/>
      <c r="W79" s="27"/>
      <c r="X79" s="27"/>
    </row>
    <row r="80" spans="12:24" ht="15.75" thickBot="1" x14ac:dyDescent="0.3">
      <c r="M80" s="27"/>
      <c r="N80" s="27"/>
      <c r="O80" s="27"/>
      <c r="P80" s="27"/>
      <c r="Q80" s="27"/>
      <c r="R80" s="27"/>
      <c r="S80" s="27"/>
      <c r="T80" s="27"/>
      <c r="U80" s="24"/>
    </row>
    <row r="81" spans="13:23" ht="15.75" thickBot="1" x14ac:dyDescent="0.3">
      <c r="M81" s="48" t="s">
        <v>28</v>
      </c>
      <c r="N81" s="48">
        <f>M73</f>
        <v>6.0905538956561901E-3</v>
      </c>
      <c r="O81" s="48">
        <f>M77</f>
        <v>4.2633877269593175E-2</v>
      </c>
      <c r="P81" s="48">
        <f>M76</f>
        <v>3.6313491151459439E-2</v>
      </c>
      <c r="Q81" s="48">
        <f>M74</f>
        <v>2.0608289282157397E-2</v>
      </c>
      <c r="R81" s="48">
        <f>M75</f>
        <v>3.4474833371638302E-3</v>
      </c>
      <c r="S81" s="48">
        <v>0</v>
      </c>
      <c r="T81" s="48">
        <v>0</v>
      </c>
      <c r="U81" s="48">
        <v>0</v>
      </c>
      <c r="V81" s="48">
        <v>0</v>
      </c>
      <c r="W81" s="48">
        <v>0</v>
      </c>
    </row>
    <row r="82" spans="13:23" x14ac:dyDescent="0.25"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3" spans="13:23" x14ac:dyDescent="0.25"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</row>
    <row r="84" spans="13:23" x14ac:dyDescent="0.25"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</row>
    <row r="85" spans="13:23" x14ac:dyDescent="0.25"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</row>
    <row r="86" spans="13:23" x14ac:dyDescent="0.25"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</row>
    <row r="87" spans="13:23" ht="15.75" thickBot="1" x14ac:dyDescent="0.3"/>
    <row r="88" spans="13:23" x14ac:dyDescent="0.25">
      <c r="M88" s="46" t="s">
        <v>18</v>
      </c>
      <c r="N88" s="46" t="s">
        <v>23</v>
      </c>
      <c r="O88" s="46" t="s">
        <v>24</v>
      </c>
      <c r="P88" s="46" t="s">
        <v>19</v>
      </c>
      <c r="Q88" s="46" t="s">
        <v>20</v>
      </c>
      <c r="R88" s="46" t="s">
        <v>14</v>
      </c>
      <c r="S88" s="27"/>
    </row>
    <row r="89" spans="13:23" ht="15.75" thickBot="1" x14ac:dyDescent="0.3">
      <c r="M89" s="47">
        <f>M73</f>
        <v>6.0905538956561901E-3</v>
      </c>
      <c r="N89" s="23">
        <f>M77</f>
        <v>4.2633877269593175E-2</v>
      </c>
      <c r="O89" s="47">
        <f>M76</f>
        <v>3.6313491151459439E-2</v>
      </c>
      <c r="P89" s="7">
        <f>M74</f>
        <v>2.0608289282157397E-2</v>
      </c>
      <c r="Q89" s="23">
        <f>M75</f>
        <v>3.4474833371638302E-3</v>
      </c>
      <c r="R89" s="47">
        <f>M78</f>
        <v>0.10909369493603004</v>
      </c>
      <c r="S89" s="20"/>
    </row>
  </sheetData>
  <mergeCells count="9">
    <mergeCell ref="L70:T70"/>
    <mergeCell ref="B12:E12"/>
    <mergeCell ref="L42:T42"/>
    <mergeCell ref="L56:T56"/>
    <mergeCell ref="L2:T2"/>
    <mergeCell ref="Q15:Y15"/>
    <mergeCell ref="R28:Z28"/>
    <mergeCell ref="AB9:AE9"/>
    <mergeCell ref="AB13:AE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2021-12-13T19:31:41Z</dcterms:modified>
</cp:coreProperties>
</file>