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9155" windowHeight="11820" activeTab="1"/>
  </bookViews>
  <sheets>
    <sheet name="PWL Cap" sheetId="1" r:id="rId1"/>
    <sheet name="PWL Inductor" sheetId="2" r:id="rId2"/>
  </sheets>
  <calcPr calcId="145621"/>
</workbook>
</file>

<file path=xl/calcChain.xml><?xml version="1.0" encoding="utf-8"?>
<calcChain xmlns="http://schemas.openxmlformats.org/spreadsheetml/2006/main">
  <c r="D24" i="2" l="1"/>
  <c r="C13" i="1" l="1"/>
  <c r="R12" i="1" l="1"/>
  <c r="R10" i="1"/>
  <c r="R8" i="1"/>
  <c r="R6" i="1"/>
  <c r="N9" i="1"/>
  <c r="N8" i="1"/>
  <c r="N7" i="1"/>
  <c r="N6" i="1"/>
  <c r="B29" i="2" l="1"/>
  <c r="B25" i="2"/>
  <c r="F26" i="2"/>
  <c r="F25" i="2"/>
  <c r="F24" i="2"/>
  <c r="G23" i="2"/>
  <c r="F23" i="2"/>
  <c r="B31" i="2"/>
  <c r="B28" i="2"/>
  <c r="B26" i="2"/>
  <c r="B30" i="2"/>
  <c r="B27" i="2"/>
  <c r="D23" i="2"/>
  <c r="D25" i="2" s="1"/>
  <c r="D26" i="2" s="1"/>
  <c r="B12" i="2"/>
  <c r="B11" i="2"/>
  <c r="B10" i="2"/>
  <c r="B9" i="2"/>
  <c r="B7" i="2"/>
  <c r="B8" i="2"/>
  <c r="D6" i="2"/>
  <c r="F8" i="1"/>
  <c r="G6" i="1"/>
  <c r="J11" i="1"/>
  <c r="J10" i="1"/>
  <c r="J9" i="1"/>
  <c r="J8" i="1"/>
  <c r="J7" i="1"/>
  <c r="J6" i="1"/>
  <c r="J5" i="1"/>
  <c r="J3" i="1"/>
  <c r="I11" i="1"/>
  <c r="I10" i="1"/>
  <c r="I9" i="1"/>
  <c r="I8" i="1"/>
  <c r="I7" i="1"/>
  <c r="I6" i="1"/>
  <c r="I5" i="1"/>
  <c r="G7" i="1"/>
  <c r="G8" i="1" s="1"/>
  <c r="G9" i="1" s="1"/>
  <c r="G10" i="1" s="1"/>
  <c r="G11" i="1" s="1"/>
  <c r="G5" i="1"/>
  <c r="F11" i="1"/>
  <c r="F10" i="1"/>
  <c r="F9" i="1"/>
  <c r="F7" i="1"/>
  <c r="F6" i="1"/>
  <c r="F5" i="1"/>
  <c r="D27" i="2" l="1"/>
  <c r="D28" i="2" s="1"/>
  <c r="D7" i="2"/>
  <c r="D8" i="2" s="1"/>
  <c r="G24" i="2"/>
  <c r="D9" i="2"/>
  <c r="D10" i="2" s="1"/>
  <c r="D11" i="2" s="1"/>
  <c r="D12" i="2" s="1"/>
  <c r="D29" i="2" l="1"/>
  <c r="D30" i="2" s="1"/>
  <c r="D31" i="2" s="1"/>
  <c r="G26" i="2" s="1"/>
  <c r="G25" i="2"/>
</calcChain>
</file>

<file path=xl/sharedStrings.xml><?xml version="1.0" encoding="utf-8"?>
<sst xmlns="http://schemas.openxmlformats.org/spreadsheetml/2006/main" count="29" uniqueCount="14">
  <si>
    <t>Capacitance</t>
  </si>
  <si>
    <t>Voltage</t>
  </si>
  <si>
    <t>Charge</t>
  </si>
  <si>
    <t>Delta</t>
  </si>
  <si>
    <t>Total Charge</t>
  </si>
  <si>
    <t>Current</t>
  </si>
  <si>
    <t>Flux Linages</t>
  </si>
  <si>
    <t>(volt seconds)</t>
  </si>
  <si>
    <t xml:space="preserve">Inductance </t>
  </si>
  <si>
    <t>From Data Sheet</t>
  </si>
  <si>
    <t>PWL Model</t>
  </si>
  <si>
    <t>Spec</t>
  </si>
  <si>
    <t>Model</t>
  </si>
  <si>
    <t>Vector: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</si>
</sst>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11" fontId="3" fillId="0" borderId="0" xfId="0" applyNumberFormat="1" applyFont="1"/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4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517C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Spec - Capacitance vs Voltage</c:v>
          </c:tx>
          <c:trendline>
            <c:spPr>
              <a:ln>
                <a:solidFill>
                  <a:srgbClr val="F517CB"/>
                </a:solidFill>
              </a:ln>
            </c:spPr>
            <c:trendlineType val="power"/>
            <c:dispRSqr val="0"/>
            <c:dispEq val="1"/>
            <c:trendlineLbl>
              <c:layout>
                <c:manualLayout>
                  <c:x val="0.1173070439365811"/>
                  <c:y val="9.6340812551634389E-2"/>
                </c:manualLayout>
              </c:layout>
              <c:numFmt formatCode="0.000E+00" sourceLinked="0"/>
            </c:trendlineLbl>
          </c:trendline>
          <c:xVal>
            <c:numRef>
              <c:f>'PWL Cap'!$D$5:$D$11</c:f>
              <c:numCache>
                <c:formatCode>General</c:formatCode>
                <c:ptCount val="7"/>
                <c:pt idx="0">
                  <c:v>1</c:v>
                </c:pt>
                <c:pt idx="1">
                  <c:v>2.2999999999999998</c:v>
                </c:pt>
                <c:pt idx="2">
                  <c:v>5</c:v>
                </c:pt>
                <c:pt idx="3">
                  <c:v>10</c:v>
                </c:pt>
                <c:pt idx="4">
                  <c:v>13.5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'PWL Cap'!$C$5:$C$11</c:f>
              <c:numCache>
                <c:formatCode>0.00E+00</c:formatCode>
                <c:ptCount val="7"/>
                <c:pt idx="0">
                  <c:v>1.5E-10</c:v>
                </c:pt>
                <c:pt idx="1">
                  <c:v>7.9999999999999995E-11</c:v>
                </c:pt>
                <c:pt idx="2">
                  <c:v>6E-11</c:v>
                </c:pt>
                <c:pt idx="3">
                  <c:v>4.5E-11</c:v>
                </c:pt>
                <c:pt idx="4">
                  <c:v>3.9999999999999998E-11</c:v>
                </c:pt>
                <c:pt idx="5">
                  <c:v>3E-11</c:v>
                </c:pt>
                <c:pt idx="6">
                  <c:v>2.8E-11</c:v>
                </c:pt>
              </c:numCache>
            </c:numRef>
          </c:yVal>
          <c:smooth val="0"/>
        </c:ser>
        <c:ser>
          <c:idx val="1"/>
          <c:order val="1"/>
          <c:tx>
            <c:v>Model - Capacitance vs Voltage</c:v>
          </c:tx>
          <c:xVal>
            <c:numRef>
              <c:f>'PWL Cap'!$P$5:$P$12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1.1000000000000001</c:v>
                </c:pt>
                <c:pt idx="3">
                  <c:v>5</c:v>
                </c:pt>
                <c:pt idx="4">
                  <c:v>5.0999999999999996</c:v>
                </c:pt>
                <c:pt idx="5">
                  <c:v>13.5</c:v>
                </c:pt>
                <c:pt idx="6">
                  <c:v>13.6</c:v>
                </c:pt>
                <c:pt idx="7">
                  <c:v>40</c:v>
                </c:pt>
              </c:numCache>
            </c:numRef>
          </c:xVal>
          <c:yVal>
            <c:numRef>
              <c:f>'PWL Cap'!$R$5:$R$12</c:f>
              <c:numCache>
                <c:formatCode>General</c:formatCode>
                <c:ptCount val="8"/>
                <c:pt idx="0">
                  <c:v>1.5E-10</c:v>
                </c:pt>
                <c:pt idx="1">
                  <c:v>1.5E-10</c:v>
                </c:pt>
                <c:pt idx="2">
                  <c:v>8.4624999999999979E-11</c:v>
                </c:pt>
                <c:pt idx="3">
                  <c:v>8.4624999999999979E-11</c:v>
                </c:pt>
                <c:pt idx="4">
                  <c:v>4.8382352941176472E-11</c:v>
                </c:pt>
                <c:pt idx="5">
                  <c:v>4.8382352941176472E-11</c:v>
                </c:pt>
                <c:pt idx="6">
                  <c:v>3.2735849056603772E-11</c:v>
                </c:pt>
                <c:pt idx="7">
                  <c:v>3.2735849056603772E-11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79424"/>
        <c:axId val="184280960"/>
      </c:scatterChart>
      <c:valAx>
        <c:axId val="1842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280960"/>
        <c:crosses val="autoZero"/>
        <c:crossBetween val="midCat"/>
      </c:valAx>
      <c:valAx>
        <c:axId val="184280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4279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Charge vs. Voltage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'PWL Cap'!$D$4:$D$11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2.2999999999999998</c:v>
                </c:pt>
                <c:pt idx="3">
                  <c:v>5</c:v>
                </c:pt>
                <c:pt idx="4">
                  <c:v>10</c:v>
                </c:pt>
                <c:pt idx="5">
                  <c:v>13.5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'PWL Cap'!$G$4:$G$11</c:f>
              <c:numCache>
                <c:formatCode>General</c:formatCode>
                <c:ptCount val="8"/>
                <c:pt idx="0">
                  <c:v>0</c:v>
                </c:pt>
                <c:pt idx="1">
                  <c:v>1.5E-10</c:v>
                </c:pt>
                <c:pt idx="2" formatCode="0.00E+00">
                  <c:v>2.9949999999999995E-10</c:v>
                </c:pt>
                <c:pt idx="3" formatCode="0.00E+00">
                  <c:v>4.8849999999999992E-10</c:v>
                </c:pt>
                <c:pt idx="4" formatCode="0.00E+00">
                  <c:v>7.5099999999999989E-10</c:v>
                </c:pt>
                <c:pt idx="5" formatCode="0.00E+00">
                  <c:v>8.9974999999999992E-10</c:v>
                </c:pt>
                <c:pt idx="6" formatCode="0.00E+00">
                  <c:v>1.4772499999999998E-9</c:v>
                </c:pt>
                <c:pt idx="7" formatCode="0.00E+00">
                  <c:v>1.7672499999999999E-9</c:v>
                </c:pt>
              </c:numCache>
            </c:numRef>
          </c:yVal>
          <c:smooth val="0"/>
        </c:ser>
        <c:ser>
          <c:idx val="0"/>
          <c:order val="1"/>
          <c:tx>
            <c:v>Model - Charge vs Voltage</c:v>
          </c:tx>
          <c:xVal>
            <c:numRef>
              <c:f>'PWL Cap'!$L$5:$L$10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13.5</c:v>
                </c:pt>
                <c:pt idx="4">
                  <c:v>40</c:v>
                </c:pt>
              </c:numCache>
            </c:numRef>
          </c:xVal>
          <c:yVal>
            <c:numRef>
              <c:f>'PWL Cap'!$M$5:$M$10</c:f>
              <c:numCache>
                <c:formatCode>General</c:formatCode>
                <c:ptCount val="6"/>
                <c:pt idx="0">
                  <c:v>0</c:v>
                </c:pt>
                <c:pt idx="1">
                  <c:v>1.5E-10</c:v>
                </c:pt>
                <c:pt idx="2">
                  <c:v>4.8849999999999992E-10</c:v>
                </c:pt>
                <c:pt idx="3">
                  <c:v>8.9974999999999992E-10</c:v>
                </c:pt>
                <c:pt idx="4">
                  <c:v>1.7672499999999999E-9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04672"/>
        <c:axId val="185810944"/>
      </c:scatterChart>
      <c:valAx>
        <c:axId val="18580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5810944"/>
        <c:crosses val="autoZero"/>
        <c:crossBetween val="midCat"/>
      </c:valAx>
      <c:valAx>
        <c:axId val="18581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Charge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5804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Inductance vs.</a:t>
            </a:r>
            <a:r>
              <a:rPr lang="en-US" baseline="0"/>
              <a:t> Current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 - inductance vs current</c:v>
          </c:tx>
          <c:xVal>
            <c:numRef>
              <c:f>'PWL Inductor'!$C$5:$C$12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'PWL Inductor'!$B$5:$B$12</c:f>
              <c:numCache>
                <c:formatCode>0.00E+00</c:formatCode>
                <c:ptCount val="8"/>
                <c:pt idx="0">
                  <c:v>8.1999999999999998E-7</c:v>
                </c:pt>
                <c:pt idx="1">
                  <c:v>8.1999999999999998E-7</c:v>
                </c:pt>
                <c:pt idx="2">
                  <c:v>7.8719999999999996E-7</c:v>
                </c:pt>
                <c:pt idx="3">
                  <c:v>7.3799999999999996E-7</c:v>
                </c:pt>
                <c:pt idx="4">
                  <c:v>6.8059999999999999E-7</c:v>
                </c:pt>
                <c:pt idx="5">
                  <c:v>6.1500000000000004E-7</c:v>
                </c:pt>
                <c:pt idx="6">
                  <c:v>5.7399999999999993E-7</c:v>
                </c:pt>
                <c:pt idx="7">
                  <c:v>5.5760000000000007E-7</c:v>
                </c:pt>
              </c:numCache>
            </c:numRef>
          </c:yVal>
          <c:smooth val="0"/>
        </c:ser>
        <c:ser>
          <c:idx val="1"/>
          <c:order val="1"/>
          <c:tx>
            <c:v>Model - Inductance vs Current</c:v>
          </c:tx>
          <c:xVal>
            <c:numRef>
              <c:f>'PWL Inductor'!$C$22:$C$31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5.0999999999999996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10.1</c:v>
                </c:pt>
                <c:pt idx="8">
                  <c:v>12</c:v>
                </c:pt>
                <c:pt idx="9">
                  <c:v>14</c:v>
                </c:pt>
              </c:numCache>
            </c:numRef>
          </c:xVal>
          <c:yVal>
            <c:numRef>
              <c:f>'PWL Inductor'!$B$22:$B$31</c:f>
              <c:numCache>
                <c:formatCode>0.00E+00</c:formatCode>
                <c:ptCount val="10"/>
                <c:pt idx="0">
                  <c:v>8.1999999999999998E-7</c:v>
                </c:pt>
                <c:pt idx="1">
                  <c:v>8.1999999999999998E-7</c:v>
                </c:pt>
                <c:pt idx="2">
                  <c:v>8.1999999999999998E-7</c:v>
                </c:pt>
                <c:pt idx="3">
                  <c:v>6.8059999999999999E-7</c:v>
                </c:pt>
                <c:pt idx="4">
                  <c:v>6.8059999999999999E-7</c:v>
                </c:pt>
                <c:pt idx="5">
                  <c:v>6.8059999999999999E-7</c:v>
                </c:pt>
                <c:pt idx="6">
                  <c:v>6.8059999999999999E-7</c:v>
                </c:pt>
                <c:pt idx="7">
                  <c:v>5.7399999999999993E-7</c:v>
                </c:pt>
                <c:pt idx="8">
                  <c:v>5.7399999999999993E-7</c:v>
                </c:pt>
                <c:pt idx="9">
                  <c:v>5.7399999999999993E-7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34368"/>
        <c:axId val="186236288"/>
      </c:scatterChart>
      <c:valAx>
        <c:axId val="18623436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86236288"/>
        <c:crosses val="autoZero"/>
        <c:crossBetween val="midCat"/>
      </c:valAx>
      <c:valAx>
        <c:axId val="18623628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E+00" sourceLinked="1"/>
        <c:majorTickMark val="none"/>
        <c:minorTickMark val="none"/>
        <c:tickLblPos val="nextTo"/>
        <c:crossAx val="186234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Flux Linkages vs.</a:t>
            </a:r>
            <a:r>
              <a:rPr lang="en-US" baseline="0"/>
              <a:t> Current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Spec - flux linkages vs current</c:v>
          </c:tx>
          <c:spPr>
            <a:ln>
              <a:solidFill>
                <a:schemeClr val="accent1"/>
              </a:solidFill>
            </a:ln>
          </c:spPr>
          <c:marker>
            <c:spPr>
              <a:ln>
                <a:solidFill>
                  <a:schemeClr val="accent1"/>
                </a:solidFill>
              </a:ln>
            </c:spPr>
          </c:marker>
          <c:xVal>
            <c:numRef>
              <c:f>'PWL Inductor'!$C$5:$C$12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'PWL Inductor'!$D$5:$D$12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1.64E-6</c:v>
                </c:pt>
                <c:pt idx="2">
                  <c:v>3.2472E-6</c:v>
                </c:pt>
                <c:pt idx="3">
                  <c:v>4.7724000000000003E-6</c:v>
                </c:pt>
                <c:pt idx="4">
                  <c:v>6.1910000000000005E-6</c:v>
                </c:pt>
                <c:pt idx="5">
                  <c:v>7.4866000000000005E-6</c:v>
                </c:pt>
                <c:pt idx="6">
                  <c:v>8.6756000000000004E-6</c:v>
                </c:pt>
                <c:pt idx="7">
                  <c:v>9.8071999999999999E-6</c:v>
                </c:pt>
              </c:numCache>
            </c:numRef>
          </c:yVal>
          <c:smooth val="0"/>
        </c:ser>
        <c:ser>
          <c:idx val="3"/>
          <c:order val="1"/>
          <c:tx>
            <c:v>Model - Flux Linkages vs current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'PWL Inductor'!$F$23:$F$26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</c:numCache>
            </c:numRef>
          </c:xVal>
          <c:yVal>
            <c:numRef>
              <c:f>'PWL Inductor'!$G$23:$G$26</c:f>
              <c:numCache>
                <c:formatCode>0.00E+00</c:formatCode>
                <c:ptCount val="4"/>
                <c:pt idx="0" formatCode="General">
                  <c:v>0</c:v>
                </c:pt>
                <c:pt idx="1">
                  <c:v>4.0999999999999997E-6</c:v>
                </c:pt>
                <c:pt idx="2">
                  <c:v>7.5099699999999988E-6</c:v>
                </c:pt>
                <c:pt idx="3">
                  <c:v>9.8112999999999987E-6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8240"/>
        <c:axId val="186620544"/>
      </c:scatterChart>
      <c:valAx>
        <c:axId val="18661824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86620544"/>
        <c:crosses val="autoZero"/>
        <c:crossBetween val="midCat"/>
      </c:valAx>
      <c:valAx>
        <c:axId val="18662054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86618240"/>
        <c:crosses val="autoZero"/>
        <c:crossBetween val="midCat"/>
      </c:valAx>
    </c:plotArea>
    <c:legend>
      <c:legendPos val="r"/>
      <c:layout/>
      <c:overlay val="0"/>
      <c:spPr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14</xdr:row>
      <xdr:rowOff>171449</xdr:rowOff>
    </xdr:from>
    <xdr:to>
      <xdr:col>12</xdr:col>
      <xdr:colOff>666750</xdr:colOff>
      <xdr:row>32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15</xdr:row>
      <xdr:rowOff>9525</xdr:rowOff>
    </xdr:from>
    <xdr:to>
      <xdr:col>22</xdr:col>
      <xdr:colOff>104775</xdr:colOff>
      <xdr:row>32</xdr:row>
      <xdr:rowOff>171450</xdr:rowOff>
    </xdr:to>
    <xdr:graphicFrame macro="">
      <xdr:nvGraphicFramePr>
        <xdr:cNvPr id="4" name="Chart 3" title="Charge vs. Voltag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152399</xdr:rowOff>
    </xdr:from>
    <xdr:to>
      <xdr:col>12</xdr:col>
      <xdr:colOff>309562</xdr:colOff>
      <xdr:row>18</xdr:row>
      <xdr:rowOff>9524</xdr:rowOff>
    </xdr:to>
    <xdr:graphicFrame macro="">
      <xdr:nvGraphicFramePr>
        <xdr:cNvPr id="2" name="Chart 1" title="Inductance vs. Curr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0</xdr:row>
      <xdr:rowOff>180975</xdr:rowOff>
    </xdr:from>
    <xdr:to>
      <xdr:col>20</xdr:col>
      <xdr:colOff>152400</xdr:colOff>
      <xdr:row>18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topLeftCell="C1" zoomScaleNormal="100" workbookViewId="0">
      <selection activeCell="C18" sqref="C18"/>
    </sheetView>
  </sheetViews>
  <sheetFormatPr defaultRowHeight="15" x14ac:dyDescent="0.25"/>
  <cols>
    <col min="3" max="3" width="12.42578125" customWidth="1"/>
    <col min="5" max="5" width="5" customWidth="1"/>
    <col min="6" max="6" width="11.42578125" bestFit="1" customWidth="1"/>
    <col min="7" max="7" width="12" bestFit="1" customWidth="1"/>
    <col min="8" max="8" width="3.5703125" customWidth="1"/>
    <col min="13" max="13" width="12.5703125" customWidth="1"/>
    <col min="14" max="14" width="11" bestFit="1" customWidth="1"/>
    <col min="17" max="17" width="14.140625" customWidth="1"/>
  </cols>
  <sheetData>
    <row r="2" spans="2:18" x14ac:dyDescent="0.25">
      <c r="F2" t="s">
        <v>3</v>
      </c>
      <c r="G2" t="s">
        <v>11</v>
      </c>
      <c r="L2" s="11"/>
      <c r="M2" s="11" t="s">
        <v>12</v>
      </c>
      <c r="R2" s="11" t="s">
        <v>12</v>
      </c>
    </row>
    <row r="3" spans="2:18" x14ac:dyDescent="0.25">
      <c r="C3" t="s">
        <v>0</v>
      </c>
      <c r="D3" t="s">
        <v>1</v>
      </c>
      <c r="F3" t="s">
        <v>2</v>
      </c>
      <c r="G3" t="s">
        <v>4</v>
      </c>
      <c r="I3" t="s">
        <v>1</v>
      </c>
      <c r="J3" t="str">
        <f>G3</f>
        <v>Total Charge</v>
      </c>
      <c r="L3" s="11" t="s">
        <v>1</v>
      </c>
      <c r="M3" s="11" t="s">
        <v>4</v>
      </c>
      <c r="N3" t="s">
        <v>0</v>
      </c>
      <c r="P3" s="11" t="s">
        <v>1</v>
      </c>
      <c r="Q3" t="s">
        <v>4</v>
      </c>
      <c r="R3" s="11" t="s">
        <v>0</v>
      </c>
    </row>
    <row r="4" spans="2:18" x14ac:dyDescent="0.25">
      <c r="C4" s="1">
        <v>1.5E-10</v>
      </c>
      <c r="D4">
        <v>0</v>
      </c>
      <c r="F4">
        <v>0</v>
      </c>
      <c r="G4">
        <v>0</v>
      </c>
      <c r="I4">
        <v>0</v>
      </c>
      <c r="J4">
        <v>0</v>
      </c>
      <c r="L4" s="11"/>
      <c r="M4" s="11"/>
      <c r="P4" s="11"/>
      <c r="R4" s="11"/>
    </row>
    <row r="5" spans="2:18" x14ac:dyDescent="0.25">
      <c r="C5" s="1">
        <v>1.5E-10</v>
      </c>
      <c r="D5">
        <v>1</v>
      </c>
      <c r="F5">
        <f>D5*C5</f>
        <v>1.5E-10</v>
      </c>
      <c r="G5">
        <f>F5</f>
        <v>1.5E-10</v>
      </c>
      <c r="I5">
        <f t="shared" ref="I5:I11" si="0">D5</f>
        <v>1</v>
      </c>
      <c r="J5">
        <f t="shared" ref="J5:J11" si="1">G5</f>
        <v>1.5E-10</v>
      </c>
      <c r="L5" s="11">
        <v>0</v>
      </c>
      <c r="M5" s="11">
        <v>0</v>
      </c>
      <c r="N5">
        <v>1.5E-10</v>
      </c>
      <c r="P5" s="11">
        <v>0</v>
      </c>
      <c r="Q5">
        <v>0</v>
      </c>
      <c r="R5" s="11">
        <v>1.5E-10</v>
      </c>
    </row>
    <row r="6" spans="2:18" x14ac:dyDescent="0.25">
      <c r="C6" s="1">
        <v>7.9999999999999995E-11</v>
      </c>
      <c r="D6">
        <v>2.2999999999999998</v>
      </c>
      <c r="F6" s="1">
        <f t="shared" ref="F6:F11" si="2">(D6-D5)*(C5+C6)/2</f>
        <v>1.4949999999999997E-10</v>
      </c>
      <c r="G6" s="1">
        <f>G5+F6</f>
        <v>2.9949999999999995E-10</v>
      </c>
      <c r="I6">
        <f t="shared" si="0"/>
        <v>2.2999999999999998</v>
      </c>
      <c r="J6">
        <f t="shared" si="1"/>
        <v>2.9949999999999995E-10</v>
      </c>
      <c r="L6" s="11">
        <v>1</v>
      </c>
      <c r="M6" s="11">
        <v>1.5E-10</v>
      </c>
      <c r="N6">
        <f>M6/L6</f>
        <v>1.5E-10</v>
      </c>
      <c r="P6" s="11">
        <v>1</v>
      </c>
      <c r="Q6">
        <v>1.5E-10</v>
      </c>
      <c r="R6" s="11">
        <f>Q6/P6</f>
        <v>1.5E-10</v>
      </c>
    </row>
    <row r="7" spans="2:18" x14ac:dyDescent="0.25">
      <c r="C7" s="1">
        <v>6E-11</v>
      </c>
      <c r="D7">
        <v>5</v>
      </c>
      <c r="F7" s="1">
        <f t="shared" si="2"/>
        <v>1.8899999999999999E-10</v>
      </c>
      <c r="G7" s="1">
        <f t="shared" ref="G7:G11" si="3">G6+F7</f>
        <v>4.8849999999999992E-10</v>
      </c>
      <c r="I7">
        <f t="shared" si="0"/>
        <v>5</v>
      </c>
      <c r="J7">
        <f t="shared" si="1"/>
        <v>4.8849999999999992E-10</v>
      </c>
      <c r="L7" s="11">
        <v>5</v>
      </c>
      <c r="M7" s="11">
        <v>4.8849999999999992E-10</v>
      </c>
      <c r="N7">
        <f>(M7-M6)/(L7-L6)</f>
        <v>8.4624999999999979E-11</v>
      </c>
      <c r="P7" s="11">
        <v>1.1000000000000001</v>
      </c>
      <c r="R7" s="11">
        <v>8.4624999999999979E-11</v>
      </c>
    </row>
    <row r="8" spans="2:18" x14ac:dyDescent="0.25">
      <c r="C8" s="1">
        <v>4.5E-11</v>
      </c>
      <c r="D8">
        <v>10</v>
      </c>
      <c r="F8" s="1">
        <f t="shared" si="2"/>
        <v>2.6249999999999997E-10</v>
      </c>
      <c r="G8" s="1">
        <f t="shared" si="3"/>
        <v>7.5099999999999989E-10</v>
      </c>
      <c r="I8">
        <f t="shared" si="0"/>
        <v>10</v>
      </c>
      <c r="J8">
        <f t="shared" si="1"/>
        <v>7.5099999999999989E-10</v>
      </c>
      <c r="L8" s="11">
        <v>13.5</v>
      </c>
      <c r="M8" s="11">
        <v>8.9974999999999992E-10</v>
      </c>
      <c r="N8">
        <f>(M8-M7)/(L8-L7)</f>
        <v>4.8382352941176472E-11</v>
      </c>
      <c r="P8" s="11">
        <v>5</v>
      </c>
      <c r="Q8">
        <v>4.8849999999999992E-10</v>
      </c>
      <c r="R8" s="11">
        <f>(Q8-Q6)/(P8-P6)</f>
        <v>8.4624999999999979E-11</v>
      </c>
    </row>
    <row r="9" spans="2:18" x14ac:dyDescent="0.25">
      <c r="C9" s="1">
        <v>3.9999999999999998E-11</v>
      </c>
      <c r="D9">
        <v>13.5</v>
      </c>
      <c r="F9" s="1">
        <f t="shared" si="2"/>
        <v>1.4874999999999998E-10</v>
      </c>
      <c r="G9" s="1">
        <f t="shared" si="3"/>
        <v>8.9974999999999992E-10</v>
      </c>
      <c r="I9">
        <f t="shared" si="0"/>
        <v>13.5</v>
      </c>
      <c r="J9">
        <f t="shared" si="1"/>
        <v>8.9974999999999992E-10</v>
      </c>
      <c r="L9" s="11">
        <v>40</v>
      </c>
      <c r="M9" s="11">
        <v>1.7672499999999999E-9</v>
      </c>
      <c r="N9">
        <f>(M9-M8)/(L9-L8)</f>
        <v>3.2735849056603772E-11</v>
      </c>
      <c r="P9" s="11">
        <v>5.0999999999999996</v>
      </c>
      <c r="R9" s="11">
        <v>4.8382352941176472E-11</v>
      </c>
    </row>
    <row r="10" spans="2:18" x14ac:dyDescent="0.25">
      <c r="C10" s="1">
        <v>3E-11</v>
      </c>
      <c r="D10">
        <v>30</v>
      </c>
      <c r="F10" s="1">
        <f t="shared" si="2"/>
        <v>5.7749999999999992E-10</v>
      </c>
      <c r="G10" s="1">
        <f t="shared" si="3"/>
        <v>1.4772499999999998E-9</v>
      </c>
      <c r="I10">
        <f t="shared" si="0"/>
        <v>30</v>
      </c>
      <c r="J10">
        <f t="shared" si="1"/>
        <v>1.4772499999999998E-9</v>
      </c>
      <c r="P10" s="11">
        <v>13.5</v>
      </c>
      <c r="Q10">
        <v>8.9974999999999992E-10</v>
      </c>
      <c r="R10" s="11">
        <f>(Q10-Q8)/(P10-P8)</f>
        <v>4.8382352941176472E-11</v>
      </c>
    </row>
    <row r="11" spans="2:18" x14ac:dyDescent="0.25">
      <c r="C11" s="1">
        <v>2.8E-11</v>
      </c>
      <c r="D11">
        <v>40</v>
      </c>
      <c r="F11" s="1">
        <f t="shared" si="2"/>
        <v>2.8999999999999998E-10</v>
      </c>
      <c r="G11" s="1">
        <f t="shared" si="3"/>
        <v>1.7672499999999999E-9</v>
      </c>
      <c r="I11">
        <f t="shared" si="0"/>
        <v>40</v>
      </c>
      <c r="J11">
        <f t="shared" si="1"/>
        <v>1.7672499999999999E-9</v>
      </c>
      <c r="P11" s="11">
        <v>13.6</v>
      </c>
      <c r="R11" s="11">
        <v>3.2735849056603772E-11</v>
      </c>
    </row>
    <row r="12" spans="2:18" x14ac:dyDescent="0.25">
      <c r="P12" s="11">
        <v>40</v>
      </c>
      <c r="Q12">
        <v>1.7672499999999999E-9</v>
      </c>
      <c r="R12" s="11">
        <f>(Q12-Q10)/(P12-P10)</f>
        <v>3.2735849056603772E-11</v>
      </c>
    </row>
    <row r="13" spans="2:18" x14ac:dyDescent="0.25">
      <c r="B13" t="s">
        <v>13</v>
      </c>
      <c r="C13" t="str">
        <f>CONCATENATE("[", C4, " , ", C5, " , ", C6, " , ", C7, " , ",C8, " , ", C9, " , ",C10, " , ", C11, "] , [ ",D4, " , ",D5, " , ", D6, " , ",D7, " , ", D8, " , ",D9, " , ", D10, " , ",D11, "]")</f>
        <v>[0.00000000015 , 0.00000000015 , 0.00000000008 , 0.00000000006 , 0.000000000045 , 0.00000000004 , 0.00000000003 , 0.000000000028] , [ 0 , 1 , 2.3 , 5 , 10 , 13.5 , 30 , 40]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abSelected="1" workbookViewId="0">
      <selection activeCell="D24" sqref="D24"/>
    </sheetView>
  </sheetViews>
  <sheetFormatPr defaultRowHeight="15" x14ac:dyDescent="0.25"/>
  <cols>
    <col min="2" max="2" width="11.42578125" customWidth="1"/>
    <col min="3" max="3" width="11" style="2" customWidth="1"/>
    <col min="4" max="4" width="13.5703125" style="2" bestFit="1" customWidth="1"/>
    <col min="7" max="7" width="12" customWidth="1"/>
  </cols>
  <sheetData>
    <row r="2" spans="2:4" x14ac:dyDescent="0.25">
      <c r="B2" s="5" t="s">
        <v>9</v>
      </c>
    </row>
    <row r="3" spans="2:4" x14ac:dyDescent="0.25">
      <c r="B3" s="4" t="s">
        <v>8</v>
      </c>
      <c r="C3" s="5" t="s">
        <v>5</v>
      </c>
      <c r="D3" s="2" t="s">
        <v>6</v>
      </c>
    </row>
    <row r="4" spans="2:4" x14ac:dyDescent="0.25">
      <c r="D4" s="2" t="s">
        <v>7</v>
      </c>
    </row>
    <row r="5" spans="2:4" x14ac:dyDescent="0.25">
      <c r="B5" s="1">
        <v>8.1999999999999998E-7</v>
      </c>
      <c r="C5" s="2">
        <v>0</v>
      </c>
      <c r="D5" s="2">
        <v>0</v>
      </c>
    </row>
    <row r="6" spans="2:4" x14ac:dyDescent="0.25">
      <c r="B6" s="1">
        <v>8.1999999999999998E-7</v>
      </c>
      <c r="C6" s="2">
        <v>2</v>
      </c>
      <c r="D6" s="3">
        <f>D5+(C6-C5)*(B6+B5)/2</f>
        <v>1.64E-6</v>
      </c>
    </row>
    <row r="7" spans="2:4" x14ac:dyDescent="0.25">
      <c r="B7" s="1">
        <f>0.00000082*0.96</f>
        <v>7.8719999999999996E-7</v>
      </c>
      <c r="C7" s="2">
        <v>4</v>
      </c>
      <c r="D7" s="3">
        <f>D6+(C7-C6)*(B7+B6)/2</f>
        <v>3.2472E-6</v>
      </c>
    </row>
    <row r="8" spans="2:4" x14ac:dyDescent="0.25">
      <c r="B8" s="1">
        <f>0.00000082*0.9</f>
        <v>7.3799999999999996E-7</v>
      </c>
      <c r="C8" s="2">
        <v>6</v>
      </c>
      <c r="D8" s="3">
        <f>D7+(C8-C7)*(B8+B7)/2</f>
        <v>4.7724000000000003E-6</v>
      </c>
    </row>
    <row r="9" spans="2:4" x14ac:dyDescent="0.25">
      <c r="B9" s="1">
        <f>0.00000082*0.83</f>
        <v>6.8059999999999999E-7</v>
      </c>
      <c r="C9" s="2">
        <v>8</v>
      </c>
      <c r="D9" s="3">
        <f t="shared" ref="D9:D12" si="0">D8+(C9-C8)*(B9+B8)/2</f>
        <v>6.1910000000000005E-6</v>
      </c>
    </row>
    <row r="10" spans="2:4" x14ac:dyDescent="0.25">
      <c r="B10" s="1">
        <f>0.00000082*0.75</f>
        <v>6.1500000000000004E-7</v>
      </c>
      <c r="C10" s="2">
        <v>10</v>
      </c>
      <c r="D10" s="3">
        <f t="shared" si="0"/>
        <v>7.4866000000000005E-6</v>
      </c>
    </row>
    <row r="11" spans="2:4" x14ac:dyDescent="0.25">
      <c r="B11" s="1">
        <f>0.00000082*0.7</f>
        <v>5.7399999999999993E-7</v>
      </c>
      <c r="C11" s="2">
        <v>12</v>
      </c>
      <c r="D11" s="3">
        <f t="shared" si="0"/>
        <v>8.6756000000000004E-6</v>
      </c>
    </row>
    <row r="12" spans="2:4" x14ac:dyDescent="0.25">
      <c r="B12" s="1">
        <f>0.00000082*0.68</f>
        <v>5.5760000000000007E-7</v>
      </c>
      <c r="C12" s="2">
        <v>14</v>
      </c>
      <c r="D12" s="3">
        <f t="shared" si="0"/>
        <v>9.8071999999999999E-6</v>
      </c>
    </row>
    <row r="19" spans="2:8" x14ac:dyDescent="0.25">
      <c r="C19" s="5"/>
    </row>
    <row r="20" spans="2:8" x14ac:dyDescent="0.25">
      <c r="B20" t="s">
        <v>8</v>
      </c>
      <c r="C20" s="5" t="s">
        <v>5</v>
      </c>
      <c r="D20" s="5" t="s">
        <v>6</v>
      </c>
      <c r="G20" s="4" t="s">
        <v>10</v>
      </c>
      <c r="H20" s="5"/>
    </row>
    <row r="21" spans="2:8" x14ac:dyDescent="0.25">
      <c r="C21" s="5"/>
      <c r="D21" s="5" t="s">
        <v>7</v>
      </c>
      <c r="F21" s="5" t="s">
        <v>5</v>
      </c>
      <c r="G21" s="5" t="s">
        <v>6</v>
      </c>
    </row>
    <row r="22" spans="2:8" x14ac:dyDescent="0.25">
      <c r="B22" s="8">
        <v>8.1999999999999998E-7</v>
      </c>
      <c r="C22" s="6">
        <v>0</v>
      </c>
      <c r="D22" s="6">
        <v>0</v>
      </c>
      <c r="F22" s="5"/>
      <c r="G22" s="5" t="s">
        <v>7</v>
      </c>
    </row>
    <row r="23" spans="2:8" x14ac:dyDescent="0.25">
      <c r="B23" s="1">
        <v>8.1999999999999998E-7</v>
      </c>
      <c r="C23" s="2">
        <v>2</v>
      </c>
      <c r="D23" s="3">
        <f>D22+(C23-C22)*(B23+B22)/2</f>
        <v>1.64E-6</v>
      </c>
      <c r="F23">
        <f>C22</f>
        <v>0</v>
      </c>
      <c r="G23">
        <f>D22</f>
        <v>0</v>
      </c>
    </row>
    <row r="24" spans="2:8" x14ac:dyDescent="0.25">
      <c r="B24" s="8">
        <v>8.1999999999999998E-7</v>
      </c>
      <c r="C24" s="6">
        <v>5</v>
      </c>
      <c r="D24" s="7">
        <f>D23+(C24-C23)*(B24+B23)/2</f>
        <v>4.0999999999999997E-6</v>
      </c>
      <c r="F24">
        <f>C24</f>
        <v>5</v>
      </c>
      <c r="G24" s="1">
        <f>D24</f>
        <v>4.0999999999999997E-6</v>
      </c>
    </row>
    <row r="25" spans="2:8" x14ac:dyDescent="0.25">
      <c r="B25" s="1">
        <f>0.00000082*0.83</f>
        <v>6.8059999999999999E-7</v>
      </c>
      <c r="C25" s="6">
        <v>5.0999999999999996</v>
      </c>
      <c r="D25" s="7">
        <f>D24+(C25-C24)*(B25+B24)/2</f>
        <v>4.1750299999999994E-6</v>
      </c>
      <c r="F25">
        <f>C28</f>
        <v>10</v>
      </c>
      <c r="G25" s="1">
        <f>D28</f>
        <v>7.5099699999999988E-6</v>
      </c>
    </row>
    <row r="26" spans="2:8" x14ac:dyDescent="0.25">
      <c r="B26" s="1">
        <f>0.00000082*0.83</f>
        <v>6.8059999999999999E-7</v>
      </c>
      <c r="C26" s="2">
        <v>6</v>
      </c>
      <c r="D26" s="3">
        <f>D25+(C26-C25)*(B26+B25)/2</f>
        <v>4.7875699999999993E-6</v>
      </c>
      <c r="F26">
        <f>C31</f>
        <v>14</v>
      </c>
      <c r="G26" s="1">
        <f>D31</f>
        <v>9.8112999999999987E-6</v>
      </c>
    </row>
    <row r="27" spans="2:8" x14ac:dyDescent="0.25">
      <c r="B27" s="1">
        <f>0.00000082*0.83</f>
        <v>6.8059999999999999E-7</v>
      </c>
      <c r="C27" s="9">
        <v>8</v>
      </c>
      <c r="D27" s="10">
        <f t="shared" ref="D27:D31" si="1">D26+(C27-C26)*(B27+B26)/2</f>
        <v>6.1487699999999991E-6</v>
      </c>
    </row>
    <row r="28" spans="2:8" x14ac:dyDescent="0.25">
      <c r="B28" s="1">
        <f>0.00000082*0.83</f>
        <v>6.8059999999999999E-7</v>
      </c>
      <c r="C28" s="6">
        <v>10</v>
      </c>
      <c r="D28" s="7">
        <f t="shared" si="1"/>
        <v>7.5099699999999988E-6</v>
      </c>
    </row>
    <row r="29" spans="2:8" x14ac:dyDescent="0.25">
      <c r="B29" s="1">
        <f>0.00000082*0.7</f>
        <v>5.7399999999999993E-7</v>
      </c>
      <c r="C29" s="6">
        <v>10.1</v>
      </c>
      <c r="D29" s="7">
        <f t="shared" si="1"/>
        <v>7.5726999999999987E-6</v>
      </c>
    </row>
    <row r="30" spans="2:8" x14ac:dyDescent="0.25">
      <c r="B30" s="1">
        <f>0.00000082*0.7</f>
        <v>5.7399999999999993E-7</v>
      </c>
      <c r="C30" s="2">
        <v>12</v>
      </c>
      <c r="D30" s="3">
        <f>D29+(C30-C29)*(B30+B29)/2</f>
        <v>8.6632999999999989E-6</v>
      </c>
    </row>
    <row r="31" spans="2:8" x14ac:dyDescent="0.25">
      <c r="B31" s="1">
        <f>0.00000082*0.7</f>
        <v>5.7399999999999993E-7</v>
      </c>
      <c r="C31" s="6">
        <v>14</v>
      </c>
      <c r="D31" s="7">
        <f t="shared" si="1"/>
        <v>9.8112999999999987E-6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PWL Cap</vt:lpstr>
      <vt:lpstr>PWL Inductor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Wilson</dc:creator>
  <cp:lastModifiedBy>Tom Wilson</cp:lastModifiedBy>
  <dcterms:created xsi:type="dcterms:W3CDTF">2012-05-01T22:23:05Z</dcterms:created>
  <dcterms:modified xsi:type="dcterms:W3CDTF">2013-03-14T20:28:19Z</dcterms:modified>
</cp:coreProperties>
</file>