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agiardina/Documents/"/>
    </mc:Choice>
  </mc:AlternateContent>
  <xr:revisionPtr revIDLastSave="0" documentId="8_{F769A12D-FA60-2245-A033-592E22D198DB}" xr6:coauthVersionLast="47" xr6:coauthVersionMax="47" xr10:uidLastSave="{00000000-0000-0000-0000-000000000000}"/>
  <bookViews>
    <workbookView xWindow="27320" yWindow="480" windowWidth="38400" windowHeight="21120" activeTab="3" xr2:uid="{00000000-000D-0000-FFFF-FFFF00000000}"/>
  </bookViews>
  <sheets>
    <sheet name="Sales Data" sheetId="2" r:id="rId1"/>
    <sheet name="Customer Info" sheetId="3" r:id="rId2"/>
    <sheet name="Monthly Rep" sheetId="5" r:id="rId3"/>
    <sheet name="Monthly Model" sheetId="6" r:id="rId4"/>
  </sheets>
  <calcPr calcId="191028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2" l="1"/>
  <c r="P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<sst xmlns="http://schemas.openxmlformats.org/spreadsheetml/2006/main" count="556" uniqueCount="94">
  <si>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</si>
  <si>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</si>
  <si>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</si>
  <si>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</si>
  <si>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</si>
  <si>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</si>
  <si>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</si>
  <si>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</si>
  <si>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</si>
  <si>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</si>
  <si>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</si>
  <si>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</si>
  <si>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</si>
  <si>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</si>
  <si>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</si>
  <si>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</si>
  <si>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</si>
  <si>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</si>
  <si>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</si>
  <si>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</si>
  <si>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</si>
  <si>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</si>
  <si>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</si>
  <si>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</si>
  <si>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</si>
  <si>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</si>
  <si>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</si>
  <si>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</si>
  <si>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</si>
  <si>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</si>
  <si>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</si>
  <si>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</si>
  <si>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</si>
  <si>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</si>
  <si>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</si>
  <si>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</si>
  <si>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</si>
  <si>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</si>
  <si>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</si>
  <si>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</si>
  <si>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</si>
  <si>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</si>
  <si>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</si>
  <si>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</si>
  <si>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</si>
  <si>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</si>
  <si>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</si>
  <si>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</si>
  <si>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</si>
  <si>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</si>
  <si>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</si>
  <si>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</si>
  <si>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</si>
  <si>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</si>
  <si>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</si>
  <si>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</si>
  <si>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</si>
  <si>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</si>
  <si>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</si>
  <si>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</si>
  <si>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</si>
  <si>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</si>
  <si>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</si>
  <si>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</si>
  <si>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</si>
  <si>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</si>
  <si>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</si>
  <si>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</si>
  <si>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</si>
  <si>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</si>
  <si>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</si>
  <si>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</si>
  <si>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</si>
  <si>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</si>
  <si>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</si>
  <si>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</si>
  <si>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</si>
  <si>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</si>
  <si>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</si>
  <si>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</si>
  <si>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</si>
  <si>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</si>
  <si>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</si>
  <si>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</si>
  <si>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</si>
  <si>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</si>
  <si>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</si>
  <si>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</si>
  <si>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</si>
  <si>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 xml:space="preserve"> </t>
  </si>
  <si>
    <t>Client representetive</t>
  </si>
  <si>
    <t>Grand Total</t>
  </si>
  <si>
    <t>Sum of Final Price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</si>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</sst>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9" formatCode="[$$-409]#,##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0" borderId="0" xfId="0" pivotButton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5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9" formatCode="[$$-409]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a Giardina" refreshedDate="45438.713822337966" createdVersion="8" refreshedVersion="8" minRefreshableVersion="3" recordCount="80" xr:uid="{141E7E48-3917-D546-97B7-997FE7E2EEE5}">
  <cacheSource type="worksheet">
    <worksheetSource name="Table1"/>
  </cacheSource>
  <cacheFields count="16">
    <cacheField name="Num" numFmtId="1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Client represente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9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DD472-3D3F-0746-AE61-416798253EA8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 colHeaderCaption="Sales Rep">
  <location ref="A3:I11" firstHeaderRow="1" firstDataRow="2" firstDataCol="1"/>
  <pivotFields count="16">
    <pivotField numFmtId="1"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dataField="1" numFmtId="169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Final Price" fld="15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0811D-D0D8-E847-81CE-28AE62552683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 colHeaderCaption="Model">
  <location ref="A3:H11" firstHeaderRow="1" firstDataRow="2" firstDataCol="1"/>
  <pivotFields count="16">
    <pivotField numFmtId="1"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dataField="1" showAll="0"/>
    <pivotField numFmtId="164" showAll="0"/>
    <pivotField numFmtId="164" showAll="0"/>
    <pivotField showAll="0"/>
    <pivotField numFmtId="169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formats count="2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8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2" type="button" dataOnly="0" labelOnly="1" outline="0" axis="axisRow" fieldPosition="0"/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8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8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8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22AE1-D528-1442-A91D-D08FEA5D20D5}" name="Table1" displayName="Table1" ref="A4:P84" totalsRowShown="0" headerRowDxfId="46" dataDxfId="45">
  <autoFilter ref="A4:P84" xr:uid="{17A22AE1-D528-1442-A91D-D08FEA5D20D5}"/>
  <sortState xmlns:xlrd2="http://schemas.microsoft.com/office/spreadsheetml/2017/richdata2" ref="A5:P84">
    <sortCondition ref="A4:A84"/>
  </sortState>
  <tableColumns count="16">
    <tableColumn id="1" xr3:uid="{537A6EF5-6646-F641-9130-D67C61CED9BB}" name="Num" dataDxfId="44"/>
    <tableColumn id="2" xr3:uid="{84E73272-4C68-304A-8194-ED500A935692}" name="Date" dataDxfId="57"/>
    <tableColumn id="3" xr3:uid="{A45D1144-4115-2445-A3B1-A5F16F701AEA}" name="Month" dataDxfId="56"/>
    <tableColumn id="4" xr3:uid="{E1E8C69B-B31F-4344-BE7A-DB8CE162839D}" name="Sales Rep" dataDxfId="55"/>
    <tableColumn id="5" xr3:uid="{4E5C6D43-7FA5-1947-8BB3-49DE3FD76E7B}" name="Region" dataDxfId="54"/>
    <tableColumn id="6" xr3:uid="{B2927264-01C9-4E46-9F8D-0FC8A1057890}" name="Customer ID" dataDxfId="53"/>
    <tableColumn id="17" xr3:uid="{CFDF7257-8F65-074B-8328-806C37209115}" name="Company Name" dataDxfId="41">
      <calculatedColumnFormula>VLOOKUP(F5,'Customer Info'!A$3:C$12,2,FALSE)</calculatedColumnFormula>
    </tableColumn>
    <tableColumn id="18" xr3:uid="{C2998E70-EDFA-DB4B-A494-5DA6705471AD}" name="Client representetive" dataDxfId="40">
      <calculatedColumnFormula>VLOOKUP(F5,'Customer Info'!A$4:C$12,3,FALSE)</calculatedColumnFormula>
    </tableColumn>
    <tableColumn id="7" xr3:uid="{99D21E3F-D441-9041-9077-B756879331DD}" name="Model" dataDxfId="52"/>
    <tableColumn id="8" xr3:uid="{3DC1B2F0-0E64-6145-B4D1-14F12EF7A598}" name="Color" dataDxfId="51"/>
    <tableColumn id="9" xr3:uid="{0766481E-2564-0046-9284-D781B2A3C366}" name="Item Code" dataDxfId="50"/>
    <tableColumn id="10" xr3:uid="{D45C7137-A231-3C47-B869-14A474B20391}" name="Number" dataDxfId="49"/>
    <tableColumn id="11" xr3:uid="{F23EEEE0-69B1-F641-BE96-12B315A114A1}" name="Price / Unit" dataDxfId="48"/>
    <tableColumn id="12" xr3:uid="{AB938871-FA31-2348-96BD-AA0880F2B503}" name="Total" dataDxfId="47"/>
    <tableColumn id="13" xr3:uid="{F2F28F08-6205-2744-A3E8-9BEFA8E7C21E}" name="Discount" dataDxfId="43">
      <calculatedColumnFormula>IF( L5&gt;=20, "Y","N")</calculatedColumnFormula>
    </tableColumn>
    <tableColumn id="14" xr3:uid="{FC7E11DE-8847-B141-B797-959625B56171}" name="Final Price" dataDxfId="42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zoomScale="125" zoomScaleNormal="125" workbookViewId="0">
      <selection activeCell="J13" sqref="A5:P84"/>
    </sheetView>
  </sheetViews>
  <sheetFormatPr baseColWidth="10" defaultColWidth="8.83203125" defaultRowHeight="15" x14ac:dyDescent="0.2"/>
  <cols>
    <col min="1" max="1" width="20.6640625" style="1" bestFit="1" customWidth="1"/>
    <col min="2" max="2" width="10.5" style="1" bestFit="1" customWidth="1"/>
    <col min="3" max="3" width="11.5" style="1" bestFit="1" customWidth="1"/>
    <col min="4" max="4" width="13.33203125" style="1" bestFit="1" customWidth="1"/>
    <col min="5" max="5" width="11.5" style="1" bestFit="1" customWidth="1"/>
    <col min="6" max="6" width="15.6640625" style="1" bestFit="1" customWidth="1"/>
    <col min="7" max="7" width="15.6640625" style="1" customWidth="1"/>
    <col min="8" max="8" width="23" style="1" bestFit="1" customWidth="1"/>
    <col min="9" max="9" width="10.33203125" style="1" bestFit="1" customWidth="1"/>
    <col min="10" max="10" width="14.1640625" style="1" bestFit="1" customWidth="1"/>
    <col min="11" max="11" width="12.5" style="1" bestFit="1" customWidth="1"/>
    <col min="12" max="12" width="15" style="1" bestFit="1" customWidth="1"/>
    <col min="13" max="13" width="10" style="1" bestFit="1" customWidth="1"/>
    <col min="14" max="14" width="13" style="1" customWidth="1"/>
    <col min="15" max="15" width="10.1640625" style="1" bestFit="1" customWidth="1"/>
    <col min="16" max="16384" width="8.83203125" style="1"/>
  </cols>
  <sheetData>
    <row r="1" spans="1:16" ht="21" x14ac:dyDescent="0.25">
      <c r="A1" s="11" t="s">
        <v>0</v>
      </c>
    </row>
    <row r="2" spans="1:16" ht="21" x14ac:dyDescent="0.25">
      <c r="A2" s="11" t="s">
        <v>1</v>
      </c>
    </row>
    <row r="4" spans="1:16" x14ac:dyDescent="0.2">
      <c r="A4" s="15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67</v>
      </c>
      <c r="H4" s="12" t="s">
        <v>90</v>
      </c>
      <c r="I4" s="12" t="s">
        <v>8</v>
      </c>
      <c r="J4" s="12" t="s">
        <v>9</v>
      </c>
      <c r="K4" s="12" t="s">
        <v>10</v>
      </c>
      <c r="L4" s="12" t="s">
        <v>11</v>
      </c>
      <c r="M4" s="12" t="s">
        <v>12</v>
      </c>
      <c r="N4" s="12" t="s">
        <v>13</v>
      </c>
      <c r="O4" s="12" t="s">
        <v>87</v>
      </c>
      <c r="P4" s="12" t="s">
        <v>88</v>
      </c>
    </row>
    <row r="5" spans="1:16" x14ac:dyDescent="0.2">
      <c r="A5" s="15">
        <v>1</v>
      </c>
      <c r="B5" s="13">
        <v>43832</v>
      </c>
      <c r="C5" s="12" t="s">
        <v>14</v>
      </c>
      <c r="D5" s="12" t="s">
        <v>15</v>
      </c>
      <c r="E5" s="12" t="s">
        <v>16</v>
      </c>
      <c r="F5" s="12">
        <v>132</v>
      </c>
      <c r="G5" s="12" t="str">
        <f>VLOOKUP(F5,'Customer Info'!A$3:C$12,2,FALSE)</f>
        <v>Bankia</v>
      </c>
      <c r="H5" s="12" t="str">
        <f>VLOOKUP(F5,'Customer Info'!A$4:C$12,3,FALSE)</f>
        <v>Lucas Adams</v>
      </c>
      <c r="I5" s="12" t="s">
        <v>17</v>
      </c>
      <c r="J5" s="12" t="s">
        <v>18</v>
      </c>
      <c r="K5" s="12" t="s">
        <v>19</v>
      </c>
      <c r="L5" s="12">
        <v>15</v>
      </c>
      <c r="M5" s="14">
        <v>235</v>
      </c>
      <c r="N5" s="14">
        <v>3525</v>
      </c>
      <c r="O5" s="12" t="str">
        <f>IF( L5&gt;=20, "Y","N")</f>
        <v>N</v>
      </c>
      <c r="P5" s="16">
        <f xml:space="preserve"> IF(L5&gt;=20,0.95*N5,N5)</f>
        <v>3525</v>
      </c>
    </row>
    <row r="6" spans="1:16" x14ac:dyDescent="0.2">
      <c r="A6" s="15">
        <v>2</v>
      </c>
      <c r="B6" s="13">
        <v>43836</v>
      </c>
      <c r="C6" s="12" t="s">
        <v>14</v>
      </c>
      <c r="D6" s="12" t="s">
        <v>20</v>
      </c>
      <c r="E6" s="12" t="s">
        <v>21</v>
      </c>
      <c r="F6" s="12">
        <v>144</v>
      </c>
      <c r="G6" s="12" t="str">
        <f>VLOOKUP(F6,'Customer Info'!A$3:C$12,2,FALSE)</f>
        <v>Affinity</v>
      </c>
      <c r="H6" s="12" t="str">
        <f>VLOOKUP(F6,'Customer Info'!A$4:C$12,3,FALSE)</f>
        <v>Christina Bell</v>
      </c>
      <c r="I6" s="12" t="s">
        <v>22</v>
      </c>
      <c r="J6" s="12" t="s">
        <v>23</v>
      </c>
      <c r="K6" s="12" t="s">
        <v>24</v>
      </c>
      <c r="L6" s="12">
        <v>22</v>
      </c>
      <c r="M6" s="14">
        <v>260</v>
      </c>
      <c r="N6" s="14">
        <v>5720</v>
      </c>
      <c r="O6" s="12" t="str">
        <f>IF( L6&gt;=20, "Y","N")</f>
        <v>Y</v>
      </c>
      <c r="P6" s="16">
        <f>IF(L6&gt;=20,0.95*N6,N6)</f>
        <v>5434</v>
      </c>
    </row>
    <row r="7" spans="1:16" x14ac:dyDescent="0.2">
      <c r="A7" s="15">
        <v>3</v>
      </c>
      <c r="B7" s="13">
        <v>43839</v>
      </c>
      <c r="C7" s="12" t="s">
        <v>14</v>
      </c>
      <c r="D7" s="12" t="s">
        <v>25</v>
      </c>
      <c r="E7" s="12" t="s">
        <v>21</v>
      </c>
      <c r="F7" s="12">
        <v>136</v>
      </c>
      <c r="G7" s="12" t="str">
        <f>VLOOKUP(F7,'Customer Info'!A$3:C$12,2,FALSE)</f>
        <v>Telmark</v>
      </c>
      <c r="H7" s="12" t="str">
        <f>VLOOKUP(F7,'Customer Info'!A$4:C$12,3,FALSE)</f>
        <v>Emily Flores</v>
      </c>
      <c r="I7" s="12" t="s">
        <v>26</v>
      </c>
      <c r="J7" s="12" t="s">
        <v>18</v>
      </c>
      <c r="K7" s="12" t="s">
        <v>27</v>
      </c>
      <c r="L7" s="12">
        <v>16</v>
      </c>
      <c r="M7" s="14">
        <v>350</v>
      </c>
      <c r="N7" s="14">
        <v>5600</v>
      </c>
      <c r="O7" s="12" t="str">
        <f>IF( L7&gt;=20, "Y","N")</f>
        <v>N</v>
      </c>
      <c r="P7" s="16">
        <f>IF(L7&gt;=20,0.95*N7,N7)</f>
        <v>5600</v>
      </c>
    </row>
    <row r="8" spans="1:16" x14ac:dyDescent="0.2">
      <c r="A8" s="15">
        <v>4</v>
      </c>
      <c r="B8" s="13">
        <v>43842</v>
      </c>
      <c r="C8" s="12" t="s">
        <v>14</v>
      </c>
      <c r="D8" s="12" t="s">
        <v>28</v>
      </c>
      <c r="E8" s="12" t="s">
        <v>29</v>
      </c>
      <c r="F8" s="12">
        <v>144</v>
      </c>
      <c r="G8" s="12" t="str">
        <f>VLOOKUP(F8,'Customer Info'!A$3:C$12,2,FALSE)</f>
        <v>Affinity</v>
      </c>
      <c r="H8" s="12" t="str">
        <f>VLOOKUP(F8,'Customer Info'!A$4:C$12,3,FALSE)</f>
        <v>Christina Bell</v>
      </c>
      <c r="I8" s="12" t="s">
        <v>17</v>
      </c>
      <c r="J8" s="12" t="s">
        <v>30</v>
      </c>
      <c r="K8" s="12" t="s">
        <v>31</v>
      </c>
      <c r="L8" s="12">
        <v>30</v>
      </c>
      <c r="M8" s="14">
        <v>235</v>
      </c>
      <c r="N8" s="14">
        <v>7050</v>
      </c>
      <c r="O8" s="12" t="str">
        <f>IF( L8&gt;=20, "Y","N")</f>
        <v>Y</v>
      </c>
      <c r="P8" s="16">
        <f>IF(L8&gt;=20,0.95*N8,N8)</f>
        <v>6697.5</v>
      </c>
    </row>
    <row r="9" spans="1:16" x14ac:dyDescent="0.2">
      <c r="A9" s="15">
        <v>5</v>
      </c>
      <c r="B9" s="13">
        <v>43842</v>
      </c>
      <c r="C9" s="12" t="s">
        <v>14</v>
      </c>
      <c r="D9" s="12" t="s">
        <v>15</v>
      </c>
      <c r="E9" s="12" t="s">
        <v>16</v>
      </c>
      <c r="F9" s="12">
        <v>166</v>
      </c>
      <c r="G9" s="12" t="str">
        <f>VLOOKUP(F9,'Customer Info'!A$3:C$12,2,FALSE)</f>
        <v>Port Royale</v>
      </c>
      <c r="H9" s="12" t="str">
        <f>VLOOKUP(F9,'Customer Info'!A$4:C$12,3,FALSE)</f>
        <v>Dan Hill</v>
      </c>
      <c r="I9" s="12" t="s">
        <v>32</v>
      </c>
      <c r="J9" s="12" t="s">
        <v>33</v>
      </c>
      <c r="K9" s="12" t="s">
        <v>34</v>
      </c>
      <c r="L9" s="12">
        <v>32</v>
      </c>
      <c r="M9" s="14">
        <v>295</v>
      </c>
      <c r="N9" s="14">
        <v>9440</v>
      </c>
      <c r="O9" s="12" t="str">
        <f>IF( L9&gt;=20, "Y","N")</f>
        <v>Y</v>
      </c>
      <c r="P9" s="16">
        <f>IF(L9&gt;=20,0.95*N9,N9)</f>
        <v>8968</v>
      </c>
    </row>
    <row r="10" spans="1:16" x14ac:dyDescent="0.2">
      <c r="A10" s="15">
        <v>6</v>
      </c>
      <c r="B10" s="13">
        <v>43845</v>
      </c>
      <c r="C10" s="12" t="s">
        <v>14</v>
      </c>
      <c r="D10" s="12" t="s">
        <v>35</v>
      </c>
      <c r="E10" s="12" t="s">
        <v>16</v>
      </c>
      <c r="F10" s="12">
        <v>136</v>
      </c>
      <c r="G10" s="12" t="str">
        <f>VLOOKUP(F10,'Customer Info'!A$3:C$12,2,FALSE)</f>
        <v>Telmark</v>
      </c>
      <c r="H10" s="12" t="str">
        <f>VLOOKUP(F10,'Customer Info'!A$4:C$12,3,FALSE)</f>
        <v>Emily Flores</v>
      </c>
      <c r="I10" s="12" t="s">
        <v>26</v>
      </c>
      <c r="J10" s="12" t="s">
        <v>30</v>
      </c>
      <c r="K10" s="12" t="s">
        <v>36</v>
      </c>
      <c r="L10" s="12">
        <v>14</v>
      </c>
      <c r="M10" s="14">
        <v>350</v>
      </c>
      <c r="N10" s="14">
        <v>4900</v>
      </c>
      <c r="O10" s="12" t="str">
        <f>IF( L10&gt;=20, "Y","N")</f>
        <v>N</v>
      </c>
      <c r="P10" s="16">
        <f>IF(L10&gt;=20,0.95*N10,N10)</f>
        <v>4900</v>
      </c>
    </row>
    <row r="11" spans="1:16" x14ac:dyDescent="0.2">
      <c r="A11" s="15">
        <v>7</v>
      </c>
      <c r="B11" s="13">
        <v>43848</v>
      </c>
      <c r="C11" s="12" t="s">
        <v>14</v>
      </c>
      <c r="D11" s="12" t="s">
        <v>37</v>
      </c>
      <c r="E11" s="12" t="s">
        <v>29</v>
      </c>
      <c r="F11" s="12">
        <v>152</v>
      </c>
      <c r="G11" s="12" t="str">
        <f>VLOOKUP(F11,'Customer Info'!A$3:C$12,2,FALSE)</f>
        <v>Secspace</v>
      </c>
      <c r="H11" s="12" t="str">
        <f>VLOOKUP(F11,'Customer Info'!A$4:C$12,3,FALSE)</f>
        <v>Rob Nelson</v>
      </c>
      <c r="I11" s="12" t="s">
        <v>38</v>
      </c>
      <c r="J11" s="12" t="s">
        <v>39</v>
      </c>
      <c r="K11" s="12" t="s">
        <v>40</v>
      </c>
      <c r="L11" s="12">
        <v>8</v>
      </c>
      <c r="M11" s="14">
        <v>375</v>
      </c>
      <c r="N11" s="14">
        <v>3000</v>
      </c>
      <c r="O11" s="12" t="str">
        <f>IF( L11&gt;=20, "Y","N")</f>
        <v>N</v>
      </c>
      <c r="P11" s="16">
        <f>IF(L11&gt;=20,0.95*N11,N11)</f>
        <v>3000</v>
      </c>
    </row>
    <row r="12" spans="1:16" x14ac:dyDescent="0.2">
      <c r="A12" s="15">
        <v>8</v>
      </c>
      <c r="B12" s="13">
        <v>43852</v>
      </c>
      <c r="C12" s="12" t="s">
        <v>14</v>
      </c>
      <c r="D12" s="12" t="s">
        <v>20</v>
      </c>
      <c r="E12" s="12" t="s">
        <v>21</v>
      </c>
      <c r="F12" s="12">
        <v>132</v>
      </c>
      <c r="G12" s="12" t="str">
        <f>VLOOKUP(F12,'Customer Info'!A$3:C$12,2,FALSE)</f>
        <v>Bankia</v>
      </c>
      <c r="H12" s="12" t="str">
        <f>VLOOKUP(F12,'Customer Info'!A$4:C$12,3,FALSE)</f>
        <v>Lucas Adams</v>
      </c>
      <c r="I12" s="12" t="s">
        <v>17</v>
      </c>
      <c r="J12" s="12" t="s">
        <v>30</v>
      </c>
      <c r="K12" s="12" t="s">
        <v>31</v>
      </c>
      <c r="L12" s="12">
        <v>22</v>
      </c>
      <c r="M12" s="14">
        <v>235</v>
      </c>
      <c r="N12" s="14">
        <v>5170</v>
      </c>
      <c r="O12" s="12" t="str">
        <f>IF( L12&gt;=20, "Y","N")</f>
        <v>Y</v>
      </c>
      <c r="P12" s="16">
        <f>IF(L12&gt;=20,0.95*N12,N12)</f>
        <v>4911.5</v>
      </c>
    </row>
    <row r="13" spans="1:16" x14ac:dyDescent="0.2">
      <c r="A13" s="15">
        <v>9</v>
      </c>
      <c r="B13" s="13">
        <v>43852</v>
      </c>
      <c r="C13" s="12" t="s">
        <v>14</v>
      </c>
      <c r="D13" s="12" t="s">
        <v>25</v>
      </c>
      <c r="E13" s="12" t="s">
        <v>21</v>
      </c>
      <c r="F13" s="12">
        <v>136</v>
      </c>
      <c r="G13" s="12" t="str">
        <f>VLOOKUP(F13,'Customer Info'!A$3:C$12,2,FALSE)</f>
        <v>Telmark</v>
      </c>
      <c r="H13" s="12" t="str">
        <f>VLOOKUP(F13,'Customer Info'!A$4:C$12,3,FALSE)</f>
        <v>Emily Flores</v>
      </c>
      <c r="I13" s="12" t="s">
        <v>22</v>
      </c>
      <c r="J13" s="12" t="s">
        <v>30</v>
      </c>
      <c r="K13" s="12" t="s">
        <v>41</v>
      </c>
      <c r="L13" s="12">
        <v>40</v>
      </c>
      <c r="M13" s="14">
        <v>260</v>
      </c>
      <c r="N13" s="14">
        <v>10400</v>
      </c>
      <c r="O13" s="12" t="str">
        <f>IF( L13&gt;=20, "Y","N")</f>
        <v>Y</v>
      </c>
      <c r="P13" s="16">
        <f>IF(L13&gt;=20,0.95*N13,N13)</f>
        <v>9880</v>
      </c>
    </row>
    <row r="14" spans="1:16" x14ac:dyDescent="0.2">
      <c r="A14" s="15">
        <v>10</v>
      </c>
      <c r="B14" s="13">
        <v>43856</v>
      </c>
      <c r="C14" s="12" t="s">
        <v>14</v>
      </c>
      <c r="D14" s="12" t="s">
        <v>15</v>
      </c>
      <c r="E14" s="12" t="s">
        <v>16</v>
      </c>
      <c r="F14" s="12">
        <v>166</v>
      </c>
      <c r="G14" s="12" t="str">
        <f>VLOOKUP(F14,'Customer Info'!A$3:C$12,2,FALSE)</f>
        <v>Port Royale</v>
      </c>
      <c r="H14" s="12" t="str">
        <f>VLOOKUP(F14,'Customer Info'!A$4:C$12,3,FALSE)</f>
        <v>Dan Hill</v>
      </c>
      <c r="I14" s="12" t="s">
        <v>26</v>
      </c>
      <c r="J14" s="12" t="s">
        <v>18</v>
      </c>
      <c r="K14" s="12" t="s">
        <v>27</v>
      </c>
      <c r="L14" s="12">
        <v>25</v>
      </c>
      <c r="M14" s="14">
        <v>350</v>
      </c>
      <c r="N14" s="14">
        <v>8750</v>
      </c>
      <c r="O14" s="12" t="str">
        <f>IF( L14&gt;=20, "Y","N")</f>
        <v>Y</v>
      </c>
      <c r="P14" s="16">
        <f>IF(L14&gt;=20,0.95*N14,N14)</f>
        <v>8312.5</v>
      </c>
    </row>
    <row r="15" spans="1:16" x14ac:dyDescent="0.2">
      <c r="A15" s="15">
        <v>11</v>
      </c>
      <c r="B15" s="13">
        <v>43858</v>
      </c>
      <c r="C15" s="12" t="s">
        <v>14</v>
      </c>
      <c r="D15" s="12" t="s">
        <v>37</v>
      </c>
      <c r="E15" s="12" t="s">
        <v>29</v>
      </c>
      <c r="F15" s="12">
        <v>157</v>
      </c>
      <c r="G15" s="12" t="str">
        <f>VLOOKUP(F15,'Customer Info'!A$3:C$12,2,FALSE)</f>
        <v>MarkPlus</v>
      </c>
      <c r="H15" s="12" t="str">
        <f>VLOOKUP(F15,'Customer Info'!A$4:C$12,3,FALSE)</f>
        <v>Matt Reed</v>
      </c>
      <c r="I15" s="12" t="s">
        <v>26</v>
      </c>
      <c r="J15" s="12" t="s">
        <v>18</v>
      </c>
      <c r="K15" s="12" t="s">
        <v>27</v>
      </c>
      <c r="L15" s="12">
        <v>33</v>
      </c>
      <c r="M15" s="14">
        <v>350</v>
      </c>
      <c r="N15" s="14">
        <v>11550</v>
      </c>
      <c r="O15" s="12" t="str">
        <f>IF( L15&gt;=20, "Y","N")</f>
        <v>Y</v>
      </c>
      <c r="P15" s="16">
        <f>IF(L15&gt;=20,0.95*N15,N15)</f>
        <v>10972.5</v>
      </c>
    </row>
    <row r="16" spans="1:16" x14ac:dyDescent="0.2">
      <c r="A16" s="15">
        <v>12</v>
      </c>
      <c r="B16" s="13">
        <v>43865</v>
      </c>
      <c r="C16" s="12" t="s">
        <v>42</v>
      </c>
      <c r="D16" s="12" t="s">
        <v>28</v>
      </c>
      <c r="E16" s="12" t="s">
        <v>29</v>
      </c>
      <c r="F16" s="12">
        <v>178</v>
      </c>
      <c r="G16" s="12" t="str">
        <f>VLOOKUP(F16,'Customer Info'!A$3:C$12,2,FALSE)</f>
        <v>Vento</v>
      </c>
      <c r="H16" s="12" t="str">
        <f>VLOOKUP(F16,'Customer Info'!A$4:C$12,3,FALSE)</f>
        <v>Amanda Wood</v>
      </c>
      <c r="I16" s="12" t="s">
        <v>32</v>
      </c>
      <c r="J16" s="12" t="s">
        <v>39</v>
      </c>
      <c r="K16" s="12" t="s">
        <v>43</v>
      </c>
      <c r="L16" s="12">
        <v>15</v>
      </c>
      <c r="M16" s="14">
        <v>295</v>
      </c>
      <c r="N16" s="14">
        <v>4425</v>
      </c>
      <c r="O16" s="12" t="str">
        <f>IF( L16&gt;=20, "Y","N")</f>
        <v>N</v>
      </c>
      <c r="P16" s="16">
        <f>IF(L16&gt;=20,0.95*N16,N16)</f>
        <v>4425</v>
      </c>
    </row>
    <row r="17" spans="1:16" x14ac:dyDescent="0.2">
      <c r="A17" s="15">
        <v>13</v>
      </c>
      <c r="B17" s="13">
        <v>43868</v>
      </c>
      <c r="C17" s="12" t="s">
        <v>42</v>
      </c>
      <c r="D17" s="12" t="s">
        <v>15</v>
      </c>
      <c r="E17" s="12" t="s">
        <v>16</v>
      </c>
      <c r="F17" s="12">
        <v>180</v>
      </c>
      <c r="G17" s="12" t="str">
        <f>VLOOKUP(F17,'Customer Info'!A$3:C$12,2,FALSE)</f>
        <v>Milago</v>
      </c>
      <c r="H17" s="12" t="str">
        <f>VLOOKUP(F17,'Customer Info'!A$4:C$12,3,FALSE)</f>
        <v>Sam Cooper</v>
      </c>
      <c r="I17" s="12" t="s">
        <v>38</v>
      </c>
      <c r="J17" s="12" t="s">
        <v>33</v>
      </c>
      <c r="K17" s="12" t="s">
        <v>44</v>
      </c>
      <c r="L17" s="12">
        <v>10</v>
      </c>
      <c r="M17" s="14">
        <v>375</v>
      </c>
      <c r="N17" s="14">
        <v>3750</v>
      </c>
      <c r="O17" s="12" t="str">
        <f>IF( L17&gt;=20, "Y","N")</f>
        <v>N</v>
      </c>
      <c r="P17" s="16">
        <f>IF(L17&gt;=20,0.95*N17,N17)</f>
        <v>3750</v>
      </c>
    </row>
    <row r="18" spans="1:16" x14ac:dyDescent="0.2">
      <c r="A18" s="15">
        <v>14</v>
      </c>
      <c r="B18" s="13">
        <v>43869</v>
      </c>
      <c r="C18" s="12" t="s">
        <v>42</v>
      </c>
      <c r="D18" s="12" t="s">
        <v>45</v>
      </c>
      <c r="E18" s="12" t="s">
        <v>21</v>
      </c>
      <c r="F18" s="12">
        <v>132</v>
      </c>
      <c r="G18" s="12" t="str">
        <f>VLOOKUP(F18,'Customer Info'!A$3:C$12,2,FALSE)</f>
        <v>Bankia</v>
      </c>
      <c r="H18" s="12" t="str">
        <f>VLOOKUP(F18,'Customer Info'!A$4:C$12,3,FALSE)</f>
        <v>Lucas Adams</v>
      </c>
      <c r="I18" s="12" t="s">
        <v>22</v>
      </c>
      <c r="J18" s="12" t="s">
        <v>30</v>
      </c>
      <c r="K18" s="12" t="s">
        <v>41</v>
      </c>
      <c r="L18" s="12">
        <v>45</v>
      </c>
      <c r="M18" s="14">
        <v>260</v>
      </c>
      <c r="N18" s="14">
        <v>11700</v>
      </c>
      <c r="O18" s="12" t="str">
        <f>IF( L18&gt;=20, "Y","N")</f>
        <v>Y</v>
      </c>
      <c r="P18" s="16">
        <f>IF(L18&gt;=20,0.95*N18,N18)</f>
        <v>11115</v>
      </c>
    </row>
    <row r="19" spans="1:16" x14ac:dyDescent="0.2">
      <c r="A19" s="15">
        <v>15</v>
      </c>
      <c r="B19" s="13">
        <v>43871</v>
      </c>
      <c r="C19" s="12" t="s">
        <v>42</v>
      </c>
      <c r="D19" s="12" t="s">
        <v>20</v>
      </c>
      <c r="E19" s="12" t="s">
        <v>21</v>
      </c>
      <c r="F19" s="12">
        <v>180</v>
      </c>
      <c r="G19" s="12" t="str">
        <f>VLOOKUP(F19,'Customer Info'!A$3:C$12,2,FALSE)</f>
        <v>Milago</v>
      </c>
      <c r="H19" s="12" t="str">
        <f>VLOOKUP(F19,'Customer Info'!A$4:C$12,3,FALSE)</f>
        <v>Sam Cooper</v>
      </c>
      <c r="I19" s="12" t="s">
        <v>26</v>
      </c>
      <c r="J19" s="12" t="s">
        <v>39</v>
      </c>
      <c r="K19" s="12" t="s">
        <v>46</v>
      </c>
      <c r="L19" s="12">
        <v>32</v>
      </c>
      <c r="M19" s="14">
        <v>350</v>
      </c>
      <c r="N19" s="14">
        <v>11200</v>
      </c>
      <c r="O19" s="12" t="str">
        <f>IF( L19&gt;=20, "Y","N")</f>
        <v>Y</v>
      </c>
      <c r="P19" s="16">
        <f>IF(L19&gt;=20,0.95*N19,N19)</f>
        <v>10640</v>
      </c>
    </row>
    <row r="20" spans="1:16" x14ac:dyDescent="0.2">
      <c r="A20" s="15">
        <v>16</v>
      </c>
      <c r="B20" s="13">
        <v>43873</v>
      </c>
      <c r="C20" s="12" t="s">
        <v>42</v>
      </c>
      <c r="D20" s="12" t="s">
        <v>28</v>
      </c>
      <c r="E20" s="12" t="s">
        <v>29</v>
      </c>
      <c r="F20" s="12">
        <v>166</v>
      </c>
      <c r="G20" s="12" t="str">
        <f>VLOOKUP(F20,'Customer Info'!A$3:C$12,2,FALSE)</f>
        <v>Port Royale</v>
      </c>
      <c r="H20" s="12" t="str">
        <f>VLOOKUP(F20,'Customer Info'!A$4:C$12,3,FALSE)</f>
        <v>Dan Hill</v>
      </c>
      <c r="I20" s="12" t="s">
        <v>26</v>
      </c>
      <c r="J20" s="12" t="s">
        <v>18</v>
      </c>
      <c r="K20" s="12" t="s">
        <v>27</v>
      </c>
      <c r="L20" s="12">
        <v>28</v>
      </c>
      <c r="M20" s="14">
        <v>350</v>
      </c>
      <c r="N20" s="14">
        <v>9800</v>
      </c>
      <c r="O20" s="12" t="str">
        <f>IF( L20&gt;=20, "Y","N")</f>
        <v>Y</v>
      </c>
      <c r="P20" s="16">
        <f>IF(L20&gt;=20,0.95*N20,N20)</f>
        <v>9310</v>
      </c>
    </row>
    <row r="21" spans="1:16" x14ac:dyDescent="0.2">
      <c r="A21" s="15">
        <v>17</v>
      </c>
      <c r="B21" s="13">
        <v>43875</v>
      </c>
      <c r="C21" s="12" t="s">
        <v>42</v>
      </c>
      <c r="D21" s="12" t="s">
        <v>25</v>
      </c>
      <c r="E21" s="12" t="s">
        <v>21</v>
      </c>
      <c r="F21" s="12">
        <v>162</v>
      </c>
      <c r="G21" s="12" t="str">
        <f>VLOOKUP(F21,'Customer Info'!A$3:C$12,2,FALSE)</f>
        <v>Cruise</v>
      </c>
      <c r="H21" s="12" t="str">
        <f>VLOOKUP(F21,'Customer Info'!A$4:C$12,3,FALSE)</f>
        <v>Denise Harris</v>
      </c>
      <c r="I21" s="12" t="s">
        <v>47</v>
      </c>
      <c r="J21" s="12" t="s">
        <v>23</v>
      </c>
      <c r="K21" s="12" t="s">
        <v>48</v>
      </c>
      <c r="L21" s="12">
        <v>10</v>
      </c>
      <c r="M21" s="14">
        <v>220</v>
      </c>
      <c r="N21" s="14">
        <v>2200</v>
      </c>
      <c r="O21" s="12" t="str">
        <f>IF( L21&gt;=20, "Y","N")</f>
        <v>N</v>
      </c>
      <c r="P21" s="16">
        <f>IF(L21&gt;=20,0.95*N21,N21)</f>
        <v>2200</v>
      </c>
    </row>
    <row r="22" spans="1:16" x14ac:dyDescent="0.2">
      <c r="A22" s="15">
        <v>18</v>
      </c>
      <c r="B22" s="13">
        <v>43876</v>
      </c>
      <c r="C22" s="12" t="s">
        <v>42</v>
      </c>
      <c r="D22" s="12" t="s">
        <v>15</v>
      </c>
      <c r="E22" s="12" t="s">
        <v>16</v>
      </c>
      <c r="F22" s="12">
        <v>136</v>
      </c>
      <c r="G22" s="12" t="str">
        <f>VLOOKUP(F22,'Customer Info'!A$3:C$12,2,FALSE)</f>
        <v>Telmark</v>
      </c>
      <c r="H22" s="12" t="str">
        <f>VLOOKUP(F22,'Customer Info'!A$4:C$12,3,FALSE)</f>
        <v>Emily Flores</v>
      </c>
      <c r="I22" s="12" t="s">
        <v>22</v>
      </c>
      <c r="J22" s="12" t="s">
        <v>30</v>
      </c>
      <c r="K22" s="12" t="s">
        <v>41</v>
      </c>
      <c r="L22" s="12">
        <v>16</v>
      </c>
      <c r="M22" s="14">
        <v>260</v>
      </c>
      <c r="N22" s="14">
        <v>4160</v>
      </c>
      <c r="O22" s="12" t="str">
        <f>IF( L22&gt;=20, "Y","N")</f>
        <v>N</v>
      </c>
      <c r="P22" s="16">
        <f>IF(L22&gt;=20,0.95*N22,N22)</f>
        <v>4160</v>
      </c>
    </row>
    <row r="23" spans="1:16" x14ac:dyDescent="0.2">
      <c r="A23" s="15">
        <v>19</v>
      </c>
      <c r="B23" s="13">
        <v>43880</v>
      </c>
      <c r="C23" s="12" t="s">
        <v>42</v>
      </c>
      <c r="D23" s="12" t="s">
        <v>37</v>
      </c>
      <c r="E23" s="12" t="s">
        <v>29</v>
      </c>
      <c r="F23" s="12">
        <v>132</v>
      </c>
      <c r="G23" s="12" t="str">
        <f>VLOOKUP(F23,'Customer Info'!A$3:C$12,2,FALSE)</f>
        <v>Bankia</v>
      </c>
      <c r="H23" s="12" t="str">
        <f>VLOOKUP(F23,'Customer Info'!A$4:C$12,3,FALSE)</f>
        <v>Lucas Adams</v>
      </c>
      <c r="I23" s="12" t="s">
        <v>17</v>
      </c>
      <c r="J23" s="12" t="s">
        <v>30</v>
      </c>
      <c r="K23" s="12" t="s">
        <v>31</v>
      </c>
      <c r="L23" s="12">
        <v>35</v>
      </c>
      <c r="M23" s="14">
        <v>235</v>
      </c>
      <c r="N23" s="14">
        <v>8225</v>
      </c>
      <c r="O23" s="12" t="str">
        <f>IF( L23&gt;=20, "Y","N")</f>
        <v>Y</v>
      </c>
      <c r="P23" s="16">
        <f>IF(L23&gt;=20,0.95*N23,N23)</f>
        <v>7813.75</v>
      </c>
    </row>
    <row r="24" spans="1:16" x14ac:dyDescent="0.2">
      <c r="A24" s="15">
        <v>20</v>
      </c>
      <c r="B24" s="13">
        <v>43882</v>
      </c>
      <c r="C24" s="12" t="s">
        <v>42</v>
      </c>
      <c r="D24" s="12" t="s">
        <v>20</v>
      </c>
      <c r="E24" s="12" t="s">
        <v>21</v>
      </c>
      <c r="F24" s="12">
        <v>132</v>
      </c>
      <c r="G24" s="12" t="str">
        <f>VLOOKUP(F24,'Customer Info'!A$3:C$12,2,FALSE)</f>
        <v>Bankia</v>
      </c>
      <c r="H24" s="12" t="str">
        <f>VLOOKUP(F24,'Customer Info'!A$4:C$12,3,FALSE)</f>
        <v>Lucas Adams</v>
      </c>
      <c r="I24" s="12" t="s">
        <v>32</v>
      </c>
      <c r="J24" s="12" t="s">
        <v>18</v>
      </c>
      <c r="K24" s="12" t="s">
        <v>49</v>
      </c>
      <c r="L24" s="12">
        <v>12</v>
      </c>
      <c r="M24" s="14">
        <v>295</v>
      </c>
      <c r="N24" s="14">
        <v>3540</v>
      </c>
      <c r="O24" s="12" t="str">
        <f>IF( L24&gt;=20, "Y","N")</f>
        <v>N</v>
      </c>
      <c r="P24" s="16">
        <f>IF(L24&gt;=20,0.95*N24,N24)</f>
        <v>3540</v>
      </c>
    </row>
    <row r="25" spans="1:16" x14ac:dyDescent="0.2">
      <c r="A25" s="15">
        <v>21</v>
      </c>
      <c r="B25" s="13">
        <v>43887</v>
      </c>
      <c r="C25" s="12" t="s">
        <v>42</v>
      </c>
      <c r="D25" s="12" t="s">
        <v>28</v>
      </c>
      <c r="E25" s="12" t="s">
        <v>29</v>
      </c>
      <c r="F25" s="12">
        <v>136</v>
      </c>
      <c r="G25" s="12" t="str">
        <f>VLOOKUP(F25,'Customer Info'!A$3:C$12,2,FALSE)</f>
        <v>Telmark</v>
      </c>
      <c r="H25" s="12" t="str">
        <f>VLOOKUP(F25,'Customer Info'!A$4:C$12,3,FALSE)</f>
        <v>Emily Flores</v>
      </c>
      <c r="I25" s="12" t="s">
        <v>38</v>
      </c>
      <c r="J25" s="12" t="s">
        <v>33</v>
      </c>
      <c r="K25" s="12" t="s">
        <v>44</v>
      </c>
      <c r="L25" s="12">
        <v>40</v>
      </c>
      <c r="M25" s="14">
        <v>375</v>
      </c>
      <c r="N25" s="14">
        <v>15000</v>
      </c>
      <c r="O25" s="12" t="str">
        <f>IF( L25&gt;=20, "Y","N")</f>
        <v>Y</v>
      </c>
      <c r="P25" s="16">
        <f>IF(L25&gt;=20,0.95*N25,N25)</f>
        <v>14250</v>
      </c>
    </row>
    <row r="26" spans="1:16" x14ac:dyDescent="0.2">
      <c r="A26" s="15">
        <v>22</v>
      </c>
      <c r="B26" s="13">
        <v>43889</v>
      </c>
      <c r="C26" s="12" t="s">
        <v>42</v>
      </c>
      <c r="D26" s="12" t="s">
        <v>35</v>
      </c>
      <c r="E26" s="12" t="s">
        <v>16</v>
      </c>
      <c r="F26" s="12">
        <v>144</v>
      </c>
      <c r="G26" s="12" t="str">
        <f>VLOOKUP(F26,'Customer Info'!A$3:C$12,2,FALSE)</f>
        <v>Affinity</v>
      </c>
      <c r="H26" s="12" t="str">
        <f>VLOOKUP(F26,'Customer Info'!A$4:C$12,3,FALSE)</f>
        <v>Christina Bell</v>
      </c>
      <c r="I26" s="12" t="s">
        <v>26</v>
      </c>
      <c r="J26" s="12" t="s">
        <v>30</v>
      </c>
      <c r="K26" s="12" t="s">
        <v>36</v>
      </c>
      <c r="L26" s="12">
        <v>10</v>
      </c>
      <c r="M26" s="14">
        <v>350</v>
      </c>
      <c r="N26" s="14">
        <v>3500</v>
      </c>
      <c r="O26" s="12" t="str">
        <f>IF( L26&gt;=20, "Y","N")</f>
        <v>N</v>
      </c>
      <c r="P26" s="16">
        <f>IF(L26&gt;=20,0.95*N26,N26)</f>
        <v>3500</v>
      </c>
    </row>
    <row r="27" spans="1:16" x14ac:dyDescent="0.2">
      <c r="A27" s="15">
        <v>23</v>
      </c>
      <c r="B27" s="13">
        <v>43891</v>
      </c>
      <c r="C27" s="12" t="s">
        <v>50</v>
      </c>
      <c r="D27" s="12" t="s">
        <v>25</v>
      </c>
      <c r="E27" s="12" t="s">
        <v>21</v>
      </c>
      <c r="F27" s="12">
        <v>132</v>
      </c>
      <c r="G27" s="12" t="str">
        <f>VLOOKUP(F27,'Customer Info'!A$3:C$12,2,FALSE)</f>
        <v>Bankia</v>
      </c>
      <c r="H27" s="12" t="str">
        <f>VLOOKUP(F27,'Customer Info'!A$4:C$12,3,FALSE)</f>
        <v>Lucas Adams</v>
      </c>
      <c r="I27" s="12" t="s">
        <v>38</v>
      </c>
      <c r="J27" s="12" t="s">
        <v>18</v>
      </c>
      <c r="K27" s="12" t="s">
        <v>51</v>
      </c>
      <c r="L27" s="12">
        <v>25</v>
      </c>
      <c r="M27" s="14">
        <v>375</v>
      </c>
      <c r="N27" s="14">
        <v>9375</v>
      </c>
      <c r="O27" s="12" t="str">
        <f>IF( L27&gt;=20, "Y","N")</f>
        <v>Y</v>
      </c>
      <c r="P27" s="16">
        <f>IF(L27&gt;=20,0.95*N27,N27)</f>
        <v>8906.25</v>
      </c>
    </row>
    <row r="28" spans="1:16" x14ac:dyDescent="0.2">
      <c r="A28" s="15">
        <v>24</v>
      </c>
      <c r="B28" s="13">
        <v>43894</v>
      </c>
      <c r="C28" s="12" t="s">
        <v>50</v>
      </c>
      <c r="D28" s="12" t="s">
        <v>45</v>
      </c>
      <c r="E28" s="12" t="s">
        <v>21</v>
      </c>
      <c r="F28" s="12">
        <v>162</v>
      </c>
      <c r="G28" s="12" t="str">
        <f>VLOOKUP(F28,'Customer Info'!A$3:C$12,2,FALSE)</f>
        <v>Cruise</v>
      </c>
      <c r="H28" s="12" t="str">
        <f>VLOOKUP(F28,'Customer Info'!A$4:C$12,3,FALSE)</f>
        <v>Denise Harris</v>
      </c>
      <c r="I28" s="12" t="s">
        <v>22</v>
      </c>
      <c r="J28" s="12" t="s">
        <v>18</v>
      </c>
      <c r="K28" s="12" t="s">
        <v>52</v>
      </c>
      <c r="L28" s="12">
        <v>50</v>
      </c>
      <c r="M28" s="14">
        <v>260</v>
      </c>
      <c r="N28" s="14">
        <v>13000</v>
      </c>
      <c r="O28" s="12" t="str">
        <f>IF( L28&gt;=20, "Y","N")</f>
        <v>Y</v>
      </c>
      <c r="P28" s="16">
        <f>IF(L28&gt;=20,0.95*N28,N28)</f>
        <v>12350</v>
      </c>
    </row>
    <row r="29" spans="1:16" x14ac:dyDescent="0.2">
      <c r="A29" s="15">
        <v>25</v>
      </c>
      <c r="B29" s="13">
        <v>43897</v>
      </c>
      <c r="C29" s="12" t="s">
        <v>50</v>
      </c>
      <c r="D29" s="12" t="s">
        <v>20</v>
      </c>
      <c r="E29" s="12" t="s">
        <v>21</v>
      </c>
      <c r="F29" s="12">
        <v>180</v>
      </c>
      <c r="G29" s="12" t="str">
        <f>VLOOKUP(F29,'Customer Info'!A$3:C$12,2,FALSE)</f>
        <v>Milago</v>
      </c>
      <c r="H29" s="12" t="str">
        <f>VLOOKUP(F29,'Customer Info'!A$4:C$12,3,FALSE)</f>
        <v>Sam Cooper</v>
      </c>
      <c r="I29" s="12" t="s">
        <v>17</v>
      </c>
      <c r="J29" s="12" t="s">
        <v>39</v>
      </c>
      <c r="K29" s="12" t="s">
        <v>53</v>
      </c>
      <c r="L29" s="12">
        <v>22</v>
      </c>
      <c r="M29" s="14">
        <v>235</v>
      </c>
      <c r="N29" s="14">
        <v>5170</v>
      </c>
      <c r="O29" s="12" t="str">
        <f>IF( L29&gt;=20, "Y","N")</f>
        <v>Y</v>
      </c>
      <c r="P29" s="16">
        <f>IF(L29&gt;=20,0.95*N29,N29)</f>
        <v>4911.5</v>
      </c>
    </row>
    <row r="30" spans="1:16" x14ac:dyDescent="0.2">
      <c r="A30" s="15">
        <v>26</v>
      </c>
      <c r="B30" s="13">
        <v>43899</v>
      </c>
      <c r="C30" s="12" t="s">
        <v>50</v>
      </c>
      <c r="D30" s="12" t="s">
        <v>15</v>
      </c>
      <c r="E30" s="12" t="s">
        <v>16</v>
      </c>
      <c r="F30" s="12">
        <v>144</v>
      </c>
      <c r="G30" s="12" t="str">
        <f>VLOOKUP(F30,'Customer Info'!A$3:C$12,2,FALSE)</f>
        <v>Affinity</v>
      </c>
      <c r="H30" s="12" t="str">
        <f>VLOOKUP(F30,'Customer Info'!A$4:C$12,3,FALSE)</f>
        <v>Christina Bell</v>
      </c>
      <c r="I30" s="12" t="s">
        <v>32</v>
      </c>
      <c r="J30" s="12" t="s">
        <v>30</v>
      </c>
      <c r="K30" s="12" t="s">
        <v>54</v>
      </c>
      <c r="L30" s="12">
        <v>15</v>
      </c>
      <c r="M30" s="14">
        <v>295</v>
      </c>
      <c r="N30" s="14">
        <v>4425</v>
      </c>
      <c r="O30" s="12" t="str">
        <f>IF( L30&gt;=20, "Y","N")</f>
        <v>N</v>
      </c>
      <c r="P30" s="16">
        <f>IF(L30&gt;=20,0.95*N30,N30)</f>
        <v>4425</v>
      </c>
    </row>
    <row r="31" spans="1:16" x14ac:dyDescent="0.2">
      <c r="A31" s="15">
        <v>27</v>
      </c>
      <c r="B31" s="13">
        <v>43901</v>
      </c>
      <c r="C31" s="12" t="s">
        <v>50</v>
      </c>
      <c r="D31" s="12" t="s">
        <v>35</v>
      </c>
      <c r="E31" s="12" t="s">
        <v>16</v>
      </c>
      <c r="F31" s="12">
        <v>166</v>
      </c>
      <c r="G31" s="12" t="str">
        <f>VLOOKUP(F31,'Customer Info'!A$3:C$12,2,FALSE)</f>
        <v>Port Royale</v>
      </c>
      <c r="H31" s="12" t="str">
        <f>VLOOKUP(F31,'Customer Info'!A$4:C$12,3,FALSE)</f>
        <v>Dan Hill</v>
      </c>
      <c r="I31" s="12" t="s">
        <v>47</v>
      </c>
      <c r="J31" s="12" t="s">
        <v>39</v>
      </c>
      <c r="K31" s="12" t="s">
        <v>55</v>
      </c>
      <c r="L31" s="12">
        <v>10</v>
      </c>
      <c r="M31" s="14">
        <v>220</v>
      </c>
      <c r="N31" s="14">
        <v>2200</v>
      </c>
      <c r="O31" s="12" t="str">
        <f>IF( L31&gt;=20, "Y","N")</f>
        <v>N</v>
      </c>
      <c r="P31" s="16">
        <f>IF(L31&gt;=20,0.95*N31,N31)</f>
        <v>2200</v>
      </c>
    </row>
    <row r="32" spans="1:16" x14ac:dyDescent="0.2">
      <c r="A32" s="15">
        <v>28</v>
      </c>
      <c r="B32" s="13">
        <v>43902</v>
      </c>
      <c r="C32" s="12" t="s">
        <v>50</v>
      </c>
      <c r="D32" s="12" t="s">
        <v>28</v>
      </c>
      <c r="E32" s="12" t="s">
        <v>29</v>
      </c>
      <c r="F32" s="12">
        <v>178</v>
      </c>
      <c r="G32" s="12" t="str">
        <f>VLOOKUP(F32,'Customer Info'!A$3:C$12,2,FALSE)</f>
        <v>Vento</v>
      </c>
      <c r="H32" s="12" t="str">
        <f>VLOOKUP(F32,'Customer Info'!A$4:C$12,3,FALSE)</f>
        <v>Amanda Wood</v>
      </c>
      <c r="I32" s="12" t="s">
        <v>26</v>
      </c>
      <c r="J32" s="12" t="s">
        <v>18</v>
      </c>
      <c r="K32" s="12" t="s">
        <v>27</v>
      </c>
      <c r="L32" s="12">
        <v>20</v>
      </c>
      <c r="M32" s="14">
        <v>350</v>
      </c>
      <c r="N32" s="14">
        <v>7000</v>
      </c>
      <c r="O32" s="12" t="str">
        <f>IF( L32&gt;=20, "Y","N")</f>
        <v>Y</v>
      </c>
      <c r="P32" s="16">
        <f>IF(L32&gt;=20,0.95*N32,N32)</f>
        <v>6650</v>
      </c>
    </row>
    <row r="33" spans="1:16" x14ac:dyDescent="0.2">
      <c r="A33" s="15">
        <v>29</v>
      </c>
      <c r="B33" s="13">
        <v>43904</v>
      </c>
      <c r="C33" s="12" t="s">
        <v>50</v>
      </c>
      <c r="D33" s="12" t="s">
        <v>45</v>
      </c>
      <c r="E33" s="12" t="s">
        <v>21</v>
      </c>
      <c r="F33" s="12">
        <v>157</v>
      </c>
      <c r="G33" s="12" t="str">
        <f>VLOOKUP(F33,'Customer Info'!A$3:C$12,2,FALSE)</f>
        <v>MarkPlus</v>
      </c>
      <c r="H33" s="12" t="str">
        <f>VLOOKUP(F33,'Customer Info'!A$4:C$12,3,FALSE)</f>
        <v>Matt Reed</v>
      </c>
      <c r="I33" s="12" t="s">
        <v>17</v>
      </c>
      <c r="J33" s="12" t="s">
        <v>33</v>
      </c>
      <c r="K33" s="12" t="s">
        <v>56</v>
      </c>
      <c r="L33" s="12">
        <v>14</v>
      </c>
      <c r="M33" s="14">
        <v>235</v>
      </c>
      <c r="N33" s="14">
        <v>3290</v>
      </c>
      <c r="O33" s="12" t="str">
        <f>IF( L33&gt;=20, "Y","N")</f>
        <v>N</v>
      </c>
      <c r="P33" s="16">
        <f>IF(L33&gt;=20,0.95*N33,N33)</f>
        <v>3290</v>
      </c>
    </row>
    <row r="34" spans="1:16" x14ac:dyDescent="0.2">
      <c r="A34" s="15">
        <v>30</v>
      </c>
      <c r="B34" s="13">
        <v>43908</v>
      </c>
      <c r="C34" s="12" t="s">
        <v>50</v>
      </c>
      <c r="D34" s="12" t="s">
        <v>20</v>
      </c>
      <c r="E34" s="12" t="s">
        <v>21</v>
      </c>
      <c r="F34" s="12">
        <v>152</v>
      </c>
      <c r="G34" s="12" t="str">
        <f>VLOOKUP(F34,'Customer Info'!A$3:C$12,2,FALSE)</f>
        <v>Secspace</v>
      </c>
      <c r="H34" s="12" t="str">
        <f>VLOOKUP(F34,'Customer Info'!A$4:C$12,3,FALSE)</f>
        <v>Rob Nelson</v>
      </c>
      <c r="I34" s="12" t="s">
        <v>47</v>
      </c>
      <c r="J34" s="12" t="s">
        <v>33</v>
      </c>
      <c r="K34" s="12" t="s">
        <v>57</v>
      </c>
      <c r="L34" s="12">
        <v>28</v>
      </c>
      <c r="M34" s="14">
        <v>220</v>
      </c>
      <c r="N34" s="14">
        <v>6160</v>
      </c>
      <c r="O34" s="12" t="str">
        <f>IF( L34&gt;=20, "Y","N")</f>
        <v>Y</v>
      </c>
      <c r="P34" s="16">
        <f>IF(L34&gt;=20,0.95*N34,N34)</f>
        <v>5852</v>
      </c>
    </row>
    <row r="35" spans="1:16" x14ac:dyDescent="0.2">
      <c r="A35" s="15">
        <v>31</v>
      </c>
      <c r="B35" s="13">
        <v>43913</v>
      </c>
      <c r="C35" s="12" t="s">
        <v>50</v>
      </c>
      <c r="D35" s="12" t="s">
        <v>45</v>
      </c>
      <c r="E35" s="12" t="s">
        <v>21</v>
      </c>
      <c r="F35" s="12">
        <v>162</v>
      </c>
      <c r="G35" s="12" t="str">
        <f>VLOOKUP(F35,'Customer Info'!A$3:C$12,2,FALSE)</f>
        <v>Cruise</v>
      </c>
      <c r="H35" s="12" t="str">
        <f>VLOOKUP(F35,'Customer Info'!A$4:C$12,3,FALSE)</f>
        <v>Denise Harris</v>
      </c>
      <c r="I35" s="12" t="s">
        <v>17</v>
      </c>
      <c r="J35" s="12" t="s">
        <v>18</v>
      </c>
      <c r="K35" s="12" t="s">
        <v>19</v>
      </c>
      <c r="L35" s="12">
        <v>12</v>
      </c>
      <c r="M35" s="14">
        <v>235</v>
      </c>
      <c r="N35" s="14">
        <v>2820</v>
      </c>
      <c r="O35" s="12" t="str">
        <f>IF( L35&gt;=20, "Y","N")</f>
        <v>N</v>
      </c>
      <c r="P35" s="16">
        <f>IF(L35&gt;=20,0.95*N35,N35)</f>
        <v>2820</v>
      </c>
    </row>
    <row r="36" spans="1:16" x14ac:dyDescent="0.2">
      <c r="A36" s="15">
        <v>32</v>
      </c>
      <c r="B36" s="13">
        <v>43914</v>
      </c>
      <c r="C36" s="12" t="s">
        <v>50</v>
      </c>
      <c r="D36" s="12" t="s">
        <v>15</v>
      </c>
      <c r="E36" s="12" t="s">
        <v>16</v>
      </c>
      <c r="F36" s="12">
        <v>180</v>
      </c>
      <c r="G36" s="12" t="str">
        <f>VLOOKUP(F36,'Customer Info'!A$3:C$12,2,FALSE)</f>
        <v>Milago</v>
      </c>
      <c r="H36" s="12" t="str">
        <f>VLOOKUP(F36,'Customer Info'!A$4:C$12,3,FALSE)</f>
        <v>Sam Cooper</v>
      </c>
      <c r="I36" s="12" t="s">
        <v>32</v>
      </c>
      <c r="J36" s="12" t="s">
        <v>39</v>
      </c>
      <c r="K36" s="12" t="s">
        <v>43</v>
      </c>
      <c r="L36" s="12">
        <v>35</v>
      </c>
      <c r="M36" s="14">
        <v>295</v>
      </c>
      <c r="N36" s="14">
        <v>10325</v>
      </c>
      <c r="O36" s="12" t="str">
        <f>IF( L36&gt;=20, "Y","N")</f>
        <v>Y</v>
      </c>
      <c r="P36" s="16">
        <f>IF(L36&gt;=20,0.95*N36,N36)</f>
        <v>9808.75</v>
      </c>
    </row>
    <row r="37" spans="1:16" x14ac:dyDescent="0.2">
      <c r="A37" s="15">
        <v>33</v>
      </c>
      <c r="B37" s="13">
        <v>43916</v>
      </c>
      <c r="C37" s="12" t="s">
        <v>50</v>
      </c>
      <c r="D37" s="12" t="s">
        <v>28</v>
      </c>
      <c r="E37" s="12" t="s">
        <v>29</v>
      </c>
      <c r="F37" s="12">
        <v>178</v>
      </c>
      <c r="G37" s="12" t="str">
        <f>VLOOKUP(F37,'Customer Info'!A$3:C$12,2,FALSE)</f>
        <v>Vento</v>
      </c>
      <c r="H37" s="12" t="str">
        <f>VLOOKUP(F37,'Customer Info'!A$4:C$12,3,FALSE)</f>
        <v>Amanda Wood</v>
      </c>
      <c r="I37" s="12" t="s">
        <v>38</v>
      </c>
      <c r="J37" s="12" t="s">
        <v>39</v>
      </c>
      <c r="K37" s="12" t="s">
        <v>40</v>
      </c>
      <c r="L37" s="12">
        <v>20</v>
      </c>
      <c r="M37" s="14">
        <v>375</v>
      </c>
      <c r="N37" s="14">
        <v>7500</v>
      </c>
      <c r="O37" s="12" t="str">
        <f>IF( L37&gt;=20, "Y","N")</f>
        <v>Y</v>
      </c>
      <c r="P37" s="16">
        <f>IF(L37&gt;=20,0.95*N37,N37)</f>
        <v>7125</v>
      </c>
    </row>
    <row r="38" spans="1:16" x14ac:dyDescent="0.2">
      <c r="A38" s="15">
        <v>34</v>
      </c>
      <c r="B38" s="13">
        <v>43918</v>
      </c>
      <c r="C38" s="12" t="s">
        <v>50</v>
      </c>
      <c r="D38" s="12" t="s">
        <v>35</v>
      </c>
      <c r="E38" s="12" t="s">
        <v>16</v>
      </c>
      <c r="F38" s="12">
        <v>152</v>
      </c>
      <c r="G38" s="12" t="str">
        <f>VLOOKUP(F38,'Customer Info'!A$3:C$12,2,FALSE)</f>
        <v>Secspace</v>
      </c>
      <c r="H38" s="12" t="str">
        <f>VLOOKUP(F38,'Customer Info'!A$4:C$12,3,FALSE)</f>
        <v>Rob Nelson</v>
      </c>
      <c r="I38" s="12" t="s">
        <v>47</v>
      </c>
      <c r="J38" s="12" t="s">
        <v>33</v>
      </c>
      <c r="K38" s="12" t="s">
        <v>57</v>
      </c>
      <c r="L38" s="12">
        <v>45</v>
      </c>
      <c r="M38" s="14">
        <v>220</v>
      </c>
      <c r="N38" s="14">
        <v>9900</v>
      </c>
      <c r="O38" s="12" t="str">
        <f>IF( L38&gt;=20, "Y","N")</f>
        <v>Y</v>
      </c>
      <c r="P38" s="16">
        <f>IF(L38&gt;=20,0.95*N38,N38)</f>
        <v>9405</v>
      </c>
    </row>
    <row r="39" spans="1:16" x14ac:dyDescent="0.2">
      <c r="A39" s="15">
        <v>35</v>
      </c>
      <c r="B39" s="13">
        <v>43923</v>
      </c>
      <c r="C39" s="12" t="s">
        <v>58</v>
      </c>
      <c r="D39" s="12" t="s">
        <v>20</v>
      </c>
      <c r="E39" s="12" t="s">
        <v>21</v>
      </c>
      <c r="F39" s="12">
        <v>136</v>
      </c>
      <c r="G39" s="12" t="str">
        <f>VLOOKUP(F39,'Customer Info'!A$3:C$12,2,FALSE)</f>
        <v>Telmark</v>
      </c>
      <c r="H39" s="12" t="str">
        <f>VLOOKUP(F39,'Customer Info'!A$4:C$12,3,FALSE)</f>
        <v>Emily Flores</v>
      </c>
      <c r="I39" s="12" t="s">
        <v>38</v>
      </c>
      <c r="J39" s="12" t="s">
        <v>18</v>
      </c>
      <c r="K39" s="12" t="s">
        <v>51</v>
      </c>
      <c r="L39" s="12">
        <v>15</v>
      </c>
      <c r="M39" s="14">
        <v>375</v>
      </c>
      <c r="N39" s="14">
        <v>5625</v>
      </c>
      <c r="O39" s="12" t="str">
        <f>IF( L39&gt;=20, "Y","N")</f>
        <v>N</v>
      </c>
      <c r="P39" s="16">
        <f>IF(L39&gt;=20,0.95*N39,N39)</f>
        <v>5625</v>
      </c>
    </row>
    <row r="40" spans="1:16" x14ac:dyDescent="0.2">
      <c r="A40" s="15">
        <v>36</v>
      </c>
      <c r="B40" s="13">
        <v>43927</v>
      </c>
      <c r="C40" s="12" t="s">
        <v>58</v>
      </c>
      <c r="D40" s="12" t="s">
        <v>45</v>
      </c>
      <c r="E40" s="12" t="s">
        <v>21</v>
      </c>
      <c r="F40" s="12">
        <v>132</v>
      </c>
      <c r="G40" s="12" t="str">
        <f>VLOOKUP(F40,'Customer Info'!A$3:C$12,2,FALSE)</f>
        <v>Bankia</v>
      </c>
      <c r="H40" s="12" t="str">
        <f>VLOOKUP(F40,'Customer Info'!A$4:C$12,3,FALSE)</f>
        <v>Lucas Adams</v>
      </c>
      <c r="I40" s="12" t="s">
        <v>26</v>
      </c>
      <c r="J40" s="12" t="s">
        <v>18</v>
      </c>
      <c r="K40" s="12" t="s">
        <v>27</v>
      </c>
      <c r="L40" s="12">
        <v>14</v>
      </c>
      <c r="M40" s="14">
        <v>350</v>
      </c>
      <c r="N40" s="14">
        <v>4900</v>
      </c>
      <c r="O40" s="12" t="str">
        <f>IF( L40&gt;=20, "Y","N")</f>
        <v>N</v>
      </c>
      <c r="P40" s="16">
        <f>IF(L40&gt;=20,0.95*N40,N40)</f>
        <v>4900</v>
      </c>
    </row>
    <row r="41" spans="1:16" x14ac:dyDescent="0.2">
      <c r="A41" s="15">
        <v>37</v>
      </c>
      <c r="B41" s="13">
        <v>43928</v>
      </c>
      <c r="C41" s="12" t="s">
        <v>58</v>
      </c>
      <c r="D41" s="12" t="s">
        <v>28</v>
      </c>
      <c r="E41" s="12" t="s">
        <v>29</v>
      </c>
      <c r="F41" s="12">
        <v>157</v>
      </c>
      <c r="G41" s="12" t="str">
        <f>VLOOKUP(F41,'Customer Info'!A$3:C$12,2,FALSE)</f>
        <v>MarkPlus</v>
      </c>
      <c r="H41" s="12" t="str">
        <f>VLOOKUP(F41,'Customer Info'!A$4:C$12,3,FALSE)</f>
        <v>Matt Reed</v>
      </c>
      <c r="I41" s="12" t="s">
        <v>32</v>
      </c>
      <c r="J41" s="12" t="s">
        <v>33</v>
      </c>
      <c r="K41" s="12" t="s">
        <v>34</v>
      </c>
      <c r="L41" s="12">
        <v>32</v>
      </c>
      <c r="M41" s="14">
        <v>295</v>
      </c>
      <c r="N41" s="14">
        <v>9440</v>
      </c>
      <c r="O41" s="12" t="str">
        <f>IF( L41&gt;=20, "Y","N")</f>
        <v>Y</v>
      </c>
      <c r="P41" s="16">
        <f>IF(L41&gt;=20,0.95*N41,N41)</f>
        <v>8968</v>
      </c>
    </row>
    <row r="42" spans="1:16" x14ac:dyDescent="0.2">
      <c r="A42" s="15">
        <v>38</v>
      </c>
      <c r="B42" s="13">
        <v>43932</v>
      </c>
      <c r="C42" s="12" t="s">
        <v>58</v>
      </c>
      <c r="D42" s="12" t="s">
        <v>25</v>
      </c>
      <c r="E42" s="12" t="s">
        <v>21</v>
      </c>
      <c r="F42" s="12">
        <v>132</v>
      </c>
      <c r="G42" s="12" t="str">
        <f>VLOOKUP(F42,'Customer Info'!A$3:C$12,2,FALSE)</f>
        <v>Bankia</v>
      </c>
      <c r="H42" s="12" t="str">
        <f>VLOOKUP(F42,'Customer Info'!A$4:C$12,3,FALSE)</f>
        <v>Lucas Adams</v>
      </c>
      <c r="I42" s="12" t="s">
        <v>22</v>
      </c>
      <c r="J42" s="12" t="s">
        <v>18</v>
      </c>
      <c r="K42" s="12" t="s">
        <v>52</v>
      </c>
      <c r="L42" s="12">
        <v>40</v>
      </c>
      <c r="M42" s="14">
        <v>260</v>
      </c>
      <c r="N42" s="14">
        <v>10400</v>
      </c>
      <c r="O42" s="12" t="str">
        <f>IF( L42&gt;=20, "Y","N")</f>
        <v>Y</v>
      </c>
      <c r="P42" s="16">
        <f>IF(L42&gt;=20,0.95*N42,N42)</f>
        <v>9880</v>
      </c>
    </row>
    <row r="43" spans="1:16" x14ac:dyDescent="0.2">
      <c r="A43" s="15">
        <v>39</v>
      </c>
      <c r="B43" s="13">
        <v>43933</v>
      </c>
      <c r="C43" s="12" t="s">
        <v>58</v>
      </c>
      <c r="D43" s="12" t="s">
        <v>35</v>
      </c>
      <c r="E43" s="12" t="s">
        <v>16</v>
      </c>
      <c r="F43" s="12">
        <v>166</v>
      </c>
      <c r="G43" s="12" t="str">
        <f>VLOOKUP(F43,'Customer Info'!A$3:C$12,2,FALSE)</f>
        <v>Port Royale</v>
      </c>
      <c r="H43" s="12" t="str">
        <f>VLOOKUP(F43,'Customer Info'!A$4:C$12,3,FALSE)</f>
        <v>Dan Hill</v>
      </c>
      <c r="I43" s="12" t="s">
        <v>17</v>
      </c>
      <c r="J43" s="12" t="s">
        <v>18</v>
      </c>
      <c r="K43" s="12" t="s">
        <v>19</v>
      </c>
      <c r="L43" s="12">
        <v>45</v>
      </c>
      <c r="M43" s="14">
        <v>235</v>
      </c>
      <c r="N43" s="14">
        <v>10575</v>
      </c>
      <c r="O43" s="12" t="str">
        <f>IF( L43&gt;=20, "Y","N")</f>
        <v>Y</v>
      </c>
      <c r="P43" s="16">
        <f>IF(L43&gt;=20,0.95*N43,N43)</f>
        <v>10046.25</v>
      </c>
    </row>
    <row r="44" spans="1:16" x14ac:dyDescent="0.2">
      <c r="A44" s="15">
        <v>40</v>
      </c>
      <c r="B44" s="13">
        <v>43933</v>
      </c>
      <c r="C44" s="12" t="s">
        <v>58</v>
      </c>
      <c r="D44" s="12" t="s">
        <v>20</v>
      </c>
      <c r="E44" s="12" t="s">
        <v>21</v>
      </c>
      <c r="F44" s="12">
        <v>180</v>
      </c>
      <c r="G44" s="12" t="str">
        <f>VLOOKUP(F44,'Customer Info'!A$3:C$12,2,FALSE)</f>
        <v>Milago</v>
      </c>
      <c r="H44" s="12" t="str">
        <f>VLOOKUP(F44,'Customer Info'!A$4:C$12,3,FALSE)</f>
        <v>Sam Cooper</v>
      </c>
      <c r="I44" s="12" t="s">
        <v>47</v>
      </c>
      <c r="J44" s="12" t="s">
        <v>39</v>
      </c>
      <c r="K44" s="12" t="s">
        <v>55</v>
      </c>
      <c r="L44" s="12">
        <v>24</v>
      </c>
      <c r="M44" s="14">
        <v>220</v>
      </c>
      <c r="N44" s="14">
        <v>5280</v>
      </c>
      <c r="O44" s="12" t="str">
        <f>IF( L44&gt;=20, "Y","N")</f>
        <v>Y</v>
      </c>
      <c r="P44" s="16">
        <f>IF(L44&gt;=20,0.95*N44,N44)</f>
        <v>5016</v>
      </c>
    </row>
    <row r="45" spans="1:16" x14ac:dyDescent="0.2">
      <c r="A45" s="15">
        <v>41</v>
      </c>
      <c r="B45" s="13">
        <v>43935</v>
      </c>
      <c r="C45" s="12" t="s">
        <v>58</v>
      </c>
      <c r="D45" s="12" t="s">
        <v>45</v>
      </c>
      <c r="E45" s="12" t="s">
        <v>21</v>
      </c>
      <c r="F45" s="12">
        <v>132</v>
      </c>
      <c r="G45" s="12" t="str">
        <f>VLOOKUP(F45,'Customer Info'!A$3:C$12,2,FALSE)</f>
        <v>Bankia</v>
      </c>
      <c r="H45" s="12" t="str">
        <f>VLOOKUP(F45,'Customer Info'!A$4:C$12,3,FALSE)</f>
        <v>Lucas Adams</v>
      </c>
      <c r="I45" s="12" t="s">
        <v>38</v>
      </c>
      <c r="J45" s="12" t="s">
        <v>18</v>
      </c>
      <c r="K45" s="12" t="s">
        <v>51</v>
      </c>
      <c r="L45" s="12">
        <v>30</v>
      </c>
      <c r="M45" s="14">
        <v>375</v>
      </c>
      <c r="N45" s="14">
        <v>11250</v>
      </c>
      <c r="O45" s="12" t="str">
        <f>IF( L45&gt;=20, "Y","N")</f>
        <v>Y</v>
      </c>
      <c r="P45" s="16">
        <f>IF(L45&gt;=20,0.95*N45,N45)</f>
        <v>10687.5</v>
      </c>
    </row>
    <row r="46" spans="1:16" x14ac:dyDescent="0.2">
      <c r="A46" s="15">
        <v>42</v>
      </c>
      <c r="B46" s="13">
        <v>43936</v>
      </c>
      <c r="C46" s="12" t="s">
        <v>58</v>
      </c>
      <c r="D46" s="12" t="s">
        <v>45</v>
      </c>
      <c r="E46" s="12" t="s">
        <v>21</v>
      </c>
      <c r="F46" s="12">
        <v>144</v>
      </c>
      <c r="G46" s="12" t="str">
        <f>VLOOKUP(F46,'Customer Info'!A$3:C$12,2,FALSE)</f>
        <v>Affinity</v>
      </c>
      <c r="H46" s="12" t="str">
        <f>VLOOKUP(F46,'Customer Info'!A$4:C$12,3,FALSE)</f>
        <v>Christina Bell</v>
      </c>
      <c r="I46" s="12" t="s">
        <v>22</v>
      </c>
      <c r="J46" s="12" t="s">
        <v>23</v>
      </c>
      <c r="K46" s="12" t="s">
        <v>24</v>
      </c>
      <c r="L46" s="12">
        <v>15</v>
      </c>
      <c r="M46" s="14">
        <v>260</v>
      </c>
      <c r="N46" s="14">
        <v>3900</v>
      </c>
      <c r="O46" s="12" t="str">
        <f>IF( L46&gt;=20, "Y","N")</f>
        <v>N</v>
      </c>
      <c r="P46" s="16">
        <f>IF(L46&gt;=20,0.95*N46,N46)</f>
        <v>3900</v>
      </c>
    </row>
    <row r="47" spans="1:16" x14ac:dyDescent="0.2">
      <c r="A47" s="15">
        <v>43</v>
      </c>
      <c r="B47" s="13">
        <v>43937</v>
      </c>
      <c r="C47" s="12" t="s">
        <v>58</v>
      </c>
      <c r="D47" s="12" t="s">
        <v>35</v>
      </c>
      <c r="E47" s="12" t="s">
        <v>16</v>
      </c>
      <c r="F47" s="12">
        <v>157</v>
      </c>
      <c r="G47" s="12" t="str">
        <f>VLOOKUP(F47,'Customer Info'!A$3:C$12,2,FALSE)</f>
        <v>MarkPlus</v>
      </c>
      <c r="H47" s="12" t="str">
        <f>VLOOKUP(F47,'Customer Info'!A$4:C$12,3,FALSE)</f>
        <v>Matt Reed</v>
      </c>
      <c r="I47" s="12" t="s">
        <v>38</v>
      </c>
      <c r="J47" s="12" t="s">
        <v>18</v>
      </c>
      <c r="K47" s="12" t="s">
        <v>51</v>
      </c>
      <c r="L47" s="12">
        <v>15</v>
      </c>
      <c r="M47" s="14">
        <v>375</v>
      </c>
      <c r="N47" s="14">
        <v>5625</v>
      </c>
      <c r="O47" s="12" t="str">
        <f>IF( L47&gt;=20, "Y","N")</f>
        <v>N</v>
      </c>
      <c r="P47" s="16">
        <f>IF(L47&gt;=20,0.95*N47,N47)</f>
        <v>5625</v>
      </c>
    </row>
    <row r="48" spans="1:16" x14ac:dyDescent="0.2">
      <c r="A48" s="15">
        <v>44</v>
      </c>
      <c r="B48" s="13">
        <v>43940</v>
      </c>
      <c r="C48" s="12" t="s">
        <v>58</v>
      </c>
      <c r="D48" s="12" t="s">
        <v>15</v>
      </c>
      <c r="E48" s="12" t="s">
        <v>16</v>
      </c>
      <c r="F48" s="12">
        <v>180</v>
      </c>
      <c r="G48" s="12" t="str">
        <f>VLOOKUP(F48,'Customer Info'!A$3:C$12,2,FALSE)</f>
        <v>Milago</v>
      </c>
      <c r="H48" s="12" t="str">
        <f>VLOOKUP(F48,'Customer Info'!A$4:C$12,3,FALSE)</f>
        <v>Sam Cooper</v>
      </c>
      <c r="I48" s="12" t="s">
        <v>32</v>
      </c>
      <c r="J48" s="12" t="s">
        <v>30</v>
      </c>
      <c r="K48" s="12" t="s">
        <v>54</v>
      </c>
      <c r="L48" s="12">
        <v>42</v>
      </c>
      <c r="M48" s="14">
        <v>295</v>
      </c>
      <c r="N48" s="14">
        <v>12390</v>
      </c>
      <c r="O48" s="12" t="str">
        <f>IF( L48&gt;=20, "Y","N")</f>
        <v>Y</v>
      </c>
      <c r="P48" s="16">
        <f>IF(L48&gt;=20,0.95*N48,N48)</f>
        <v>11770.5</v>
      </c>
    </row>
    <row r="49" spans="1:16" x14ac:dyDescent="0.2">
      <c r="A49" s="15">
        <v>45</v>
      </c>
      <c r="B49" s="13">
        <v>43941</v>
      </c>
      <c r="C49" s="12" t="s">
        <v>58</v>
      </c>
      <c r="D49" s="12" t="s">
        <v>15</v>
      </c>
      <c r="E49" s="12" t="s">
        <v>16</v>
      </c>
      <c r="F49" s="12">
        <v>132</v>
      </c>
      <c r="G49" s="12" t="str">
        <f>VLOOKUP(F49,'Customer Info'!A$3:C$12,2,FALSE)</f>
        <v>Bankia</v>
      </c>
      <c r="H49" s="12" t="str">
        <f>VLOOKUP(F49,'Customer Info'!A$4:C$12,3,FALSE)</f>
        <v>Lucas Adams</v>
      </c>
      <c r="I49" s="12" t="s">
        <v>26</v>
      </c>
      <c r="J49" s="12" t="s">
        <v>18</v>
      </c>
      <c r="K49" s="12" t="s">
        <v>27</v>
      </c>
      <c r="L49" s="12">
        <v>26</v>
      </c>
      <c r="M49" s="14">
        <v>350</v>
      </c>
      <c r="N49" s="14">
        <v>9100</v>
      </c>
      <c r="O49" s="12" t="str">
        <f>IF( L49&gt;=20, "Y","N")</f>
        <v>Y</v>
      </c>
      <c r="P49" s="16">
        <f>IF(L49&gt;=20,0.95*N49,N49)</f>
        <v>8645</v>
      </c>
    </row>
    <row r="50" spans="1:16" x14ac:dyDescent="0.2">
      <c r="A50" s="15">
        <v>46</v>
      </c>
      <c r="B50" s="13">
        <v>43943</v>
      </c>
      <c r="C50" s="12" t="s">
        <v>58</v>
      </c>
      <c r="D50" s="12" t="s">
        <v>28</v>
      </c>
      <c r="E50" s="12" t="s">
        <v>29</v>
      </c>
      <c r="F50" s="12">
        <v>162</v>
      </c>
      <c r="G50" s="12" t="str">
        <f>VLOOKUP(F50,'Customer Info'!A$3:C$12,2,FALSE)</f>
        <v>Cruise</v>
      </c>
      <c r="H50" s="12" t="str">
        <f>VLOOKUP(F50,'Customer Info'!A$4:C$12,3,FALSE)</f>
        <v>Denise Harris</v>
      </c>
      <c r="I50" s="12" t="s">
        <v>22</v>
      </c>
      <c r="J50" s="12" t="s">
        <v>33</v>
      </c>
      <c r="K50" s="12" t="s">
        <v>59</v>
      </c>
      <c r="L50" s="12">
        <v>35</v>
      </c>
      <c r="M50" s="14">
        <v>260</v>
      </c>
      <c r="N50" s="14">
        <v>9100</v>
      </c>
      <c r="O50" s="12" t="str">
        <f>IF( L50&gt;=20, "Y","N")</f>
        <v>Y</v>
      </c>
      <c r="P50" s="16">
        <f>IF(L50&gt;=20,0.95*N50,N50)</f>
        <v>8645</v>
      </c>
    </row>
    <row r="51" spans="1:16" x14ac:dyDescent="0.2">
      <c r="A51" s="15">
        <v>47</v>
      </c>
      <c r="B51" s="13">
        <v>43944</v>
      </c>
      <c r="C51" s="12" t="s">
        <v>58</v>
      </c>
      <c r="D51" s="12" t="s">
        <v>35</v>
      </c>
      <c r="E51" s="12" t="s">
        <v>16</v>
      </c>
      <c r="F51" s="12">
        <v>144</v>
      </c>
      <c r="G51" s="12" t="str">
        <f>VLOOKUP(F51,'Customer Info'!A$3:C$12,2,FALSE)</f>
        <v>Affinity</v>
      </c>
      <c r="H51" s="12" t="str">
        <f>VLOOKUP(F51,'Customer Info'!A$4:C$12,3,FALSE)</f>
        <v>Christina Bell</v>
      </c>
      <c r="I51" s="12" t="s">
        <v>47</v>
      </c>
      <c r="J51" s="12" t="s">
        <v>39</v>
      </c>
      <c r="K51" s="12" t="s">
        <v>55</v>
      </c>
      <c r="L51" s="12">
        <v>32</v>
      </c>
      <c r="M51" s="14">
        <v>220</v>
      </c>
      <c r="N51" s="14">
        <v>7040</v>
      </c>
      <c r="O51" s="12" t="str">
        <f>IF( L51&gt;=20, "Y","N")</f>
        <v>Y</v>
      </c>
      <c r="P51" s="16">
        <f>IF(L51&gt;=20,0.95*N51,N51)</f>
        <v>6688</v>
      </c>
    </row>
    <row r="52" spans="1:16" x14ac:dyDescent="0.2">
      <c r="A52" s="15">
        <v>48</v>
      </c>
      <c r="B52" s="13">
        <v>43948</v>
      </c>
      <c r="C52" s="12" t="s">
        <v>58</v>
      </c>
      <c r="D52" s="12" t="s">
        <v>45</v>
      </c>
      <c r="E52" s="12" t="s">
        <v>21</v>
      </c>
      <c r="F52" s="12">
        <v>132</v>
      </c>
      <c r="G52" s="12" t="str">
        <f>VLOOKUP(F52,'Customer Info'!A$3:C$12,2,FALSE)</f>
        <v>Bankia</v>
      </c>
      <c r="H52" s="12" t="str">
        <f>VLOOKUP(F52,'Customer Info'!A$4:C$12,3,FALSE)</f>
        <v>Lucas Adams</v>
      </c>
      <c r="I52" s="12" t="s">
        <v>32</v>
      </c>
      <c r="J52" s="12" t="s">
        <v>30</v>
      </c>
      <c r="K52" s="12" t="s">
        <v>54</v>
      </c>
      <c r="L52" s="12">
        <v>18</v>
      </c>
      <c r="M52" s="14">
        <v>295</v>
      </c>
      <c r="N52" s="14">
        <v>5310</v>
      </c>
      <c r="O52" s="12" t="str">
        <f>IF( L52&gt;=20, "Y","N")</f>
        <v>N</v>
      </c>
      <c r="P52" s="16">
        <f>IF(L52&gt;=20,0.95*N52,N52)</f>
        <v>5310</v>
      </c>
    </row>
    <row r="53" spans="1:16" x14ac:dyDescent="0.2">
      <c r="A53" s="15">
        <v>49</v>
      </c>
      <c r="B53" s="13">
        <v>43948</v>
      </c>
      <c r="C53" s="12" t="s">
        <v>58</v>
      </c>
      <c r="D53" s="12" t="s">
        <v>28</v>
      </c>
      <c r="E53" s="12" t="s">
        <v>29</v>
      </c>
      <c r="F53" s="12">
        <v>180</v>
      </c>
      <c r="G53" s="12" t="str">
        <f>VLOOKUP(F53,'Customer Info'!A$3:C$12,2,FALSE)</f>
        <v>Milago</v>
      </c>
      <c r="H53" s="12" t="str">
        <f>VLOOKUP(F53,'Customer Info'!A$4:C$12,3,FALSE)</f>
        <v>Sam Cooper</v>
      </c>
      <c r="I53" s="12" t="s">
        <v>26</v>
      </c>
      <c r="J53" s="12" t="s">
        <v>18</v>
      </c>
      <c r="K53" s="12" t="s">
        <v>27</v>
      </c>
      <c r="L53" s="12">
        <v>22</v>
      </c>
      <c r="M53" s="14">
        <v>350</v>
      </c>
      <c r="N53" s="14">
        <v>7700</v>
      </c>
      <c r="O53" s="12" t="str">
        <f>IF( L53&gt;=20, "Y","N")</f>
        <v>Y</v>
      </c>
      <c r="P53" s="16">
        <f>IF(L53&gt;=20,0.95*N53,N53)</f>
        <v>7315</v>
      </c>
    </row>
    <row r="54" spans="1:16" x14ac:dyDescent="0.2">
      <c r="A54" s="15">
        <v>50</v>
      </c>
      <c r="B54" s="13">
        <v>43951</v>
      </c>
      <c r="C54" s="12" t="s">
        <v>58</v>
      </c>
      <c r="D54" s="12" t="s">
        <v>37</v>
      </c>
      <c r="E54" s="12" t="s">
        <v>29</v>
      </c>
      <c r="F54" s="12">
        <v>162</v>
      </c>
      <c r="G54" s="12" t="str">
        <f>VLOOKUP(F54,'Customer Info'!A$3:C$12,2,FALSE)</f>
        <v>Cruise</v>
      </c>
      <c r="H54" s="12" t="str">
        <f>VLOOKUP(F54,'Customer Info'!A$4:C$12,3,FALSE)</f>
        <v>Denise Harris</v>
      </c>
      <c r="I54" s="12" t="s">
        <v>17</v>
      </c>
      <c r="J54" s="12" t="s">
        <v>33</v>
      </c>
      <c r="K54" s="12" t="s">
        <v>56</v>
      </c>
      <c r="L54" s="12">
        <v>38</v>
      </c>
      <c r="M54" s="14">
        <v>235</v>
      </c>
      <c r="N54" s="14">
        <v>8930</v>
      </c>
      <c r="O54" s="12" t="str">
        <f>IF( L54&gt;=20, "Y","N")</f>
        <v>Y</v>
      </c>
      <c r="P54" s="16">
        <f>IF(L54&gt;=20,0.95*N54,N54)</f>
        <v>8483.5</v>
      </c>
    </row>
    <row r="55" spans="1:16" x14ac:dyDescent="0.2">
      <c r="A55" s="15">
        <v>51</v>
      </c>
      <c r="B55" s="13">
        <v>43952</v>
      </c>
      <c r="C55" s="12" t="s">
        <v>60</v>
      </c>
      <c r="D55" s="12" t="s">
        <v>15</v>
      </c>
      <c r="E55" s="12" t="s">
        <v>16</v>
      </c>
      <c r="F55" s="12">
        <v>180</v>
      </c>
      <c r="G55" s="12" t="str">
        <f>VLOOKUP(F55,'Customer Info'!A$3:C$12,2,FALSE)</f>
        <v>Milago</v>
      </c>
      <c r="H55" s="12" t="str">
        <f>VLOOKUP(F55,'Customer Info'!A$4:C$12,3,FALSE)</f>
        <v>Sam Cooper</v>
      </c>
      <c r="I55" s="12" t="s">
        <v>47</v>
      </c>
      <c r="J55" s="12" t="s">
        <v>18</v>
      </c>
      <c r="K55" s="12" t="s">
        <v>61</v>
      </c>
      <c r="L55" s="12">
        <v>42</v>
      </c>
      <c r="M55" s="14">
        <v>220</v>
      </c>
      <c r="N55" s="14">
        <v>9240</v>
      </c>
      <c r="O55" s="12" t="str">
        <f>IF( L55&gt;=20, "Y","N")</f>
        <v>Y</v>
      </c>
      <c r="P55" s="16">
        <f>IF(L55&gt;=20,0.95*N55,N55)</f>
        <v>8778</v>
      </c>
    </row>
    <row r="56" spans="1:16" x14ac:dyDescent="0.2">
      <c r="A56" s="15">
        <v>52</v>
      </c>
      <c r="B56" s="13">
        <v>43954</v>
      </c>
      <c r="C56" s="12" t="s">
        <v>60</v>
      </c>
      <c r="D56" s="12" t="s">
        <v>45</v>
      </c>
      <c r="E56" s="12" t="s">
        <v>21</v>
      </c>
      <c r="F56" s="12">
        <v>162</v>
      </c>
      <c r="G56" s="12" t="str">
        <f>VLOOKUP(F56,'Customer Info'!A$3:C$12,2,FALSE)</f>
        <v>Cruise</v>
      </c>
      <c r="H56" s="12" t="str">
        <f>VLOOKUP(F56,'Customer Info'!A$4:C$12,3,FALSE)</f>
        <v>Denise Harris</v>
      </c>
      <c r="I56" s="12" t="s">
        <v>32</v>
      </c>
      <c r="J56" s="12" t="s">
        <v>23</v>
      </c>
      <c r="K56" s="12" t="s">
        <v>62</v>
      </c>
      <c r="L56" s="12">
        <v>15</v>
      </c>
      <c r="M56" s="14">
        <v>295</v>
      </c>
      <c r="N56" s="14">
        <v>4425</v>
      </c>
      <c r="O56" s="12" t="str">
        <f>IF( L56&gt;=20, "Y","N")</f>
        <v>N</v>
      </c>
      <c r="P56" s="16">
        <f>IF(L56&gt;=20,0.95*N56,N56)</f>
        <v>4425</v>
      </c>
    </row>
    <row r="57" spans="1:16" x14ac:dyDescent="0.2">
      <c r="A57" s="15">
        <v>53</v>
      </c>
      <c r="B57" s="13">
        <v>43958</v>
      </c>
      <c r="C57" s="12" t="s">
        <v>60</v>
      </c>
      <c r="D57" s="12" t="s">
        <v>28</v>
      </c>
      <c r="E57" s="12" t="s">
        <v>29</v>
      </c>
      <c r="F57" s="12">
        <v>136</v>
      </c>
      <c r="G57" s="12" t="str">
        <f>VLOOKUP(F57,'Customer Info'!A$3:C$12,2,FALSE)</f>
        <v>Telmark</v>
      </c>
      <c r="H57" s="12" t="str">
        <f>VLOOKUP(F57,'Customer Info'!A$4:C$12,3,FALSE)</f>
        <v>Emily Flores</v>
      </c>
      <c r="I57" s="12" t="s">
        <v>38</v>
      </c>
      <c r="J57" s="12" t="s">
        <v>33</v>
      </c>
      <c r="K57" s="12" t="s">
        <v>44</v>
      </c>
      <c r="L57" s="12">
        <v>10</v>
      </c>
      <c r="M57" s="14">
        <v>375</v>
      </c>
      <c r="N57" s="14">
        <v>3750</v>
      </c>
      <c r="O57" s="12" t="str">
        <f>IF( L57&gt;=20, "Y","N")</f>
        <v>N</v>
      </c>
      <c r="P57" s="16">
        <f>IF(L57&gt;=20,0.95*N57,N57)</f>
        <v>3750</v>
      </c>
    </row>
    <row r="58" spans="1:16" x14ac:dyDescent="0.2">
      <c r="A58" s="15">
        <v>54</v>
      </c>
      <c r="B58" s="13">
        <v>43959</v>
      </c>
      <c r="C58" s="12" t="s">
        <v>60</v>
      </c>
      <c r="D58" s="12" t="s">
        <v>25</v>
      </c>
      <c r="E58" s="12" t="s">
        <v>21</v>
      </c>
      <c r="F58" s="12">
        <v>136</v>
      </c>
      <c r="G58" s="12" t="str">
        <f>VLOOKUP(F58,'Customer Info'!A$3:C$12,2,FALSE)</f>
        <v>Telmark</v>
      </c>
      <c r="H58" s="12" t="str">
        <f>VLOOKUP(F58,'Customer Info'!A$4:C$12,3,FALSE)</f>
        <v>Emily Flores</v>
      </c>
      <c r="I58" s="12" t="s">
        <v>17</v>
      </c>
      <c r="J58" s="12" t="s">
        <v>18</v>
      </c>
      <c r="K58" s="12" t="s">
        <v>19</v>
      </c>
      <c r="L58" s="12">
        <v>26</v>
      </c>
      <c r="M58" s="14">
        <v>235</v>
      </c>
      <c r="N58" s="14">
        <v>6110</v>
      </c>
      <c r="O58" s="12" t="str">
        <f>IF( L58&gt;=20, "Y","N")</f>
        <v>Y</v>
      </c>
      <c r="P58" s="16">
        <f>IF(L58&gt;=20,0.95*N58,N58)</f>
        <v>5804.5</v>
      </c>
    </row>
    <row r="59" spans="1:16" x14ac:dyDescent="0.2">
      <c r="A59" s="15">
        <v>55</v>
      </c>
      <c r="B59" s="13">
        <v>43963</v>
      </c>
      <c r="C59" s="12" t="s">
        <v>60</v>
      </c>
      <c r="D59" s="12" t="s">
        <v>35</v>
      </c>
      <c r="E59" s="12" t="s">
        <v>16</v>
      </c>
      <c r="F59" s="12">
        <v>152</v>
      </c>
      <c r="G59" s="12" t="str">
        <f>VLOOKUP(F59,'Customer Info'!A$3:C$12,2,FALSE)</f>
        <v>Secspace</v>
      </c>
      <c r="H59" s="12" t="str">
        <f>VLOOKUP(F59,'Customer Info'!A$4:C$12,3,FALSE)</f>
        <v>Rob Nelson</v>
      </c>
      <c r="I59" s="12" t="s">
        <v>17</v>
      </c>
      <c r="J59" s="12" t="s">
        <v>23</v>
      </c>
      <c r="K59" s="12" t="s">
        <v>63</v>
      </c>
      <c r="L59" s="12">
        <v>40</v>
      </c>
      <c r="M59" s="14">
        <v>235</v>
      </c>
      <c r="N59" s="14">
        <v>9400</v>
      </c>
      <c r="O59" s="12" t="str">
        <f>IF( L59&gt;=20, "Y","N")</f>
        <v>Y</v>
      </c>
      <c r="P59" s="16">
        <f>IF(L59&gt;=20,0.95*N59,N59)</f>
        <v>8930</v>
      </c>
    </row>
    <row r="60" spans="1:16" x14ac:dyDescent="0.2">
      <c r="A60" s="15">
        <v>56</v>
      </c>
      <c r="B60" s="13">
        <v>43964</v>
      </c>
      <c r="C60" s="12" t="s">
        <v>60</v>
      </c>
      <c r="D60" s="12" t="s">
        <v>37</v>
      </c>
      <c r="E60" s="12" t="s">
        <v>29</v>
      </c>
      <c r="F60" s="12">
        <v>180</v>
      </c>
      <c r="G60" s="12" t="str">
        <f>VLOOKUP(F60,'Customer Info'!A$3:C$12,2,FALSE)</f>
        <v>Milago</v>
      </c>
      <c r="H60" s="12" t="str">
        <f>VLOOKUP(F60,'Customer Info'!A$4:C$12,3,FALSE)</f>
        <v>Sam Cooper</v>
      </c>
      <c r="I60" s="12" t="s">
        <v>22</v>
      </c>
      <c r="J60" s="12" t="s">
        <v>18</v>
      </c>
      <c r="K60" s="12" t="s">
        <v>52</v>
      </c>
      <c r="L60" s="12">
        <v>30</v>
      </c>
      <c r="M60" s="14">
        <v>260</v>
      </c>
      <c r="N60" s="14">
        <v>7800</v>
      </c>
      <c r="O60" s="12" t="str">
        <f>IF( L60&gt;=20, "Y","N")</f>
        <v>Y</v>
      </c>
      <c r="P60" s="16">
        <f>IF(L60&gt;=20,0.95*N60,N60)</f>
        <v>7410</v>
      </c>
    </row>
    <row r="61" spans="1:16" x14ac:dyDescent="0.2">
      <c r="A61" s="15">
        <v>57</v>
      </c>
      <c r="B61" s="13">
        <v>43966</v>
      </c>
      <c r="C61" s="12" t="s">
        <v>60</v>
      </c>
      <c r="D61" s="12" t="s">
        <v>28</v>
      </c>
      <c r="E61" s="12" t="s">
        <v>29</v>
      </c>
      <c r="F61" s="12">
        <v>152</v>
      </c>
      <c r="G61" s="12" t="str">
        <f>VLOOKUP(F61,'Customer Info'!A$3:C$12,2,FALSE)</f>
        <v>Secspace</v>
      </c>
      <c r="H61" s="12" t="str">
        <f>VLOOKUP(F61,'Customer Info'!A$4:C$12,3,FALSE)</f>
        <v>Rob Nelson</v>
      </c>
      <c r="I61" s="12" t="s">
        <v>26</v>
      </c>
      <c r="J61" s="12" t="s">
        <v>33</v>
      </c>
      <c r="K61" s="12" t="s">
        <v>64</v>
      </c>
      <c r="L61" s="12">
        <v>26</v>
      </c>
      <c r="M61" s="14">
        <v>350</v>
      </c>
      <c r="N61" s="14">
        <v>9100</v>
      </c>
      <c r="O61" s="12" t="str">
        <f>IF( L61&gt;=20, "Y","N")</f>
        <v>Y</v>
      </c>
      <c r="P61" s="16">
        <f>IF(L61&gt;=20,0.95*N61,N61)</f>
        <v>8645</v>
      </c>
    </row>
    <row r="62" spans="1:16" x14ac:dyDescent="0.2">
      <c r="A62" s="15">
        <v>58</v>
      </c>
      <c r="B62" s="13">
        <v>43968</v>
      </c>
      <c r="C62" s="12" t="s">
        <v>60</v>
      </c>
      <c r="D62" s="12" t="s">
        <v>35</v>
      </c>
      <c r="E62" s="12" t="s">
        <v>16</v>
      </c>
      <c r="F62" s="12">
        <v>132</v>
      </c>
      <c r="G62" s="12" t="str">
        <f>VLOOKUP(F62,'Customer Info'!A$3:C$12,2,FALSE)</f>
        <v>Bankia</v>
      </c>
      <c r="H62" s="12" t="str">
        <f>VLOOKUP(F62,'Customer Info'!A$4:C$12,3,FALSE)</f>
        <v>Lucas Adams</v>
      </c>
      <c r="I62" s="12" t="s">
        <v>32</v>
      </c>
      <c r="J62" s="12" t="s">
        <v>18</v>
      </c>
      <c r="K62" s="12" t="s">
        <v>49</v>
      </c>
      <c r="L62" s="12">
        <v>18</v>
      </c>
      <c r="M62" s="14">
        <v>295</v>
      </c>
      <c r="N62" s="14">
        <v>5310</v>
      </c>
      <c r="O62" s="12" t="str">
        <f>IF( L62&gt;=20, "Y","N")</f>
        <v>N</v>
      </c>
      <c r="P62" s="16">
        <f>IF(L62&gt;=20,0.95*N62,N62)</f>
        <v>5310</v>
      </c>
    </row>
    <row r="63" spans="1:16" x14ac:dyDescent="0.2">
      <c r="A63" s="15">
        <v>59</v>
      </c>
      <c r="B63" s="13">
        <v>43970</v>
      </c>
      <c r="C63" s="12" t="s">
        <v>60</v>
      </c>
      <c r="D63" s="12" t="s">
        <v>25</v>
      </c>
      <c r="E63" s="12" t="s">
        <v>21</v>
      </c>
      <c r="F63" s="12">
        <v>180</v>
      </c>
      <c r="G63" s="12" t="str">
        <f>VLOOKUP(F63,'Customer Info'!A$3:C$12,2,FALSE)</f>
        <v>Milago</v>
      </c>
      <c r="H63" s="12" t="str">
        <f>VLOOKUP(F63,'Customer Info'!A$4:C$12,3,FALSE)</f>
        <v>Sam Cooper</v>
      </c>
      <c r="I63" s="12" t="s">
        <v>17</v>
      </c>
      <c r="J63" s="12" t="s">
        <v>33</v>
      </c>
      <c r="K63" s="12" t="s">
        <v>56</v>
      </c>
      <c r="L63" s="12">
        <v>22</v>
      </c>
      <c r="M63" s="14">
        <v>235</v>
      </c>
      <c r="N63" s="14">
        <v>5170</v>
      </c>
      <c r="O63" s="12" t="str">
        <f>IF( L63&gt;=20, "Y","N")</f>
        <v>Y</v>
      </c>
      <c r="P63" s="16">
        <f>IF(L63&gt;=20,0.95*N63,N63)</f>
        <v>4911.5</v>
      </c>
    </row>
    <row r="64" spans="1:16" x14ac:dyDescent="0.2">
      <c r="A64" s="15">
        <v>60</v>
      </c>
      <c r="B64" s="13">
        <v>43972</v>
      </c>
      <c r="C64" s="12" t="s">
        <v>60</v>
      </c>
      <c r="D64" s="12" t="s">
        <v>28</v>
      </c>
      <c r="E64" s="12" t="s">
        <v>29</v>
      </c>
      <c r="F64" s="12">
        <v>144</v>
      </c>
      <c r="G64" s="12" t="str">
        <f>VLOOKUP(F64,'Customer Info'!A$3:C$12,2,FALSE)</f>
        <v>Affinity</v>
      </c>
      <c r="H64" s="12" t="str">
        <f>VLOOKUP(F64,'Customer Info'!A$4:C$12,3,FALSE)</f>
        <v>Christina Bell</v>
      </c>
      <c r="I64" s="12" t="s">
        <v>26</v>
      </c>
      <c r="J64" s="12" t="s">
        <v>18</v>
      </c>
      <c r="K64" s="12" t="s">
        <v>27</v>
      </c>
      <c r="L64" s="12">
        <v>42</v>
      </c>
      <c r="M64" s="14">
        <v>350</v>
      </c>
      <c r="N64" s="14">
        <v>14700</v>
      </c>
      <c r="O64" s="12" t="str">
        <f>IF( L64&gt;=20, "Y","N")</f>
        <v>Y</v>
      </c>
      <c r="P64" s="16">
        <f>IF(L64&gt;=20,0.95*N64,N64)</f>
        <v>13965</v>
      </c>
    </row>
    <row r="65" spans="1:16" x14ac:dyDescent="0.2">
      <c r="A65" s="15">
        <v>61</v>
      </c>
      <c r="B65" s="13">
        <v>43972</v>
      </c>
      <c r="C65" s="12" t="s">
        <v>60</v>
      </c>
      <c r="D65" s="12" t="s">
        <v>45</v>
      </c>
      <c r="E65" s="12" t="s">
        <v>21</v>
      </c>
      <c r="F65" s="12">
        <v>162</v>
      </c>
      <c r="G65" s="12" t="str">
        <f>VLOOKUP(F65,'Customer Info'!A$3:C$12,2,FALSE)</f>
        <v>Cruise</v>
      </c>
      <c r="H65" s="12" t="str">
        <f>VLOOKUP(F65,'Customer Info'!A$4:C$12,3,FALSE)</f>
        <v>Denise Harris</v>
      </c>
      <c r="I65" s="12" t="s">
        <v>26</v>
      </c>
      <c r="J65" s="12" t="s">
        <v>39</v>
      </c>
      <c r="K65" s="12" t="s">
        <v>46</v>
      </c>
      <c r="L65" s="12">
        <v>45</v>
      </c>
      <c r="M65" s="14">
        <v>350</v>
      </c>
      <c r="N65" s="14">
        <v>15750</v>
      </c>
      <c r="O65" s="12" t="str">
        <f>IF( L65&gt;=20, "Y","N")</f>
        <v>Y</v>
      </c>
      <c r="P65" s="16">
        <f>IF(L65&gt;=20,0.95*N65,N65)</f>
        <v>14962.5</v>
      </c>
    </row>
    <row r="66" spans="1:16" x14ac:dyDescent="0.2">
      <c r="A66" s="15">
        <v>62</v>
      </c>
      <c r="B66" s="13">
        <v>43975</v>
      </c>
      <c r="C66" s="12" t="s">
        <v>60</v>
      </c>
      <c r="D66" s="12" t="s">
        <v>28</v>
      </c>
      <c r="E66" s="12" t="s">
        <v>29</v>
      </c>
      <c r="F66" s="12">
        <v>132</v>
      </c>
      <c r="G66" s="12" t="str">
        <f>VLOOKUP(F66,'Customer Info'!A$3:C$12,2,FALSE)</f>
        <v>Bankia</v>
      </c>
      <c r="H66" s="12" t="str">
        <f>VLOOKUP(F66,'Customer Info'!A$4:C$12,3,FALSE)</f>
        <v>Lucas Adams</v>
      </c>
      <c r="I66" s="12" t="s">
        <v>32</v>
      </c>
      <c r="J66" s="12" t="s">
        <v>23</v>
      </c>
      <c r="K66" s="12" t="s">
        <v>62</v>
      </c>
      <c r="L66" s="12">
        <v>20</v>
      </c>
      <c r="M66" s="14">
        <v>295</v>
      </c>
      <c r="N66" s="14">
        <v>5900</v>
      </c>
      <c r="O66" s="12" t="str">
        <f>IF( L66&gt;=20, "Y","N")</f>
        <v>Y</v>
      </c>
      <c r="P66" s="16">
        <f>IF(L66&gt;=20,0.95*N66,N66)</f>
        <v>5605</v>
      </c>
    </row>
    <row r="67" spans="1:16" x14ac:dyDescent="0.2">
      <c r="A67" s="15">
        <v>63</v>
      </c>
      <c r="B67" s="13">
        <v>43977</v>
      </c>
      <c r="C67" s="12" t="s">
        <v>60</v>
      </c>
      <c r="D67" s="12" t="s">
        <v>15</v>
      </c>
      <c r="E67" s="12" t="s">
        <v>16</v>
      </c>
      <c r="F67" s="12">
        <v>136</v>
      </c>
      <c r="G67" s="12" t="str">
        <f>VLOOKUP(F67,'Customer Info'!A$3:C$12,2,FALSE)</f>
        <v>Telmark</v>
      </c>
      <c r="H67" s="12" t="str">
        <f>VLOOKUP(F67,'Customer Info'!A$4:C$12,3,FALSE)</f>
        <v>Emily Flores</v>
      </c>
      <c r="I67" s="12" t="s">
        <v>32</v>
      </c>
      <c r="J67" s="12" t="s">
        <v>18</v>
      </c>
      <c r="K67" s="12" t="s">
        <v>49</v>
      </c>
      <c r="L67" s="12">
        <v>22</v>
      </c>
      <c r="M67" s="14">
        <v>295</v>
      </c>
      <c r="N67" s="14">
        <v>6490</v>
      </c>
      <c r="O67" s="12" t="str">
        <f>IF( L67&gt;=20, "Y","N")</f>
        <v>Y</v>
      </c>
      <c r="P67" s="16">
        <f>IF(L67&gt;=20,0.95*N67,N67)</f>
        <v>6165.5</v>
      </c>
    </row>
    <row r="68" spans="1:16" x14ac:dyDescent="0.2">
      <c r="A68" s="15">
        <v>64</v>
      </c>
      <c r="B68" s="13">
        <v>43978</v>
      </c>
      <c r="C68" s="12" t="s">
        <v>60</v>
      </c>
      <c r="D68" s="12" t="s">
        <v>37</v>
      </c>
      <c r="E68" s="12" t="s">
        <v>29</v>
      </c>
      <c r="F68" s="12">
        <v>157</v>
      </c>
      <c r="G68" s="12" t="str">
        <f>VLOOKUP(F68,'Customer Info'!A$3:C$12,2,FALSE)</f>
        <v>MarkPlus</v>
      </c>
      <c r="H68" s="12" t="str">
        <f>VLOOKUP(F68,'Customer Info'!A$4:C$12,3,FALSE)</f>
        <v>Matt Reed</v>
      </c>
      <c r="I68" s="12" t="s">
        <v>47</v>
      </c>
      <c r="J68" s="12" t="s">
        <v>39</v>
      </c>
      <c r="K68" s="12" t="s">
        <v>55</v>
      </c>
      <c r="L68" s="12">
        <v>15</v>
      </c>
      <c r="M68" s="14">
        <v>220</v>
      </c>
      <c r="N68" s="14">
        <v>3300</v>
      </c>
      <c r="O68" s="12" t="str">
        <f>IF( L68&gt;=20, "Y","N")</f>
        <v>N</v>
      </c>
      <c r="P68" s="16">
        <f>IF(L68&gt;=20,0.95*N68,N68)</f>
        <v>3300</v>
      </c>
    </row>
    <row r="69" spans="1:16" x14ac:dyDescent="0.2">
      <c r="A69" s="15">
        <v>65</v>
      </c>
      <c r="B69" s="13">
        <v>43979</v>
      </c>
      <c r="C69" s="12" t="s">
        <v>60</v>
      </c>
      <c r="D69" s="12" t="s">
        <v>35</v>
      </c>
      <c r="E69" s="12" t="s">
        <v>16</v>
      </c>
      <c r="F69" s="12">
        <v>132</v>
      </c>
      <c r="G69" s="12" t="str">
        <f>VLOOKUP(F69,'Customer Info'!A$3:C$12,2,FALSE)</f>
        <v>Bankia</v>
      </c>
      <c r="H69" s="12" t="str">
        <f>VLOOKUP(F69,'Customer Info'!A$4:C$12,3,FALSE)</f>
        <v>Lucas Adams</v>
      </c>
      <c r="I69" s="12" t="s">
        <v>17</v>
      </c>
      <c r="J69" s="12" t="s">
        <v>30</v>
      </c>
      <c r="K69" s="12" t="s">
        <v>31</v>
      </c>
      <c r="L69" s="12">
        <v>35</v>
      </c>
      <c r="M69" s="14">
        <v>235</v>
      </c>
      <c r="N69" s="14">
        <v>8225</v>
      </c>
      <c r="O69" s="12" t="str">
        <f>IF( L69&gt;=20, "Y","N")</f>
        <v>Y</v>
      </c>
      <c r="P69" s="16">
        <f>IF(L69&gt;=20,0.95*N69,N69)</f>
        <v>7813.75</v>
      </c>
    </row>
    <row r="70" spans="1:16" x14ac:dyDescent="0.2">
      <c r="A70" s="15">
        <v>66</v>
      </c>
      <c r="B70" s="13">
        <v>43984</v>
      </c>
      <c r="C70" s="12" t="s">
        <v>65</v>
      </c>
      <c r="D70" s="12" t="s">
        <v>37</v>
      </c>
      <c r="E70" s="12" t="s">
        <v>29</v>
      </c>
      <c r="F70" s="12">
        <v>178</v>
      </c>
      <c r="G70" s="12" t="str">
        <f>VLOOKUP(F70,'Customer Info'!A$3:C$12,2,FALSE)</f>
        <v>Vento</v>
      </c>
      <c r="H70" s="12" t="str">
        <f>VLOOKUP(F70,'Customer Info'!A$4:C$12,3,FALSE)</f>
        <v>Amanda Wood</v>
      </c>
      <c r="I70" s="12" t="s">
        <v>38</v>
      </c>
      <c r="J70" s="12" t="s">
        <v>33</v>
      </c>
      <c r="K70" s="12" t="s">
        <v>44</v>
      </c>
      <c r="L70" s="12">
        <v>33</v>
      </c>
      <c r="M70" s="14">
        <v>375</v>
      </c>
      <c r="N70" s="14">
        <v>12375</v>
      </c>
      <c r="O70" s="12" t="str">
        <f>IF( L70&gt;=20, "Y","N")</f>
        <v>Y</v>
      </c>
      <c r="P70" s="16">
        <f>IF(L70&gt;=20,0.95*N70,N70)</f>
        <v>11756.25</v>
      </c>
    </row>
    <row r="71" spans="1:16" x14ac:dyDescent="0.2">
      <c r="A71" s="15">
        <v>67</v>
      </c>
      <c r="B71" s="13">
        <v>43987</v>
      </c>
      <c r="C71" s="12" t="s">
        <v>65</v>
      </c>
      <c r="D71" s="12" t="s">
        <v>28</v>
      </c>
      <c r="E71" s="12" t="s">
        <v>29</v>
      </c>
      <c r="F71" s="12">
        <v>144</v>
      </c>
      <c r="G71" s="12" t="str">
        <f>VLOOKUP(F71,'Customer Info'!A$3:C$12,2,FALSE)</f>
        <v>Affinity</v>
      </c>
      <c r="H71" s="12" t="str">
        <f>VLOOKUP(F71,'Customer Info'!A$4:C$12,3,FALSE)</f>
        <v>Christina Bell</v>
      </c>
      <c r="I71" s="12" t="s">
        <v>22</v>
      </c>
      <c r="J71" s="12" t="s">
        <v>18</v>
      </c>
      <c r="K71" s="12" t="s">
        <v>52</v>
      </c>
      <c r="L71" s="12">
        <v>22</v>
      </c>
      <c r="M71" s="14">
        <v>260</v>
      </c>
      <c r="N71" s="14">
        <v>5720</v>
      </c>
      <c r="O71" s="12" t="str">
        <f>IF( L71&gt;=20, "Y","N")</f>
        <v>Y</v>
      </c>
      <c r="P71" s="16">
        <f>IF(L71&gt;=20,0.95*N71,N71)</f>
        <v>5434</v>
      </c>
    </row>
    <row r="72" spans="1:16" x14ac:dyDescent="0.2">
      <c r="A72" s="15">
        <v>68</v>
      </c>
      <c r="B72" s="13">
        <v>43987</v>
      </c>
      <c r="C72" s="12" t="s">
        <v>65</v>
      </c>
      <c r="D72" s="12" t="s">
        <v>37</v>
      </c>
      <c r="E72" s="12" t="s">
        <v>29</v>
      </c>
      <c r="F72" s="12">
        <v>136</v>
      </c>
      <c r="G72" s="12" t="str">
        <f>VLOOKUP(F72,'Customer Info'!A$3:C$12,2,FALSE)</f>
        <v>Telmark</v>
      </c>
      <c r="H72" s="12" t="str">
        <f>VLOOKUP(F72,'Customer Info'!A$4:C$12,3,FALSE)</f>
        <v>Emily Flores</v>
      </c>
      <c r="I72" s="12" t="s">
        <v>22</v>
      </c>
      <c r="J72" s="12" t="s">
        <v>33</v>
      </c>
      <c r="K72" s="12" t="s">
        <v>59</v>
      </c>
      <c r="L72" s="12">
        <v>26</v>
      </c>
      <c r="M72" s="14">
        <v>260</v>
      </c>
      <c r="N72" s="14">
        <v>6760</v>
      </c>
      <c r="O72" s="12" t="str">
        <f>IF( L72&gt;=20, "Y","N")</f>
        <v>Y</v>
      </c>
      <c r="P72" s="16">
        <f>IF(L72&gt;=20,0.95*N72,N72)</f>
        <v>6422</v>
      </c>
    </row>
    <row r="73" spans="1:16" x14ac:dyDescent="0.2">
      <c r="A73" s="15">
        <v>69</v>
      </c>
      <c r="B73" s="13">
        <v>43990</v>
      </c>
      <c r="C73" s="12" t="s">
        <v>65</v>
      </c>
      <c r="D73" s="12" t="s">
        <v>15</v>
      </c>
      <c r="E73" s="12" t="s">
        <v>16</v>
      </c>
      <c r="F73" s="12">
        <v>132</v>
      </c>
      <c r="G73" s="12" t="str">
        <f>VLOOKUP(F73,'Customer Info'!A$3:C$12,2,FALSE)</f>
        <v>Bankia</v>
      </c>
      <c r="H73" s="12" t="str">
        <f>VLOOKUP(F73,'Customer Info'!A$4:C$12,3,FALSE)</f>
        <v>Lucas Adams</v>
      </c>
      <c r="I73" s="12" t="s">
        <v>47</v>
      </c>
      <c r="J73" s="12" t="s">
        <v>23</v>
      </c>
      <c r="K73" s="12" t="s">
        <v>48</v>
      </c>
      <c r="L73" s="12">
        <v>16</v>
      </c>
      <c r="M73" s="14">
        <v>220</v>
      </c>
      <c r="N73" s="14">
        <v>3520</v>
      </c>
      <c r="O73" s="12" t="str">
        <f>IF( L73&gt;=20, "Y","N")</f>
        <v>N</v>
      </c>
      <c r="P73" s="16">
        <f>IF(L73&gt;=20,0.95*N73,N73)</f>
        <v>3520</v>
      </c>
    </row>
    <row r="74" spans="1:16" x14ac:dyDescent="0.2">
      <c r="A74" s="15">
        <v>70</v>
      </c>
      <c r="B74" s="13">
        <v>43991</v>
      </c>
      <c r="C74" s="12" t="s">
        <v>65</v>
      </c>
      <c r="D74" s="12" t="s">
        <v>45</v>
      </c>
      <c r="E74" s="12" t="s">
        <v>21</v>
      </c>
      <c r="F74" s="12">
        <v>178</v>
      </c>
      <c r="G74" s="12" t="str">
        <f>VLOOKUP(F74,'Customer Info'!A$3:C$12,2,FALSE)</f>
        <v>Vento</v>
      </c>
      <c r="H74" s="12" t="str">
        <f>VLOOKUP(F74,'Customer Info'!A$4:C$12,3,FALSE)</f>
        <v>Amanda Wood</v>
      </c>
      <c r="I74" s="12" t="s">
        <v>32</v>
      </c>
      <c r="J74" s="12" t="s">
        <v>18</v>
      </c>
      <c r="K74" s="12" t="s">
        <v>49</v>
      </c>
      <c r="L74" s="12">
        <v>10</v>
      </c>
      <c r="M74" s="14">
        <v>295</v>
      </c>
      <c r="N74" s="14">
        <v>2950</v>
      </c>
      <c r="O74" s="12" t="str">
        <f>IF( L74&gt;=20, "Y","N")</f>
        <v>N</v>
      </c>
      <c r="P74" s="16">
        <f>IF(L74&gt;=20,0.95*N74,N74)</f>
        <v>2950</v>
      </c>
    </row>
    <row r="75" spans="1:16" x14ac:dyDescent="0.2">
      <c r="A75" s="15">
        <v>71</v>
      </c>
      <c r="B75" s="13">
        <v>43991</v>
      </c>
      <c r="C75" s="12" t="s">
        <v>65</v>
      </c>
      <c r="D75" s="12" t="s">
        <v>25</v>
      </c>
      <c r="E75" s="12" t="s">
        <v>21</v>
      </c>
      <c r="F75" s="12">
        <v>162</v>
      </c>
      <c r="G75" s="12" t="str">
        <f>VLOOKUP(F75,'Customer Info'!A$3:C$12,2,FALSE)</f>
        <v>Cruise</v>
      </c>
      <c r="H75" s="12" t="str">
        <f>VLOOKUP(F75,'Customer Info'!A$4:C$12,3,FALSE)</f>
        <v>Denise Harris</v>
      </c>
      <c r="I75" s="12" t="s">
        <v>22</v>
      </c>
      <c r="J75" s="12" t="s">
        <v>18</v>
      </c>
      <c r="K75" s="12" t="s">
        <v>52</v>
      </c>
      <c r="L75" s="12">
        <v>40</v>
      </c>
      <c r="M75" s="14">
        <v>260</v>
      </c>
      <c r="N75" s="14">
        <v>10400</v>
      </c>
      <c r="O75" s="12" t="str">
        <f>IF( L75&gt;=20, "Y","N")</f>
        <v>Y</v>
      </c>
      <c r="P75" s="16">
        <f>IF(L75&gt;=20,0.95*N75,N75)</f>
        <v>9880</v>
      </c>
    </row>
    <row r="76" spans="1:16" x14ac:dyDescent="0.2">
      <c r="A76" s="15">
        <v>72</v>
      </c>
      <c r="B76" s="13">
        <v>43994</v>
      </c>
      <c r="C76" s="12" t="s">
        <v>65</v>
      </c>
      <c r="D76" s="12" t="s">
        <v>20</v>
      </c>
      <c r="E76" s="12" t="s">
        <v>21</v>
      </c>
      <c r="F76" s="12">
        <v>157</v>
      </c>
      <c r="G76" s="12" t="str">
        <f>VLOOKUP(F76,'Customer Info'!A$3:C$12,2,FALSE)</f>
        <v>MarkPlus</v>
      </c>
      <c r="H76" s="12" t="str">
        <f>VLOOKUP(F76,'Customer Info'!A$4:C$12,3,FALSE)</f>
        <v>Matt Reed</v>
      </c>
      <c r="I76" s="12" t="s">
        <v>17</v>
      </c>
      <c r="J76" s="12" t="s">
        <v>30</v>
      </c>
      <c r="K76" s="12" t="s">
        <v>31</v>
      </c>
      <c r="L76" s="12">
        <v>15</v>
      </c>
      <c r="M76" s="14">
        <v>235</v>
      </c>
      <c r="N76" s="14">
        <v>3525</v>
      </c>
      <c r="O76" s="12" t="str">
        <f>IF( L76&gt;=20, "Y","N")</f>
        <v>N</v>
      </c>
      <c r="P76" s="16">
        <f>IF(L76&gt;=20,0.95*N76,N76)</f>
        <v>3525</v>
      </c>
    </row>
    <row r="77" spans="1:16" x14ac:dyDescent="0.2">
      <c r="A77" s="15">
        <v>73</v>
      </c>
      <c r="B77" s="13">
        <v>43996</v>
      </c>
      <c r="C77" s="12" t="s">
        <v>65</v>
      </c>
      <c r="D77" s="12" t="s">
        <v>35</v>
      </c>
      <c r="E77" s="12" t="s">
        <v>16</v>
      </c>
      <c r="F77" s="12">
        <v>132</v>
      </c>
      <c r="G77" s="12" t="str">
        <f>VLOOKUP(F77,'Customer Info'!A$3:C$12,2,FALSE)</f>
        <v>Bankia</v>
      </c>
      <c r="H77" s="12" t="str">
        <f>VLOOKUP(F77,'Customer Info'!A$4:C$12,3,FALSE)</f>
        <v>Lucas Adams</v>
      </c>
      <c r="I77" s="12" t="s">
        <v>38</v>
      </c>
      <c r="J77" s="12" t="s">
        <v>33</v>
      </c>
      <c r="K77" s="12" t="s">
        <v>44</v>
      </c>
      <c r="L77" s="12">
        <v>25</v>
      </c>
      <c r="M77" s="14">
        <v>375</v>
      </c>
      <c r="N77" s="14">
        <v>9375</v>
      </c>
      <c r="O77" s="12" t="str">
        <f>IF( L77&gt;=20, "Y","N")</f>
        <v>Y</v>
      </c>
      <c r="P77" s="16">
        <f>IF(L77&gt;=20,0.95*N77,N77)</f>
        <v>8906.25</v>
      </c>
    </row>
    <row r="78" spans="1:16" x14ac:dyDescent="0.2">
      <c r="A78" s="15">
        <v>74</v>
      </c>
      <c r="B78" s="13">
        <v>167</v>
      </c>
      <c r="C78" s="12" t="s">
        <v>65</v>
      </c>
      <c r="D78" s="12" t="s">
        <v>15</v>
      </c>
      <c r="E78" s="12" t="s">
        <v>16</v>
      </c>
      <c r="F78" s="12">
        <v>144</v>
      </c>
      <c r="G78" s="12" t="str">
        <f>VLOOKUP(F78,'Customer Info'!A$3:C$12,2,FALSE)</f>
        <v>Affinity</v>
      </c>
      <c r="H78" s="12" t="str">
        <f>VLOOKUP(F78,'Customer Info'!A$4:C$12,3,FALSE)</f>
        <v>Christina Bell</v>
      </c>
      <c r="I78" s="12" t="s">
        <v>32</v>
      </c>
      <c r="J78" s="12" t="s">
        <v>33</v>
      </c>
      <c r="K78" s="12" t="s">
        <v>34</v>
      </c>
      <c r="L78" s="12">
        <v>20</v>
      </c>
      <c r="M78" s="14">
        <v>295</v>
      </c>
      <c r="N78" s="14">
        <v>5900</v>
      </c>
      <c r="O78" s="12" t="str">
        <f>IF( L78&gt;=20, "Y","N")</f>
        <v>Y</v>
      </c>
      <c r="P78" s="16">
        <f>IF(L78&gt;=20,0.95*N78,N78)</f>
        <v>5605</v>
      </c>
    </row>
    <row r="79" spans="1:16" x14ac:dyDescent="0.2">
      <c r="A79" s="15">
        <v>75</v>
      </c>
      <c r="B79" s="13">
        <v>44000</v>
      </c>
      <c r="C79" s="12" t="s">
        <v>65</v>
      </c>
      <c r="D79" s="12" t="s">
        <v>37</v>
      </c>
      <c r="E79" s="12" t="s">
        <v>29</v>
      </c>
      <c r="F79" s="12">
        <v>166</v>
      </c>
      <c r="G79" s="12" t="str">
        <f>VLOOKUP(F79,'Customer Info'!A$3:C$12,2,FALSE)</f>
        <v>Port Royale</v>
      </c>
      <c r="H79" s="12" t="str">
        <f>VLOOKUP(F79,'Customer Info'!A$4:C$12,3,FALSE)</f>
        <v>Dan Hill</v>
      </c>
      <c r="I79" s="12" t="s">
        <v>22</v>
      </c>
      <c r="J79" s="12" t="s">
        <v>23</v>
      </c>
      <c r="K79" s="12" t="s">
        <v>24</v>
      </c>
      <c r="L79" s="12">
        <v>35</v>
      </c>
      <c r="M79" s="14">
        <v>260</v>
      </c>
      <c r="N79" s="14">
        <v>9100</v>
      </c>
      <c r="O79" s="12" t="str">
        <f>IF( L79&gt;=20, "Y","N")</f>
        <v>Y</v>
      </c>
      <c r="P79" s="16">
        <f>IF(L79&gt;=20,0.95*N79,N79)</f>
        <v>8645</v>
      </c>
    </row>
    <row r="80" spans="1:16" x14ac:dyDescent="0.2">
      <c r="A80" s="15">
        <v>76</v>
      </c>
      <c r="B80" s="13">
        <v>44005</v>
      </c>
      <c r="C80" s="12" t="s">
        <v>65</v>
      </c>
      <c r="D80" s="12" t="s">
        <v>28</v>
      </c>
      <c r="E80" s="12" t="s">
        <v>29</v>
      </c>
      <c r="F80" s="12">
        <v>178</v>
      </c>
      <c r="G80" s="12" t="str">
        <f>VLOOKUP(F80,'Customer Info'!A$3:C$12,2,FALSE)</f>
        <v>Vento</v>
      </c>
      <c r="H80" s="12" t="str">
        <f>VLOOKUP(F80,'Customer Info'!A$4:C$12,3,FALSE)</f>
        <v>Amanda Wood</v>
      </c>
      <c r="I80" s="12" t="s">
        <v>26</v>
      </c>
      <c r="J80" s="12" t="s">
        <v>18</v>
      </c>
      <c r="K80" s="12" t="s">
        <v>27</v>
      </c>
      <c r="L80" s="12">
        <v>22</v>
      </c>
      <c r="M80" s="14">
        <v>350</v>
      </c>
      <c r="N80" s="14">
        <v>7700</v>
      </c>
      <c r="O80" s="12" t="str">
        <f>IF( L80&gt;=20, "Y","N")</f>
        <v>Y</v>
      </c>
      <c r="P80" s="16">
        <f>IF(L80&gt;=20,0.95*N80,N80)</f>
        <v>7315</v>
      </c>
    </row>
    <row r="81" spans="1:16" x14ac:dyDescent="0.2">
      <c r="A81" s="15">
        <v>77</v>
      </c>
      <c r="B81" s="13">
        <v>44006</v>
      </c>
      <c r="C81" s="12" t="s">
        <v>65</v>
      </c>
      <c r="D81" s="12" t="s">
        <v>20</v>
      </c>
      <c r="E81" s="12" t="s">
        <v>21</v>
      </c>
      <c r="F81" s="12">
        <v>166</v>
      </c>
      <c r="G81" s="12" t="str">
        <f>VLOOKUP(F81,'Customer Info'!A$3:C$12,2,FALSE)</f>
        <v>Port Royale</v>
      </c>
      <c r="H81" s="12" t="str">
        <f>VLOOKUP(F81,'Customer Info'!A$4:C$12,3,FALSE)</f>
        <v>Dan Hill</v>
      </c>
      <c r="I81" s="12" t="s">
        <v>47</v>
      </c>
      <c r="J81" s="12" t="s">
        <v>39</v>
      </c>
      <c r="K81" s="12" t="s">
        <v>55</v>
      </c>
      <c r="L81" s="12">
        <v>16</v>
      </c>
      <c r="M81" s="14">
        <v>220</v>
      </c>
      <c r="N81" s="14">
        <v>3520</v>
      </c>
      <c r="O81" s="12" t="str">
        <f>IF( L81&gt;=20, "Y","N")</f>
        <v>N</v>
      </c>
      <c r="P81" s="16">
        <f>IF(L81&gt;=20,0.95*N81,N81)</f>
        <v>3520</v>
      </c>
    </row>
    <row r="82" spans="1:16" x14ac:dyDescent="0.2">
      <c r="A82" s="15">
        <v>78</v>
      </c>
      <c r="B82" s="13">
        <v>44009</v>
      </c>
      <c r="C82" s="12" t="s">
        <v>65</v>
      </c>
      <c r="D82" s="12" t="s">
        <v>25</v>
      </c>
      <c r="E82" s="12" t="s">
        <v>21</v>
      </c>
      <c r="F82" s="12">
        <v>162</v>
      </c>
      <c r="G82" s="12" t="str">
        <f>VLOOKUP(F82,'Customer Info'!A$3:C$12,2,FALSE)</f>
        <v>Cruise</v>
      </c>
      <c r="H82" s="12" t="str">
        <f>VLOOKUP(F82,'Customer Info'!A$4:C$12,3,FALSE)</f>
        <v>Denise Harris</v>
      </c>
      <c r="I82" s="12" t="s">
        <v>32</v>
      </c>
      <c r="J82" s="12" t="s">
        <v>18</v>
      </c>
      <c r="K82" s="12" t="s">
        <v>49</v>
      </c>
      <c r="L82" s="12">
        <v>50</v>
      </c>
      <c r="M82" s="14">
        <v>295</v>
      </c>
      <c r="N82" s="14">
        <v>14750</v>
      </c>
      <c r="O82" s="12" t="str">
        <f>IF( L82&gt;=20, "Y","N")</f>
        <v>Y</v>
      </c>
      <c r="P82" s="16">
        <f>IF(L82&gt;=20,0.95*N82,N82)</f>
        <v>14012.5</v>
      </c>
    </row>
    <row r="83" spans="1:16" x14ac:dyDescent="0.2">
      <c r="A83" s="15">
        <v>79</v>
      </c>
      <c r="B83" s="13">
        <v>44011</v>
      </c>
      <c r="C83" s="12" t="s">
        <v>65</v>
      </c>
      <c r="D83" s="12" t="s">
        <v>35</v>
      </c>
      <c r="E83" s="12" t="s">
        <v>16</v>
      </c>
      <c r="F83" s="12">
        <v>178</v>
      </c>
      <c r="G83" s="12" t="str">
        <f>VLOOKUP(F83,'Customer Info'!A$3:C$12,2,FALSE)</f>
        <v>Vento</v>
      </c>
      <c r="H83" s="12" t="str">
        <f>VLOOKUP(F83,'Customer Info'!A$4:C$12,3,FALSE)</f>
        <v>Amanda Wood</v>
      </c>
      <c r="I83" s="12" t="s">
        <v>38</v>
      </c>
      <c r="J83" s="12" t="s">
        <v>33</v>
      </c>
      <c r="K83" s="12" t="s">
        <v>44</v>
      </c>
      <c r="L83" s="12">
        <v>32</v>
      </c>
      <c r="M83" s="14">
        <v>375</v>
      </c>
      <c r="N83" s="14">
        <v>12000</v>
      </c>
      <c r="O83" s="12" t="str">
        <f>IF( L83&gt;=20, "Y","N")</f>
        <v>Y</v>
      </c>
      <c r="P83" s="16">
        <f>IF(L83&gt;=20,0.95*N83,N83)</f>
        <v>11400</v>
      </c>
    </row>
    <row r="84" spans="1:16" x14ac:dyDescent="0.2">
      <c r="A84" s="15">
        <v>80</v>
      </c>
      <c r="B84" s="13">
        <v>44011</v>
      </c>
      <c r="C84" s="12" t="s">
        <v>65</v>
      </c>
      <c r="D84" s="12" t="s">
        <v>20</v>
      </c>
      <c r="E84" s="12" t="s">
        <v>21</v>
      </c>
      <c r="F84" s="12">
        <v>136</v>
      </c>
      <c r="G84" s="12" t="str">
        <f>VLOOKUP(F84,'Customer Info'!A$3:C$12,2,FALSE)</f>
        <v>Telmark</v>
      </c>
      <c r="H84" s="12" t="str">
        <f>VLOOKUP(F84,'Customer Info'!A$4:C$12,3,FALSE)</f>
        <v>Emily Flores</v>
      </c>
      <c r="I84" s="12" t="s">
        <v>17</v>
      </c>
      <c r="J84" s="12" t="s">
        <v>39</v>
      </c>
      <c r="K84" s="12" t="s">
        <v>53</v>
      </c>
      <c r="L84" s="12">
        <v>14</v>
      </c>
      <c r="M84" s="14">
        <v>235</v>
      </c>
      <c r="N84" s="14">
        <v>3290</v>
      </c>
      <c r="O84" s="12" t="str">
        <f>IF( L84&gt;=20, "Y","N")</f>
        <v>N</v>
      </c>
      <c r="P84" s="16">
        <f>IF(L84&gt;=20,0.95*N84,N84)</f>
        <v>3290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25"/>
  <sheetViews>
    <sheetView workbookViewId="0">
      <selection activeCell="C25" sqref="C25"/>
    </sheetView>
  </sheetViews>
  <sheetFormatPr baseColWidth="10" defaultRowHeight="15" x14ac:dyDescent="0.2"/>
  <cols>
    <col min="1" max="1" width="18.83203125" customWidth="1"/>
    <col min="2" max="2" width="13.1640625" bestFit="1" customWidth="1"/>
    <col min="3" max="3" width="13" bestFit="1" customWidth="1"/>
  </cols>
  <sheetData>
    <row r="1" spans="1:3" ht="21" x14ac:dyDescent="0.25">
      <c r="A1" s="2" t="s">
        <v>66</v>
      </c>
      <c r="B1" s="3"/>
      <c r="C1" s="3"/>
    </row>
    <row r="2" spans="1:3" x14ac:dyDescent="0.2">
      <c r="A2" s="3"/>
      <c r="B2" s="3"/>
      <c r="C2" s="3"/>
    </row>
    <row r="3" spans="1:3" x14ac:dyDescent="0.2">
      <c r="A3" s="4" t="s">
        <v>7</v>
      </c>
      <c r="B3" s="4" t="s">
        <v>67</v>
      </c>
      <c r="C3" s="4" t="s">
        <v>68</v>
      </c>
    </row>
    <row r="4" spans="1:3" x14ac:dyDescent="0.2">
      <c r="A4" s="5">
        <v>132</v>
      </c>
      <c r="B4" s="5" t="s">
        <v>69</v>
      </c>
      <c r="C4" s="6" t="s">
        <v>70</v>
      </c>
    </row>
    <row r="5" spans="1:3" x14ac:dyDescent="0.2">
      <c r="A5" s="7">
        <v>136</v>
      </c>
      <c r="B5" s="7" t="s">
        <v>71</v>
      </c>
      <c r="C5" s="8" t="s">
        <v>72</v>
      </c>
    </row>
    <row r="6" spans="1:3" x14ac:dyDescent="0.2">
      <c r="A6" s="7">
        <v>144</v>
      </c>
      <c r="B6" s="7" t="s">
        <v>73</v>
      </c>
      <c r="C6" s="8" t="s">
        <v>74</v>
      </c>
    </row>
    <row r="7" spans="1:3" x14ac:dyDescent="0.2">
      <c r="A7" s="7">
        <v>152</v>
      </c>
      <c r="B7" s="7" t="s">
        <v>75</v>
      </c>
      <c r="C7" s="8" t="s">
        <v>76</v>
      </c>
    </row>
    <row r="8" spans="1:3" x14ac:dyDescent="0.2">
      <c r="A8" s="7">
        <v>157</v>
      </c>
      <c r="B8" s="7" t="s">
        <v>77</v>
      </c>
      <c r="C8" s="8" t="s">
        <v>78</v>
      </c>
    </row>
    <row r="9" spans="1:3" x14ac:dyDescent="0.2">
      <c r="A9" s="7">
        <v>162</v>
      </c>
      <c r="B9" s="7" t="s">
        <v>79</v>
      </c>
      <c r="C9" s="8" t="s">
        <v>80</v>
      </c>
    </row>
    <row r="10" spans="1:3" x14ac:dyDescent="0.2">
      <c r="A10" s="7">
        <v>166</v>
      </c>
      <c r="B10" s="7" t="s">
        <v>81</v>
      </c>
      <c r="C10" s="8" t="s">
        <v>82</v>
      </c>
    </row>
    <row r="11" spans="1:3" x14ac:dyDescent="0.2">
      <c r="A11" s="7">
        <v>178</v>
      </c>
      <c r="B11" s="7" t="s">
        <v>83</v>
      </c>
      <c r="C11" s="8" t="s">
        <v>84</v>
      </c>
    </row>
    <row r="12" spans="1:3" x14ac:dyDescent="0.2">
      <c r="A12" s="9">
        <v>180</v>
      </c>
      <c r="B12" s="9" t="s">
        <v>85</v>
      </c>
      <c r="C12" s="10" t="s">
        <v>86</v>
      </c>
    </row>
    <row r="25" spans="3:3" x14ac:dyDescent="0.2">
      <c r="C25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B27CD-8D69-B149-9C9E-094FCA1F8CCF}">
  <dimension ref="A3:I11"/>
  <sheetViews>
    <sheetView workbookViewId="0">
      <selection activeCell="F5" sqref="F5"/>
    </sheetView>
  </sheetViews>
  <sheetFormatPr baseColWidth="10" defaultRowHeight="15" x14ac:dyDescent="0.2"/>
  <cols>
    <col min="1" max="1" width="14.6640625" style="18" bestFit="1" customWidth="1"/>
    <col min="2" max="2" width="14.83203125" style="18" bestFit="1" customWidth="1"/>
    <col min="3" max="3" width="10.6640625" style="18" bestFit="1" customWidth="1"/>
    <col min="4" max="4" width="11" style="18" bestFit="1" customWidth="1"/>
    <col min="5" max="5" width="9.1640625" style="18" bestFit="1" customWidth="1"/>
    <col min="6" max="6" width="12.1640625" style="18" bestFit="1" customWidth="1"/>
    <col min="7" max="7" width="9.1640625" style="18" bestFit="1" customWidth="1"/>
    <col min="8" max="8" width="10.5" style="18" bestFit="1" customWidth="1"/>
    <col min="9" max="9" width="10.1640625" style="18" bestFit="1" customWidth="1"/>
    <col min="10" max="16384" width="10.83203125" style="18"/>
  </cols>
  <sheetData>
    <row r="3" spans="1:9" x14ac:dyDescent="0.2">
      <c r="A3" s="17" t="s">
        <v>92</v>
      </c>
      <c r="B3" s="17" t="s">
        <v>5</v>
      </c>
    </row>
    <row r="4" spans="1:9" x14ac:dyDescent="0.2">
      <c r="A4" s="17" t="s">
        <v>4</v>
      </c>
      <c r="B4" s="18" t="s">
        <v>20</v>
      </c>
      <c r="C4" s="18" t="s">
        <v>37</v>
      </c>
      <c r="D4" s="18" t="s">
        <v>45</v>
      </c>
      <c r="E4" s="18" t="s">
        <v>15</v>
      </c>
      <c r="F4" s="18" t="s">
        <v>28</v>
      </c>
      <c r="G4" s="18" t="s">
        <v>25</v>
      </c>
      <c r="H4" s="18" t="s">
        <v>35</v>
      </c>
      <c r="I4" s="18" t="s">
        <v>91</v>
      </c>
    </row>
    <row r="5" spans="1:9" x14ac:dyDescent="0.2">
      <c r="A5" s="18" t="s">
        <v>14</v>
      </c>
      <c r="B5" s="19">
        <v>10345.5</v>
      </c>
      <c r="C5" s="19">
        <v>13972.5</v>
      </c>
      <c r="D5" s="19"/>
      <c r="E5" s="19">
        <v>20805.5</v>
      </c>
      <c r="F5" s="19">
        <v>6697.5</v>
      </c>
      <c r="G5" s="19">
        <v>15480</v>
      </c>
      <c r="H5" s="19">
        <v>4900</v>
      </c>
      <c r="I5" s="19">
        <v>72201</v>
      </c>
    </row>
    <row r="6" spans="1:9" x14ac:dyDescent="0.2">
      <c r="A6" s="18" t="s">
        <v>42</v>
      </c>
      <c r="B6" s="19">
        <v>14180</v>
      </c>
      <c r="C6" s="19">
        <v>7813.75</v>
      </c>
      <c r="D6" s="19">
        <v>11115</v>
      </c>
      <c r="E6" s="19">
        <v>7910</v>
      </c>
      <c r="F6" s="19">
        <v>27985</v>
      </c>
      <c r="G6" s="19">
        <v>2200</v>
      </c>
      <c r="H6" s="19">
        <v>3500</v>
      </c>
      <c r="I6" s="19">
        <v>74703.75</v>
      </c>
    </row>
    <row r="7" spans="1:9" x14ac:dyDescent="0.2">
      <c r="A7" s="18" t="s">
        <v>50</v>
      </c>
      <c r="B7" s="19">
        <v>10763.5</v>
      </c>
      <c r="C7" s="19"/>
      <c r="D7" s="19">
        <v>18460</v>
      </c>
      <c r="E7" s="19">
        <v>14233.75</v>
      </c>
      <c r="F7" s="19">
        <v>13775</v>
      </c>
      <c r="G7" s="19">
        <v>8906.25</v>
      </c>
      <c r="H7" s="19">
        <v>11605</v>
      </c>
      <c r="I7" s="19">
        <v>77743.5</v>
      </c>
    </row>
    <row r="8" spans="1:9" x14ac:dyDescent="0.2">
      <c r="A8" s="18" t="s">
        <v>58</v>
      </c>
      <c r="B8" s="19">
        <v>10641</v>
      </c>
      <c r="C8" s="19">
        <v>8483.5</v>
      </c>
      <c r="D8" s="19">
        <v>24797.5</v>
      </c>
      <c r="E8" s="19">
        <v>20415.5</v>
      </c>
      <c r="F8" s="19">
        <v>24928</v>
      </c>
      <c r="G8" s="19">
        <v>9880</v>
      </c>
      <c r="H8" s="19">
        <v>22359.25</v>
      </c>
      <c r="I8" s="19">
        <v>121504.75</v>
      </c>
    </row>
    <row r="9" spans="1:9" x14ac:dyDescent="0.2">
      <c r="A9" s="18" t="s">
        <v>60</v>
      </c>
      <c r="B9" s="19"/>
      <c r="C9" s="19">
        <v>10710</v>
      </c>
      <c r="D9" s="19">
        <v>19387.5</v>
      </c>
      <c r="E9" s="19">
        <v>14943.5</v>
      </c>
      <c r="F9" s="19">
        <v>31965</v>
      </c>
      <c r="G9" s="19">
        <v>10716</v>
      </c>
      <c r="H9" s="19">
        <v>22053.75</v>
      </c>
      <c r="I9" s="19">
        <v>109775.75</v>
      </c>
    </row>
    <row r="10" spans="1:9" x14ac:dyDescent="0.2">
      <c r="A10" s="18" t="s">
        <v>65</v>
      </c>
      <c r="B10" s="19">
        <v>10335</v>
      </c>
      <c r="C10" s="19">
        <v>26823.25</v>
      </c>
      <c r="D10" s="19">
        <v>2950</v>
      </c>
      <c r="E10" s="19">
        <v>9125</v>
      </c>
      <c r="F10" s="19">
        <v>12749</v>
      </c>
      <c r="G10" s="19">
        <v>23892.5</v>
      </c>
      <c r="H10" s="19">
        <v>20306.25</v>
      </c>
      <c r="I10" s="19">
        <v>106181</v>
      </c>
    </row>
    <row r="11" spans="1:9" x14ac:dyDescent="0.2">
      <c r="A11" s="18" t="s">
        <v>91</v>
      </c>
      <c r="B11" s="19">
        <v>56265</v>
      </c>
      <c r="C11" s="19">
        <v>67803</v>
      </c>
      <c r="D11" s="19">
        <v>76710</v>
      </c>
      <c r="E11" s="19">
        <v>87433.25</v>
      </c>
      <c r="F11" s="19">
        <v>118099.5</v>
      </c>
      <c r="G11" s="19">
        <v>71074.75</v>
      </c>
      <c r="H11" s="19">
        <v>84724.25</v>
      </c>
      <c r="I11" s="19">
        <v>562109.75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1417-8C5B-8C4E-9E0B-F26F38AC298E}">
  <dimension ref="A3:H11"/>
  <sheetViews>
    <sheetView tabSelected="1" workbookViewId="0">
      <selection activeCell="C7" sqref="A3:H11"/>
    </sheetView>
  </sheetViews>
  <sheetFormatPr baseColWidth="10" defaultRowHeight="15" x14ac:dyDescent="0.2"/>
  <cols>
    <col min="1" max="1" width="13" bestFit="1" customWidth="1"/>
    <col min="2" max="2" width="14.83203125" bestFit="1" customWidth="1"/>
    <col min="3" max="4" width="6.33203125" bestFit="1" customWidth="1"/>
    <col min="5" max="5" width="5" bestFit="1" customWidth="1"/>
    <col min="6" max="6" width="5.83203125" bestFit="1" customWidth="1"/>
    <col min="7" max="7" width="4.5" bestFit="1" customWidth="1"/>
    <col min="8" max="8" width="10" bestFit="1" customWidth="1"/>
  </cols>
  <sheetData>
    <row r="3" spans="1:8" x14ac:dyDescent="0.2">
      <c r="A3" s="20" t="s">
        <v>93</v>
      </c>
      <c r="B3" s="20" t="s">
        <v>8</v>
      </c>
      <c r="C3" s="21"/>
      <c r="D3" s="21"/>
      <c r="E3" s="21"/>
      <c r="F3" s="21"/>
      <c r="G3" s="21"/>
      <c r="H3" s="21"/>
    </row>
    <row r="4" spans="1:8" x14ac:dyDescent="0.2">
      <c r="A4" s="20" t="s">
        <v>4</v>
      </c>
      <c r="B4" s="21" t="s">
        <v>47</v>
      </c>
      <c r="C4" s="21" t="s">
        <v>38</v>
      </c>
      <c r="D4" s="21" t="s">
        <v>26</v>
      </c>
      <c r="E4" s="21" t="s">
        <v>17</v>
      </c>
      <c r="F4" s="21" t="s">
        <v>22</v>
      </c>
      <c r="G4" s="21" t="s">
        <v>32</v>
      </c>
      <c r="H4" s="21" t="s">
        <v>91</v>
      </c>
    </row>
    <row r="5" spans="1:8" x14ac:dyDescent="0.2">
      <c r="A5" s="21" t="s">
        <v>14</v>
      </c>
      <c r="B5" s="22"/>
      <c r="C5" s="22">
        <v>8</v>
      </c>
      <c r="D5" s="22">
        <v>88</v>
      </c>
      <c r="E5" s="22">
        <v>67</v>
      </c>
      <c r="F5" s="22">
        <v>62</v>
      </c>
      <c r="G5" s="22">
        <v>32</v>
      </c>
      <c r="H5" s="22">
        <v>257</v>
      </c>
    </row>
    <row r="6" spans="1:8" x14ac:dyDescent="0.2">
      <c r="A6" s="21" t="s">
        <v>42</v>
      </c>
      <c r="B6" s="22">
        <v>10</v>
      </c>
      <c r="C6" s="22">
        <v>50</v>
      </c>
      <c r="D6" s="22">
        <v>70</v>
      </c>
      <c r="E6" s="22">
        <v>35</v>
      </c>
      <c r="F6" s="22">
        <v>61</v>
      </c>
      <c r="G6" s="22">
        <v>27</v>
      </c>
      <c r="H6" s="22">
        <v>253</v>
      </c>
    </row>
    <row r="7" spans="1:8" x14ac:dyDescent="0.2">
      <c r="A7" s="21" t="s">
        <v>50</v>
      </c>
      <c r="B7" s="22">
        <v>83</v>
      </c>
      <c r="C7" s="22">
        <v>45</v>
      </c>
      <c r="D7" s="22">
        <v>20</v>
      </c>
      <c r="E7" s="22">
        <v>48</v>
      </c>
      <c r="F7" s="22">
        <v>50</v>
      </c>
      <c r="G7" s="22">
        <v>50</v>
      </c>
      <c r="H7" s="22">
        <v>296</v>
      </c>
    </row>
    <row r="8" spans="1:8" x14ac:dyDescent="0.2">
      <c r="A8" s="21" t="s">
        <v>58</v>
      </c>
      <c r="B8" s="22">
        <v>56</v>
      </c>
      <c r="C8" s="22">
        <v>60</v>
      </c>
      <c r="D8" s="22">
        <v>62</v>
      </c>
      <c r="E8" s="22">
        <v>83</v>
      </c>
      <c r="F8" s="22">
        <v>90</v>
      </c>
      <c r="G8" s="22">
        <v>92</v>
      </c>
      <c r="H8" s="22">
        <v>443</v>
      </c>
    </row>
    <row r="9" spans="1:8" x14ac:dyDescent="0.2">
      <c r="A9" s="21" t="s">
        <v>60</v>
      </c>
      <c r="B9" s="22">
        <v>57</v>
      </c>
      <c r="C9" s="22">
        <v>10</v>
      </c>
      <c r="D9" s="22">
        <v>113</v>
      </c>
      <c r="E9" s="22">
        <v>123</v>
      </c>
      <c r="F9" s="22">
        <v>30</v>
      </c>
      <c r="G9" s="22">
        <v>75</v>
      </c>
      <c r="H9" s="22">
        <v>408</v>
      </c>
    </row>
    <row r="10" spans="1:8" x14ac:dyDescent="0.2">
      <c r="A10" s="21" t="s">
        <v>65</v>
      </c>
      <c r="B10" s="22">
        <v>32</v>
      </c>
      <c r="C10" s="22">
        <v>90</v>
      </c>
      <c r="D10" s="22">
        <v>22</v>
      </c>
      <c r="E10" s="22">
        <v>29</v>
      </c>
      <c r="F10" s="22">
        <v>123</v>
      </c>
      <c r="G10" s="22">
        <v>80</v>
      </c>
      <c r="H10" s="22">
        <v>376</v>
      </c>
    </row>
    <row r="11" spans="1:8" x14ac:dyDescent="0.2">
      <c r="A11" s="21" t="s">
        <v>91</v>
      </c>
      <c r="B11" s="22">
        <v>238</v>
      </c>
      <c r="C11" s="22">
        <v>263</v>
      </c>
      <c r="D11" s="22">
        <v>375</v>
      </c>
      <c r="E11" s="22">
        <v>385</v>
      </c>
      <c r="F11" s="22">
        <v>416</v>
      </c>
      <c r="G11" s="22">
        <v>356</v>
      </c>
      <c r="H11" s="22">
        <v>2033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Customer Info</vt:lpstr>
      <vt:lpstr>Monthly Rep</vt:lpstr>
      <vt:lpstr>Monthly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Marta Giardina</cp:lastModifiedBy>
  <cp:revision/>
  <dcterms:created xsi:type="dcterms:W3CDTF">2021-09-09T16:24:17Z</dcterms:created>
  <dcterms:modified xsi:type="dcterms:W3CDTF">2024-05-26T17:12:05Z</dcterms:modified>
  <cp:category/>
  <cp:contentStatus/>
</cp:coreProperties>
</file>