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" sheetId="1" r:id="rId4"/>
    <sheet state="visible" name="Drink" sheetId="2" r:id="rId5"/>
    <sheet state="visible" name="Category" sheetId="3" r:id="rId6"/>
    <sheet state="visible" name="Helper" sheetId="4" r:id="rId7"/>
  </sheets>
  <definedNames>
    <definedName hidden="1" localSheetId="0" name="_xlnm._FilterDatabase">Food!$A$1:$K$58</definedName>
  </definedNames>
  <calcPr/>
</workbook>
</file>

<file path=xl/sharedStrings.xml><?xml version="1.0" encoding="utf-8"?>
<sst xmlns="http://schemas.openxmlformats.org/spreadsheetml/2006/main" count="508" uniqueCount="330">
  <si>
    <t>Category</t>
  </si>
  <si>
    <t>Name</t>
  </si>
  <si>
    <t>Price</t>
  </si>
  <si>
    <t>Desc</t>
  </si>
  <si>
    <t>Name_en</t>
  </si>
  <si>
    <t>Desc_en</t>
  </si>
  <si>
    <t>Name_zh</t>
  </si>
  <si>
    <t>Desc_zh</t>
  </si>
  <si>
    <t>Image</t>
  </si>
  <si>
    <t>Favorite</t>
  </si>
  <si>
    <t>special</t>
  </si>
  <si>
    <t>PAD thái</t>
  </si>
  <si>
    <t>hủ tiếu, giá đỗ, hẹ, đậu hũ chiên, nấm chiên, xốt me, dùng kèm lạc rang, ớt, chanh.</t>
  </si>
  <si>
    <t>korean kimchi hot pot</t>
  </si>
  <si>
    <t>https://firebasestorage.googleapis.com/v0/b/dieuthien-production.appspot.com/o/dacbiet%2FPad%20Tha%CC%81i_dacbiet.jpg?alt=media&amp;token=3792ee20-4dcc-4281-a66a-1d17e489ab13</t>
  </si>
  <si>
    <t>ĐẬU HŨ NON CHIÊN GIÒN CHÀ BÔNG</t>
  </si>
  <si>
    <t>đậu hủ non, chà bông chay, rong biển, mỡ hành dùng kèm với mayonnaise tương ớt</t>
  </si>
  <si>
    <t>Fried Young Tofu with Meat floss</t>
  </si>
  <si>
    <t>https://firebasestorage.googleapis.com/v0/b/dieuthien-production.appspot.com/o/dacbiet%2F%C4%90a%CC%A3%CC%82u%20hu%CC%83%20non%20chie%CC%82n%20gio%CC%80n%20cha%CC%80%20bo%CC%82ng_dacbiet.jpg?alt=media&amp;token=645ab2ed-c398-4342-bd28-3c41ce7c2e0c</t>
  </si>
  <si>
    <t>ĐẬU NON RONG BIỂN SỐT TERIYAKI</t>
  </si>
  <si>
    <t>đậu hủ non cuộn rong biển chiên giòn, sốt teriyaki</t>
  </si>
  <si>
    <t>Seaweed rolled Young Tofu &amp; Teriyaki Sauce</t>
  </si>
  <si>
    <t>https://firebasestorage.googleapis.com/v0/b/dieuthien-production.appspot.com/o/dacbiet%2F%C4%90a%CC%A3%CC%82u%20hu%CC%83%20non%20rong%20bie%CC%82%CC%89n%20so%CC%82%CC%81t%20Teriyaki_dacbiet.jpg?alt=media&amp;token=0e241623-8b85-4ba3-85ad-3d8b61a3b173</t>
  </si>
  <si>
    <t>KHOAI TÂY BỌT BIỂN</t>
  </si>
  <si>
    <t>khoai tây ; chà bông chay ; rong biển dùng với mayonnaise tương ớt</t>
  </si>
  <si>
    <t>spongy spongy potato</t>
  </si>
  <si>
    <t>https://firebasestorage.googleapis.com/v0/b/dieuthien-production.appspot.com/o/khaivi%2FKhoai%20ta%CC%82y%20bo%CC%A3t%20bie%CC%82%CC%89n_khaivi.jpg?alt=media&amp;token=36f0a7a6-db84-4900-a69c-34cc66617d56</t>
  </si>
  <si>
    <t>salad</t>
  </si>
  <si>
    <t>Nấm xúc bánh đa</t>
  </si>
  <si>
    <t>Stir-fried Mushrooms served with Sesame Rice Crackers</t>
  </si>
  <si>
    <t>https://firebasestorage.googleapis.com/v0/b/dieuthien-production.appspot.com/o/khaivi%2FNa%CC%82%CC%81m%20xu%CC%81c%20ba%CC%81nh%20%C4%91a_monkhaivi.jpg?alt=media&amp;token=efc9ec85-3da1-42b0-a0f6-c8c1d5147086</t>
  </si>
  <si>
    <t>GỎI NẤM BÀO NGƯ XÉ TRỘN</t>
  </si>
  <si>
    <t>nấm bào ngư, tàu hủ ki, rau thơm các loại, xốt gỏi chua cay</t>
  </si>
  <si>
    <t>https://firebasestorage.googleapis.com/v0/b/dieuthien-production.appspot.com/o/khaivi%2FGo%CC%89i%20na%CC%82%CC%81m%20ba%CC%80o%20ngu%CC%9B%20xe%CC%81%20tro%CC%A3%CC%82n_%20khaivi.jpg?alt=media&amp;token=afb1b5fc-4db0-4562-88cd-75c1ddc67200</t>
  </si>
  <si>
    <t>GỎI somtum thái lan</t>
  </si>
  <si>
    <t>xoài, cà rốt, đu dủ, cà chua, cà pháo, đậu đũa, tắc, lá chanh, ngò gai, xốt Thái</t>
  </si>
  <si>
    <t xml:space="preserve">Thailand Somtum Salad </t>
  </si>
  <si>
    <t>https://firebasestorage.googleapis.com/v0/b/dieuthien-production.appspot.com/o/khaivi%2FGo%CC%89i%20Somtum%20Tha%CC%81i%20Lan_khaivi.jpg?alt=media&amp;token=1be1b1ea-7c94-466f-b67b-194d9f9b13ac</t>
  </si>
  <si>
    <t>gỎI NGÓ SEN</t>
  </si>
  <si>
    <t>ngó sen, dưa leo, cà rốt, tàu hũ ki, rau thơm các loại, xốt gỏi chua cay</t>
  </si>
  <si>
    <t xml:space="preserve">Lotus Delight Salad </t>
  </si>
  <si>
    <t>https://firebasestorage.googleapis.com/v0/b/dieuthien-production.appspot.com/o/khaivi%2FGo%CC%89i%20ngo%CC%81%20sen_khaivi.jpg?alt=media&amp;token=5e637b3c-4647-440e-9a9b-7c7a3a9c72b3</t>
  </si>
  <si>
    <t>GỎI RONG SỤN</t>
  </si>
  <si>
    <t>rong sụn, dưa leo, cà rốt, rau thơm các loại, xốt gỏi chua cay</t>
  </si>
  <si>
    <t>Cartilage Algae Salad</t>
  </si>
  <si>
    <t>https://firebasestorage.googleapis.com/v0/b/dieuthien-production.appspot.com/o/khaivi%2FGo%CC%89i%20rong%20su%CC%A3n_khaivi.jpg?alt=media&amp;token=5b7e2fcb-8602-40ec-85c0-22c4942a48ef</t>
  </si>
  <si>
    <t>SALAD Trái cây NHIỆT ĐỚi</t>
  </si>
  <si>
    <t>rau xà lách, cà chua, thanh long, thơm, bắp Mỹ, cam, nho khô, xốt chanh dây</t>
  </si>
  <si>
    <t xml:space="preserve">Tropical Fruity Salad </t>
  </si>
  <si>
    <t>SALAD rong biển nhật</t>
  </si>
  <si>
    <t>Rong biển Nhật, ớt chuông, rau xà lách, xốt mè rang</t>
  </si>
  <si>
    <t>Japanese Seaweed Salad</t>
  </si>
  <si>
    <t>https://firebasestorage.googleapis.com/v0/b/dieuthien-production.appspot.com/o/khaivi%2FSalad%20rong%20bie%CC%82%CC%89n%20Nha%CC%A3%CC%82t_khaivi.jpg?alt=media&amp;token=1228fe8a-ff61-4009-968d-e5a09d34ca98</t>
  </si>
  <si>
    <t>roll</t>
  </si>
  <si>
    <t>chả giò</t>
  </si>
  <si>
    <t>nhân khoai các loại, cà rốt, mộc nhĩ, bắp, đậu xanh, dùng kèm nước mắm chua ngọt</t>
  </si>
  <si>
    <t>Spring Roll</t>
  </si>
  <si>
    <t>https://firebasestorage.googleapis.com/v0/b/dieuthien-production.appspot.com/o/moncuon%2Fcha%CC%89%20gio%CC%80_moncuon.jpg?alt=media&amp;token=a75f9867-69e2-437b-a14d-74b3f08f7161</t>
  </si>
  <si>
    <t>gỏi cuốn</t>
  </si>
  <si>
    <t>nhân bún tươi, rau thơm các loại, nấm xào thập cẩm dùng kèm xốt đậu phộng</t>
  </si>
  <si>
    <t>Summer Roll</t>
  </si>
  <si>
    <t>https://firebasestorage.googleapis.com/v0/b/dieuthien-production.appspot.com/o/moncuon%2FGo%CC%89i%20cuo%CC%82%CC%81n_moncuon.jpg?alt=media&amp;token=07605767-b35d-4d6e-99b0-62f8fb4edd53</t>
  </si>
  <si>
    <t>bì cuốn</t>
  </si>
  <si>
    <t>nhân khoai các loại, thính, miến, rau thơm các loại, dùng kèm nước mắm chua ngọt</t>
  </si>
  <si>
    <t>Crystal Autumn Roll</t>
  </si>
  <si>
    <t>https://firebasestorage.googleapis.com/v0/b/dieuthien-production.appspot.com/o/moncuon%2FBi%CC%80%20cuo%CC%82%CC%81n_moncuon.jpg?alt=media&amp;token=eb987c96-df54-461d-a485-5125061ea01f</t>
  </si>
  <si>
    <t>mẹt cuốn</t>
  </si>
  <si>
    <t>cuốn bành tráng với bún tươi, rau sống các loại, nấm xốt dầu hào, kèm xốt đậu phộng</t>
  </si>
  <si>
    <t>Veggie Wrap &amp; Roll</t>
  </si>
  <si>
    <t>https://firebasestorage.googleapis.com/v0/b/dieuthien-production.appspot.com/o/moncuon%2FMe%CC%A3t%20cuo%CC%82%CC%81n_moncuon.jpg?alt=media&amp;token=5f2bbf4c-bc70-4803-b68e-776a513ffdd6</t>
  </si>
  <si>
    <t>bánh xèo</t>
  </si>
  <si>
    <t>nhân giá đỗ, cà rốt, nấm xào thập cẩm, đậu xanh, cuốn bành tráng với rau sống các loại, dùng kèm nước mắm chua ngọt.</t>
  </si>
  <si>
    <t>Vietnamese Pancake</t>
  </si>
  <si>
    <t>https://firebasestorage.googleapis.com/v0/b/dieuthien-production.appspot.com/o/moncuon%2FBa%CC%81nh%20xe%CC%80o_moncuon.jpg?alt=media&amp;token=7425fff4-9c1c-4105-95c2-379f5bce4f53</t>
  </si>
  <si>
    <t>Nấm nướng lá lốt</t>
  </si>
  <si>
    <t>Lá lốt cuộn nấm xào thập cẩm nướng, cuốn bánh tráng với bún tươi, rau sống các loại, dùng kèm mắm nêm chay</t>
  </si>
  <si>
    <t>Grilled mushrooms rolled in piper lolot</t>
  </si>
  <si>
    <t>https://firebasestorage.googleapis.com/v0/b/dieuthien-production.appspot.com/o/moncuon%2FNa%CC%82%CC%81m%20nu%CC%9Bo%CC%9B%CC%81ng%20la%CC%81%20lo%CC%82%CC%81t_moncuon.jpg?alt=media&amp;token=ca047dfa-9e00-4c09-8c95-7577d2a1cbcc</t>
  </si>
  <si>
    <t>hotPot</t>
  </si>
  <si>
    <t>lẩu nấm tiêu xanh</t>
  </si>
  <si>
    <t>nước lẩu tiêu xanh ; rau mồng tơi ; rau cải thảo ; rau cải bẹ xanh ; nấm đùi gà ; nấm bào ngư ; nấm kim châm ; đậu hủ non ; dùng kèm nước mắm chay ăn kèm và bún tươi</t>
  </si>
  <si>
    <t>Green pepper &amp; mushrooms hot pot</t>
  </si>
  <si>
    <t>https://firebasestorage.googleapis.com/v0/b/dieuthien-production.appspot.com/o/monlau%2FLa%CC%82%CC%89u%20na%CC%82%CC%81m%20ha%CC%82%CC%80m%20tie%CC%82u%20xanh_monlau(1).jpg?alt=media&amp;token=13d58f72-87f2-4df3-8f81-f27674d48ad8</t>
  </si>
  <si>
    <t>lẩu thái</t>
  </si>
  <si>
    <t>nước lẩu thái ; rau bắp chuối ; rau cải thảo ; rau muống ; rau cần nước ; nấm đùi gà ; nấm kim châm ; nấm bào ngư ; đậu hủ non dùng kèm với nước mắm chay và bún tươi</t>
  </si>
  <si>
    <t>Thai hot pot</t>
  </si>
  <si>
    <t>https://firebasestorage.googleapis.com/v0/b/dieuthien-production.appspot.com/o/monlau%2FLa%CC%82%CC%89u%20Tha%CC%81i_monlau.jpg?alt=media&amp;token=04fe5c75-aaec-4c57-9504-085f7618e640</t>
  </si>
  <si>
    <t>lẩu sa tế diệu thiện</t>
  </si>
  <si>
    <t>nước lẩu sa tế ; rau mồng tơi ; rau cải thảo ; nấm bào ngư ; nấm đùi gà ; nấm kim châm đen ; đậu hủ ; tàu hủ ki dùng kèm với nước mắm sa tế và bún tươi</t>
  </si>
  <si>
    <t>Dieu Thien spicy sauce hot pot</t>
  </si>
  <si>
    <t>https://firebasestorage.googleapis.com/v0/b/dieuthien-production.appspot.com/o/monlau%2FLa%CC%82%CC%89u%20sa%20te%CC%82%CC%81%20Die%CC%A3%CC%82u%20Thie%CC%A3%CC%82n_monlau.jpg?alt=media&amp;token=d4903c65-c5ad-435b-8d62-3a3f02331e1a</t>
  </si>
  <si>
    <t>lẩu chao</t>
  </si>
  <si>
    <t>nước lẩu chao ; rau mồng tơi ; rau cải thảo ; rau cải bẹ xanh ; nấm đùi gà ; nấm bào ngư ; tàu hủ ki dùng kèm với nước chấm chao chay và bún tươi</t>
  </si>
  <si>
    <t>furmented bean curd hot pot</t>
  </si>
  <si>
    <t>https://firebasestorage.googleapis.com/v0/b/dieuthien-production.appspot.com/o/monlau%2FLa%CC%82%CC%89u%20chao_monlau(1).jpg?alt=media&amp;token=eca3ce0d-c42b-4927-a669-a7ca9f84cd03</t>
  </si>
  <si>
    <t>lẩu kim chi hàn quốc</t>
  </si>
  <si>
    <t>nước lẩu kim chi ; rau bắp cải tím ; rau bắp cải thảo ; nấm bào ngư dùng với mì hàn quốc</t>
  </si>
  <si>
    <t>https://firebasestorage.googleapis.com/v0/b/dieuthien-production.appspot.com/o/monlau%2Fla%CC%82%CC%89u%20kim%20chi-monlau.jpg?alt=media&amp;token=f8045917-53be-4d54-8783-9471cc306036</t>
  </si>
  <si>
    <t>lẩu uyên ương</t>
  </si>
  <si>
    <t>lovebird hot pot</t>
  </si>
  <si>
    <t>https://firebasestorage.googleapis.com/v0/b/dieuthien-production.appspot.com/o/monlau%2FLa%CC%82%CC%89u%20uye%CC%82n%20u%CC%9Bo%CC%9Bng_monlau.jpg?alt=media&amp;token=11819106-1900-4f9f-95eb-00406bc6f65d</t>
  </si>
  <si>
    <t>mainDish</t>
  </si>
  <si>
    <t>cơm chiên rong biển</t>
  </si>
  <si>
    <t>cơm, cá mặn chay, chà bông chay, rong biển chay, hành lá (có điều chỉnh)</t>
  </si>
  <si>
    <t>fried rice with seaweed</t>
  </si>
  <si>
    <t>cơm chiên thơm kiểu thái</t>
  </si>
  <si>
    <t>Cơm, thơm, đậu cô ve, cà rốt, bắp Mỹ, hành lá (có thể điều chỉnh)</t>
  </si>
  <si>
    <t>Thai fried rice with pineapple</t>
  </si>
  <si>
    <t>https://firebasestorage.googleapis.com/v0/b/dieuthien-production.appspot.com/o/monchinh%2FCo%CC%9Bm%20chie%CC%82n%20tho%CC%9Bm%20kie%CC%82%CC%89u%20Tha%CC%81i_monchinh.jpg?alt=media&amp;token=045f1bc7-ed11-48c2-8675-54a91eb22fae</t>
  </si>
  <si>
    <t>cơm chiên dương châu</t>
  </si>
  <si>
    <t>Cơm chiên dương châu: Cơm, đậu cô ve, cà rốt, bắp Mỹ, hành lá (có thể điều chỉnh)</t>
  </si>
  <si>
    <t>Yang Chow fried rice</t>
  </si>
  <si>
    <t>https://firebasestorage.googleapis.com/v0/b/dieuthien-production.appspot.com/o/monchinh%2FCo%CC%9Bm%20chie%CC%82n%20du%CC%9Bo%CC%9Bng%20cha%CC%82u_monchinh.jpg?alt=media&amp;token=e4003164-d386-4f50-b8ab-47f3b9f24699</t>
  </si>
  <si>
    <t>cơm trộn hàn quốc</t>
  </si>
  <si>
    <t>Cơm, giá đỗ, bắp cải tím, ớt chuông, bắp Mỹ, đậu phông rim mè, nấm chiên, dùng kèm xốt cơm trộn Hàn Quốc</t>
  </si>
  <si>
    <t>korean mixed rice</t>
  </si>
  <si>
    <t>https://firebasestorage.googleapis.com/v0/b/dieuthien-production.appspot.com/o/monchinh%2FCo%CC%9Bm%20tro%CC%A3%CC%82n%20Ha%CC%80n%20Quo%CC%82%CC%81c_monchinh.jpg?alt=media&amp;token=37e45fe4-94e0-48e9-a3c8-28a441007484</t>
  </si>
  <si>
    <t>cơm nấm lúc lắc &amp; canh rau củ</t>
  </si>
  <si>
    <t>Cơm, nấm đùi gà, ớt chuông, hành tây, tỏi phi, xốt lúc lắc dùng kèm canh rau củ</t>
  </si>
  <si>
    <t>saute dice mushroom rice &amp; curry soup</t>
  </si>
  <si>
    <t>https://firebasestorage.googleapis.com/v0/b/dieuthien-production.appspot.com/o/monchinh%2FCo%CC%9Bm%20na%CC%82%CC%81m%20lu%CC%81c%20la%CC%86%CC%81c_comphan.jpg?alt=media&amp;token=336c0854-6398-46f5-bda4-68b4d7b9f264</t>
  </si>
  <si>
    <t>cơm cà ri &amp; canh rau củ</t>
  </si>
  <si>
    <t>Cơm, nấm đùi gà, khoai lang, cà rốt, khoai môn, nước cốt dừa, gia vị cà ri, dùng kèm canh rau củ</t>
  </si>
  <si>
    <t>curry rice &amp; veggy soup</t>
  </si>
  <si>
    <t>https://firebasestorage.googleapis.com/v0/b/dieuthien-production.appspot.com/o/monchinh%2FCo%CC%9Bm%20ca%CC%80%20ri_comphan.jpg?alt=media&amp;token=97a3cb45-96b9-413c-aa89-da669665f288</t>
  </si>
  <si>
    <t>MIẾN TRỘN</t>
  </si>
  <si>
    <t>miến Hàn Quốc, cải thìa, bắp cải tím, cà rốt, nấm bào ngư chiên, xốt miến trộn.</t>
  </si>
  <si>
    <t>https://firebasestorage.googleapis.com/v0/b/dieuthien-production.appspot.com/o/monchinh%2FMie%CC%82%CC%81n%20tro%CC%A3%CC%82n_monchinh.jpg?alt=media&amp;token=393756ca-c3e1-4280-b271-92e3143fd814</t>
  </si>
  <si>
    <t>HỦ TIẾU ÁP CHẢO</t>
  </si>
  <si>
    <t>Hủ tiếu, ớt chuông, cải thảo, hành tây, cải thài, đậu hũ chiên, nấm chiên, tỏi phi.</t>
  </si>
  <si>
    <t>https://firebasestorage.googleapis.com/v0/b/dieuthien-production.appspot.com/o/monchinh%2FHu%CC%89%20tie%CC%82%CC%81u%20a%CC%81p%20cha%CC%89o_monchinh.jpg?alt=media&amp;token=58f6d55b-9338-47d8-9020-aefd670886e2</t>
  </si>
  <si>
    <t>MÌ vàng XÀO THẬP CẨM</t>
  </si>
  <si>
    <t>Mì vàng, ớt chuông, cải thảo, hành tây, cải thài, đậu hũ chiên, nấm chiên, hành phi.</t>
  </si>
  <si>
    <t>https://firebasestorage.googleapis.com/v0/b/dieuthien-production.appspot.com/o/monchinh%2FMi%CC%80%20va%CC%80ng%20xa%CC%80o%20tha%CC%A3%CC%82p%20ca%CC%82%CC%89m_monchinh.jpg?alt=media&amp;token=80fe2512-f39c-4a72-ade1-5c84dea2f3dc</t>
  </si>
  <si>
    <t>MÌ Ý SỐT CÀ CHUA NẤM</t>
  </si>
  <si>
    <t>Mì Ý, nấm đùi gà, sốt cà chua,</t>
  </si>
  <si>
    <t>https://firebasestorage.googleapis.com/v0/b/dieuthien-production.appspot.com/o/monchinh%2FMi%CC%80%20ramen_monchinh.jpg?alt=media&amp;token=7ba6bcf4-515a-484e-acd6-ab22bc55b5f3</t>
  </si>
  <si>
    <t>CÀ RI BÁNH MÌ</t>
  </si>
  <si>
    <t>https://firebasestorage.googleapis.com/v0/b/dieuthien-production.appspot.com/o/monchinh%2FCa%CC%80%20ri%20ba%CC%81nh%20mi%CC%80_monchinh.jpg?alt=media&amp;token=a3c8c9ed-fbab-438a-b731-bb0ddc048e50</t>
  </si>
  <si>
    <t>NẤm lÚC LẮC KHOAI TÂY</t>
  </si>
  <si>
    <t>https://firebasestorage.googleapis.com/v0/b/dieuthien-production.appspot.com/o/monchinh%2FNa%CC%82%CC%81m%20lu%CC%81c%20la%CC%86%CC%81c-khoai%20ta%CC%82y_monchinh.JPG?alt=media&amp;token=f7791b30-7bfa-4b02-860c-528b01a2a6b8</t>
  </si>
  <si>
    <t>Mì ramen (Khô/ nước)</t>
  </si>
  <si>
    <t>vegan ramen ( dry / soup )</t>
  </si>
  <si>
    <t>NẤM bào ngư xốc muối hongkong</t>
  </si>
  <si>
    <t>nấm bào ngư, muối Hong Kong dùng kèm với mayonnaise tương ớt</t>
  </si>
  <si>
    <t>HongKong Salted Oyster Mushrooms</t>
  </si>
  <si>
    <t>https://firebasestorage.googleapis.com/v0/b/dieuthien-production.appspot.com/o/dacbiet%2FNa%CC%82%CC%81m%20ba%CC%80o%20ngu%CC%9B%20xo%CC%82%CC%81c%20muo%CC%82%CC%81i%20HongKong_dacbiet.jpg?alt=media&amp;token=7158a1fe-cd82-4452-a322-31ac284da192</t>
  </si>
  <si>
    <t>soup</t>
  </si>
  <si>
    <t>CANH NẤM ĐẬU HỦ RONG BIỂN</t>
  </si>
  <si>
    <t>rong biển ; tàu hủ, nấm bào ngư, cà rốt , hành phi ; tiêu, gừng</t>
  </si>
  <si>
    <t>Seaweed Soup with Tofu &amp; Mushrooms</t>
  </si>
  <si>
    <t>https://firebasestorage.googleapis.com/v0/b/dieuthien-production.appspot.com/o/moncanh%2FSu%CC%81p%20na%CC%82%CC%81m%20tuye%CC%82%CC%81t%20he%CC%A3t%20sen_moncanh.jpg?alt=media&amp;token=c1843967-442e-44f4-aa0d-8a1d7a8f0c15</t>
  </si>
  <si>
    <t>CANH CHUA NAM BỘ</t>
  </si>
  <si>
    <t>bạc hà, đậu bắp, giá đỗ, cà chua, thơm, các loại rau thơm, tỏi phi</t>
  </si>
  <si>
    <t>Southern Vietnamese Sweet &amp; Sour Soup</t>
  </si>
  <si>
    <t>https://firebasestorage.googleapis.com/v0/b/dieuthien-production.appspot.com/o/moncanh%2FCanh%20chua%20Nam%20Bo%CC%A3%CC%82_moncanh.jpg?alt=media&amp;token=cb5f1c84-5c58-4665-8265-7a9d2270a86e</t>
  </si>
  <si>
    <t>CANH Cải xanh nấu nấm</t>
  </si>
  <si>
    <t>rau cải bẹ xanh, nấm bào ngư, gừng, tiêu</t>
  </si>
  <si>
    <t>Mustard Greens Soup with Mushrooms</t>
  </si>
  <si>
    <t>https://firebasestorage.googleapis.com/v0/b/dieuthien-production.appspot.com/o/moncanh%2FCanh%20ca%CC%89i%20xanh%20na%CC%82%CC%81u%20na%CC%82%CC%81m_moncanh.jpg?alt=media&amp;token=4ac81c66-d1b3-407a-ac11-6d029edee3e3</t>
  </si>
  <si>
    <t>SÚP TÓC TIÊN</t>
  </si>
  <si>
    <t>tóc tiên ; bắp mĩ ; cà rốt ; nấm ; đậu que ; hành phi ; tiêu ; ngò rí</t>
  </si>
  <si>
    <t>Fat Choy Soup</t>
  </si>
  <si>
    <t>https://firebasestorage.googleapis.com/v0/b/dieuthien-production.appspot.com/o/moncanh%2FSu%CC%81p%20to%CC%81c%20tie%CC%82n_moncanh.jpg?alt=media&amp;token=3078a31b-51f1-4ce8-a399-075cedf7e44b</t>
  </si>
  <si>
    <t>SÚP NẤM TUYẾT HẠT SEN</t>
  </si>
  <si>
    <t>nấm tuyết ; hạt sen ; nấm cà rốt ; đậu que ; hành phi ; tiêu; ngò rí .</t>
  </si>
  <si>
    <t>Lotus seed &amp; White Wood-ear Mushroom Soup</t>
  </si>
  <si>
    <t>saltDish</t>
  </si>
  <si>
    <t>RAU MUỐNG XÀO TỎI</t>
  </si>
  <si>
    <t>Stir-fried Water Spinach with Garlic</t>
  </si>
  <si>
    <t>https://firebasestorage.googleapis.com/v0/b/dieuthien-production.appspot.com/o/monman%2Frau%20muo%CC%82%CC%81ng%20xa%CC%80o%20to%CC%89i_monxao.jpg?alt=media&amp;token=2da8f0f4-0282-4ae1-ba5f-1c7fb0c1c4d3</t>
  </si>
  <si>
    <t>RAU MUỐNG XÀO NẤM</t>
  </si>
  <si>
    <t>Stir-fried Water Spinach with Mushrooms</t>
  </si>
  <si>
    <t>https://firebasestorage.googleapis.com/v0/b/dieuthien-production.appspot.com/o/monman%2FRau%20muo%CC%82%CC%81ng%20xa%CC%80o%20na%CC%82%CC%81m_monman.jpg?alt=media&amp;token=31da0d7b-f1b6-480a-9f9b-3829e365d284</t>
  </si>
  <si>
    <t>RAU XÀO THẬP CẨM</t>
  </si>
  <si>
    <t>Mixed Stir-fried Veggies</t>
  </si>
  <si>
    <t>https://firebasestorage.googleapis.com/v0/b/dieuthien-production.appspot.com/o/monman%2FRau%20xa%CC%80o%20tha%CC%A3%CC%82p%20ca%CC%82%CC%89m_monman_.jpg?alt=media&amp;token=ef486948-d904-45a8-8b53-07cefead04f6</t>
  </si>
  <si>
    <t>RAU LUỘC KHO QUẸT</t>
  </si>
  <si>
    <t>Boiled Veggie with Caramelized Salted Sauce</t>
  </si>
  <si>
    <t>https://firebasestorage.googleapis.com/v0/b/dieuthien-production.appspot.com/o/monman%2FRau%20luo%CC%A3%CC%82c-kho%20que%CC%A3t_monman.jpg?alt=media&amp;token=3886a8a4-402d-4df7-a8c4-4d96b2e8af02</t>
  </si>
  <si>
    <t>CẢI THÌA SỐT NẤM ĐÔNG CÔ</t>
  </si>
  <si>
    <t>Bok-choy with Shiitake Sauce</t>
  </si>
  <si>
    <t>https://firebasestorage.googleapis.com/v0/b/dieuthien-production.appspot.com/o/monman%2FCa%CC%89i%20thi%CC%80a%20so%CC%82%CC%81t%20na%CC%82%CC%81m%20%C4%91o%CC%82ng%20co%CC%82_monman.JPG?alt=media&amp;token=b3e282e4-4ca1-4029-ba19-b514d3c6840e</t>
  </si>
  <si>
    <t>NẤM SỐT TIÊU ĐEN</t>
  </si>
  <si>
    <t>Stir-fried Mushroom with Black Pepper Sauce</t>
  </si>
  <si>
    <t>https://firebasestorage.googleapis.com/v0/b/dieuthien-production.appspot.com/o/monman%2FNa%CC%82%CC%81m%20so%CC%82%CC%81t%20tie%CC%82u%20%C4%91en_monman.jpg?alt=media&amp;token=c51fc7f0-559e-439d-bc5f-9a498a039977</t>
  </si>
  <si>
    <t>ĐẬU HỦ SỐT TỨ XUYÊN</t>
  </si>
  <si>
    <t>Mapo Tofu</t>
  </si>
  <si>
    <t>https://firebasestorage.googleapis.com/v0/b/dieuthien-production.appspot.com/o/monman%2F%C4%90a%CC%A3%CC%82u%20hu%CC%83%20non%20so%CC%82%CC%81t%20tu%CC%9B%CC%81%20xuye%CC%82n_monman.jpg?alt=media&amp;token=127fdafd-749c-4f24-82bf-c0a0f086f3f7</t>
  </si>
  <si>
    <t>ĐẬU HỦ CHƯNG TƯƠNG</t>
  </si>
  <si>
    <t>Steamed Tofu with Salted Soybean Sauce</t>
  </si>
  <si>
    <t>https://firebasestorage.googleapis.com/v0/b/dieuthien-production.appspot.com/o/monman%2F%C4%90a%CC%A3%CC%82u%20hu%CC%83%20chu%CC%9Bng%20tu%CC%9Bo%CC%9Bng_monman.jpg?alt=media&amp;token=75a7c087-59c9-4ee6-a01e-8f6f4f85a9da</t>
  </si>
  <si>
    <t>ĐẬU HỦ XỐC SA TẾ</t>
  </si>
  <si>
    <t>Satay Tofu</t>
  </si>
  <si>
    <t>https://firebasestorage.googleapis.com/v0/b/dieuthien-production.appspot.com/o/monman%2F%C4%90a%CC%A3%CC%82u%20hu%CC%83%20xo%CC%82%CC%81c%20sa%20te%CC%82%CC%81_monman.jpg?alt=media&amp;token=65951195-23c9-48f6-b738-618a4cbaf70a</t>
  </si>
  <si>
    <t>NẤM RƠM KHO TIÊU</t>
  </si>
  <si>
    <t>Braised Straw mushroom with Pepper</t>
  </si>
  <si>
    <t>https://firebasestorage.googleapis.com/v0/b/dieuthien-production.appspot.com/o/monman%2FNa%CC%82%CC%81m%20ro%CC%9Bm%20kho%20tie%CC%82u_monman.jpg?alt=media&amp;token=e4de3db4-c10b-4ba6-b15b-b73c0eb94761</t>
  </si>
  <si>
    <t>CHÂN NẤM KHO GỪNG</t>
  </si>
  <si>
    <t>Braised Mushroom with Ginger</t>
  </si>
  <si>
    <t>https://firebasestorage.googleapis.com/v0/b/dieuthien-production.appspot.com/o/monman%2FCha%CC%82n%20na%CC%82%CC%81m%20kho%20gu%CC%9B%CC%80ng_monman3871.JPG?alt=media&amp;token=0a3650e7-4c60-43ce-a4f4-5ea5326743f0</t>
  </si>
  <si>
    <t>dessert</t>
  </si>
  <si>
    <t>Chè tuyết yến dưỡng nhan</t>
  </si>
  <si>
    <t>Tuyết yếu ; tuyết liên tử ; nhựa đào ; kỷ tử ; táo đỏ ; long nhãn</t>
  </si>
  <si>
    <t>Gum Tragacanth Refresh Beauty Sweet Soup</t>
  </si>
  <si>
    <t>https://firebasestorage.googleapis.com/v0/b/dieuthien-production.appspot.com/o/trangmieng%2FChe%CC%80%20tuye%CC%82%CC%81t%20ye%CC%82%CC%81n%20du%CC%9Bo%CC%9B%CC%83ng%20nhan_trangmieng.jpg?alt=media&amp;token=e63ccd1d-751b-452b-9398-076fbe08a19b</t>
  </si>
  <si>
    <t>Chè hạt sen đông trùng hạ thảo</t>
  </si>
  <si>
    <t>hạt sen; kỷ tử ; táo đỏ ; đông trùng hạ thảo</t>
  </si>
  <si>
    <t>Lotus Seed Sweet Soup with Cordyceps</t>
  </si>
  <si>
    <t>https://firebasestorage.googleapis.com/v0/b/dieuthien-production.appspot.com/o/trangmieng%2FChe%CC%80%20ha%CC%A3t%20sen%20%C4%91o%CC%82ng%20tru%CC%80ng%20ha%CC%A3%20tha%CC%89o_trangmieng.jpg?alt=media&amp;token=e55222b8-7b14-41d1-9d32-69b53b8ce267</t>
  </si>
  <si>
    <t>Sữa chua dâu tằm</t>
  </si>
  <si>
    <t>sữa chua ; mức dâu tằm ; mức tắc rim ; đá bào</t>
  </si>
  <si>
    <t>Mulberry Yogurt</t>
  </si>
  <si>
    <t>https://firebasestorage.googleapis.com/v0/b/dieuthien-production.appspot.com/o/trangmieng%2FSu%CC%9B%CC%83a%20chua%20da%CC%82u%20ta%CC%86%CC%80m_trangmieng.JPG?alt=media&amp;token=b1ed9b2a-09df-46e7-80e1-d43ac675c35d</t>
  </si>
  <si>
    <t>Panna Cotta (Việt quất, chanh dây, ổi, đào, dâu tằm)</t>
  </si>
  <si>
    <t>được nấu từ sữa đậu nành nguyên chất ; gelatin dùng kèm với cái loại mức trái cây</t>
  </si>
  <si>
    <t>https://firebasestorage.googleapis.com/v0/b/dieuthien-production.appspot.com/o/trangmieng%2Fpannacotta-trangmieng.jpg?alt=media&amp;token=a3dae487-b05d-49fb-a751-1458e12c0eff</t>
  </si>
  <si>
    <t>Image_preview</t>
  </si>
  <si>
    <t>tea</t>
  </si>
  <si>
    <t>TRÀ THẢO MỘC</t>
  </si>
  <si>
    <t>bông cúc ; hoa hồng; kỷ tử ; táo đỏ ; đường phèn ; đông trùng hạ thảo ( có thể dùng nóng hoặc lạnh )</t>
  </si>
  <si>
    <t>Herbal Tea</t>
  </si>
  <si>
    <t>daisies ; rose; Goji berries ; Apple ; sugar ; Cordyceps (can be used hot or cold)</t>
  </si>
  <si>
    <t>https://firebasestorage.googleapis.com/v0/b/dieuthien-production.appspot.com/o/nuoc_trasangtao%2FTra%CC%80%20tha%CC%89o%20mo%CC%A3%CC%82c_trasangtao.JPG?alt=media&amp;token=5c3c14e0-f95d-4fe6-9512-dd21a30073aa</t>
  </si>
  <si>
    <t>TRÀ ĐÀO CAM SẢ</t>
  </si>
  <si>
    <t>sả đập dập ; trà đào ; serup đào ; mức đào ; nước cốt tắc ; đào miếng</t>
  </si>
  <si>
    <t>Orange Lemongrass Peach Tea</t>
  </si>
  <si>
    <t>crushed lemongrass; peach tea ; peach syrup ; peach jam ; kumquat juice ;sliced peach</t>
  </si>
  <si>
    <t>https://firebasestorage.googleapis.com/v0/b/dieuthien-production.appspot.com/o/nuoc_trasangtao%2FTra%CC%80%20%C4%91a%CC%80o%20cam%20sa%CC%89_trasangtao.JPG?alt=media&amp;token=304c914f-9aaf-4be4-b833-40e5a5ec5bd1</t>
  </si>
  <si>
    <t>TRÀ LÀI LỆ CHI</t>
  </si>
  <si>
    <t>serup vải ; vải tươi</t>
  </si>
  <si>
    <t>Lychee Jasmine Tea</t>
  </si>
  <si>
    <t>Lychee syrup ; fresh lychee</t>
  </si>
  <si>
    <t>https://firebasestorage.googleapis.com/v0/b/dieuthien-production.appspot.com/o/nuoc_trasangtao%2FTra%CC%80%20la%CC%80i%20le%CC%A3%CC%82%20chi_trasangtao.JPG?alt=media&amp;token=7e11fc08-31b8-4190-a6d0-d4b30f58a687</t>
  </si>
  <si>
    <t>TRÀ ỔI HỒNG</t>
  </si>
  <si>
    <t>nước cốt tắc ; mức ổi ; serup ổi ; ổi tươi</t>
  </si>
  <si>
    <t>Pink Guava Tea</t>
  </si>
  <si>
    <t>kumquat juice ; guava jam ; guava syrup; fresh guava</t>
  </si>
  <si>
    <t>https://firebasestorage.googleapis.com/v0/b/dieuthien-production.appspot.com/o/nuoc_trasangtao%2FTra%CC%80%20o%CC%82%CC%89i%20ho%CC%82%CC%80ng_trasangtao.JPG?alt=media&amp;token=3333eb63-9ab5-43dc-8fae-8fa27f4ce823</t>
  </si>
  <si>
    <t>TRÀ GỪNG MẬT ONG</t>
  </si>
  <si>
    <t>trà gừng ; mật ong ; gừng cắt lát</t>
  </si>
  <si>
    <t>Honey Ginger Hot Tea</t>
  </si>
  <si>
    <t>ginger tea ; honey ; sliced ginger</t>
  </si>
  <si>
    <t>https://firebasestorage.googleapis.com/v0/b/dieuthien-production.appspot.com/o/nuoc_trasangtao%2FTra%CC%80%20gu%CC%9B%CC%80ng%20ma%CC%A3%CC%82t%20ong_trasangtao.JPG?alt=media&amp;token=0390f4aa-02a4-4d1a-9cc0-70b2f648bb41</t>
  </si>
  <si>
    <t>TRÀ TẮC XÍ MUỘI</t>
  </si>
  <si>
    <t>xí muội ; trà lipton ; nước cốt tắc ; mức tắc rim</t>
  </si>
  <si>
    <t>Sooty Kumquat Tea</t>
  </si>
  <si>
    <t>soot ; lipton tea ; kumquat juice ; Kumquat Marmalade</t>
  </si>
  <si>
    <t>https://firebasestorage.googleapis.com/v0/b/dieuthien-production.appspot.com/o/nuoc_trasangtao%2FTra%CC%80%20ta%CC%86%CC%81c%20xi%CC%81%20muo%CC%A3%CC%82i_trasangtao.JPG?alt=media&amp;token=08ed6df7-0383-4921-9140-b0cda52c14f5</t>
  </si>
  <si>
    <t>TRÀ LÀI HẠT ĐÁC</t>
  </si>
  <si>
    <t>nước ép thơm thêm hạt đác rim thơm</t>
  </si>
  <si>
    <t>Arenga pinnata Jasmine Tea</t>
  </si>
  <si>
    <t>pineapple juice added with arenga pinnata</t>
  </si>
  <si>
    <t>https://firebasestorage.googleapis.com/v0/b/dieuthien-production.appspot.com/o/nuoc_trasangtao%2FTra%CC%80%20la%CC%80i%20ha%CC%A3t%20%C4%91a%CC%81c_trasangtao.JPG?alt=media&amp;token=9307f7d8-e258-4105-be6e-ff60a7174fb1</t>
  </si>
  <si>
    <t>juice</t>
  </si>
  <si>
    <t>thơm ép</t>
  </si>
  <si>
    <t>nước ép thơm nguyên chất</t>
  </si>
  <si>
    <t>Pineapple</t>
  </si>
  <si>
    <t>pineapple juice</t>
  </si>
  <si>
    <t>https://firebasestorage.googleapis.com/v0/b/dieuthien-production.appspot.com/o/nuoc_nuocep%2Fthomep_nuocep.jpg?alt=media&amp;token=6de3e059-83e3-40f2-9290-f74289212e99</t>
  </si>
  <si>
    <t>cam ép</t>
  </si>
  <si>
    <t>nước ép cam nguyên chất</t>
  </si>
  <si>
    <t>Orange</t>
  </si>
  <si>
    <t>orange juice</t>
  </si>
  <si>
    <t>https://firebasestorage.googleapis.com/v0/b/dieuthien-production.appspot.com/o/nuoc_nuocep%2Fnuoc-ep-cam-tuoi-thom-ngon-tai-nha.jpg?alt=media&amp;token=67b7bf76-20fa-4a61-942b-8597afbeb776</t>
  </si>
  <si>
    <t>dưa hấu</t>
  </si>
  <si>
    <t>nước ép dưa hấu nguyên chất</t>
  </si>
  <si>
    <t>Watermelon</t>
  </si>
  <si>
    <t>watermelon juice</t>
  </si>
  <si>
    <t>https://firebasestorage.googleapis.com/v0/b/dieuthien-production.appspot.com/o/nuoc_nuocep%2Fduahau_nuocep%202.jpg?alt=media&amp;token=366c2c11-53dd-4b3c-a7a0-5fd9f4ece395</t>
  </si>
  <si>
    <t>chanh dây</t>
  </si>
  <si>
    <t>nước ép chanhc dây cô đặc ; serup chanh dây ; mức chanh dây</t>
  </si>
  <si>
    <t>Passionfruit</t>
  </si>
  <si>
    <t>Passion fruit juice; passion fruit syrup; passion fruit jam</t>
  </si>
  <si>
    <t>https://firebasestorage.googleapis.com/v0/b/dieuthien-production.appspot.com/o/nuoc_nuocep%2Fchanhday_nuocep.jpg?alt=media&amp;token=39578f10-f292-45e2-9ea1-9b9a60a9e554</t>
  </si>
  <si>
    <t>thơm cà rốt</t>
  </si>
  <si>
    <t>mix nước ép nguyên chất của thơm và cà rốt</t>
  </si>
  <si>
    <t>Pineapple Carrot</t>
  </si>
  <si>
    <t>mix pineapple juice and carrot juice</t>
  </si>
  <si>
    <t>soda</t>
  </si>
  <si>
    <t>Soda Biển xanh</t>
  </si>
  <si>
    <t>Blue ocean</t>
  </si>
  <si>
    <t>https://firebasestorage.googleapis.com/v0/b/dieuthien-production.appspot.com/o/nuoc_soda%2FSoda%20Bie%CC%82%CC%89n%20xanh_soda.jpg?alt=media&amp;token=cfa0b542-efbd-459d-8bc4-1c6c43447b2f</t>
  </si>
  <si>
    <t>Soda Chanh dây nhiệt đới</t>
  </si>
  <si>
    <t>tropical passionfruit</t>
  </si>
  <si>
    <t>https://firebasestorage.googleapis.com/v0/b/dieuthien-production.appspot.com/o/nuoc_soda%2FSoda%20Chanh%20da%CC%82y_soda.jpg?alt=media&amp;token=6d80ab54-7a51-4f08-be6f-884605b1b178</t>
  </si>
  <si>
    <t>Soda Chanh tươi</t>
  </si>
  <si>
    <t>Fresh &amp; sour</t>
  </si>
  <si>
    <t>https://firebasestorage.googleapis.com/v0/b/dieuthien-production.appspot.com/o/nuoc_soda%2FSoda%20Chanh%20tu%CC%9Bo%CC%9Bi_soda.jpg?alt=media&amp;token=df5eccd2-5139-4157-90ac-ebc1f669cdff</t>
  </si>
  <si>
    <t>Soda Việt quất</t>
  </si>
  <si>
    <t>purple dream</t>
  </si>
  <si>
    <t>https://firebasestorage.googleapis.com/v0/b/dieuthien-production.appspot.com/o/nuoc_soda%2FSoda%20Vie%CC%A3%CC%82t%20qua%CC%82%CC%81t_Soda.jpg?alt=media&amp;token=8e6507ad-71a2-42fb-92a6-ab76677c9f5e</t>
  </si>
  <si>
    <t>thaiTea</t>
  </si>
  <si>
    <t>Trà sữa Thái xanh</t>
  </si>
  <si>
    <t>Thai Green Milk Tea</t>
  </si>
  <si>
    <t>https://firebasestorage.googleapis.com/v0/b/dieuthien-production.appspot.com/o/nuoc_trathai%2FTra%CC%80%20su%CC%9B%CC%83a%20Tha%CC%81i%20xanh_trathai.JPG?alt=media&amp;token=f3e3584a-9151-4d09-99e4-bf7c24295e76</t>
  </si>
  <si>
    <t>Trà Thái xanh chanh mật ong</t>
  </si>
  <si>
    <t>Thai green tea with lemon and honey</t>
  </si>
  <si>
    <t>https://firebasestorage.googleapis.com/v0/b/dieuthien-production.appspot.com/o/nuoc_trathai%2FTra%CC%80%20Tha%CC%81i%20xanh%20chanh%20ma%CC%A3%CC%82t%20ong_trathai.JPG?alt=media&amp;token=1a479f2b-2d4d-4076-a70f-45e8bdc00714</t>
  </si>
  <si>
    <t>coffee</t>
  </si>
  <si>
    <t>Cà phê Đen đá | nóng</t>
  </si>
  <si>
    <t>cà phê nguyên chất cùng một chút đường cát</t>
  </si>
  <si>
    <t>Iced | Hot Black Coffee</t>
  </si>
  <si>
    <t>pure coffee with a little granulated sugar</t>
  </si>
  <si>
    <t>Cà phê Sữa đá | nóng</t>
  </si>
  <si>
    <t>cà phê nguyên chất ; sữa đặc</t>
  </si>
  <si>
    <t>Iced | Hot Condensed Milk Coffee</t>
  </si>
  <si>
    <t>pure coffee ; condensed milk</t>
  </si>
  <si>
    <t>Bạc xỉu</t>
  </si>
  <si>
    <t>cà phê nguyên chất ; sữa tươi ; sữa đặc</t>
  </si>
  <si>
    <t>White Coffee</t>
  </si>
  <si>
    <t>pure coffee ; Fresh milk ; condensed milk</t>
  </si>
  <si>
    <t>Cà phê Kem Muối</t>
  </si>
  <si>
    <t>cà phê nguyên chất ; sữa đặc ; kem muối</t>
  </si>
  <si>
    <t>Salted Cream Coffee</t>
  </si>
  <si>
    <t>pure coffee ; condensed milk ; salt cream</t>
  </si>
  <si>
    <t>softdrink</t>
  </si>
  <si>
    <t>cocacola</t>
  </si>
  <si>
    <t>pepsi</t>
  </si>
  <si>
    <t>7 up</t>
  </si>
  <si>
    <t>sting</t>
  </si>
  <si>
    <t>nước suối</t>
  </si>
  <si>
    <t>mineral water</t>
  </si>
  <si>
    <t>Type</t>
  </si>
  <si>
    <t>food</t>
  </si>
  <si>
    <t>appetizer</t>
  </si>
  <si>
    <t>ricePortion</t>
  </si>
  <si>
    <t>drink</t>
  </si>
  <si>
    <t>Food</t>
  </si>
  <si>
    <t>Drink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</si>
</sst>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đ-42A]"/>
    <numFmt numFmtId="165" formatCode="#,##0.00&quot;₫&quot;"/>
  </numFmts>
  <fonts count="14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sz val="11.0"/>
      <color rgb="FF0C0D0E"/>
      <name val="-apple-system"/>
    </font>
    <font>
      <color rgb="FF0D1216"/>
      <name val="&quot;Segoe UI&quot;"/>
    </font>
    <font>
      <u/>
      <color rgb="FF0000FF"/>
      <name val="Arial"/>
    </font>
    <font>
      <b/>
      <sz val="14.0"/>
      <color rgb="FF000000"/>
      <name val="Arial"/>
    </font>
    <font>
      <color theme="1"/>
      <name val="Arial"/>
      <scheme val="minor"/>
    </font>
    <font>
      <u/>
      <color rgb="FF000000"/>
      <name val="Arial"/>
    </font>
    <font>
      <sz val="9.0"/>
      <color rgb="FF000000"/>
      <name val="&quot;Google Sans Mono&quot;"/>
    </font>
    <font>
      <color rgb="FFFF0000"/>
      <name val="Arial"/>
    </font>
    <font>
      <color rgb="FFFF0000"/>
      <name val="Arial"/>
      <scheme val="minor"/>
    </font>
    <font>
      <sz val="9.0"/>
      <color rgb="FFFF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right style="thin">
        <color rgb="FFAAAAAA"/>
      </right>
      <bottom style="thin">
        <color rgb="FFAAAAAA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164" xfId="0" applyAlignment="1" applyFont="1" applyNumberForma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2" fontId="2" numFmtId="0" xfId="0" applyAlignment="1" applyFill="1" applyFont="1">
      <alignment readingOrder="0" shrinkToFit="0" vertical="center" wrapText="0"/>
    </xf>
    <xf borderId="0" fillId="2" fontId="2" numFmtId="0" xfId="0" applyAlignment="1" applyFont="1">
      <alignment readingOrder="0" vertical="center"/>
    </xf>
    <xf borderId="0" fillId="2" fontId="2" numFmtId="165" xfId="0" applyAlignment="1" applyFont="1" applyNumberFormat="1">
      <alignment horizontal="right" readingOrder="0" shrinkToFit="0" vertical="center" wrapText="0"/>
    </xf>
    <xf borderId="0" fillId="2" fontId="2" numFmtId="0" xfId="0" applyAlignment="1" applyFont="1">
      <alignment readingOrder="0" shrinkToFit="0" vertical="center" wrapText="1"/>
    </xf>
    <xf borderId="0" fillId="2" fontId="3" numFmtId="0" xfId="0" applyAlignment="1" applyFont="1">
      <alignment readingOrder="0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0" fillId="2" fontId="4" numFmtId="0" xfId="0" applyAlignment="1" applyFont="1">
      <alignment horizontal="left"/>
    </xf>
    <xf borderId="0" fillId="2" fontId="2" numFmtId="0" xfId="0" applyAlignment="1" applyFont="1">
      <alignment shrinkToFit="0" vertical="center" wrapText="1"/>
    </xf>
    <xf borderId="0" fillId="2" fontId="5" numFmtId="0" xfId="0" applyAlignment="1" applyFont="1">
      <alignment readingOrder="0" shrinkToFit="0" vertical="center" wrapText="1"/>
    </xf>
    <xf borderId="0" fillId="2" fontId="2" numFmtId="0" xfId="0" applyAlignment="1" applyFont="1">
      <alignment shrinkToFit="0" vertical="center" wrapText="0"/>
    </xf>
    <xf borderId="0" fillId="2" fontId="6" numFmtId="0" xfId="0" applyAlignment="1" applyFont="1">
      <alignment readingOrder="0" shrinkToFit="0" vertical="center" wrapText="0"/>
    </xf>
    <xf borderId="1" fillId="0" fontId="7" numFmtId="0" xfId="0" applyAlignment="1" applyBorder="1" applyFont="1">
      <alignment readingOrder="0" shrinkToFit="0" wrapText="0"/>
    </xf>
    <xf borderId="2" fillId="0" fontId="7" numFmtId="0" xfId="0" applyAlignment="1" applyBorder="1" applyFont="1">
      <alignment readingOrder="0" shrinkToFit="0" wrapText="0"/>
    </xf>
    <xf borderId="2" fillId="0" fontId="7" numFmtId="164" xfId="0" applyAlignment="1" applyBorder="1" applyFont="1" applyNumberFormat="1">
      <alignment readingOrder="0" shrinkToFit="0" wrapText="0"/>
    </xf>
    <xf borderId="0" fillId="0" fontId="7" numFmtId="0" xfId="0" applyAlignment="1" applyFont="1">
      <alignment readingOrder="0" shrinkToFit="0" wrapText="0"/>
    </xf>
    <xf borderId="3" fillId="0" fontId="2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readingOrder="0"/>
    </xf>
    <xf borderId="4" fillId="0" fontId="2" numFmtId="164" xfId="0" applyAlignment="1" applyBorder="1" applyFont="1" applyNumberFormat="1">
      <alignment horizontal="right" readingOrder="0" shrinkToFit="0" wrapText="0"/>
    </xf>
    <xf borderId="4" fillId="0" fontId="2" numFmtId="0" xfId="0" applyAlignment="1" applyBorder="1" applyFont="1">
      <alignment readingOrder="0" shrinkToFit="0" wrapText="0"/>
    </xf>
    <xf borderId="0" fillId="0" fontId="8" numFmtId="49" xfId="0" applyFont="1" applyNumberFormat="1"/>
    <xf borderId="4" fillId="0" fontId="9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horizontal="center" readingOrder="0" shrinkToFit="0" wrapText="0"/>
    </xf>
    <xf borderId="0" fillId="0" fontId="10" numFmtId="0" xfId="0" applyFont="1"/>
    <xf borderId="3" fillId="0" fontId="11" numFmtId="0" xfId="0" applyAlignment="1" applyBorder="1" applyFont="1">
      <alignment readingOrder="0" shrinkToFit="0" wrapText="0"/>
    </xf>
    <xf borderId="4" fillId="0" fontId="11" numFmtId="0" xfId="0" applyAlignment="1" applyBorder="1" applyFont="1">
      <alignment readingOrder="0"/>
    </xf>
    <xf borderId="4" fillId="0" fontId="11" numFmtId="164" xfId="0" applyAlignment="1" applyBorder="1" applyFont="1" applyNumberFormat="1">
      <alignment horizontal="right" readingOrder="0" shrinkToFit="0" wrapText="0"/>
    </xf>
    <xf borderId="4" fillId="0" fontId="11" numFmtId="0" xfId="0" applyAlignment="1" applyBorder="1" applyFont="1">
      <alignment readingOrder="0" shrinkToFit="0" wrapText="0"/>
    </xf>
    <xf borderId="0" fillId="0" fontId="12" numFmtId="49" xfId="0" applyFont="1" applyNumberFormat="1"/>
    <xf borderId="4" fillId="0" fontId="11" numFmtId="0" xfId="0" applyAlignment="1" applyBorder="1" applyFont="1">
      <alignment shrinkToFit="0" wrapText="0"/>
    </xf>
    <xf borderId="4" fillId="0" fontId="11" numFmtId="0" xfId="0" applyAlignment="1" applyBorder="1" applyFont="1">
      <alignment horizontal="center" readingOrder="0" shrinkToFit="0" wrapText="0"/>
    </xf>
    <xf borderId="0" fillId="0" fontId="13" numFmtId="0" xfId="0" applyFont="1"/>
    <xf borderId="4" fillId="0" fontId="2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3" fillId="0" fontId="2" numFmtId="164" xfId="0" applyAlignment="1" applyBorder="1" applyFont="1" applyNumberFormat="1">
      <alignment horizontal="right" readingOrder="0" shrinkToFit="0" wrapText="0"/>
    </xf>
    <xf borderId="2" fillId="0" fontId="2" numFmtId="0" xfId="0" applyAlignment="1" applyBorder="1" applyFont="1">
      <alignment readingOrder="0" shrinkToFit="0" wrapText="0"/>
    </xf>
    <xf borderId="0" fillId="0" fontId="8" numFmtId="0" xfId="0" applyAlignment="1" applyFont="1">
      <alignment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firebasestorage.googleapis.com/v0/b/dieuthien-production.appspot.com/o/moncanh%2FCanh%20ca%CC%89i%20xanh%20na%CC%82%CC%81u%20na%CC%82%CC%81m_moncanh.jpg?alt=media&amp;token=4ac81c66-d1b3-407a-ac11-6d029edee3e3" TargetMode="External"/><Relationship Id="rId42" Type="http://schemas.openxmlformats.org/officeDocument/2006/relationships/hyperlink" Target="https://firebasestorage.googleapis.com/v0/b/dieuthien-production.appspot.com/o/moncanh%2FSu%CC%81p%20na%CC%82%CC%81m%20tuye%CC%82%CC%81t%20he%CC%A3t%20sen_moncanh.jpg?alt=media&amp;token=c1843967-442e-44f4-aa0d-8a1d7a8f0c15" TargetMode="External"/><Relationship Id="rId41" Type="http://schemas.openxmlformats.org/officeDocument/2006/relationships/hyperlink" Target="https://firebasestorage.googleapis.com/v0/b/dieuthien-production.appspot.com/o/moncanh%2FSu%CC%81p%20to%CC%81c%20tie%CC%82n_moncanh.jpg?alt=media&amp;token=3078a31b-51f1-4ce8-a399-075cedf7e44b" TargetMode="External"/><Relationship Id="rId44" Type="http://schemas.openxmlformats.org/officeDocument/2006/relationships/hyperlink" Target="https://firebasestorage.googleapis.com/v0/b/dieuthien-production.appspot.com/o/monman%2FRau%20muo%CC%82%CC%81ng%20xa%CC%80o%20na%CC%82%CC%81m_monman.jpg?alt=media&amp;token=31da0d7b-f1b6-480a-9f9b-3829e365d284" TargetMode="External"/><Relationship Id="rId43" Type="http://schemas.openxmlformats.org/officeDocument/2006/relationships/hyperlink" Target="https://firebasestorage.googleapis.com/v0/b/dieuthien-production.appspot.com/o/monman%2Frau%20muo%CC%82%CC%81ng%20xa%CC%80o%20to%CC%89i_monxao.jpg?alt=media&amp;token=2da8f0f4-0282-4ae1-ba5f-1c7fb0c1c4d3" TargetMode="External"/><Relationship Id="rId46" Type="http://schemas.openxmlformats.org/officeDocument/2006/relationships/hyperlink" Target="https://firebasestorage.googleapis.com/v0/b/dieuthien-production.appspot.com/o/monman%2FRau%20luo%CC%A3%CC%82c-kho%20que%CC%A3t_monman.jpg?alt=media&amp;token=3886a8a4-402d-4df7-a8c4-4d96b2e8af02" TargetMode="External"/><Relationship Id="rId45" Type="http://schemas.openxmlformats.org/officeDocument/2006/relationships/hyperlink" Target="https://firebasestorage.googleapis.com/v0/b/dieuthien-production.appspot.com/o/monman%2FRau%20xa%CC%80o%20tha%CC%A3%CC%82p%20ca%CC%82%CC%89m_monman_.jpg?alt=media&amp;token=ef486948-d904-45a8-8b53-07cefead04f6" TargetMode="External"/><Relationship Id="rId1" Type="http://schemas.openxmlformats.org/officeDocument/2006/relationships/hyperlink" Target="https://firebasestorage.googleapis.com/v0/b/dieuthien-production.appspot.com/o/dacbiet%2FPad%20Tha%CC%81i_dacbiet.jpg?alt=media&amp;token=3792ee20-4dcc-4281-a66a-1d17e489ab13" TargetMode="External"/><Relationship Id="rId2" Type="http://schemas.openxmlformats.org/officeDocument/2006/relationships/hyperlink" Target="https://firebasestorage.googleapis.com/v0/b/dieuthien-production.appspot.com/o/dacbiet%2F%C4%90a%CC%A3%CC%82u%20hu%CC%83%20non%20chie%CC%82n%20gio%CC%80n%20cha%CC%80%20bo%CC%82ng_dacbiet.jpg?alt=media&amp;token=645ab2ed-c398-4342-bd28-3c41ce7c2e0c" TargetMode="External"/><Relationship Id="rId3" Type="http://schemas.openxmlformats.org/officeDocument/2006/relationships/hyperlink" Target="https://firebasestorage.googleapis.com/v0/b/dieuthien-production.appspot.com/o/dacbiet%2F%C4%90a%CC%A3%CC%82u%20hu%CC%83%20non%20rong%20bie%CC%82%CC%89n%20so%CC%82%CC%81t%20Teriyaki_dacbiet.jpg?alt=media&amp;token=0e241623-8b85-4ba3-85ad-3d8b61a3b173" TargetMode="External"/><Relationship Id="rId4" Type="http://schemas.openxmlformats.org/officeDocument/2006/relationships/hyperlink" Target="https://firebasestorage.googleapis.com/v0/b/dieuthien-production.appspot.com/o/khaivi%2FKhoai%20ta%CC%82y%20bo%CC%A3t%20bie%CC%82%CC%89n_khaivi.jpg?alt=media&amp;token=36f0a7a6-db84-4900-a69c-34cc66617d56" TargetMode="External"/><Relationship Id="rId9" Type="http://schemas.openxmlformats.org/officeDocument/2006/relationships/hyperlink" Target="https://firebasestorage.googleapis.com/v0/b/dieuthien-production.appspot.com/o/khaivi%2FGo%CC%89i%20rong%20su%CC%A3n_khaivi.jpg?alt=media&amp;token=5b7e2fcb-8602-40ec-85c0-22c4942a48ef" TargetMode="External"/><Relationship Id="rId48" Type="http://schemas.openxmlformats.org/officeDocument/2006/relationships/hyperlink" Target="https://firebasestorage.googleapis.com/v0/b/dieuthien-production.appspot.com/o/monman%2FNa%CC%82%CC%81m%20so%CC%82%CC%81t%20tie%CC%82u%20%C4%91en_monman.jpg?alt=media&amp;token=c51fc7f0-559e-439d-bc5f-9a498a039977" TargetMode="External"/><Relationship Id="rId47" Type="http://schemas.openxmlformats.org/officeDocument/2006/relationships/hyperlink" Target="https://firebasestorage.googleapis.com/v0/b/dieuthien-production.appspot.com/o/monman%2FCa%CC%89i%20thi%CC%80a%20so%CC%82%CC%81t%20na%CC%82%CC%81m%20%C4%91o%CC%82ng%20co%CC%82_monman.JPG?alt=media&amp;token=b3e282e4-4ca1-4029-ba19-b514d3c6840e" TargetMode="External"/><Relationship Id="rId49" Type="http://schemas.openxmlformats.org/officeDocument/2006/relationships/hyperlink" Target="https://firebasestorage.googleapis.com/v0/b/dieuthien-production.appspot.com/o/monman%2F%C4%90a%CC%A3%CC%82u%20hu%CC%83%20non%20so%CC%82%CC%81t%20tu%CC%9B%CC%81%20xuye%CC%82n_monman.jpg?alt=media&amp;token=127fdafd-749c-4f24-82bf-c0a0f086f3f7" TargetMode="External"/><Relationship Id="rId5" Type="http://schemas.openxmlformats.org/officeDocument/2006/relationships/hyperlink" Target="https://firebasestorage.googleapis.com/v0/b/dieuthien-production.appspot.com/o/khaivi%2FNa%CC%82%CC%81m%20xu%CC%81c%20ba%CC%81nh%20%C4%91a_monkhaivi.jpg?alt=media&amp;token=efc9ec85-3da1-42b0-a0f6-c8c1d5147086" TargetMode="External"/><Relationship Id="rId6" Type="http://schemas.openxmlformats.org/officeDocument/2006/relationships/hyperlink" Target="https://firebasestorage.googleapis.com/v0/b/dieuthien-production.appspot.com/o/khaivi%2FGo%CC%89i%20na%CC%82%CC%81m%20ba%CC%80o%20ngu%CC%9B%20xe%CC%81%20tro%CC%A3%CC%82n_%20khaivi.jpg?alt=media&amp;token=ad85f3fa-c32c-4d96-8404-9275edd7cbb3" TargetMode="External"/><Relationship Id="rId7" Type="http://schemas.openxmlformats.org/officeDocument/2006/relationships/hyperlink" Target="https://firebasestorage.googleapis.com/v0/b/dieu-thien-restaurant.appspot.com/o/G%E1%BB%8Fi%20Somtum%20Th%C3%A1i%20Lan_khaivi3447.png?alt=media&amp;token=15cd1462-0bbc-4ef9-9dbd-e36e366b7aca" TargetMode="External"/><Relationship Id="rId8" Type="http://schemas.openxmlformats.org/officeDocument/2006/relationships/hyperlink" Target="https://firebasestorage.googleapis.com/v0/b/dieuthien-production.appspot.com/o/khaivi%2FGo%CC%89i%20ngo%CC%81%20sen_khaivi.jpg?alt=media&amp;token=20ceda2b-3410-4a1e-be24-41204e4bd339" TargetMode="External"/><Relationship Id="rId31" Type="http://schemas.openxmlformats.org/officeDocument/2006/relationships/hyperlink" Target="https://firebasestorage.googleapis.com/v0/b/dieuthien-production.appspot.com/o/monchinh%2FHu%CC%89%20tie%CC%82%CC%81u%20a%CC%81p%20cha%CC%89o_monchinh.jpg?alt=media&amp;token=58f6d55b-9338-47d8-9020-aefd670886e2" TargetMode="External"/><Relationship Id="rId30" Type="http://schemas.openxmlformats.org/officeDocument/2006/relationships/hyperlink" Target="https://firebasestorage.googleapis.com/v0/b/dieuthien-production.appspot.com/o/monchinh%2FMie%CC%82%CC%81n%20tro%CC%A3%CC%82n_monchinh.jpg?alt=media&amp;token=393756ca-c3e1-4280-b271-92e3143fd814" TargetMode="External"/><Relationship Id="rId33" Type="http://schemas.openxmlformats.org/officeDocument/2006/relationships/hyperlink" Target="https://firebasestorage.googleapis.com/v0/b/dieuthien-production.appspot.com/o/monchinh%2FMi%CC%80%20ramen_monchinh.jpg?alt=media&amp;token=7ba6bcf4-515a-484e-acd6-ab22bc55b5f3" TargetMode="External"/><Relationship Id="rId32" Type="http://schemas.openxmlformats.org/officeDocument/2006/relationships/hyperlink" Target="https://firebasestorage.googleapis.com/v0/b/dieuthien-production.appspot.com/o/monchinh%2FMi%CC%80%20va%CC%80ng%20xa%CC%80o%20tha%CC%A3%CC%82p%20ca%CC%82%CC%89m_monchinh.jpg?alt=media&amp;token=80fe2512-f39c-4a72-ade1-5c84dea2f3dc" TargetMode="External"/><Relationship Id="rId35" Type="http://schemas.openxmlformats.org/officeDocument/2006/relationships/hyperlink" Target="https://firebasestorage.googleapis.com/v0/b/dieuthien-production.appspot.com/o/monchinh%2FNa%CC%82%CC%81m%20lu%CC%81c%20la%CC%86%CC%81c-khoai%20ta%CC%82y_monchinh.JPG?alt=media&amp;token=f7791b30-7bfa-4b02-860c-528b01a2a6b8" TargetMode="External"/><Relationship Id="rId34" Type="http://schemas.openxmlformats.org/officeDocument/2006/relationships/hyperlink" Target="https://firebasestorage.googleapis.com/v0/b/dieuthien-production.appspot.com/o/monchinh%2FCa%CC%80%20ri%20ba%CC%81nh%20mi%CC%80_monchinh.jpg?alt=media&amp;token=a3c8c9ed-fbab-438a-b731-bb0ddc048e50" TargetMode="External"/><Relationship Id="rId37" Type="http://schemas.openxmlformats.org/officeDocument/2006/relationships/hyperlink" Target="https://firebasestorage.googleapis.com/v0/b/dieuthien-production.appspot.com/o/dacbiet%2FNa%CC%82%CC%81m%20ba%CC%80o%20ngu%CC%9B%20xo%CC%82%CC%81c%20muo%CC%82%CC%81i%20HongKong_dacbiet.jpg?alt=media&amp;token=7158a1fe-cd82-4452-a322-31ac284da192" TargetMode="External"/><Relationship Id="rId36" Type="http://schemas.openxmlformats.org/officeDocument/2006/relationships/hyperlink" Target="https://firebasestorage.googleapis.com/v0/b/dieuthien-production.appspot.com/o/monchinh%2FMi%CC%80%20ramen_monchinh.jpg?alt=media&amp;token=7ba6bcf4-515a-484e-acd6-ab22bc55b5f3" TargetMode="External"/><Relationship Id="rId39" Type="http://schemas.openxmlformats.org/officeDocument/2006/relationships/hyperlink" Target="https://firebasestorage.googleapis.com/v0/b/dieuthien-production.appspot.com/o/moncanh%2FCanh%20chua%20Nam%20Bo%CC%A3%CC%82_moncanh.jpg?alt=media&amp;token=cb5f1c84-5c58-4665-8265-7a9d2270a86e" TargetMode="External"/><Relationship Id="rId38" Type="http://schemas.openxmlformats.org/officeDocument/2006/relationships/hyperlink" Target="https://firebasestorage.googleapis.com/v0/b/dieuthien-production.appspot.com/o/moncanh%2FSu%CC%81p%20na%CC%82%CC%81m%20tuye%CC%82%CC%81t%20he%CC%A3t%20sen_moncanh.jpg?alt=media&amp;token=c1843967-442e-44f4-aa0d-8a1d7a8f0c15" TargetMode="External"/><Relationship Id="rId20" Type="http://schemas.openxmlformats.org/officeDocument/2006/relationships/hyperlink" Target="https://firebasestorage.googleapis.com/v0/b/dieuthien-production.appspot.com/o/monlau%2FLa%CC%82%CC%89u%20sa%20te%CC%82%CC%81%20Die%CC%A3%CC%82u%20Thie%CC%A3%CC%82n_monlau.jpg?alt=media&amp;token=d4903c65-c5ad-435b-8d62-3a3f02331e1a" TargetMode="External"/><Relationship Id="rId22" Type="http://schemas.openxmlformats.org/officeDocument/2006/relationships/hyperlink" Target="https://firebasestorage.googleapis.com/v0/b/dieuthien-production.appspot.com/o/monlau%2Fla%CC%82%CC%89u%20kim%20chi-monlau.jpg?alt=media&amp;token=f8045917-53be-4d54-8783-9471cc306036" TargetMode="External"/><Relationship Id="rId21" Type="http://schemas.openxmlformats.org/officeDocument/2006/relationships/hyperlink" Target="https://firebasestorage.googleapis.com/v0/b/dieuthien-production.appspot.com/o/monlau%2FLa%CC%82%CC%89u%20chao_monlau(1).jpg?alt=media&amp;token=eca3ce0d-c42b-4927-a669-a7ca9f84cd03" TargetMode="External"/><Relationship Id="rId24" Type="http://schemas.openxmlformats.org/officeDocument/2006/relationships/hyperlink" Target="https://firebasestorage.googleapis.com/v0/b/dieuthien-production.appspot.com/o/monlau%2FLa%CC%82%CC%89u%20chao_monlau(1).jpg?alt=media&amp;token=eca3ce0d-c42b-4927-a669-a7ca9f84cd03" TargetMode="External"/><Relationship Id="rId23" Type="http://schemas.openxmlformats.org/officeDocument/2006/relationships/hyperlink" Target="https://firebasestorage.googleapis.com/v0/b/dieuthien-production.appspot.com/o/monlau%2FLa%CC%82%CC%89u%20uye%CC%82n%20u%CC%9Bo%CC%9Bng_monlau.jpg?alt=media&amp;token=11819106-1900-4f9f-95eb-00406bc6f65d" TargetMode="External"/><Relationship Id="rId26" Type="http://schemas.openxmlformats.org/officeDocument/2006/relationships/hyperlink" Target="https://firebasestorage.googleapis.com/v0/b/dieuthien-production.appspot.com/o/monchinh%2FCo%CC%9Bm%20chie%CC%82n%20du%CC%9Bo%CC%9Bng%20cha%CC%82u_monchinh.jpg?alt=media&amp;token=e4003164-d386-4f50-b8ab-47f3b9f24699" TargetMode="External"/><Relationship Id="rId25" Type="http://schemas.openxmlformats.org/officeDocument/2006/relationships/hyperlink" Target="https://firebasestorage.googleapis.com/v0/b/dieuthien-production.appspot.com/o/monchinh%2FCo%CC%9Bm%20chie%CC%82n%20tho%CC%9Bm%20kie%CC%82%CC%89u%20Tha%CC%81i_monchinh.jpg?alt=media&amp;token=6215990f-7a2b-4cdf-a2a3-60c87c6f0f1a" TargetMode="External"/><Relationship Id="rId28" Type="http://schemas.openxmlformats.org/officeDocument/2006/relationships/hyperlink" Target="https://firebasestorage.googleapis.com/v0/b/dieuthien-production.appspot.com/o/monchinh%2FCo%CC%9Bm%20na%CC%82%CC%81m%20lu%CC%81c%20la%CC%86%CC%81c_comphan.jpg?alt=media&amp;token=336c0854-6398-46f5-bda4-68b4d7b9f264" TargetMode="External"/><Relationship Id="rId27" Type="http://schemas.openxmlformats.org/officeDocument/2006/relationships/hyperlink" Target="https://firebasestorage.googleapis.com/v0/b/dieuthien-production.appspot.com/o/monchinh%2FCo%CC%9Bm%20tro%CC%A3%CC%82n%20Ha%CC%80n%20Quo%CC%82%CC%81c_monchinh.jpg?alt=media&amp;token=37e45fe4-94e0-48e9-a3c8-28a441007484" TargetMode="External"/><Relationship Id="rId29" Type="http://schemas.openxmlformats.org/officeDocument/2006/relationships/hyperlink" Target="https://firebasestorage.googleapis.com/v0/b/dieuthien-production.appspot.com/o/monchinh%2FCo%CC%9Bm%20ca%CC%80%20ri_comphan.jpg?alt=media&amp;token=97a3cb45-96b9-413c-aa89-da669665f288" TargetMode="External"/><Relationship Id="rId51" Type="http://schemas.openxmlformats.org/officeDocument/2006/relationships/hyperlink" Target="https://firebasestorage.googleapis.com/v0/b/dieuthien-production.appspot.com/o/monman%2F%C4%90a%CC%A3%CC%82u%20hu%CC%83%20xo%CC%82%CC%81c%20sa%20te%CC%82%CC%81_monman.jpg?alt=media&amp;token=65951195-23c9-48f6-b738-618a4cbaf70a" TargetMode="External"/><Relationship Id="rId50" Type="http://schemas.openxmlformats.org/officeDocument/2006/relationships/hyperlink" Target="https://firebasestorage.googleapis.com/v0/b/dieuthien-production.appspot.com/o/monman%2F%C4%90a%CC%A3%CC%82u%20hu%CC%83%20chu%CC%9Bng%20tu%CC%9Bo%CC%9Bng_monman.jpg?alt=media&amp;token=75a7c087-59c9-4ee6-a01e-8f6f4f85a9da" TargetMode="External"/><Relationship Id="rId53" Type="http://schemas.openxmlformats.org/officeDocument/2006/relationships/hyperlink" Target="https://firebasestorage.googleapis.com/v0/b/dieuthien-production.appspot.com/o/monman%2FCha%CC%82n%20na%CC%82%CC%81m%20kho%20gu%CC%9B%CC%80ng_monman3871.JPG?alt=media&amp;token=0a3650e7-4c60-43ce-a4f4-5ea5326743f0" TargetMode="External"/><Relationship Id="rId52" Type="http://schemas.openxmlformats.org/officeDocument/2006/relationships/hyperlink" Target="https://firebasestorage.googleapis.com/v0/b/dieuthien-production.appspot.com/o/monman%2FNa%CC%82%CC%81m%20ro%CC%9Bm%20kho%20tie%CC%82u_monman.jpg?alt=media&amp;token=e4de3db4-c10b-4ba6-b15b-b73c0eb94761" TargetMode="External"/><Relationship Id="rId11" Type="http://schemas.openxmlformats.org/officeDocument/2006/relationships/hyperlink" Target="https://firebasestorage.googleapis.com/v0/b/dieuthien-production.appspot.com/o/khaivi%2FSalad%20rong%20bie%CC%82%CC%89n%20Nha%CC%A3%CC%82t_khaivi.jpg?alt=media&amp;token=1228fe8a-ff61-4009-968d-e5a09d34ca98" TargetMode="External"/><Relationship Id="rId55" Type="http://schemas.openxmlformats.org/officeDocument/2006/relationships/hyperlink" Target="https://firebasestorage.googleapis.com/v0/b/dieuthien-production.appspot.com/o/trangmieng%2FChe%CC%80%20ha%CC%A3t%20sen%20%C4%91o%CC%82ng%20tru%CC%80ng%20ha%CC%A3%20tha%CC%89o_trangmieng.jpg?alt=media&amp;token=e55222b8-7b14-41d1-9d32-69b53b8ce267" TargetMode="External"/><Relationship Id="rId10" Type="http://schemas.openxmlformats.org/officeDocument/2006/relationships/hyperlink" Target="https://firebasestorage.googleapis.com/v0/b/dieuthien-production.appspot.com/o/khaivi%2FGo%CC%89i%20rong%20su%CC%A3n_khaivi.jpg?alt=media&amp;token=5b7e2fcb-8602-40ec-85c0-22c4942a48ef" TargetMode="External"/><Relationship Id="rId54" Type="http://schemas.openxmlformats.org/officeDocument/2006/relationships/hyperlink" Target="https://firebasestorage.googleapis.com/v0/b/dieuthien-production.appspot.com/o/trangmieng%2FChe%CC%80%20tuye%CC%82%CC%81t%20ye%CC%82%CC%81n%20du%CC%9Bo%CC%9B%CC%83ng%20nhan_trangmieng.jpg?alt=media&amp;token=e63ccd1d-751b-452b-9398-076fbe08a19b" TargetMode="External"/><Relationship Id="rId13" Type="http://schemas.openxmlformats.org/officeDocument/2006/relationships/hyperlink" Target="https://firebasestorage.googleapis.com/v0/b/dieuthien-production.appspot.com/o/moncuon%2FGo%CC%89i%20cuo%CC%82%CC%81n_moncuon.jpg?alt=media&amp;token=07605767-b35d-4d6e-99b0-62f8fb4edd53" TargetMode="External"/><Relationship Id="rId57" Type="http://schemas.openxmlformats.org/officeDocument/2006/relationships/hyperlink" Target="https://firebasestorage.googleapis.com/v0/b/dieuthien-production.appspot.com/o/trangmieng%2Fpannacotta-trangmieng.jpg?alt=media&amp;token=a3dae487-b05d-49fb-a751-1458e12c0eff" TargetMode="External"/><Relationship Id="rId12" Type="http://schemas.openxmlformats.org/officeDocument/2006/relationships/hyperlink" Target="https://firebasestorage.googleapis.com/v0/b/dieuthien-production.appspot.com/o/moncuon%2Fcha%CC%89%20gio%CC%80_moncuon.jpg?alt=media&amp;token=a75f9867-69e2-437b-a14d-74b3f08f7161" TargetMode="External"/><Relationship Id="rId56" Type="http://schemas.openxmlformats.org/officeDocument/2006/relationships/hyperlink" Target="https://firebasestorage.googleapis.com/v0/b/dieuthien-production.appspot.com/o/trangmieng%2FSu%CC%9B%CC%83a%20chua%20da%CC%82u%20ta%CC%86%CC%80m_trangmieng.JPG?alt=media&amp;token=b1ed9b2a-09df-46e7-80e1-d43ac675c35d" TargetMode="External"/><Relationship Id="rId15" Type="http://schemas.openxmlformats.org/officeDocument/2006/relationships/hyperlink" Target="https://firebasestorage.googleapis.com/v0/b/dieuthien-production.appspot.com/o/moncuon%2FMe%CC%A3t%20cuo%CC%82%CC%81n_moncuon.jpg?alt=media&amp;token=5f2bbf4c-bc70-4803-b68e-776a513ffdd6" TargetMode="External"/><Relationship Id="rId14" Type="http://schemas.openxmlformats.org/officeDocument/2006/relationships/hyperlink" Target="https://firebasestorage.googleapis.com/v0/b/dieuthien-production.appspot.com/o/moncuon%2FBi%CC%80%20cuo%CC%82%CC%81n_moncuon.jpg?alt=media&amp;token=eb987c96-df54-461d-a485-5125061ea01f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s://firebasestorage.googleapis.com/v0/b/dieuthien-production.appspot.com/o/moncuon%2FNa%CC%82%CC%81m%20nu%CC%9Bo%CC%9B%CC%81ng%20la%CC%81%20lo%CC%82%CC%81t_moncuon.jpg?alt=media&amp;token=ca047dfa-9e00-4c09-8c95-7577d2a1cbcc" TargetMode="External"/><Relationship Id="rId16" Type="http://schemas.openxmlformats.org/officeDocument/2006/relationships/hyperlink" Target="https://firebasestorage.googleapis.com/v0/b/dieuthien-production.appspot.com/o/moncuon%2FBa%CC%81nh%20xe%CC%80o_moncuon.jpg?alt=media&amp;token=7425fff4-9c1c-4105-95c2-379f5bce4f53" TargetMode="External"/><Relationship Id="rId19" Type="http://schemas.openxmlformats.org/officeDocument/2006/relationships/hyperlink" Target="https://firebasestorage.googleapis.com/v0/b/dieuthien-production.appspot.com/o/monlau%2FLa%CC%82%CC%89u%20Tha%CC%81i_monlau.jpg?alt=media&amp;token=04fe5c75-aaec-4c57-9504-085f7618e640" TargetMode="External"/><Relationship Id="rId18" Type="http://schemas.openxmlformats.org/officeDocument/2006/relationships/hyperlink" Target="https://firebasestorage.googleapis.com/v0/b/dieuthien-production.appspot.com/o/monlau%2FLa%CC%82%CC%89u%20na%CC%82%CC%81m%20ha%CC%82%CC%80m%20tie%CC%82u%20xanh_monlau(1).jpg?alt=media&amp;token=13d58f72-87f2-4df3-8f81-f27674d48ad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irebasestorage.googleapis.com/v0/b/dieuthien-production.appspot.com/o/nuoc_trasangtao%2FTra%CC%80%20tha%CC%89o%20mo%CC%A3%CC%82c_trasangtao.JPG?alt=media&amp;token=5c3c14e0-f95d-4fe6-9512-dd21a30073aa" TargetMode="External"/><Relationship Id="rId2" Type="http://schemas.openxmlformats.org/officeDocument/2006/relationships/hyperlink" Target="https://firebasestorage.googleapis.com/v0/b/dieuthien-production.appspot.com/o/nuoc_trasangtao%2FTra%CC%80%20%C4%91a%CC%80o%20cam%20sa%CC%89_trasangtao.JPG?alt=media&amp;token=304c914f-9aaf-4be4-b833-40e5a5ec5bd1" TargetMode="External"/><Relationship Id="rId3" Type="http://schemas.openxmlformats.org/officeDocument/2006/relationships/hyperlink" Target="https://firebasestorage.googleapis.com/v0/b/dieuthien-production.appspot.com/o/nuoc_trasangtao%2FTra%CC%80%20la%CC%80i%20le%CC%A3%CC%82%20chi_trasangtao.JPG?alt=media&amp;token=7e11fc08-31b8-4190-a6d0-d4b30f58a687" TargetMode="External"/><Relationship Id="rId4" Type="http://schemas.openxmlformats.org/officeDocument/2006/relationships/hyperlink" Target="https://firebasestorage.googleapis.com/v0/b/dieuthien-production.appspot.com/o/nuoc_trasangtao%2FTra%CC%80%20o%CC%82%CC%89i%20ho%CC%82%CC%80ng_trasangtao.JPG?alt=media&amp;token=3333eb63-9ab5-43dc-8fae-8fa27f4ce823" TargetMode="External"/><Relationship Id="rId9" Type="http://schemas.openxmlformats.org/officeDocument/2006/relationships/hyperlink" Target="https://firebasestorage.googleapis.com/v0/b/dieuthien-production.appspot.com/o/nuoc_nuocep%2Fnuoc-ep-cam-tuoi-thom-ngon-tai-nha.jpg?alt=media&amp;token=67b7bf76-20fa-4a61-942b-8597afbeb776" TargetMode="External"/><Relationship Id="rId5" Type="http://schemas.openxmlformats.org/officeDocument/2006/relationships/hyperlink" Target="https://firebasestorage.googleapis.com/v0/b/dieuthien-production.appspot.com/o/nuoc_trasangtao%2FTra%CC%80%20gu%CC%9B%CC%80ng%20ma%CC%A3%CC%82t%20ong_trasangtao.JPG?alt=media&amp;token=0390f4aa-02a4-4d1a-9cc0-70b2f648bb41" TargetMode="External"/><Relationship Id="rId6" Type="http://schemas.openxmlformats.org/officeDocument/2006/relationships/hyperlink" Target="https://firebasestorage.googleapis.com/v0/b/dieuthien-production.appspot.com/o/nuoc_trasangtao%2FTra%CC%80%20ta%CC%86%CC%81c%20xi%CC%81%20muo%CC%A3%CC%82i_trasangtao.JPG?alt=media&amp;token=08ed6df7-0383-4921-9140-b0cda52c14f5" TargetMode="External"/><Relationship Id="rId7" Type="http://schemas.openxmlformats.org/officeDocument/2006/relationships/hyperlink" Target="https://firebasestorage.googleapis.com/v0/b/dieuthien-production.appspot.com/o/nuoc_trasangtao%2FTra%CC%80%20la%CC%80i%20ha%CC%A3t%20%C4%91a%CC%81c_trasangtao.JPG?alt=media&amp;token=9307f7d8-e258-4105-be6e-ff60a7174fb1" TargetMode="External"/><Relationship Id="rId8" Type="http://schemas.openxmlformats.org/officeDocument/2006/relationships/hyperlink" Target="https://firebasestorage.googleapis.com/v0/b/dieuthien-production.appspot.com/o/nuoc_nuocep%2Fthomep_nuocep.jpg?alt=media&amp;token=6de3e059-83e3-40f2-9290-f74289212e99" TargetMode="External"/><Relationship Id="rId11" Type="http://schemas.openxmlformats.org/officeDocument/2006/relationships/hyperlink" Target="https://firebasestorage.googleapis.com/v0/b/dieuthien-production.appspot.com/o/nuoc_nuocep%2Fchanhday_nuocep.jpg?alt=media&amp;token=39578f10-f292-45e2-9ea1-9b9a60a9e554" TargetMode="External"/><Relationship Id="rId10" Type="http://schemas.openxmlformats.org/officeDocument/2006/relationships/hyperlink" Target="https://firebasestorage.googleapis.com/v0/b/dieuthien-production.appspot.com/o/nuoc_nuocep%2Fduahau_nuocep%202.jpg?alt=media&amp;token=366c2c11-53dd-4b3c-a7a0-5fd9f4ece395" TargetMode="External"/><Relationship Id="rId13" Type="http://schemas.openxmlformats.org/officeDocument/2006/relationships/hyperlink" Target="https://firebasestorage.googleapis.com/v0/b/dieuthien-production.appspot.com/o/nuoc_soda%2FSoda%20Chanh%20da%CC%82y_soda.jpg?alt=media&amp;token=6d80ab54-7a51-4f08-be6f-884605b1b178" TargetMode="External"/><Relationship Id="rId12" Type="http://schemas.openxmlformats.org/officeDocument/2006/relationships/hyperlink" Target="https://firebasestorage.googleapis.com/v0/b/dieuthien-production.appspot.com/o/nuoc_soda%2FSoda%20Bie%CC%82%CC%89n%20xanh_soda.jpg?alt=media&amp;token=cfa0b542-efbd-459d-8bc4-1c6c43447b2f" TargetMode="External"/><Relationship Id="rId15" Type="http://schemas.openxmlformats.org/officeDocument/2006/relationships/hyperlink" Target="https://firebasestorage.googleapis.com/v0/b/dieuthien-production.appspot.com/o/nuoc_soda%2FSoda%20Vie%CC%A3%CC%82t%20qua%CC%82%CC%81t_Soda.jpg?alt=media&amp;token=8e6507ad-71a2-42fb-92a6-ab76677c9f5e" TargetMode="External"/><Relationship Id="rId14" Type="http://schemas.openxmlformats.org/officeDocument/2006/relationships/hyperlink" Target="https://firebasestorage.googleapis.com/v0/b/dieuthien-production.appspot.com/o/nuoc_soda%2FSoda%20Chanh%20tu%CC%9Bo%CC%9Bi_soda.jpg?alt=media&amp;token=df5eccd2-5139-4157-90ac-ebc1f669cdff" TargetMode="External"/><Relationship Id="rId17" Type="http://schemas.openxmlformats.org/officeDocument/2006/relationships/hyperlink" Target="https://firebasestorage.googleapis.com/v0/b/dieuthien-production.appspot.com/o/nuoc_trathai%2FTra%CC%80%20Tha%CC%81i%20xanh%20chanh%20ma%CC%A3%CC%82t%20ong_trathai.JPG?alt=media&amp;token=1a479f2b-2d4d-4076-a70f-45e8bdc00714" TargetMode="External"/><Relationship Id="rId16" Type="http://schemas.openxmlformats.org/officeDocument/2006/relationships/hyperlink" Target="https://firebasestorage.googleapis.com/v0/b/dieuthien-production.appspot.com/o/nuoc_trathai%2FTra%CC%80%20su%CC%9B%CC%83a%20Tha%CC%81i%20xanh_trathai.JPG?alt=media&amp;token=f3e3584a-9151-4d09-99e4-bf7c24295e76" TargetMode="External"/><Relationship Id="rId1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6.63"/>
    <col customWidth="1" min="3" max="3" width="10.25"/>
    <col customWidth="1" min="4" max="4" width="45.13"/>
    <col customWidth="1" min="5" max="5" width="21.0"/>
    <col customWidth="1" min="6" max="6" width="51.63"/>
    <col customWidth="1" min="7" max="7" width="21.0"/>
    <col customWidth="1" min="8" max="8" width="16.38"/>
    <col customWidth="1" min="9" max="9" width="56.5"/>
    <col customWidth="1" min="10" max="11" width="15.13"/>
  </cols>
  <sheetData>
    <row r="1" ht="36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ht="36.75" customHeight="1">
      <c r="A2" s="4" t="s">
        <v>10</v>
      </c>
      <c r="B2" s="5" t="s">
        <v>11</v>
      </c>
      <c r="C2" s="6">
        <v>55000.0</v>
      </c>
      <c r="D2" s="7" t="s">
        <v>12</v>
      </c>
      <c r="E2" s="7" t="s">
        <v>13</v>
      </c>
      <c r="F2" s="4" t="str">
        <f>IFERROR(__xludf.DUMMYFUNCTION("IF(D2&lt;&gt;"""", GOOGLETRANSLATE(D2, ""vi"", ""en""), """")
"),"noodles, bean sprouts, chives, fried tofu, fried mushrooms, tamarind sauce, served with roasted peanuts, chili, and lemon.")</f>
        <v>noodles, bean sprouts, chives, fried tofu, fried mushrooms, tamarind sauce, served with roasted peanuts, chili, and lemon.</v>
      </c>
      <c r="G2" s="4" t="str">
        <f>IFERROR(__xludf.DUMMYFUNCTION("GOOGLETRANSLATE(B2,""vi"",""zh"")"),"泰语PAD")</f>
        <v>泰语PAD</v>
      </c>
      <c r="H2" s="4" t="str">
        <f>IFERROR(__xludf.DUMMYFUNCTION("IF(D2&lt;&gt;"""", GOOGLETRANSLATE(D2, ""vi"", ""zh""), """")
"),"面条，豆芽，韭菜，炸豆腐，炸蘑菇，罗望子酱，配烤花生，辣椒和柠檬。")</f>
        <v>面条，豆芽，韭菜，炸豆腐，炸蘑菇，罗望子酱，配烤花生，辣椒和柠檬。</v>
      </c>
      <c r="I2" s="8" t="s">
        <v>14</v>
      </c>
      <c r="J2" s="9" t="b">
        <v>1</v>
      </c>
      <c r="K2" s="10" t="str">
        <f t="shared" ref="K2:K58" si="1">image(I2,1)</f>
        <v/>
      </c>
    </row>
    <row r="3" ht="36.75" customHeight="1">
      <c r="A3" s="4" t="s">
        <v>10</v>
      </c>
      <c r="B3" s="5" t="s">
        <v>15</v>
      </c>
      <c r="C3" s="6">
        <v>150000.0</v>
      </c>
      <c r="D3" s="7" t="s">
        <v>16</v>
      </c>
      <c r="E3" s="7" t="s">
        <v>17</v>
      </c>
      <c r="F3" s="4" t="str">
        <f>IFERROR(__xludf.DUMMYFUNCTION("IF(D3&lt;&gt;"""", GOOGLETRANSLATE(D3, ""vi"", ""en""), """")
"),"Soft tofu, vegetarian floss, seaweed, onion fat served with mayonnaise and chili sauce")</f>
        <v>Soft tofu, vegetarian floss, seaweed, onion fat served with mayonnaise and chili sauce</v>
      </c>
      <c r="G3" s="4" t="str">
        <f>IFERROR(__xludf.DUMMYFUNCTION("GOOGLETRANSLATE(B3,""vi"",""zh"")"),"酥脆棉花嫩豆腐")</f>
        <v>酥脆棉花嫩豆腐</v>
      </c>
      <c r="H3" s="4" t="str">
        <f>IFERROR(__xludf.DUMMYFUNCTION("IF(D3&lt;&gt;"""", GOOGLETRANSLATE(D3, ""vi"", ""zh""), """")
"),"软豆腐、素肉松、海藻、洋葱油配蛋黄酱和辣椒酱")</f>
        <v>软豆腐、素肉松、海藻、洋葱油配蛋黄酱和辣椒酱</v>
      </c>
      <c r="I3" s="8" t="s">
        <v>18</v>
      </c>
      <c r="J3" s="9" t="b">
        <v>1</v>
      </c>
      <c r="K3" s="10" t="str">
        <f t="shared" si="1"/>
        <v/>
      </c>
    </row>
    <row r="4" ht="36.75" customHeight="1">
      <c r="A4" s="4" t="s">
        <v>10</v>
      </c>
      <c r="B4" s="5" t="s">
        <v>19</v>
      </c>
      <c r="C4" s="6">
        <v>150000.0</v>
      </c>
      <c r="D4" s="7" t="s">
        <v>20</v>
      </c>
      <c r="E4" s="7" t="s">
        <v>21</v>
      </c>
      <c r="F4" s="4" t="str">
        <f>IFERROR(__xludf.DUMMYFUNCTION("IF(D4&lt;&gt;"""", GOOGLETRANSLATE(D4, ""vi"", ""en""), """")
"),"Crispy fried seaweed rolled tofu, teriyaki sauce")</f>
        <v>Crispy fried seaweed rolled tofu, teriyaki sauce</v>
      </c>
      <c r="G4" s="4" t="str">
        <f>IFERROR(__xludf.DUMMYFUNCTION("GOOGLETRANSLATE(B4,""vi"",""zh"")"),"嫩豆海鲜配照烧酱")</f>
        <v>嫩豆海鲜配照烧酱</v>
      </c>
      <c r="H4" s="4" t="str">
        <f>IFERROR(__xludf.DUMMYFUNCTION("IF(D4&lt;&gt;"""", GOOGLETRANSLATE(D4, ""vi"", ""zh""), """")
"),"脆皮炸海苔卷豆腐，照烧酱")</f>
        <v>脆皮炸海苔卷豆腐，照烧酱</v>
      </c>
      <c r="I4" s="8" t="s">
        <v>22</v>
      </c>
      <c r="J4" s="9" t="b">
        <v>1</v>
      </c>
      <c r="K4" s="10" t="str">
        <f t="shared" si="1"/>
        <v/>
      </c>
    </row>
    <row r="5" ht="36.75" customHeight="1">
      <c r="A5" s="4" t="s">
        <v>10</v>
      </c>
      <c r="B5" s="5" t="s">
        <v>23</v>
      </c>
      <c r="C5" s="6">
        <v>150000.0</v>
      </c>
      <c r="D5" s="7" t="s">
        <v>24</v>
      </c>
      <c r="E5" s="7" t="s">
        <v>25</v>
      </c>
      <c r="F5" s="4" t="str">
        <f>IFERROR(__xludf.DUMMYFUNCTION("IF(D5&lt;&gt;"""", GOOGLETRANSLATE(D5, ""vi"", ""en""), """")
"),"potato ; vegetarian floss ; seaweed served with mayonnaise and chili sauce")</f>
        <v>potato ; vegetarian floss ; seaweed served with mayonnaise and chili sauce</v>
      </c>
      <c r="G5" s="4" t="str">
        <f>IFERROR(__xludf.DUMMYFUNCTION("GOOGLETRANSLATE(B5,""vi"",""zh"")"),"海绵土豆")</f>
        <v>海绵土豆</v>
      </c>
      <c r="H5" s="4" t="str">
        <f>IFERROR(__xludf.DUMMYFUNCTION("IF(D5&lt;&gt;"""", GOOGLETRANSLATE(D5, ""vi"", ""zh""), """")
"),"土豆 ;素食牙线；海藻配蛋黄酱和辣椒酱")</f>
        <v>土豆 ;素食牙线；海藻配蛋黄酱和辣椒酱</v>
      </c>
      <c r="I5" s="8" t="s">
        <v>26</v>
      </c>
      <c r="J5" s="9" t="b">
        <v>0</v>
      </c>
      <c r="K5" s="10" t="str">
        <f t="shared" si="1"/>
        <v/>
      </c>
    </row>
    <row r="6" ht="36.75" customHeight="1">
      <c r="A6" s="4" t="s">
        <v>27</v>
      </c>
      <c r="B6" s="5" t="s">
        <v>28</v>
      </c>
      <c r="C6" s="6">
        <v>150000.0</v>
      </c>
      <c r="D6" s="11"/>
      <c r="E6" s="7" t="s">
        <v>29</v>
      </c>
      <c r="F6" s="4" t="str">
        <f>IFERROR(__xludf.DUMMYFUNCTION("IF(D6&lt;&gt;"""", GOOGLETRANSLATE(D6, ""vi"", ""en""), """")
"),"")</f>
        <v/>
      </c>
      <c r="G6" s="4" t="str">
        <f>IFERROR(__xludf.DUMMYFUNCTION("GOOGLETRANSLATE(B6,""vi"",""zh"")"),"将蘑菇舀入宣纸中")</f>
        <v>将蘑菇舀入宣纸中</v>
      </c>
      <c r="H6" s="4" t="str">
        <f>IFERROR(__xludf.DUMMYFUNCTION("IF(D6&lt;&gt;"""", GOOGLETRANSLATE(D6, ""vi"", ""zh""), """")
"),"")</f>
        <v/>
      </c>
      <c r="I6" s="8" t="s">
        <v>30</v>
      </c>
      <c r="J6" s="9" t="b">
        <v>0</v>
      </c>
      <c r="K6" s="10" t="str">
        <f t="shared" si="1"/>
        <v/>
      </c>
    </row>
    <row r="7" ht="36.75" customHeight="1">
      <c r="A7" s="4" t="s">
        <v>27</v>
      </c>
      <c r="B7" s="5" t="s">
        <v>31</v>
      </c>
      <c r="C7" s="6">
        <v>55000.0</v>
      </c>
      <c r="D7" s="7" t="s">
        <v>32</v>
      </c>
      <c r="E7" s="4" t="str">
        <f>IFERROR(__xludf.DUMMYFUNCTION("GOOGLETRANSLATE(B7,""vi"",""en"")"),"MIXED Abalone Mushroom Salad")</f>
        <v>MIXED Abalone Mushroom Salad</v>
      </c>
      <c r="F7" s="4" t="str">
        <f>IFERROR(__xludf.DUMMYFUNCTION("IF(D7&lt;&gt;"""", GOOGLETRANSLATE(D7, ""vi"", ""en""), """")
"),"abalone mushrooms, tofu, assorted herbs, spicy and sour salad sauce")</f>
        <v>abalone mushrooms, tofu, assorted herbs, spicy and sour salad sauce</v>
      </c>
      <c r="G7" s="4" t="str">
        <f>IFERROR(__xludf.DUMMYFUNCTION("GOOGLETRANSLATE(B7,""vi"",""zh"")"),"混合鲍鱼蘑菇沙拉")</f>
        <v>混合鲍鱼蘑菇沙拉</v>
      </c>
      <c r="H7" s="4" t="str">
        <f>IFERROR(__xludf.DUMMYFUNCTION("IF(D7&lt;&gt;"""", GOOGLETRANSLATE(D7, ""vi"", ""zh""), """")
"),"鲍鱼菇、豆腐、什锦香草、酸辣沙拉酱")</f>
        <v>鲍鱼菇、豆腐、什锦香草、酸辣沙拉酱</v>
      </c>
      <c r="I7" s="8" t="s">
        <v>33</v>
      </c>
      <c r="J7" s="9" t="b">
        <v>0</v>
      </c>
      <c r="K7" s="10" t="str">
        <f t="shared" si="1"/>
        <v/>
      </c>
    </row>
    <row r="8" ht="36.75" customHeight="1">
      <c r="A8" s="4" t="s">
        <v>27</v>
      </c>
      <c r="B8" s="5" t="s">
        <v>34</v>
      </c>
      <c r="C8" s="6">
        <v>59000.0</v>
      </c>
      <c r="D8" s="7" t="s">
        <v>35</v>
      </c>
      <c r="E8" s="7" t="s">
        <v>36</v>
      </c>
      <c r="F8" s="4" t="str">
        <f>IFERROR(__xludf.DUMMYFUNCTION("IF(D8&lt;&gt;"""", GOOGLETRANSLATE(D8, ""vi"", ""en""), """")
"),"mango, carrot, papaya, tomato, eggplant, cowpea, kumquat, lime leaves, coriander, Thai sauce")</f>
        <v>mango, carrot, papaya, tomato, eggplant, cowpea, kumquat, lime leaves, coriander, Thai sauce</v>
      </c>
      <c r="G8" s="4" t="str">
        <f>IFERROR(__xludf.DUMMYFUNCTION("GOOGLETRANSLATE(B8,""vi"",""zh"")"),"泰式沙拉")</f>
        <v>泰式沙拉</v>
      </c>
      <c r="H8" s="4" t="str">
        <f>IFERROR(__xludf.DUMMYFUNCTION("IF(D8&lt;&gt;"""", GOOGLETRANSLATE(D8, ""vi"", ""zh""), """")
"),"芒果、胡萝卜、木瓜、番茄、茄子、豇豆、金橘、酸橙叶、香菜、泰式酱")</f>
        <v>芒果、胡萝卜、木瓜、番茄、茄子、豇豆、金橘、酸橙叶、香菜、泰式酱</v>
      </c>
      <c r="I8" s="8" t="s">
        <v>37</v>
      </c>
      <c r="J8" s="9" t="b">
        <v>0</v>
      </c>
      <c r="K8" s="10" t="str">
        <f t="shared" si="1"/>
        <v/>
      </c>
    </row>
    <row r="9" ht="36.75" customHeight="1">
      <c r="A9" s="4" t="s">
        <v>27</v>
      </c>
      <c r="B9" s="5" t="s">
        <v>38</v>
      </c>
      <c r="C9" s="6">
        <v>55000.0</v>
      </c>
      <c r="D9" s="7" t="s">
        <v>39</v>
      </c>
      <c r="E9" s="7" t="s">
        <v>40</v>
      </c>
      <c r="F9" s="4" t="str">
        <f>IFERROR(__xludf.DUMMYFUNCTION("IF(D9&lt;&gt;"""", GOOGLETRANSLATE(D9, ""vi"", ""en""), """")
"),"lotus root, cucumber, carrot, tofu, assorted herbs, spicy and sour salad dressing")</f>
        <v>lotus root, cucumber, carrot, tofu, assorted herbs, spicy and sour salad dressing</v>
      </c>
      <c r="G9" s="4" t="str">
        <f>IFERROR(__xludf.DUMMYFUNCTION("GOOGLETRANSLATE(B9,""vi"",""zh"")"),"莲花沙拉")</f>
        <v>莲花沙拉</v>
      </c>
      <c r="H9" s="4" t="str">
        <f>IFERROR(__xludf.DUMMYFUNCTION("IF(D9&lt;&gt;"""", GOOGLETRANSLATE(D9, ""vi"", ""zh""), """")
"),"莲藕、黄瓜、胡萝卜、豆腐、什锦香草、酸辣沙拉酱")</f>
        <v>莲藕、黄瓜、胡萝卜、豆腐、什锦香草、酸辣沙拉酱</v>
      </c>
      <c r="I9" s="8" t="s">
        <v>41</v>
      </c>
      <c r="J9" s="9" t="b">
        <v>0</v>
      </c>
      <c r="K9" s="10" t="str">
        <f t="shared" si="1"/>
        <v/>
      </c>
    </row>
    <row r="10" ht="36.75" customHeight="1">
      <c r="A10" s="4" t="s">
        <v>27</v>
      </c>
      <c r="B10" s="5" t="s">
        <v>42</v>
      </c>
      <c r="C10" s="6">
        <v>55000.0</v>
      </c>
      <c r="D10" s="7" t="s">
        <v>43</v>
      </c>
      <c r="E10" s="7" t="s">
        <v>44</v>
      </c>
      <c r="F10" s="4" t="str">
        <f>IFERROR(__xludf.DUMMYFUNCTION("IF(D10&lt;&gt;"""", GOOGLETRANSLATE(D10, ""vi"", ""en""), """")
"),"seaweed, cucumber, carrots, assorted herbs, spicy and sour salad dressing")</f>
        <v>seaweed, cucumber, carrots, assorted herbs, spicy and sour salad dressing</v>
      </c>
      <c r="G10" s="4" t="str">
        <f>IFERROR(__xludf.DUMMYFUNCTION("GOOGLETRANSLATE(B10,""vi"",""zh"")"),"软骨沙拉")</f>
        <v>软骨沙拉</v>
      </c>
      <c r="H10" s="4" t="str">
        <f>IFERROR(__xludf.DUMMYFUNCTION("IF(D10&lt;&gt;"""", GOOGLETRANSLATE(D10, ""vi"", ""zh""), """")
"),"海藻、黄瓜、胡萝卜、什锦香草、酸辣沙拉酱")</f>
        <v>海藻、黄瓜、胡萝卜、什锦香草、酸辣沙拉酱</v>
      </c>
      <c r="I10" s="8" t="s">
        <v>45</v>
      </c>
      <c r="J10" s="9" t="b">
        <v>0</v>
      </c>
      <c r="K10" s="10" t="str">
        <f t="shared" si="1"/>
        <v/>
      </c>
    </row>
    <row r="11" ht="36.75" customHeight="1">
      <c r="A11" s="4" t="s">
        <v>27</v>
      </c>
      <c r="B11" s="5" t="s">
        <v>46</v>
      </c>
      <c r="C11" s="6">
        <v>59000.0</v>
      </c>
      <c r="D11" s="7" t="s">
        <v>47</v>
      </c>
      <c r="E11" s="7" t="s">
        <v>48</v>
      </c>
      <c r="F11" s="4" t="str">
        <f>IFERROR(__xludf.DUMMYFUNCTION("IF(D11&lt;&gt;"""", GOOGLETRANSLATE(D11, ""vi"", ""en""), """")
"),"Lettuce, tomato, dragon fruit, pineapple, American corn, orange, raisins, passion fruit sauce")</f>
        <v>Lettuce, tomato, dragon fruit, pineapple, American corn, orange, raisins, passion fruit sauce</v>
      </c>
      <c r="G11" s="4" t="str">
        <f>IFERROR(__xludf.DUMMYFUNCTION("GOOGLETRANSLATE(B11,""vi"",""zh"")"),"热带水果沙拉")</f>
        <v>热带水果沙拉</v>
      </c>
      <c r="H11" s="4" t="str">
        <f>IFERROR(__xludf.DUMMYFUNCTION("IF(D11&lt;&gt;"""", GOOGLETRANSLATE(D11, ""vi"", ""zh""), """")
"),"生菜、番茄、火龙果、菠萝、美国玉米、橙子、葡萄干、百香果酱")</f>
        <v>生菜、番茄、火龙果、菠萝、美国玉米、橙子、葡萄干、百香果酱</v>
      </c>
      <c r="I11" s="8" t="s">
        <v>45</v>
      </c>
      <c r="J11" s="9" t="b">
        <v>0</v>
      </c>
      <c r="K11" s="10" t="str">
        <f t="shared" si="1"/>
        <v/>
      </c>
    </row>
    <row r="12" ht="36.75" customHeight="1">
      <c r="A12" s="4" t="s">
        <v>27</v>
      </c>
      <c r="B12" s="5" t="s">
        <v>49</v>
      </c>
      <c r="C12" s="6">
        <v>59000.0</v>
      </c>
      <c r="D12" s="7" t="s">
        <v>50</v>
      </c>
      <c r="E12" s="7" t="s">
        <v>51</v>
      </c>
      <c r="F12" s="4" t="str">
        <f>IFERROR(__xludf.DUMMYFUNCTION("IF(D12&lt;&gt;"""", GOOGLETRANSLATE(D12, ""vi"", ""en""), """")
"),"Japanese seaweed, bell pepper, lettuce, roasted sesame sauce")</f>
        <v>Japanese seaweed, bell pepper, lettuce, roasted sesame sauce</v>
      </c>
      <c r="G12" s="4" t="str">
        <f>IFERROR(__xludf.DUMMYFUNCTION("GOOGLETRANSLATE(B12,""vi"",""zh"")"),"日本海藻沙拉")</f>
        <v>日本海藻沙拉</v>
      </c>
      <c r="H12" s="4" t="str">
        <f>IFERROR(__xludf.DUMMYFUNCTION("IF(D12&lt;&gt;"""", GOOGLETRANSLATE(D12, ""vi"", ""zh""), """")
"),"日本紫菜、彩椒、生菜、烤芝麻酱")</f>
        <v>日本紫菜、彩椒、生菜、烤芝麻酱</v>
      </c>
      <c r="I12" s="8" t="s">
        <v>52</v>
      </c>
      <c r="J12" s="9" t="b">
        <v>0</v>
      </c>
      <c r="K12" s="10" t="str">
        <f t="shared" si="1"/>
        <v/>
      </c>
    </row>
    <row r="13" ht="36.75" customHeight="1">
      <c r="A13" s="4" t="s">
        <v>53</v>
      </c>
      <c r="B13" s="5" t="s">
        <v>54</v>
      </c>
      <c r="C13" s="6">
        <v>50000.0</v>
      </c>
      <c r="D13" s="7" t="s">
        <v>55</v>
      </c>
      <c r="E13" s="7" t="s">
        <v>56</v>
      </c>
      <c r="F13" s="4" t="str">
        <f>IFERROR(__xludf.DUMMYFUNCTION("IF(D13&lt;&gt;"""", GOOGLETRANSLATE(D13, ""vi"", ""en""), """")
"),"Filled with assorted potatoes, carrots, wood ear mushrooms, corn, green beans, served with sweet and sour fish sauce")</f>
        <v>Filled with assorted potatoes, carrots, wood ear mushrooms, corn, green beans, served with sweet and sour fish sauce</v>
      </c>
      <c r="G13" s="4" t="str">
        <f>IFERROR(__xludf.DUMMYFUNCTION("GOOGLETRANSLATE(B13,""vi"",""zh"")"),"春卷")</f>
        <v>春卷</v>
      </c>
      <c r="H13" s="4" t="str">
        <f>IFERROR(__xludf.DUMMYFUNCTION("IF(D13&lt;&gt;"""", GOOGLETRANSLATE(D13, ""vi"", ""zh""), """")
"),"馅料为什锦土豆、胡萝卜、木耳、玉米、青豆，配糖醋鱼露")</f>
        <v>馅料为什锦土豆、胡萝卜、木耳、玉米、青豆，配糖醋鱼露</v>
      </c>
      <c r="I13" s="8" t="s">
        <v>57</v>
      </c>
      <c r="J13" s="9" t="b">
        <v>0</v>
      </c>
      <c r="K13" s="10" t="str">
        <f t="shared" si="1"/>
        <v/>
      </c>
    </row>
    <row r="14" ht="36.75" customHeight="1">
      <c r="A14" s="4" t="s">
        <v>53</v>
      </c>
      <c r="B14" s="5" t="s">
        <v>58</v>
      </c>
      <c r="C14" s="6">
        <v>50000.0</v>
      </c>
      <c r="D14" s="7" t="s">
        <v>59</v>
      </c>
      <c r="E14" s="7" t="s">
        <v>60</v>
      </c>
      <c r="F14" s="4" t="str">
        <f>IFERROR(__xludf.DUMMYFUNCTION("IF(D14&lt;&gt;"""", GOOGLETRANSLATE(D14, ""vi"", ""en""), """")
"),"Fresh vermicelli filling, assorted herbs, mixed stir-fried mushrooms served with peanut sauce")</f>
        <v>Fresh vermicelli filling, assorted herbs, mixed stir-fried mushrooms served with peanut sauce</v>
      </c>
      <c r="G14" s="4" t="str">
        <f>IFERROR(__xludf.DUMMYFUNCTION("GOOGLETRANSLATE(B14,""vi"",""zh"")"),"春卷")</f>
        <v>春卷</v>
      </c>
      <c r="H14" s="4" t="str">
        <f>IFERROR(__xludf.DUMMYFUNCTION("IF(D14&lt;&gt;"""", GOOGLETRANSLATE(D14, ""vi"", ""zh""), """")
"),"新鲜粉丝馅，什锦香草，炒蘑菇配花生酱")</f>
        <v>新鲜粉丝馅，什锦香草，炒蘑菇配花生酱</v>
      </c>
      <c r="I14" s="8" t="s">
        <v>61</v>
      </c>
      <c r="J14" s="9" t="b">
        <v>1</v>
      </c>
      <c r="K14" s="10" t="str">
        <f t="shared" si="1"/>
        <v/>
      </c>
    </row>
    <row r="15" ht="36.75" customHeight="1">
      <c r="A15" s="4" t="s">
        <v>53</v>
      </c>
      <c r="B15" s="4" t="s">
        <v>62</v>
      </c>
      <c r="C15" s="6">
        <v>50000.0</v>
      </c>
      <c r="D15" s="7" t="s">
        <v>63</v>
      </c>
      <c r="E15" s="7" t="s">
        <v>64</v>
      </c>
      <c r="F15" s="4" t="str">
        <f>IFERROR(__xludf.DUMMYFUNCTION("IF(D15&lt;&gt;"""", GOOGLETRANSLATE(D15, ""vi"", ""en""), """")
"),"Filled with assorted potatoes, taro, vermicelli, assorted herbs, served with sweet and sour fish sauce")</f>
        <v>Filled with assorted potatoes, taro, vermicelli, assorted herbs, served with sweet and sour fish sauce</v>
      </c>
      <c r="G15" s="4" t="str">
        <f>IFERROR(__xludf.DUMMYFUNCTION("GOOGLETRANSLATE(B15,""vi"",""zh"")"),"卷信封")</f>
        <v>卷信封</v>
      </c>
      <c r="H15" s="4" t="str">
        <f>IFERROR(__xludf.DUMMYFUNCTION("IF(D15&lt;&gt;"""", GOOGLETRANSLATE(D15, ""vi"", ""zh""), """")
"),"内馅为什锦土豆、芋头、粉条、什锦香草，配糖醋鱼露")</f>
        <v>内馅为什锦土豆、芋头、粉条、什锦香草，配糖醋鱼露</v>
      </c>
      <c r="I15" s="8" t="s">
        <v>65</v>
      </c>
      <c r="J15" s="9" t="b">
        <v>0</v>
      </c>
      <c r="K15" s="10" t="str">
        <f t="shared" si="1"/>
        <v/>
      </c>
    </row>
    <row r="16" ht="36.75" customHeight="1">
      <c r="A16" s="4" t="s">
        <v>53</v>
      </c>
      <c r="B16" s="4" t="s">
        <v>66</v>
      </c>
      <c r="C16" s="6">
        <v>55000.0</v>
      </c>
      <c r="D16" s="7" t="s">
        <v>67</v>
      </c>
      <c r="E16" s="7" t="s">
        <v>68</v>
      </c>
      <c r="F16" s="4" t="str">
        <f>IFERROR(__xludf.DUMMYFUNCTION("IF(D16&lt;&gt;"""", GOOGLETRANSLATE(D16, ""vi"", ""en""), """")
"),"Rice paper rolls with fresh vermicelli, assorted raw vegetables, mushrooms in oyster sauce, and peanut sauce")</f>
        <v>Rice paper rolls with fresh vermicelli, assorted raw vegetables, mushrooms in oyster sauce, and peanut sauce</v>
      </c>
      <c r="G16" s="4" t="str">
        <f>IFERROR(__xludf.DUMMYFUNCTION("GOOGLETRANSLATE(B16,""vi"",""zh"")"),"他妈的滚")</f>
        <v>他妈的滚</v>
      </c>
      <c r="H16" s="4" t="str">
        <f>IFERROR(__xludf.DUMMYFUNCTION("IF(D16&lt;&gt;"""", GOOGLETRANSLATE(D16, ""vi"", ""zh""), """")
"),"鲜粉米纸卷、什锦生菜、蚝油蘑菇、花生酱")</f>
        <v>鲜粉米纸卷、什锦生菜、蚝油蘑菇、花生酱</v>
      </c>
      <c r="I16" s="8" t="s">
        <v>69</v>
      </c>
      <c r="J16" s="9" t="b">
        <v>0</v>
      </c>
      <c r="K16" s="10" t="str">
        <f t="shared" si="1"/>
        <v/>
      </c>
    </row>
    <row r="17" ht="36.75" customHeight="1">
      <c r="A17" s="4" t="s">
        <v>53</v>
      </c>
      <c r="B17" s="5" t="s">
        <v>70</v>
      </c>
      <c r="C17" s="6">
        <v>55000.0</v>
      </c>
      <c r="D17" s="12" t="s">
        <v>71</v>
      </c>
      <c r="E17" s="7" t="s">
        <v>72</v>
      </c>
      <c r="F17" s="4" t="str">
        <f>IFERROR(__xludf.DUMMYFUNCTION("IF(D17&lt;&gt;"""", GOOGLETRANSLATE(D17, ""vi"", ""en""), """")
"),"stuffed with bean sprouts, carrots, mixed stir-fried mushrooms, green beans, rolled with assorted raw vegetables, served with sweet and sour fish sauce.")</f>
        <v>stuffed with bean sprouts, carrots, mixed stir-fried mushrooms, green beans, rolled with assorted raw vegetables, served with sweet and sour fish sauce.</v>
      </c>
      <c r="G17" s="4" t="str">
        <f>IFERROR(__xludf.DUMMYFUNCTION("GOOGLETRANSLATE(B17,""vi"",""zh"")"),"班赫西奥")</f>
        <v>班赫西奥</v>
      </c>
      <c r="H17" s="4" t="str">
        <f>IFERROR(__xludf.DUMMYFUNCTION("IF(D17&lt;&gt;"""", GOOGLETRANSLATE(D17, ""vi"", ""zh""), """")
"),"里面塞满了豆芽、胡萝卜、炒蘑菇、青豆，卷上什锦生蔬菜，配上糖醋鱼露。")</f>
        <v>里面塞满了豆芽、胡萝卜、炒蘑菇、青豆，卷上什锦生蔬菜，配上糖醋鱼露。</v>
      </c>
      <c r="I17" s="8" t="s">
        <v>73</v>
      </c>
      <c r="J17" s="9" t="b">
        <v>0</v>
      </c>
      <c r="K17" s="10" t="str">
        <f t="shared" si="1"/>
        <v/>
      </c>
    </row>
    <row r="18" ht="36.75" customHeight="1">
      <c r="A18" s="4" t="s">
        <v>53</v>
      </c>
      <c r="B18" s="5" t="s">
        <v>74</v>
      </c>
      <c r="C18" s="6">
        <v>55000.0</v>
      </c>
      <c r="D18" s="7" t="s">
        <v>75</v>
      </c>
      <c r="E18" s="7" t="s">
        <v>76</v>
      </c>
      <c r="F18" s="4" t="str">
        <f>IFERROR(__xludf.DUMMYFUNCTION("IF(D18&lt;&gt;"""", GOOGLETRANSLATE(D18, ""vi"", ""en""), """")
"),"Lolot leaves rolled with stir-fried mixed mushrooms, rolled with rice paper with fresh vermicelli, assorted raw vegetables, served with vegetarian seasoning sauce")</f>
        <v>Lolot leaves rolled with stir-fried mixed mushrooms, rolled with rice paper with fresh vermicelli, assorted raw vegetables, served with vegetarian seasoning sauce</v>
      </c>
      <c r="G18" s="4" t="str">
        <f>IFERROR(__xludf.DUMMYFUNCTION("GOOGLETRANSLATE(B18,""vi"",""zh"")"),"洛洛叶烤蘑菇")</f>
        <v>洛洛叶烤蘑菇</v>
      </c>
      <c r="H18" s="4" t="str">
        <f>IFERROR(__xludf.DUMMYFUNCTION("IF(D18&lt;&gt;"""", GOOGLETRANSLATE(D18, ""vi"", ""zh""), """")
"),"罗勒叶卷炒什锦蘑菇，卷上米纸，配上新鲜粉丝，什锦生菜，配上素食调味酱")</f>
        <v>罗勒叶卷炒什锦蘑菇，卷上米纸，配上新鲜粉丝，什锦生菜，配上素食调味酱</v>
      </c>
      <c r="I18" s="8" t="s">
        <v>77</v>
      </c>
      <c r="J18" s="9" t="b">
        <v>0</v>
      </c>
      <c r="K18" s="10" t="str">
        <f t="shared" si="1"/>
        <v/>
      </c>
    </row>
    <row r="19" ht="36.75" customHeight="1">
      <c r="A19" s="4" t="s">
        <v>78</v>
      </c>
      <c r="B19" s="5" t="s">
        <v>79</v>
      </c>
      <c r="C19" s="6">
        <v>150000.0</v>
      </c>
      <c r="D19" s="7" t="s">
        <v>80</v>
      </c>
      <c r="E19" s="7" t="s">
        <v>81</v>
      </c>
      <c r="F19" s="4" t="str">
        <f>IFERROR(__xludf.DUMMYFUNCTION("IF(D19&lt;&gt;"""", GOOGLETRANSLATE(D19, ""vi"", ""en""), """")
"),"green pepper hotpot ; spinach ; Chinese cabbage ; mustard greens ; chicken drumstick mushrooms ; abalone mushrooms ; Enoki mushrooms ; soft tofu ; Served with vegetarian fish sauce and fresh vermicelli")</f>
        <v>green pepper hotpot ; spinach ; Chinese cabbage ; mustard greens ; chicken drumstick mushrooms ; abalone mushrooms ; Enoki mushrooms ; soft tofu ; Served with vegetarian fish sauce and fresh vermicelli</v>
      </c>
      <c r="G19" s="4" t="str">
        <f>IFERROR(__xludf.DUMMYFUNCTION("GOOGLETRANSLATE(B19,""vi"",""zh"")"),"青椒蘑菇火锅")</f>
        <v>青椒蘑菇火锅</v>
      </c>
      <c r="H19" s="4" t="str">
        <f>IFERROR(__xludf.DUMMYFUNCTION("IF(D19&lt;&gt;"""", GOOGLETRANSLATE(D19, ""vi"", ""zh""), """")
"),"青椒火锅；菠菜 ;大白菜；芥菜；鸡腿蘑菇；鲍鱼蘑菇；金针菇；软豆腐；配素食鱼露和新鲜粉丝")</f>
        <v>青椒火锅；菠菜 ;大白菜；芥菜；鸡腿蘑菇；鲍鱼蘑菇；金针菇；软豆腐；配素食鱼露和新鲜粉丝</v>
      </c>
      <c r="I19" s="8" t="s">
        <v>82</v>
      </c>
      <c r="J19" s="9" t="b">
        <v>0</v>
      </c>
      <c r="K19" s="10" t="str">
        <f t="shared" si="1"/>
        <v/>
      </c>
    </row>
    <row r="20" ht="36.75" customHeight="1">
      <c r="A20" s="4" t="s">
        <v>78</v>
      </c>
      <c r="B20" s="5" t="s">
        <v>83</v>
      </c>
      <c r="C20" s="6">
        <v>150000.0</v>
      </c>
      <c r="D20" s="7" t="s">
        <v>84</v>
      </c>
      <c r="E20" s="7" t="s">
        <v>85</v>
      </c>
      <c r="F20" s="4" t="str">
        <f>IFERROR(__xludf.DUMMYFUNCTION("IF(D20&lt;&gt;"""", GOOGLETRANSLATE(D20, ""vi"", ""en""), """")
"),"Thai hotpot ; banana vegetables ; Chinese cabbage ; spinach ; Vegetables need water; chicken drumstick mushrooms ; Enoki mushrooms ; abalone mushrooms ; Soft tofu served with vegetarian fish sauce and fresh vermicelli")</f>
        <v>Thai hotpot ; banana vegetables ; Chinese cabbage ; spinach ; Vegetables need water; chicken drumstick mushrooms ; Enoki mushrooms ; abalone mushrooms ; Soft tofu served with vegetarian fish sauce and fresh vermicelli</v>
      </c>
      <c r="G20" s="4" t="str">
        <f>IFERROR(__xludf.DUMMYFUNCTION("GOOGLETRANSLATE(B20,""vi"",""zh"")"),"泰式火锅")</f>
        <v>泰式火锅</v>
      </c>
      <c r="H20" s="4" t="str">
        <f>IFERROR(__xludf.DUMMYFUNCTION("IF(D20&lt;&gt;"""", GOOGLETRANSLATE(D20, ""vi"", ""zh""), """")
"),"泰式火锅；香蕉蔬菜；大白菜；菠菜 ;蔬菜需要水；鸡腿蘑菇；金针菇；鲍鱼蘑菇；软豆腐配素鱼露和新鲜粉丝")</f>
        <v>泰式火锅；香蕉蔬菜；大白菜；菠菜 ;蔬菜需要水；鸡腿蘑菇；金针菇；鲍鱼蘑菇；软豆腐配素鱼露和新鲜粉丝</v>
      </c>
      <c r="I20" s="8" t="s">
        <v>86</v>
      </c>
      <c r="J20" s="9" t="b">
        <v>0</v>
      </c>
      <c r="K20" s="10" t="str">
        <f t="shared" si="1"/>
        <v/>
      </c>
    </row>
    <row r="21" ht="36.75" customHeight="1">
      <c r="A21" s="4" t="s">
        <v>78</v>
      </c>
      <c r="B21" s="5" t="s">
        <v>87</v>
      </c>
      <c r="C21" s="6">
        <v>150000.0</v>
      </c>
      <c r="D21" s="7" t="s">
        <v>88</v>
      </c>
      <c r="E21" s="7" t="s">
        <v>89</v>
      </c>
      <c r="F21" s="4" t="str">
        <f>IFERROR(__xludf.DUMMYFUNCTION("IF(D21&lt;&gt;"""", GOOGLETRANSLATE(D21, ""vi"", ""en""), """")
"),"satay hotpot ; spinach ; Chinese cabbage ; abalone mushrooms ; chicken drumstick mushrooms ; black enoki mushroom ; tofu ; Tofu ki served with satay fish sauce and fresh vermicelli")</f>
        <v>satay hotpot ; spinach ; Chinese cabbage ; abalone mushrooms ; chicken drumstick mushrooms ; black enoki mushroom ; tofu ; Tofu ki served with satay fish sauce and fresh vermicelli</v>
      </c>
      <c r="G21" s="4" t="str">
        <f>IFERROR(__xludf.DUMMYFUNCTION("GOOGLETRANSLATE(B21,""vi"",""zh"")"),"很棒的沙爹火锅")</f>
        <v>很棒的沙爹火锅</v>
      </c>
      <c r="H21" s="4" t="str">
        <f>IFERROR(__xludf.DUMMYFUNCTION("IF(D21&lt;&gt;"""", GOOGLETRANSLATE(D21, ""vi"", ""zh""), """")
"),"沙爹火锅；菠菜 ;大白菜；鲍鱼蘑菇；鸡腿蘑菇；黑金针菇；豆腐；豆腐记配沙爹鱼露和新鲜粉丝")</f>
        <v>沙爹火锅；菠菜 ;大白菜；鲍鱼蘑菇；鸡腿蘑菇；黑金针菇；豆腐；豆腐记配沙爹鱼露和新鲜粉丝</v>
      </c>
      <c r="I21" s="8" t="s">
        <v>90</v>
      </c>
      <c r="J21" s="13" t="b">
        <v>0</v>
      </c>
      <c r="K21" s="10" t="str">
        <f t="shared" si="1"/>
        <v/>
      </c>
    </row>
    <row r="22" ht="36.75" customHeight="1">
      <c r="A22" s="4" t="s">
        <v>78</v>
      </c>
      <c r="B22" s="5" t="s">
        <v>91</v>
      </c>
      <c r="C22" s="6">
        <v>150000.0</v>
      </c>
      <c r="D22" s="7" t="s">
        <v>92</v>
      </c>
      <c r="E22" s="7" t="s">
        <v>93</v>
      </c>
      <c r="F22" s="4" t="str">
        <f>IFERROR(__xludf.DUMMYFUNCTION("IF(D22&lt;&gt;"""", GOOGLETRANSLATE(D22, ""vi"", ""en""), """")
"),"chao hotpot ; spinach ; Chinese cabbage ; mustard greens ; chicken drumstick mushrooms ; abalone mushrooms ; Tofu ki served with vegetarian dipping sauce and fresh vermicelli")</f>
        <v>chao hotpot ; spinach ; Chinese cabbage ; mustard greens ; chicken drumstick mushrooms ; abalone mushrooms ; Tofu ki served with vegetarian dipping sauce and fresh vermicelli</v>
      </c>
      <c r="G22" s="4" t="str">
        <f>IFERROR(__xludf.DUMMYFUNCTION("GOOGLETRANSLATE(B22,""vi"",""zh"")"),"潮火锅")</f>
        <v>潮火锅</v>
      </c>
      <c r="H22" s="4" t="str">
        <f>IFERROR(__xludf.DUMMYFUNCTION("IF(D22&lt;&gt;"""", GOOGLETRANSLATE(D22, ""vi"", ""zh""), """")
"),"潮火锅;菠菜 ;大白菜；芥菜；鸡腿蘑菇；鲍鱼蘑菇；豆腐木配素食蘸酱和新鲜粉丝")</f>
        <v>潮火锅;菠菜 ;大白菜；芥菜；鸡腿蘑菇；鲍鱼蘑菇；豆腐木配素食蘸酱和新鲜粉丝</v>
      </c>
      <c r="I22" s="8" t="s">
        <v>94</v>
      </c>
      <c r="J22" s="9" t="b">
        <v>0</v>
      </c>
      <c r="K22" s="10" t="str">
        <f t="shared" si="1"/>
        <v/>
      </c>
    </row>
    <row r="23" ht="36.75" customHeight="1">
      <c r="A23" s="4" t="s">
        <v>78</v>
      </c>
      <c r="B23" s="5" t="s">
        <v>95</v>
      </c>
      <c r="C23" s="6">
        <v>150000.0</v>
      </c>
      <c r="D23" s="7" t="s">
        <v>96</v>
      </c>
      <c r="E23" s="7" t="s">
        <v>13</v>
      </c>
      <c r="F23" s="4" t="str">
        <f>IFERROR(__xludf.DUMMYFUNCTION("IF(D23&lt;&gt;"""", GOOGLETRANSLATE(D23, ""vi"", ""en""), """")
"),"kimchi hotpot ; purple cabbage ; Chinese cabbage ; Abalone mushrooms served with Korean noodles")</f>
        <v>kimchi hotpot ; purple cabbage ; Chinese cabbage ; Abalone mushrooms served with Korean noodles</v>
      </c>
      <c r="G23" s="4" t="str">
        <f>IFERROR(__xludf.DUMMYFUNCTION("GOOGLETRANSLATE(B23,""vi"",""zh"")"),"韩国泡菜火锅")</f>
        <v>韩国泡菜火锅</v>
      </c>
      <c r="H23" s="4" t="str">
        <f>IFERROR(__xludf.DUMMYFUNCTION("IF(D23&lt;&gt;"""", GOOGLETRANSLATE(D23, ""vi"", ""zh""), """")
"),"泡菜火锅；紫甘蓝;大白菜；鲍鱼蘑菇配韩式面条")</f>
        <v>泡菜火锅；紫甘蓝;大白菜；鲍鱼蘑菇配韩式面条</v>
      </c>
      <c r="I23" s="14" t="s">
        <v>97</v>
      </c>
      <c r="J23" s="9" t="b">
        <v>0</v>
      </c>
      <c r="K23" s="10" t="str">
        <f t="shared" si="1"/>
        <v/>
      </c>
    </row>
    <row r="24" ht="36.75" customHeight="1">
      <c r="A24" s="4" t="s">
        <v>78</v>
      </c>
      <c r="B24" s="5" t="s">
        <v>98</v>
      </c>
      <c r="C24" s="6">
        <v>250000.0</v>
      </c>
      <c r="D24" s="11"/>
      <c r="E24" s="7" t="s">
        <v>99</v>
      </c>
      <c r="F24" s="4" t="str">
        <f>IFERROR(__xludf.DUMMYFUNCTION("IF(D24&lt;&gt;"""", GOOGLETRANSLATE(D24, ""vi"", ""en""), """")
"),"")</f>
        <v/>
      </c>
      <c r="G24" s="4" t="str">
        <f>IFERROR(__xludf.DUMMYFUNCTION("GOOGLETRANSLATE(B24,""vi"",""zh"")"),"爱情鸟火锅")</f>
        <v>爱情鸟火锅</v>
      </c>
      <c r="H24" s="4" t="str">
        <f>IFERROR(__xludf.DUMMYFUNCTION("IF(D24&lt;&gt;"""", GOOGLETRANSLATE(D24, ""vi"", ""zh""), """")
"),"")</f>
        <v/>
      </c>
      <c r="I24" s="8" t="s">
        <v>100</v>
      </c>
      <c r="J24" s="9" t="b">
        <v>0</v>
      </c>
      <c r="K24" s="10" t="str">
        <f t="shared" si="1"/>
        <v/>
      </c>
    </row>
    <row r="25" ht="36.75" customHeight="1">
      <c r="A25" s="4" t="s">
        <v>101</v>
      </c>
      <c r="B25" s="5" t="s">
        <v>102</v>
      </c>
      <c r="C25" s="6">
        <v>55000.0</v>
      </c>
      <c r="D25" s="7" t="s">
        <v>103</v>
      </c>
      <c r="E25" s="7" t="s">
        <v>104</v>
      </c>
      <c r="F25" s="4" t="str">
        <f>IFERROR(__xludf.DUMMYFUNCTION("IF(D25&lt;&gt;"""", GOOGLETRANSLATE(D25, ""vi"", ""en""), """")
"),"rice, vegetarian salted fish, vegetarian floss, vegetarian seaweed, green onions (adjustable)")</f>
        <v>rice, vegetarian salted fish, vegetarian floss, vegetarian seaweed, green onions (adjustable)</v>
      </c>
      <c r="G25" s="4" t="str">
        <f>IFERROR(__xludf.DUMMYFUNCTION("GOOGLETRANSLATE(B25,""vi"",""zh"")"),"海带炒饭")</f>
        <v>海带炒饭</v>
      </c>
      <c r="H25" s="4" t="str">
        <f>IFERROR(__xludf.DUMMYFUNCTION("IF(D25&lt;&gt;"""", GOOGLETRANSLATE(D25, ""vi"", ""zh""), """")
"),"米饭、素咸鱼、素肉松、素紫菜、葱（适量）")</f>
        <v>米饭、素咸鱼、素肉松、素紫菜、葱（适量）</v>
      </c>
      <c r="I25" s="8" t="s">
        <v>94</v>
      </c>
      <c r="J25" s="9" t="b">
        <v>0</v>
      </c>
      <c r="K25" s="10" t="str">
        <f t="shared" si="1"/>
        <v/>
      </c>
    </row>
    <row r="26" ht="36.75" customHeight="1">
      <c r="A26" s="4" t="s">
        <v>101</v>
      </c>
      <c r="B26" s="5" t="s">
        <v>105</v>
      </c>
      <c r="C26" s="6">
        <v>55000.0</v>
      </c>
      <c r="D26" s="7" t="s">
        <v>106</v>
      </c>
      <c r="E26" s="7" t="s">
        <v>107</v>
      </c>
      <c r="F26" s="4" t="str">
        <f>IFERROR(__xludf.DUMMYFUNCTION("IF(D26&lt;&gt;"""", GOOGLETRANSLATE(D26, ""vi"", ""en""), """")
"),"Rice, pineapple, green beans, carrots, American corn, green onions (adjustable)")</f>
        <v>Rice, pineapple, green beans, carrots, American corn, green onions (adjustable)</v>
      </c>
      <c r="G26" s="4" t="str">
        <f>IFERROR(__xludf.DUMMYFUNCTION("GOOGLETRANSLATE(B26,""vi"",""zh"")"),"泰式香炒饭")</f>
        <v>泰式香炒饭</v>
      </c>
      <c r="H26" s="4" t="str">
        <f>IFERROR(__xludf.DUMMYFUNCTION("IF(D26&lt;&gt;"""", GOOGLETRANSLATE(D26, ""vi"", ""zh""), """")
"),"大米、菠萝、青豆、胡萝卜、美国玉米、大葱（可调）")</f>
        <v>大米、菠萝、青豆、胡萝卜、美国玉米、大葱（可调）</v>
      </c>
      <c r="I26" s="8" t="s">
        <v>108</v>
      </c>
      <c r="J26" s="9" t="b">
        <v>0</v>
      </c>
      <c r="K26" s="10" t="str">
        <f t="shared" si="1"/>
        <v/>
      </c>
    </row>
    <row r="27" ht="36.75" customHeight="1">
      <c r="A27" s="4" t="s">
        <v>101</v>
      </c>
      <c r="B27" s="5" t="s">
        <v>109</v>
      </c>
      <c r="C27" s="6">
        <v>55000.0</v>
      </c>
      <c r="D27" s="7" t="s">
        <v>110</v>
      </c>
      <c r="E27" s="7" t="s">
        <v>111</v>
      </c>
      <c r="F27" s="4" t="str">
        <f>IFERROR(__xludf.DUMMYFUNCTION("IF(D27&lt;&gt;"""", GOOGLETRANSLATE(D27, ""vi"", ""en""), """")
"),"Duong Chau fried rice: Rice, green beans, carrots, American corn, green onions (adjustable)")</f>
        <v>Duong Chau fried rice: Rice, green beans, carrots, American corn, green onions (adjustable)</v>
      </c>
      <c r="G27" s="4" t="str">
        <f>IFERROR(__xludf.DUMMYFUNCTION("GOOGLETRANSLATE(B27,""vi"",""zh"")"),"扬州炒饭")</f>
        <v>扬州炒饭</v>
      </c>
      <c r="H27" s="4" t="str">
        <f>IFERROR(__xludf.DUMMYFUNCTION("IF(D27&lt;&gt;"""", GOOGLETRANSLATE(D27, ""vi"", ""zh""), """")
"),"阳州炒饭：米饭、青豆、胡萝卜、美国玉米、大葱（可调节）")</f>
        <v>阳州炒饭：米饭、青豆、胡萝卜、美国玉米、大葱（可调节）</v>
      </c>
      <c r="I27" s="8" t="s">
        <v>112</v>
      </c>
      <c r="J27" s="9" t="b">
        <v>0</v>
      </c>
      <c r="K27" s="10" t="str">
        <f t="shared" si="1"/>
        <v/>
      </c>
    </row>
    <row r="28" ht="36.75" customHeight="1">
      <c r="A28" s="4" t="s">
        <v>101</v>
      </c>
      <c r="B28" s="5" t="s">
        <v>113</v>
      </c>
      <c r="C28" s="6">
        <v>59000.0</v>
      </c>
      <c r="D28" s="7" t="s">
        <v>114</v>
      </c>
      <c r="E28" s="7" t="s">
        <v>115</v>
      </c>
      <c r="F28" s="4" t="str">
        <f>IFERROR(__xludf.DUMMYFUNCTION("IF(D28&lt;&gt;"""", GOOGLETRANSLATE(D28, ""vi"", ""en""), """")
"),"Rice, bean sprouts, purple cabbage, bell pepper, American corn, sesame peanuts, fried mushrooms, served with Korean mixed rice sauce")</f>
        <v>Rice, bean sprouts, purple cabbage, bell pepper, American corn, sesame peanuts, fried mushrooms, served with Korean mixed rice sauce</v>
      </c>
      <c r="G28" s="4" t="str">
        <f>IFERROR(__xludf.DUMMYFUNCTION("GOOGLETRANSLATE(B28,""vi"",""zh"")"),"韩国什锦饭")</f>
        <v>韩国什锦饭</v>
      </c>
      <c r="H28" s="4" t="str">
        <f>IFERROR(__xludf.DUMMYFUNCTION("IF(D28&lt;&gt;"""", GOOGLETRANSLATE(D28, ""vi"", ""zh""), """")
"),"米饭、豆芽、紫甘蓝、彩椒、美国玉米、芝麻花生、炒蘑菇，配韩式拌饭酱")</f>
        <v>米饭、豆芽、紫甘蓝、彩椒、美国玉米、芝麻花生、炒蘑菇，配韩式拌饭酱</v>
      </c>
      <c r="I28" s="8" t="s">
        <v>116</v>
      </c>
      <c r="J28" s="9" t="b">
        <v>0</v>
      </c>
      <c r="K28" s="10" t="str">
        <f t="shared" si="1"/>
        <v/>
      </c>
    </row>
    <row r="29" ht="36.75" customHeight="1">
      <c r="A29" s="4" t="s">
        <v>101</v>
      </c>
      <c r="B29" s="5" t="s">
        <v>117</v>
      </c>
      <c r="C29" s="6">
        <v>55000.0</v>
      </c>
      <c r="D29" s="7" t="s">
        <v>118</v>
      </c>
      <c r="E29" s="7" t="s">
        <v>119</v>
      </c>
      <c r="F29" s="4" t="str">
        <f>IFERROR(__xludf.DUMMYFUNCTION("IF(D29&lt;&gt;"""", GOOGLETRANSLATE(D29, ""vi"", ""en""), """")
"),"Rice, chicken drumstick mushrooms, bell peppers, onions, fried garlic, shake sauce served with vegetable soup")</f>
        <v>Rice, chicken drumstick mushrooms, bell peppers, onions, fried garlic, shake sauce served with vegetable soup</v>
      </c>
      <c r="G29" s="4" t="str">
        <f>IFERROR(__xludf.DUMMYFUNCTION("GOOGLETRANSLATE(B29,""vi"",""zh"")"),"摇晃蘑菇饭和蔬菜汤")</f>
        <v>摇晃蘑菇饭和蔬菜汤</v>
      </c>
      <c r="H29" s="4" t="str">
        <f>IFERROR(__xludf.DUMMYFUNCTION("IF(D29&lt;&gt;"""", GOOGLETRANSLATE(D29, ""vi"", ""zh""), """")
"),"米饭、鸡腿菇、青椒、洋葱、炒蒜、奶昔配蔬菜汤")</f>
        <v>米饭、鸡腿菇、青椒、洋葱、炒蒜、奶昔配蔬菜汤</v>
      </c>
      <c r="I29" s="8" t="s">
        <v>120</v>
      </c>
      <c r="J29" s="9" t="b">
        <v>0</v>
      </c>
      <c r="K29" s="10" t="str">
        <f t="shared" si="1"/>
        <v/>
      </c>
    </row>
    <row r="30" ht="36.75" customHeight="1">
      <c r="A30" s="4" t="s">
        <v>101</v>
      </c>
      <c r="B30" s="5" t="s">
        <v>121</v>
      </c>
      <c r="C30" s="6">
        <v>55000.0</v>
      </c>
      <c r="D30" s="7" t="s">
        <v>122</v>
      </c>
      <c r="E30" s="7" t="s">
        <v>123</v>
      </c>
      <c r="F30" s="4" t="str">
        <f>IFERROR(__xludf.DUMMYFUNCTION("IF(D30&lt;&gt;"""", GOOGLETRANSLATE(D30, ""vi"", ""en""), """")
"),"Rice, chicken drumstick mushrooms, sweet potatoes, carrots, taro, coconut milk, curry spices, served with vegetable soup")</f>
        <v>Rice, chicken drumstick mushrooms, sweet potatoes, carrots, taro, coconut milk, curry spices, served with vegetable soup</v>
      </c>
      <c r="G30" s="4" t="str">
        <f>IFERROR(__xludf.DUMMYFUNCTION("GOOGLETRANSLATE(B30,""vi"",""zh"")"),"咖喱饭和蔬菜汤")</f>
        <v>咖喱饭和蔬菜汤</v>
      </c>
      <c r="H30" s="4" t="str">
        <f>IFERROR(__xludf.DUMMYFUNCTION("IF(D30&lt;&gt;"""", GOOGLETRANSLATE(D30, ""vi"", ""zh""), """")
"),"米饭、鸡腿菇、红薯、胡萝卜、芋头、椰奶、咖喱香料，配蔬菜汤")</f>
        <v>米饭、鸡腿菇、红薯、胡萝卜、芋头、椰奶、咖喱香料，配蔬菜汤</v>
      </c>
      <c r="I30" s="14" t="s">
        <v>124</v>
      </c>
      <c r="J30" s="9" t="b">
        <v>0</v>
      </c>
      <c r="K30" s="10" t="str">
        <f t="shared" si="1"/>
        <v/>
      </c>
    </row>
    <row r="31" ht="36.75" customHeight="1">
      <c r="A31" s="4" t="s">
        <v>101</v>
      </c>
      <c r="B31" s="5" t="s">
        <v>125</v>
      </c>
      <c r="C31" s="6">
        <v>55000.0</v>
      </c>
      <c r="D31" s="7" t="s">
        <v>126</v>
      </c>
      <c r="E31" s="7" t="s">
        <v>13</v>
      </c>
      <c r="F31" s="4" t="str">
        <f>IFERROR(__xludf.DUMMYFUNCTION("IF(D31&lt;&gt;"""", GOOGLETRANSLATE(D31, ""vi"", ""en""), """")
"),"Korean vermicelli, bok choy, purple cabbage, carrots, fried abalone mushrooms, mixed vermicelli sauce.")</f>
        <v>Korean vermicelli, bok choy, purple cabbage, carrots, fried abalone mushrooms, mixed vermicelli sauce.</v>
      </c>
      <c r="G31" s="4" t="str">
        <f>IFERROR(__xludf.DUMMYFUNCTION("GOOGLETRANSLATE(B31,""vi"",""zh"")"),"混合诗句")</f>
        <v>混合诗句</v>
      </c>
      <c r="H31" s="4" t="str">
        <f>IFERROR(__xludf.DUMMYFUNCTION("IF(D31&lt;&gt;"""", GOOGLETRANSLATE(D31, ""vi"", ""zh""), """")
"),"韩国粉丝，白菜，紫甘蓝，胡萝卜，炒鲍鱼菇，混合粉丝酱。")</f>
        <v>韩国粉丝，白菜，紫甘蓝，胡萝卜，炒鲍鱼菇，混合粉丝酱。</v>
      </c>
      <c r="I31" s="8" t="s">
        <v>127</v>
      </c>
      <c r="J31" s="9" t="b">
        <v>1</v>
      </c>
      <c r="K31" s="10" t="str">
        <f t="shared" si="1"/>
        <v/>
      </c>
    </row>
    <row r="32" ht="36.75" customHeight="1">
      <c r="A32" s="4" t="s">
        <v>101</v>
      </c>
      <c r="B32" s="5" t="s">
        <v>128</v>
      </c>
      <c r="C32" s="6">
        <v>55000.0</v>
      </c>
      <c r="D32" s="7" t="s">
        <v>129</v>
      </c>
      <c r="E32" s="7" t="s">
        <v>13</v>
      </c>
      <c r="F32" s="4" t="str">
        <f>IFERROR(__xludf.DUMMYFUNCTION("IF(D32&lt;&gt;"""", GOOGLETRANSLATE(D32, ""vi"", ""en""), """")
"),"Rice noodles, bell peppers, Chinese cabbage, onions, Chinese cabbage, fried tofu, fried mushrooms, fried garlic.")</f>
        <v>Rice noodles, bell peppers, Chinese cabbage, onions, Chinese cabbage, fried tofu, fried mushrooms, fried garlic.</v>
      </c>
      <c r="G32" s="4" t="str">
        <f>IFERROR(__xludf.DUMMYFUNCTION("GOOGLETRANSLATE(B32,""vi"",""zh"")"),"炒面")</f>
        <v>炒面</v>
      </c>
      <c r="H32" s="4" t="str">
        <f>IFERROR(__xludf.DUMMYFUNCTION("IF(D32&lt;&gt;"""", GOOGLETRANSLATE(D32, ""vi"", ""zh""), """")
"),"米粉，青椒，大白菜，洋葱，大白菜，炒豆腐，炒蘑菇，炒蒜。")</f>
        <v>米粉，青椒，大白菜，洋葱，大白菜，炒豆腐，炒蘑菇，炒蒜。</v>
      </c>
      <c r="I32" s="8" t="s">
        <v>130</v>
      </c>
      <c r="J32" s="9" t="b">
        <v>0</v>
      </c>
      <c r="K32" s="10" t="str">
        <f t="shared" si="1"/>
        <v/>
      </c>
    </row>
    <row r="33" ht="36.75" customHeight="1">
      <c r="A33" s="4" t="s">
        <v>101</v>
      </c>
      <c r="B33" s="5" t="s">
        <v>131</v>
      </c>
      <c r="C33" s="6">
        <v>55000.0</v>
      </c>
      <c r="D33" s="7" t="s">
        <v>132</v>
      </c>
      <c r="E33" s="7" t="s">
        <v>13</v>
      </c>
      <c r="F33" s="4" t="str">
        <f>IFERROR(__xludf.DUMMYFUNCTION("IF(D33&lt;&gt;"""", GOOGLETRANSLATE(D33, ""vi"", ""en""), """")
"),"Yellow noodles, bell peppers, Chinese cabbage, onions, Chinese cabbage, fried tofu, fried mushrooms, fried onions.")</f>
        <v>Yellow noodles, bell peppers, Chinese cabbage, onions, Chinese cabbage, fried tofu, fried mushrooms, fried onions.</v>
      </c>
      <c r="G33" s="4" t="str">
        <f>IFERROR(__xludf.DUMMYFUNCTION("GOOGLETRANSLATE(B33,""vi"",""zh"")"),"炒黄面")</f>
        <v>炒黄面</v>
      </c>
      <c r="H33" s="4" t="str">
        <f>IFERROR(__xludf.DUMMYFUNCTION("IF(D33&lt;&gt;"""", GOOGLETRANSLATE(D33, ""vi"", ""zh""), """")
"),"黄面，青椒，大白菜，洋葱，大白菜，炒豆腐，炒蘑菇，炒洋葱。")</f>
        <v>黄面，青椒，大白菜，洋葱，大白菜，炒豆腐，炒蘑菇，炒洋葱。</v>
      </c>
      <c r="I33" s="14" t="s">
        <v>133</v>
      </c>
      <c r="J33" s="9" t="b">
        <v>0</v>
      </c>
      <c r="K33" s="10" t="str">
        <f t="shared" si="1"/>
        <v/>
      </c>
    </row>
    <row r="34" ht="36.75" customHeight="1">
      <c r="A34" s="4" t="s">
        <v>101</v>
      </c>
      <c r="B34" s="5" t="s">
        <v>134</v>
      </c>
      <c r="C34" s="6">
        <v>59000.0</v>
      </c>
      <c r="D34" s="7" t="s">
        <v>135</v>
      </c>
      <c r="E34" s="7" t="s">
        <v>13</v>
      </c>
      <c r="F34" s="4" t="str">
        <f>IFERROR(__xludf.DUMMYFUNCTION("IF(D34&lt;&gt;"""", GOOGLETRANSLATE(D34, ""vi"", ""en""), """")
"),"Spaghetti, chicken drumstick mushrooms, tomato sauce,")</f>
        <v>Spaghetti, chicken drumstick mushrooms, tomato sauce,</v>
      </c>
      <c r="G34" s="4" t="str">
        <f>IFERROR(__xludf.DUMMYFUNCTION("GOOGLETRANSLATE(B34,""vi"",""zh"")"),"番茄蘑菇意大利面")</f>
        <v>番茄蘑菇意大利面</v>
      </c>
      <c r="H34" s="4" t="str">
        <f>IFERROR(__xludf.DUMMYFUNCTION("IF(D34&lt;&gt;"""", GOOGLETRANSLATE(D34, ""vi"", ""zh""), """")
"),"意大利面、鸡腿蘑菇、番茄酱、")</f>
        <v>意大利面、鸡腿蘑菇、番茄酱、</v>
      </c>
      <c r="I34" s="8" t="s">
        <v>136</v>
      </c>
      <c r="J34" s="9" t="b">
        <v>0</v>
      </c>
      <c r="K34" s="10" t="str">
        <f t="shared" si="1"/>
        <v/>
      </c>
    </row>
    <row r="35" ht="36.75" customHeight="1">
      <c r="A35" s="4" t="s">
        <v>101</v>
      </c>
      <c r="B35" s="5" t="s">
        <v>137</v>
      </c>
      <c r="C35" s="6">
        <v>65000.0</v>
      </c>
      <c r="D35" s="11"/>
      <c r="E35" s="7" t="s">
        <v>13</v>
      </c>
      <c r="F35" s="4" t="str">
        <f>IFERROR(__xludf.DUMMYFUNCTION("IF(D35&lt;&gt;"""", GOOGLETRANSLATE(D35, ""vi"", ""en""), """")
"),"")</f>
        <v/>
      </c>
      <c r="G35" s="4" t="str">
        <f>IFERROR(__xludf.DUMMYFUNCTION("GOOGLETRANSLATE(B35,""vi"",""zh"")"),"咖喱面包")</f>
        <v>咖喱面包</v>
      </c>
      <c r="H35" s="4" t="str">
        <f>IFERROR(__xludf.DUMMYFUNCTION("IF(D35&lt;&gt;"""", GOOGLETRANSLATE(D35, ""vi"", ""zh""), """")
"),"")</f>
        <v/>
      </c>
      <c r="I35" s="8" t="s">
        <v>138</v>
      </c>
      <c r="J35" s="9" t="b">
        <v>0</v>
      </c>
      <c r="K35" s="10" t="str">
        <f t="shared" si="1"/>
        <v/>
      </c>
    </row>
    <row r="36" ht="36.75" customHeight="1">
      <c r="A36" s="4" t="s">
        <v>101</v>
      </c>
      <c r="B36" s="5" t="s">
        <v>139</v>
      </c>
      <c r="C36" s="6">
        <v>65000.0</v>
      </c>
      <c r="D36" s="11"/>
      <c r="E36" s="7" t="s">
        <v>13</v>
      </c>
      <c r="F36" s="4" t="str">
        <f>IFERROR(__xludf.DUMMYFUNCTION("IF(D36&lt;&gt;"""", GOOGLETRANSLATE(D36, ""vi"", ""en""), """")
"),"")</f>
        <v/>
      </c>
      <c r="G36" s="4" t="str">
        <f>IFERROR(__xludf.DUMMYFUNCTION("GOOGLETRANSLATE(B36,""vi"",""zh"")"),"蘑菇配土豆")</f>
        <v>蘑菇配土豆</v>
      </c>
      <c r="H36" s="4" t="str">
        <f>IFERROR(__xludf.DUMMYFUNCTION("IF(D36&lt;&gt;"""", GOOGLETRANSLATE(D36, ""vi"", ""zh""), """")
"),"")</f>
        <v/>
      </c>
      <c r="I36" s="8" t="s">
        <v>140</v>
      </c>
      <c r="J36" s="9" t="b">
        <v>0</v>
      </c>
      <c r="K36" s="10" t="str">
        <f t="shared" si="1"/>
        <v/>
      </c>
    </row>
    <row r="37" ht="36.75" customHeight="1">
      <c r="A37" s="4" t="s">
        <v>101</v>
      </c>
      <c r="B37" s="5" t="s">
        <v>141</v>
      </c>
      <c r="C37" s="6">
        <v>150000.0</v>
      </c>
      <c r="D37" s="11"/>
      <c r="E37" s="7" t="s">
        <v>142</v>
      </c>
      <c r="F37" s="4" t="str">
        <f>IFERROR(__xludf.DUMMYFUNCTION("IF(D37&lt;&gt;"""", GOOGLETRANSLATE(D37, ""vi"", ""en""), """")
"),"")</f>
        <v/>
      </c>
      <c r="G37" s="4" t="str">
        <f>IFERROR(__xludf.DUMMYFUNCTION("GOOGLETRANSLATE(B37,""vi"",""zh"")"),"拉面（干/水）")</f>
        <v>拉面（干/水）</v>
      </c>
      <c r="H37" s="4" t="str">
        <f>IFERROR(__xludf.DUMMYFUNCTION("IF(D37&lt;&gt;"""", GOOGLETRANSLATE(D37, ""vi"", ""zh""), """")
"),"")</f>
        <v/>
      </c>
      <c r="I37" s="8" t="s">
        <v>136</v>
      </c>
      <c r="J37" s="9" t="b">
        <v>0</v>
      </c>
      <c r="K37" s="10" t="str">
        <f t="shared" si="1"/>
        <v/>
      </c>
    </row>
    <row r="38" ht="36.75" customHeight="1">
      <c r="A38" s="4" t="s">
        <v>101</v>
      </c>
      <c r="B38" s="5" t="s">
        <v>143</v>
      </c>
      <c r="C38" s="6">
        <v>150000.0</v>
      </c>
      <c r="D38" s="7" t="s">
        <v>144</v>
      </c>
      <c r="E38" s="7" t="s">
        <v>145</v>
      </c>
      <c r="F38" s="4" t="str">
        <f>IFERROR(__xludf.DUMMYFUNCTION("IF(D38&lt;&gt;"""", GOOGLETRANSLATE(D38, ""vi"", ""en""), """")
"),"abalone mushrooms, Hong Kong salt served with mayonnaise and chili sauce")</f>
        <v>abalone mushrooms, Hong Kong salt served with mayonnaise and chili sauce</v>
      </c>
      <c r="G38" s="4" t="str">
        <f>IFERROR(__xludf.DUMMYFUNCTION("GOOGLETRANSLATE(B38,""vi"",""zh"")"),"港盐炒鲍鱼菇")</f>
        <v>港盐炒鲍鱼菇</v>
      </c>
      <c r="H38" s="4" t="str">
        <f>IFERROR(__xludf.DUMMYFUNCTION("IF(D38&lt;&gt;"""", GOOGLETRANSLATE(D38, ""vi"", ""zh""), """")
"),"鲍鱼菇、港盐 配蛋黄酱和辣椒酱")</f>
        <v>鲍鱼菇、港盐 配蛋黄酱和辣椒酱</v>
      </c>
      <c r="I38" s="8" t="s">
        <v>146</v>
      </c>
      <c r="J38" s="9" t="b">
        <v>1</v>
      </c>
      <c r="K38" s="10" t="str">
        <f t="shared" si="1"/>
        <v/>
      </c>
    </row>
    <row r="39" ht="36.75" customHeight="1">
      <c r="A39" s="4" t="s">
        <v>147</v>
      </c>
      <c r="B39" s="5" t="s">
        <v>148</v>
      </c>
      <c r="C39" s="6">
        <v>50000.0</v>
      </c>
      <c r="D39" s="7" t="s">
        <v>149</v>
      </c>
      <c r="E39" s="7" t="s">
        <v>150</v>
      </c>
      <c r="F39" s="4" t="str">
        <f>IFERROR(__xludf.DUMMYFUNCTION("IF(D39&lt;&gt;"""", GOOGLETRANSLATE(D39, ""vi"", ""en""), """")
"),"seaweed ; tofu, abalone mushrooms, carrots, fried onions; pepper, ginger")</f>
        <v>seaweed ; tofu, abalone mushrooms, carrots, fried onions; pepper, ginger</v>
      </c>
      <c r="G39" s="4" t="str">
        <f>IFERROR(__xludf.DUMMYFUNCTION("GOOGLETRANSLATE(B39,""vi"",""zh"")"),"蘑菇豆腐海鲜汤")</f>
        <v>蘑菇豆腐海鲜汤</v>
      </c>
      <c r="H39" s="4" t="str">
        <f>IFERROR(__xludf.DUMMYFUNCTION("IF(D39&lt;&gt;"""", GOOGLETRANSLATE(D39, ""vi"", ""zh""), """")
"),"海藻;豆腐、鲍鱼菇、胡萝卜、炸洋葱；胡椒、生姜")</f>
        <v>海藻;豆腐、鲍鱼菇、胡萝卜、炸洋葱；胡椒、生姜</v>
      </c>
      <c r="I39" s="14" t="s">
        <v>151</v>
      </c>
      <c r="J39" s="9" t="b">
        <v>0</v>
      </c>
      <c r="K39" s="10" t="str">
        <f t="shared" si="1"/>
        <v/>
      </c>
    </row>
    <row r="40" ht="36.75" customHeight="1">
      <c r="A40" s="4" t="s">
        <v>147</v>
      </c>
      <c r="B40" s="5" t="s">
        <v>152</v>
      </c>
      <c r="C40" s="6">
        <v>50000.0</v>
      </c>
      <c r="D40" s="7" t="s">
        <v>153</v>
      </c>
      <c r="E40" s="7" t="s">
        <v>154</v>
      </c>
      <c r="F40" s="4" t="str">
        <f>IFERROR(__xludf.DUMMYFUNCTION("IF(D40&lt;&gt;"""", GOOGLETRANSLATE(D40, ""vi"", ""en""), """")
"),"mint, okra, bean sprouts, tomatoes, pineapple, herbs, fried garlic")</f>
        <v>mint, okra, bean sprouts, tomatoes, pineapple, herbs, fried garlic</v>
      </c>
      <c r="G40" s="4" t="str">
        <f>IFERROR(__xludf.DUMMYFUNCTION("GOOGLETRANSLATE(B40,""vi"",""zh"")"),"南方酸汤")</f>
        <v>南方酸汤</v>
      </c>
      <c r="H40" s="4" t="str">
        <f>IFERROR(__xludf.DUMMYFUNCTION("IF(D40&lt;&gt;"""", GOOGLETRANSLATE(D40, ""vi"", ""zh""), """")
"),"薄荷、秋葵、豆芽、西红柿、菠萝、香草、炒大蒜")</f>
        <v>薄荷、秋葵、豆芽、西红柿、菠萝、香草、炒大蒜</v>
      </c>
      <c r="I40" s="14" t="s">
        <v>155</v>
      </c>
      <c r="J40" s="9" t="b">
        <v>0</v>
      </c>
      <c r="K40" s="10" t="str">
        <f t="shared" si="1"/>
        <v/>
      </c>
    </row>
    <row r="41" ht="36.75" customHeight="1">
      <c r="A41" s="4" t="s">
        <v>147</v>
      </c>
      <c r="B41" s="5" t="s">
        <v>156</v>
      </c>
      <c r="C41" s="6">
        <v>50000.0</v>
      </c>
      <c r="D41" s="7" t="s">
        <v>157</v>
      </c>
      <c r="E41" s="7" t="s">
        <v>158</v>
      </c>
      <c r="F41" s="4" t="str">
        <f>IFERROR(__xludf.DUMMYFUNCTION("IF(D41&lt;&gt;"""", GOOGLETRANSLATE(D41, ""vi"", ""en""), """")
"),"green mustard greens, abalone mushrooms, ginger, pepper")</f>
        <v>green mustard greens, abalone mushrooms, ginger, pepper</v>
      </c>
      <c r="G41" s="4" t="str">
        <f>IFERROR(__xludf.DUMMYFUNCTION("GOOGLETRANSLATE(B41,""vi"",""zh"")"),"汤西兰花蘑菇煮")</f>
        <v>汤西兰花蘑菇煮</v>
      </c>
      <c r="H41" s="4" t="str">
        <f>IFERROR(__xludf.DUMMYFUNCTION("IF(D41&lt;&gt;"""", GOOGLETRANSLATE(D41, ""vi"", ""zh""), """")
"),"青芥菜、鲍鱼菇、生姜、胡椒")</f>
        <v>青芥菜、鲍鱼菇、生姜、胡椒</v>
      </c>
      <c r="I41" s="14" t="s">
        <v>159</v>
      </c>
      <c r="J41" s="9" t="b">
        <v>0</v>
      </c>
      <c r="K41" s="10" t="str">
        <f t="shared" si="1"/>
        <v/>
      </c>
    </row>
    <row r="42" ht="36.75" customHeight="1">
      <c r="A42" s="4" t="s">
        <v>147</v>
      </c>
      <c r="B42" s="5" t="s">
        <v>160</v>
      </c>
      <c r="C42" s="6">
        <v>39000.0</v>
      </c>
      <c r="D42" s="7" t="s">
        <v>161</v>
      </c>
      <c r="E42" s="7" t="s">
        <v>162</v>
      </c>
      <c r="F42" s="4" t="str">
        <f>IFERROR(__xludf.DUMMYFUNCTION("IF(D42&lt;&gt;"""", GOOGLETRANSLATE(D42, ""vi"", ""en""), """")
"),"fairy hair ; American corn ; carrot ; mushroom ; string beans ; onions ; pepper ; coriander")</f>
        <v>fairy hair ; American corn ; carrot ; mushroom ; string beans ; onions ; pepper ; coriander</v>
      </c>
      <c r="G42" s="4" t="str">
        <f>IFERROR(__xludf.DUMMYFUNCTION("GOOGLETRANSLATE(B42,""vi"",""zh"")"),"东天汤")</f>
        <v>东天汤</v>
      </c>
      <c r="H42" s="4" t="str">
        <f>IFERROR(__xludf.DUMMYFUNCTION("IF(D42&lt;&gt;"""", GOOGLETRANSLATE(D42, ""vi"", ""zh""), """")
"),"仙女的头发；美国玉米；胡萝卜 ;蘑菇;四季豆；洋葱；胡椒;香菜")</f>
        <v>仙女的头发；美国玉米；胡萝卜 ;蘑菇;四季豆；洋葱；胡椒;香菜</v>
      </c>
      <c r="I42" s="14" t="s">
        <v>163</v>
      </c>
      <c r="J42" s="9" t="b">
        <v>0</v>
      </c>
      <c r="K42" s="10" t="str">
        <f t="shared" si="1"/>
        <v/>
      </c>
    </row>
    <row r="43" ht="36.75" customHeight="1">
      <c r="A43" s="4" t="s">
        <v>147</v>
      </c>
      <c r="B43" s="5" t="s">
        <v>164</v>
      </c>
      <c r="C43" s="6">
        <v>39000.0</v>
      </c>
      <c r="D43" s="7" t="s">
        <v>165</v>
      </c>
      <c r="E43" s="7" t="s">
        <v>166</v>
      </c>
      <c r="F43" s="4" t="str">
        <f>IFERROR(__xludf.DUMMYFUNCTION("IF(D43&lt;&gt;"""", GOOGLETRANSLATE(D43, ""vi"", ""en""), """")
"),"snow mushroom ; lotus seeds ; carrot mushrooms ; string beans ; onions ; pepper; Coriander.")</f>
        <v>snow mushroom ; lotus seeds ; carrot mushrooms ; string beans ; onions ; pepper; Coriander.</v>
      </c>
      <c r="G43" s="4" t="str">
        <f>IFERROR(__xludf.DUMMYFUNCTION("GOOGLETRANSLATE(B43,""vi"",""zh"")"),"雪菇莲子汤")</f>
        <v>雪菇莲子汤</v>
      </c>
      <c r="H43" s="4" t="str">
        <f>IFERROR(__xludf.DUMMYFUNCTION("IF(D43&lt;&gt;"""", GOOGLETRANSLATE(D43, ""vi"", ""zh""), """")
"),"雪蘑菇；莲子；胡萝卜蘑菇；四季豆；洋葱；胡椒;香菜。")</f>
        <v>雪蘑菇；莲子；胡萝卜蘑菇；四季豆；洋葱；胡椒;香菜。</v>
      </c>
      <c r="I43" s="14" t="s">
        <v>151</v>
      </c>
      <c r="J43" s="9" t="b">
        <v>0</v>
      </c>
      <c r="K43" s="10" t="str">
        <f t="shared" si="1"/>
        <v/>
      </c>
    </row>
    <row r="44" ht="36.75" customHeight="1">
      <c r="A44" s="4" t="s">
        <v>167</v>
      </c>
      <c r="B44" s="5" t="s">
        <v>168</v>
      </c>
      <c r="C44" s="6">
        <v>45000.0</v>
      </c>
      <c r="D44" s="7" t="s">
        <v>96</v>
      </c>
      <c r="E44" s="7" t="s">
        <v>169</v>
      </c>
      <c r="F44" s="4" t="str">
        <f>IFERROR(__xludf.DUMMYFUNCTION("IF(D44&lt;&gt;"""", GOOGLETRANSLATE(D44, ""vi"", ""en""), """")
"),"kimchi hotpot ; purple cabbage ; Chinese cabbage ; Abalone mushrooms served with Korean noodles")</f>
        <v>kimchi hotpot ; purple cabbage ; Chinese cabbage ; Abalone mushrooms served with Korean noodles</v>
      </c>
      <c r="G44" s="4" t="str">
        <f>IFERROR(__xludf.DUMMYFUNCTION("GOOGLETRANSLATE(B44,""vi"",""zh"")"),"蒜炒米纳赫")</f>
        <v>蒜炒米纳赫</v>
      </c>
      <c r="H44" s="4" t="str">
        <f>IFERROR(__xludf.DUMMYFUNCTION("IF(D44&lt;&gt;"""", GOOGLETRANSLATE(D44, ""vi"", ""zh""), """")
"),"泡菜火锅；紫甘蓝;大白菜；鲍鱼蘑菇配韩式面条")</f>
        <v>泡菜火锅；紫甘蓝;大白菜；鲍鱼蘑菇配韩式面条</v>
      </c>
      <c r="I44" s="14" t="s">
        <v>170</v>
      </c>
      <c r="J44" s="9" t="b">
        <v>0</v>
      </c>
      <c r="K44" s="10" t="str">
        <f t="shared" si="1"/>
        <v/>
      </c>
    </row>
    <row r="45" ht="36.75" customHeight="1">
      <c r="A45" s="4" t="s">
        <v>167</v>
      </c>
      <c r="B45" s="5" t="s">
        <v>171</v>
      </c>
      <c r="C45" s="6">
        <v>55000.0</v>
      </c>
      <c r="D45" s="7" t="s">
        <v>96</v>
      </c>
      <c r="E45" s="7" t="s">
        <v>172</v>
      </c>
      <c r="F45" s="4" t="str">
        <f>IFERROR(__xludf.DUMMYFUNCTION("IF(D45&lt;&gt;"""", GOOGLETRANSLATE(D45, ""vi"", ""en""), """")
"),"kimchi hotpot ; purple cabbage ; Chinese cabbage ; Abalone mushrooms served with Korean noodles")</f>
        <v>kimchi hotpot ; purple cabbage ; Chinese cabbage ; Abalone mushrooms served with Korean noodles</v>
      </c>
      <c r="G45" s="4" t="str">
        <f>IFERROR(__xludf.DUMMYFUNCTION("GOOGLETRANSLATE(B45,""vi"",""zh"")"),"蘑菇炒色")</f>
        <v>蘑菇炒色</v>
      </c>
      <c r="H45" s="4" t="str">
        <f>IFERROR(__xludf.DUMMYFUNCTION("IF(D45&lt;&gt;"""", GOOGLETRANSLATE(D45, ""vi"", ""zh""), """")
"),"泡菜火锅；紫甘蓝;大白菜；鲍鱼蘑菇配韩式面条")</f>
        <v>泡菜火锅；紫甘蓝;大白菜；鲍鱼蘑菇配韩式面条</v>
      </c>
      <c r="I45" s="14" t="s">
        <v>173</v>
      </c>
      <c r="J45" s="9" t="b">
        <v>0</v>
      </c>
      <c r="K45" s="10" t="str">
        <f t="shared" si="1"/>
        <v/>
      </c>
    </row>
    <row r="46" ht="36.75" customHeight="1">
      <c r="A46" s="4" t="s">
        <v>167</v>
      </c>
      <c r="B46" s="5" t="s">
        <v>174</v>
      </c>
      <c r="C46" s="6">
        <v>55000.0</v>
      </c>
      <c r="D46" s="7" t="s">
        <v>96</v>
      </c>
      <c r="E46" s="7" t="s">
        <v>175</v>
      </c>
      <c r="F46" s="4" t="str">
        <f>IFERROR(__xludf.DUMMYFUNCTION("IF(D46&lt;&gt;"""", GOOGLETRANSLATE(D46, ""vi"", ""en""), """")
"),"kimchi hotpot ; purple cabbage ; Chinese cabbage ; Abalone mushrooms served with Korean noodles")</f>
        <v>kimchi hotpot ; purple cabbage ; Chinese cabbage ; Abalone mushrooms served with Korean noodles</v>
      </c>
      <c r="G46" s="4" t="str">
        <f>IFERROR(__xludf.DUMMYFUNCTION("GOOGLETRANSLATE(B46,""vi"",""zh"")"),"什锦蔬菜")</f>
        <v>什锦蔬菜</v>
      </c>
      <c r="H46" s="4" t="str">
        <f>IFERROR(__xludf.DUMMYFUNCTION("IF(D46&lt;&gt;"""", GOOGLETRANSLATE(D46, ""vi"", ""zh""), """")
"),"泡菜火锅；紫甘蓝;大白菜；鲍鱼蘑菇配韩式面条")</f>
        <v>泡菜火锅；紫甘蓝;大白菜；鲍鱼蘑菇配韩式面条</v>
      </c>
      <c r="I46" s="14" t="s">
        <v>176</v>
      </c>
      <c r="J46" s="9" t="b">
        <v>0</v>
      </c>
      <c r="K46" s="10" t="str">
        <f t="shared" si="1"/>
        <v/>
      </c>
    </row>
    <row r="47" ht="36.75" customHeight="1">
      <c r="A47" s="4" t="s">
        <v>167</v>
      </c>
      <c r="B47" s="5" t="s">
        <v>177</v>
      </c>
      <c r="C47" s="6">
        <v>55000.0</v>
      </c>
      <c r="D47" s="7" t="s">
        <v>96</v>
      </c>
      <c r="E47" s="7" t="s">
        <v>178</v>
      </c>
      <c r="F47" s="4" t="str">
        <f>IFERROR(__xludf.DUMMYFUNCTION("IF(D47&lt;&gt;"""", GOOGLETRANSLATE(D47, ""vi"", ""en""), """")
"),"kimchi hotpot ; purple cabbage ; Chinese cabbage ; Abalone mushrooms served with Korean noodles")</f>
        <v>kimchi hotpot ; purple cabbage ; Chinese cabbage ; Abalone mushrooms served with Korean noodles</v>
      </c>
      <c r="G47" s="4" t="str">
        <f>IFERROR(__xludf.DUMMYFUNCTION("GOOGLETRANSLATE(B47,""vi"",""zh"")"),"水煮带脑蔬菜")</f>
        <v>水煮带脑蔬菜</v>
      </c>
      <c r="H47" s="4" t="str">
        <f>IFERROR(__xludf.DUMMYFUNCTION("IF(D47&lt;&gt;"""", GOOGLETRANSLATE(D47, ""vi"", ""zh""), """")
"),"泡菜火锅；紫甘蓝;大白菜；鲍鱼蘑菇配韩式面条")</f>
        <v>泡菜火锅；紫甘蓝;大白菜；鲍鱼蘑菇配韩式面条</v>
      </c>
      <c r="I47" s="14" t="s">
        <v>179</v>
      </c>
      <c r="J47" s="9" t="b">
        <v>0</v>
      </c>
      <c r="K47" s="10" t="str">
        <f t="shared" si="1"/>
        <v/>
      </c>
    </row>
    <row r="48" ht="36.75" customHeight="1">
      <c r="A48" s="4" t="s">
        <v>167</v>
      </c>
      <c r="B48" s="5" t="s">
        <v>180</v>
      </c>
      <c r="C48" s="6">
        <v>55000.0</v>
      </c>
      <c r="D48" s="7" t="s">
        <v>96</v>
      </c>
      <c r="E48" s="7" t="s">
        <v>181</v>
      </c>
      <c r="F48" s="4" t="str">
        <f>IFERROR(__xludf.DUMMYFUNCTION("IF(D48&lt;&gt;"""", GOOGLETRANSLATE(D48, ""vi"", ""en""), """")
"),"kimchi hotpot ; purple cabbage ; Chinese cabbage ; Abalone mushrooms served with Korean noodles")</f>
        <v>kimchi hotpot ; purple cabbage ; Chinese cabbage ; Abalone mushrooms served with Korean noodles</v>
      </c>
      <c r="G48" s="4" t="str">
        <f>IFERROR(__xludf.DUMMYFUNCTION("GOOGLETRANSLATE(B48,""vi"",""zh"")"),"肚肚配辣椒蘑菇酱")</f>
        <v>肚肚配辣椒蘑菇酱</v>
      </c>
      <c r="H48" s="4" t="str">
        <f>IFERROR(__xludf.DUMMYFUNCTION("IF(D48&lt;&gt;"""", GOOGLETRANSLATE(D48, ""vi"", ""zh""), """")
"),"泡菜火锅；紫甘蓝;大白菜；鲍鱼蘑菇配韩式面条")</f>
        <v>泡菜火锅；紫甘蓝;大白菜；鲍鱼蘑菇配韩式面条</v>
      </c>
      <c r="I48" s="14" t="s">
        <v>182</v>
      </c>
      <c r="J48" s="9" t="b">
        <v>0</v>
      </c>
      <c r="K48" s="10" t="str">
        <f t="shared" si="1"/>
        <v/>
      </c>
    </row>
    <row r="49" ht="36.75" customHeight="1">
      <c r="A49" s="4" t="s">
        <v>167</v>
      </c>
      <c r="B49" s="5" t="s">
        <v>183</v>
      </c>
      <c r="C49" s="6">
        <v>65000.0</v>
      </c>
      <c r="D49" s="7" t="s">
        <v>96</v>
      </c>
      <c r="E49" s="7" t="s">
        <v>184</v>
      </c>
      <c r="F49" s="4" t="str">
        <f>IFERROR(__xludf.DUMMYFUNCTION("IF(D49&lt;&gt;"""", GOOGLETRANSLATE(D49, ""vi"", ""en""), """")
"),"kimchi hotpot ; purple cabbage ; Chinese cabbage ; Abalone mushrooms served with Korean noodles")</f>
        <v>kimchi hotpot ; purple cabbage ; Chinese cabbage ; Abalone mushrooms served with Korean noodles</v>
      </c>
      <c r="G49" s="4" t="str">
        <f>IFERROR(__xludf.DUMMYFUNCTION("GOOGLETRANSLATE(B49,""vi"",""zh"")"),"黑胡椒酱蘑菇")</f>
        <v>黑胡椒酱蘑菇</v>
      </c>
      <c r="H49" s="4" t="str">
        <f>IFERROR(__xludf.DUMMYFUNCTION("IF(D49&lt;&gt;"""", GOOGLETRANSLATE(D49, ""vi"", ""zh""), """")
"),"泡菜火锅；紫甘蓝;大白菜；鲍鱼蘑菇配韩式面条")</f>
        <v>泡菜火锅；紫甘蓝;大白菜；鲍鱼蘑菇配韩式面条</v>
      </c>
      <c r="I49" s="14" t="s">
        <v>185</v>
      </c>
      <c r="J49" s="9" t="b">
        <v>0</v>
      </c>
      <c r="K49" s="10" t="str">
        <f t="shared" si="1"/>
        <v/>
      </c>
    </row>
    <row r="50" ht="36.75" customHeight="1">
      <c r="A50" s="4" t="s">
        <v>167</v>
      </c>
      <c r="B50" s="5" t="s">
        <v>186</v>
      </c>
      <c r="C50" s="6">
        <v>55000.0</v>
      </c>
      <c r="D50" s="7" t="s">
        <v>96</v>
      </c>
      <c r="E50" s="7" t="s">
        <v>187</v>
      </c>
      <c r="F50" s="4" t="str">
        <f>IFERROR(__xludf.DUMMYFUNCTION("IF(D50&lt;&gt;"""", GOOGLETRANSLATE(D50, ""vi"", ""en""), """")
"),"kimchi hotpot ; purple cabbage ; Chinese cabbage ; Abalone mushrooms served with Korean noodles")</f>
        <v>kimchi hotpot ; purple cabbage ; Chinese cabbage ; Abalone mushrooms served with Korean noodles</v>
      </c>
      <c r="G50" s="4" t="str">
        <f>IFERROR(__xludf.DUMMYFUNCTION("GOOGLETRANSLATE(B50,""vi"",""zh"")"),"四旋豆腐")</f>
        <v>四旋豆腐</v>
      </c>
      <c r="H50" s="4" t="str">
        <f>IFERROR(__xludf.DUMMYFUNCTION("IF(D50&lt;&gt;"""", GOOGLETRANSLATE(D50, ""vi"", ""zh""), """")
"),"泡菜火锅；紫甘蓝;大白菜；鲍鱼蘑菇配韩式面条")</f>
        <v>泡菜火锅；紫甘蓝;大白菜；鲍鱼蘑菇配韩式面条</v>
      </c>
      <c r="I50" s="14" t="s">
        <v>188</v>
      </c>
      <c r="J50" s="9" t="b">
        <v>0</v>
      </c>
      <c r="K50" s="10" t="str">
        <f t="shared" si="1"/>
        <v/>
      </c>
    </row>
    <row r="51" ht="36.75" customHeight="1">
      <c r="A51" s="4" t="s">
        <v>167</v>
      </c>
      <c r="B51" s="5" t="s">
        <v>189</v>
      </c>
      <c r="C51" s="6">
        <v>55000.0</v>
      </c>
      <c r="D51" s="7" t="s">
        <v>96</v>
      </c>
      <c r="E51" s="7" t="s">
        <v>190</v>
      </c>
      <c r="F51" s="4" t="str">
        <f>IFERROR(__xludf.DUMMYFUNCTION("IF(D51&lt;&gt;"""", GOOGLETRANSLATE(D51, ""vi"", ""en""), """")
"),"kimchi hotpot ; purple cabbage ; Chinese cabbage ; Abalone mushrooms served with Korean noodles")</f>
        <v>kimchi hotpot ; purple cabbage ; Chinese cabbage ; Abalone mushrooms served with Korean noodles</v>
      </c>
      <c r="G51" s="4" t="str">
        <f>IFERROR(__xludf.DUMMYFUNCTION("GOOGLETRANSLATE(B51,""vi"",""zh"")"),"蒸豆腐")</f>
        <v>蒸豆腐</v>
      </c>
      <c r="H51" s="4" t="str">
        <f>IFERROR(__xludf.DUMMYFUNCTION("IF(D51&lt;&gt;"""", GOOGLETRANSLATE(D51, ""vi"", ""zh""), """")
"),"泡菜火锅；紫甘蓝;大白菜；鲍鱼蘑菇配韩式面条")</f>
        <v>泡菜火锅；紫甘蓝;大白菜；鲍鱼蘑菇配韩式面条</v>
      </c>
      <c r="I51" s="14" t="s">
        <v>191</v>
      </c>
      <c r="J51" s="9" t="b">
        <v>0</v>
      </c>
      <c r="K51" s="10" t="str">
        <f t="shared" si="1"/>
        <v/>
      </c>
    </row>
    <row r="52" ht="36.75" customHeight="1">
      <c r="A52" s="4" t="s">
        <v>167</v>
      </c>
      <c r="B52" s="5" t="s">
        <v>192</v>
      </c>
      <c r="C52" s="6">
        <v>55000.0</v>
      </c>
      <c r="D52" s="7" t="s">
        <v>96</v>
      </c>
      <c r="E52" s="7" t="s">
        <v>193</v>
      </c>
      <c r="F52" s="4" t="str">
        <f>IFERROR(__xludf.DUMMYFUNCTION("IF(D52&lt;&gt;"""", GOOGLETRANSLATE(D52, ""vi"", ""en""), """")
"),"kimchi hotpot ; purple cabbage ; Chinese cabbage ; Abalone mushrooms served with Korean noodles")</f>
        <v>kimchi hotpot ; purple cabbage ; Chinese cabbage ; Abalone mushrooms served with Korean noodles</v>
      </c>
      <c r="G52" s="4" t="str">
        <f>IFERROR(__xludf.DUMMYFUNCTION("GOOGLETRANSLATE(B52,""vi"",""zh"")"),"沙酱豆腐")</f>
        <v>沙酱豆腐</v>
      </c>
      <c r="H52" s="4" t="str">
        <f>IFERROR(__xludf.DUMMYFUNCTION("IF(D52&lt;&gt;"""", GOOGLETRANSLATE(D52, ""vi"", ""zh""), """")
"),"泡菜火锅；紫甘蓝;大白菜；鲍鱼蘑菇配韩式面条")</f>
        <v>泡菜火锅；紫甘蓝;大白菜；鲍鱼蘑菇配韩式面条</v>
      </c>
      <c r="I52" s="14" t="s">
        <v>194</v>
      </c>
      <c r="J52" s="9" t="b">
        <v>0</v>
      </c>
      <c r="K52" s="10" t="str">
        <f t="shared" si="1"/>
        <v/>
      </c>
    </row>
    <row r="53" ht="36.75" customHeight="1">
      <c r="A53" s="4" t="s">
        <v>167</v>
      </c>
      <c r="B53" s="5" t="s">
        <v>195</v>
      </c>
      <c r="C53" s="6">
        <v>65000.0</v>
      </c>
      <c r="D53" s="7" t="s">
        <v>96</v>
      </c>
      <c r="E53" s="7" t="s">
        <v>196</v>
      </c>
      <c r="F53" s="4" t="str">
        <f>IFERROR(__xludf.DUMMYFUNCTION("IF(D53&lt;&gt;"""", GOOGLETRANSLATE(D53, ""vi"", ""en""), """")
"),"kimchi hotpot ; purple cabbage ; Chinese cabbage ; Abalone mushrooms served with Korean noodles")</f>
        <v>kimchi hotpot ; purple cabbage ; Chinese cabbage ; Abalone mushrooms served with Korean noodles</v>
      </c>
      <c r="G53" s="4" t="str">
        <f>IFERROR(__xludf.DUMMYFUNCTION("GOOGLETRANSLATE(B53,""vi"",""zh"")"),"胡椒草菇")</f>
        <v>胡椒草菇</v>
      </c>
      <c r="H53" s="4" t="str">
        <f>IFERROR(__xludf.DUMMYFUNCTION("IF(D53&lt;&gt;"""", GOOGLETRANSLATE(D53, ""vi"", ""zh""), """")
"),"泡菜火锅；紫甘蓝;大白菜；鲍鱼蘑菇配韩式面条")</f>
        <v>泡菜火锅；紫甘蓝;大白菜；鲍鱼蘑菇配韩式面条</v>
      </c>
      <c r="I53" s="14" t="s">
        <v>197</v>
      </c>
      <c r="J53" s="9" t="b">
        <v>0</v>
      </c>
      <c r="K53" s="10" t="str">
        <f t="shared" si="1"/>
        <v/>
      </c>
    </row>
    <row r="54" ht="36.75" customHeight="1">
      <c r="A54" s="4" t="s">
        <v>167</v>
      </c>
      <c r="B54" s="5" t="s">
        <v>198</v>
      </c>
      <c r="C54" s="6">
        <v>65000.0</v>
      </c>
      <c r="D54" s="7" t="s">
        <v>96</v>
      </c>
      <c r="E54" s="7" t="s">
        <v>199</v>
      </c>
      <c r="F54" s="4" t="str">
        <f>IFERROR(__xludf.DUMMYFUNCTION("IF(D54&lt;&gt;"""", GOOGLETRANSLATE(D54, ""vi"", ""en""), """")
"),"kimchi hotpot ; purple cabbage ; Chinese cabbage ; Abalone mushrooms served with Korean noodles")</f>
        <v>kimchi hotpot ; purple cabbage ; Chinese cabbage ; Abalone mushrooms served with Korean noodles</v>
      </c>
      <c r="G54" s="4" t="str">
        <f>IFERROR(__xludf.DUMMYFUNCTION("GOOGLETRANSLATE(B54,""vi"",""zh"")"),"姜茸蘑菇")</f>
        <v>姜茸蘑菇</v>
      </c>
      <c r="H54" s="4" t="str">
        <f>IFERROR(__xludf.DUMMYFUNCTION("IF(D54&lt;&gt;"""", GOOGLETRANSLATE(D54, ""vi"", ""zh""), """")
"),"泡菜火锅；紫甘蓝;大白菜；鲍鱼蘑菇配韩式面条")</f>
        <v>泡菜火锅；紫甘蓝;大白菜；鲍鱼蘑菇配韩式面条</v>
      </c>
      <c r="I54" s="8" t="s">
        <v>200</v>
      </c>
      <c r="J54" s="9" t="b">
        <v>0</v>
      </c>
      <c r="K54" s="10" t="str">
        <f t="shared" si="1"/>
        <v/>
      </c>
    </row>
    <row r="55" ht="36.75" customHeight="1">
      <c r="A55" s="4" t="s">
        <v>201</v>
      </c>
      <c r="B55" s="5" t="s">
        <v>202</v>
      </c>
      <c r="C55" s="6">
        <v>35000.0</v>
      </c>
      <c r="D55" s="7" t="s">
        <v>203</v>
      </c>
      <c r="E55" s="7" t="s">
        <v>204</v>
      </c>
      <c r="F55" s="4" t="str">
        <f>IFERROR(__xludf.DUMMYFUNCTION("IF(D55&lt;&gt;"""", GOOGLETRANSLATE(D55, ""vi"", ""en""), """")
"),"Weak snow; snow lotus ; peach resin ; Goji berries ; red apple ; Longan")</f>
        <v>Weak snow; snow lotus ; peach resin ; Goji berries ; red apple ; Longan</v>
      </c>
      <c r="G55" s="4" t="str">
        <f>IFERROR(__xludf.DUMMYFUNCTION("GOOGLETRANSLATE(B55,""vi"",""zh"")"),"燕窝雪茶美容养颜")</f>
        <v>燕窝雪茶美容养颜</v>
      </c>
      <c r="H55" s="4" t="str">
        <f>IFERROR(__xludf.DUMMYFUNCTION("IF(D55&lt;&gt;"""", GOOGLETRANSLATE(D55, ""vi"", ""zh""), """")
"),"雪弱；雪莲花；桃胶；枸杞子；红苹果;龙眼")</f>
        <v>雪弱；雪莲花；桃胶；枸杞子；红苹果;龙眼</v>
      </c>
      <c r="I55" s="14" t="s">
        <v>205</v>
      </c>
      <c r="J55" s="9" t="b">
        <v>0</v>
      </c>
      <c r="K55" s="10" t="str">
        <f t="shared" si="1"/>
        <v/>
      </c>
    </row>
    <row r="56" ht="36.75" customHeight="1">
      <c r="A56" s="4" t="s">
        <v>201</v>
      </c>
      <c r="B56" s="5" t="s">
        <v>206</v>
      </c>
      <c r="C56" s="6">
        <v>35000.0</v>
      </c>
      <c r="D56" s="7" t="s">
        <v>207</v>
      </c>
      <c r="E56" s="7" t="s">
        <v>208</v>
      </c>
      <c r="F56" s="4" t="str">
        <f>IFERROR(__xludf.DUMMYFUNCTION("IF(D56&lt;&gt;"""", GOOGLETRANSLATE(D56, ""vi"", ""en""), """")
"),"lotus seeds; Goji berries ; red apple ; Cordyceps")</f>
        <v>lotus seeds; Goji berries ; red apple ; Cordyceps</v>
      </c>
      <c r="G56" s="4" t="str">
        <f>IFERROR(__xludf.DUMMYFUNCTION("GOOGLETRANSLATE(B56,""vi"",""zh"")"),"虫草莲子茶")</f>
        <v>虫草莲子茶</v>
      </c>
      <c r="H56" s="4" t="str">
        <f>IFERROR(__xludf.DUMMYFUNCTION("IF(D56&lt;&gt;"""", GOOGLETRANSLATE(D56, ""vi"", ""zh""), """")
"),"莲子；枸杞子；红苹果;虫草")</f>
        <v>莲子；枸杞子；红苹果;虫草</v>
      </c>
      <c r="I56" s="14" t="s">
        <v>209</v>
      </c>
      <c r="J56" s="9" t="b">
        <v>0</v>
      </c>
      <c r="K56" s="10" t="str">
        <f t="shared" si="1"/>
        <v/>
      </c>
    </row>
    <row r="57" ht="36.75" customHeight="1">
      <c r="A57" s="4" t="s">
        <v>201</v>
      </c>
      <c r="B57" s="5" t="s">
        <v>210</v>
      </c>
      <c r="C57" s="6">
        <v>35000.0</v>
      </c>
      <c r="D57" s="7" t="s">
        <v>211</v>
      </c>
      <c r="E57" s="7" t="s">
        <v>212</v>
      </c>
      <c r="F57" s="4" t="str">
        <f>IFERROR(__xludf.DUMMYFUNCTION("IF(D57&lt;&gt;"""", GOOGLETRANSLATE(D57, ""vi"", ""en""), """")
"),"yogurt ; mulberry level ; rim occlusion level; shaved ice")</f>
        <v>yogurt ; mulberry level ; rim occlusion level; shaved ice</v>
      </c>
      <c r="G57" s="4" t="str">
        <f>IFERROR(__xludf.DUMMYFUNCTION("GOOGLETRANSLATE(B57,""vi"",""zh"")"),"桑葚酸奶")</f>
        <v>桑葚酸奶</v>
      </c>
      <c r="H57" s="4" t="str">
        <f>IFERROR(__xludf.DUMMYFUNCTION("IF(D57&lt;&gt;"""", GOOGLETRANSLATE(D57, ""vi"", ""zh""), """")
"),"酸奶 ;桑葚级；边缘咬合程度；刨冰")</f>
        <v>酸奶 ;桑葚级；边缘咬合程度；刨冰</v>
      </c>
      <c r="I57" s="14" t="s">
        <v>213</v>
      </c>
      <c r="J57" s="9" t="b">
        <v>0</v>
      </c>
      <c r="K57" s="10" t="str">
        <f t="shared" si="1"/>
        <v/>
      </c>
    </row>
    <row r="58" ht="36.75" customHeight="1">
      <c r="A58" s="4" t="s">
        <v>201</v>
      </c>
      <c r="B58" s="5" t="s">
        <v>214</v>
      </c>
      <c r="C58" s="6">
        <v>12000.0</v>
      </c>
      <c r="D58" s="7" t="s">
        <v>215</v>
      </c>
      <c r="E58" s="4" t="str">
        <f>IFERROR(__xludf.DUMMYFUNCTION("GOOGLETRANSLATE(B58,""vi"",""en"")"),"Panna Cotta (Blueberry, passion fruit, guava, peach, mulberry)")</f>
        <v>Panna Cotta (Blueberry, passion fruit, guava, peach, mulberry)</v>
      </c>
      <c r="F58" s="4" t="str">
        <f>IFERROR(__xludf.DUMMYFUNCTION("IF(D58&lt;&gt;"""", GOOGLETRANSLATE(D58, ""vi"", ""en""), """")
"),"Made from pure soy milk; Gelatin served with fruit sauce")</f>
        <v>Made from pure soy milk; Gelatin served with fruit sauce</v>
      </c>
      <c r="G58" s="4" t="str">
        <f>IFERROR(__xludf.DUMMYFUNCTION("GOOGLETRANSLATE(B58,""vi"",""zh"")"),"Panna Cotta（蓝莓、百香果、番石榴、桃子、桑葚）")</f>
        <v>Panna Cotta（蓝莓、百香果、番石榴、桃子、桑葚）</v>
      </c>
      <c r="H58" s="4" t="str">
        <f>IFERROR(__xludf.DUMMYFUNCTION("IF(D58&lt;&gt;"""", GOOGLETRANSLATE(D58, ""vi"", ""zh""), """")
"),"由纯豆浆制成；明胶配水果酱")</f>
        <v>由纯豆浆制成；明胶配水果酱</v>
      </c>
      <c r="I58" s="14" t="s">
        <v>216</v>
      </c>
      <c r="J58" s="9" t="b">
        <v>0</v>
      </c>
      <c r="K58" s="10" t="str">
        <f t="shared" si="1"/>
        <v/>
      </c>
    </row>
  </sheetData>
  <autoFilter ref="$A$1:$K$58"/>
  <dataValidations>
    <dataValidation type="list" allowBlank="1" showErrorMessage="1" sqref="A2:A58">
      <formula1>Helper!$A$2:$A58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3"/>
    <hyperlink r:id="rId43" ref="I44"/>
    <hyperlink r:id="rId44" ref="I45"/>
    <hyperlink r:id="rId45" ref="I46"/>
    <hyperlink r:id="rId46" ref="I47"/>
    <hyperlink r:id="rId47" ref="I48"/>
    <hyperlink r:id="rId48" ref="I49"/>
    <hyperlink r:id="rId49" ref="I50"/>
    <hyperlink r:id="rId50" ref="I51"/>
    <hyperlink r:id="rId51" ref="I52"/>
    <hyperlink r:id="rId52" ref="I53"/>
    <hyperlink r:id="rId53" ref="I54"/>
    <hyperlink r:id="rId54" ref="I55"/>
    <hyperlink r:id="rId55" ref="I56"/>
    <hyperlink r:id="rId56" ref="I57"/>
    <hyperlink r:id="rId57" ref="I58"/>
  </hyperlinks>
  <drawing r:id="rId5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" width="12.63"/>
    <col customWidth="1" hidden="1" min="4" max="4" width="56.13"/>
    <col hidden="1" min="5" max="8" width="12.63"/>
    <col customWidth="1" min="9" max="9" width="31.38"/>
  </cols>
  <sheetData>
    <row r="1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8" t="s">
        <v>217</v>
      </c>
    </row>
    <row r="2">
      <c r="A2" s="19" t="s">
        <v>218</v>
      </c>
      <c r="B2" s="20" t="s">
        <v>219</v>
      </c>
      <c r="C2" s="21">
        <v>35000.0</v>
      </c>
      <c r="D2" s="22" t="s">
        <v>220</v>
      </c>
      <c r="E2" s="23" t="s">
        <v>221</v>
      </c>
      <c r="F2" s="23" t="s">
        <v>222</v>
      </c>
      <c r="G2" s="23" t="s">
        <v>221</v>
      </c>
      <c r="H2" s="23" t="s">
        <v>222</v>
      </c>
      <c r="I2" s="24" t="s">
        <v>223</v>
      </c>
      <c r="J2" s="25" t="b">
        <v>0</v>
      </c>
      <c r="K2" s="26" t="str">
        <f t="shared" ref="K2:K28" si="1">image(I2,1)</f>
        <v/>
      </c>
    </row>
    <row r="3">
      <c r="A3" s="19" t="s">
        <v>218</v>
      </c>
      <c r="B3" s="20" t="s">
        <v>224</v>
      </c>
      <c r="C3" s="21">
        <v>35000.0</v>
      </c>
      <c r="D3" s="22" t="s">
        <v>225</v>
      </c>
      <c r="E3" s="23" t="s">
        <v>226</v>
      </c>
      <c r="F3" s="23" t="s">
        <v>227</v>
      </c>
      <c r="G3" s="23" t="s">
        <v>226</v>
      </c>
      <c r="H3" s="23" t="s">
        <v>227</v>
      </c>
      <c r="I3" s="24" t="s">
        <v>228</v>
      </c>
      <c r="J3" s="25" t="b">
        <v>0</v>
      </c>
      <c r="K3" s="26" t="str">
        <f t="shared" si="1"/>
        <v/>
      </c>
    </row>
    <row r="4">
      <c r="A4" s="19" t="s">
        <v>218</v>
      </c>
      <c r="B4" s="20" t="s">
        <v>229</v>
      </c>
      <c r="C4" s="21">
        <v>35000.0</v>
      </c>
      <c r="D4" s="22" t="s">
        <v>230</v>
      </c>
      <c r="E4" s="23" t="s">
        <v>231</v>
      </c>
      <c r="F4" s="23" t="s">
        <v>232</v>
      </c>
      <c r="G4" s="23" t="s">
        <v>231</v>
      </c>
      <c r="H4" s="23" t="s">
        <v>232</v>
      </c>
      <c r="I4" s="24" t="s">
        <v>233</v>
      </c>
      <c r="J4" s="25" t="b">
        <v>0</v>
      </c>
      <c r="K4" s="26" t="str">
        <f t="shared" si="1"/>
        <v/>
      </c>
    </row>
    <row r="5">
      <c r="A5" s="19" t="s">
        <v>218</v>
      </c>
      <c r="B5" s="20" t="s">
        <v>234</v>
      </c>
      <c r="C5" s="21">
        <v>35000.0</v>
      </c>
      <c r="D5" s="22" t="s">
        <v>235</v>
      </c>
      <c r="E5" s="23" t="s">
        <v>236</v>
      </c>
      <c r="F5" s="23" t="s">
        <v>237</v>
      </c>
      <c r="G5" s="23" t="s">
        <v>236</v>
      </c>
      <c r="H5" s="23" t="s">
        <v>237</v>
      </c>
      <c r="I5" s="24" t="s">
        <v>238</v>
      </c>
      <c r="J5" s="25" t="b">
        <v>0</v>
      </c>
      <c r="K5" s="26" t="str">
        <f t="shared" si="1"/>
        <v/>
      </c>
    </row>
    <row r="6">
      <c r="A6" s="19" t="s">
        <v>218</v>
      </c>
      <c r="B6" s="20" t="s">
        <v>239</v>
      </c>
      <c r="C6" s="21">
        <v>35000.0</v>
      </c>
      <c r="D6" s="22" t="s">
        <v>240</v>
      </c>
      <c r="E6" s="23" t="s">
        <v>241</v>
      </c>
      <c r="F6" s="23" t="s">
        <v>242</v>
      </c>
      <c r="G6" s="23" t="s">
        <v>241</v>
      </c>
      <c r="H6" s="23" t="s">
        <v>242</v>
      </c>
      <c r="I6" s="24" t="s">
        <v>243</v>
      </c>
      <c r="J6" s="25" t="b">
        <v>0</v>
      </c>
      <c r="K6" s="26" t="str">
        <f t="shared" si="1"/>
        <v/>
      </c>
    </row>
    <row r="7">
      <c r="A7" s="19" t="s">
        <v>218</v>
      </c>
      <c r="B7" s="20" t="s">
        <v>244</v>
      </c>
      <c r="C7" s="21">
        <v>35000.0</v>
      </c>
      <c r="D7" s="22" t="s">
        <v>245</v>
      </c>
      <c r="E7" s="23" t="s">
        <v>246</v>
      </c>
      <c r="F7" s="23" t="s">
        <v>247</v>
      </c>
      <c r="G7" s="23" t="s">
        <v>246</v>
      </c>
      <c r="H7" s="23" t="s">
        <v>247</v>
      </c>
      <c r="I7" s="24" t="s">
        <v>248</v>
      </c>
      <c r="J7" s="25" t="b">
        <v>0</v>
      </c>
      <c r="K7" s="26" t="str">
        <f t="shared" si="1"/>
        <v/>
      </c>
    </row>
    <row r="8">
      <c r="A8" s="19" t="s">
        <v>218</v>
      </c>
      <c r="B8" s="20" t="s">
        <v>249</v>
      </c>
      <c r="C8" s="21">
        <v>35000.0</v>
      </c>
      <c r="D8" s="22" t="s">
        <v>250</v>
      </c>
      <c r="E8" s="23" t="s">
        <v>251</v>
      </c>
      <c r="F8" s="23" t="s">
        <v>252</v>
      </c>
      <c r="G8" s="23" t="s">
        <v>251</v>
      </c>
      <c r="H8" s="23" t="s">
        <v>252</v>
      </c>
      <c r="I8" s="24" t="s">
        <v>253</v>
      </c>
      <c r="J8" s="25" t="b">
        <v>0</v>
      </c>
      <c r="K8" s="26" t="str">
        <f t="shared" si="1"/>
        <v/>
      </c>
    </row>
    <row r="9">
      <c r="A9" s="19" t="s">
        <v>254</v>
      </c>
      <c r="B9" s="20" t="s">
        <v>255</v>
      </c>
      <c r="C9" s="21">
        <v>35000.0</v>
      </c>
      <c r="D9" s="22" t="s">
        <v>256</v>
      </c>
      <c r="E9" s="23" t="s">
        <v>257</v>
      </c>
      <c r="F9" s="23" t="s">
        <v>258</v>
      </c>
      <c r="G9" s="23" t="s">
        <v>257</v>
      </c>
      <c r="H9" s="23" t="s">
        <v>258</v>
      </c>
      <c r="I9" s="24" t="s">
        <v>259</v>
      </c>
      <c r="J9" s="25" t="b">
        <v>0</v>
      </c>
      <c r="K9" s="26" t="str">
        <f t="shared" si="1"/>
        <v/>
      </c>
    </row>
    <row r="10">
      <c r="A10" s="19" t="s">
        <v>254</v>
      </c>
      <c r="B10" s="20" t="s">
        <v>260</v>
      </c>
      <c r="C10" s="21">
        <v>35000.0</v>
      </c>
      <c r="D10" s="22" t="s">
        <v>261</v>
      </c>
      <c r="E10" s="23" t="s">
        <v>262</v>
      </c>
      <c r="F10" s="23" t="s">
        <v>263</v>
      </c>
      <c r="G10" s="23" t="s">
        <v>262</v>
      </c>
      <c r="H10" s="23" t="s">
        <v>263</v>
      </c>
      <c r="I10" s="24" t="s">
        <v>264</v>
      </c>
      <c r="J10" s="25" t="b">
        <v>0</v>
      </c>
      <c r="K10" s="26" t="str">
        <f t="shared" si="1"/>
        <v/>
      </c>
    </row>
    <row r="11">
      <c r="A11" s="19" t="s">
        <v>254</v>
      </c>
      <c r="B11" s="20" t="s">
        <v>265</v>
      </c>
      <c r="C11" s="21">
        <v>35000.0</v>
      </c>
      <c r="D11" s="22" t="s">
        <v>266</v>
      </c>
      <c r="E11" s="23" t="s">
        <v>267</v>
      </c>
      <c r="F11" s="23" t="s">
        <v>268</v>
      </c>
      <c r="G11" s="23" t="s">
        <v>267</v>
      </c>
      <c r="H11" s="23" t="s">
        <v>268</v>
      </c>
      <c r="I11" s="24" t="s">
        <v>269</v>
      </c>
      <c r="J11" s="25" t="b">
        <v>0</v>
      </c>
      <c r="K11" s="26" t="str">
        <f t="shared" si="1"/>
        <v/>
      </c>
    </row>
    <row r="12">
      <c r="A12" s="19" t="s">
        <v>254</v>
      </c>
      <c r="B12" s="20" t="s">
        <v>270</v>
      </c>
      <c r="C12" s="21">
        <v>35000.0</v>
      </c>
      <c r="D12" s="22" t="s">
        <v>271</v>
      </c>
      <c r="E12" s="23" t="s">
        <v>272</v>
      </c>
      <c r="F12" s="23" t="s">
        <v>273</v>
      </c>
      <c r="G12" s="23" t="s">
        <v>272</v>
      </c>
      <c r="H12" s="23" t="s">
        <v>273</v>
      </c>
      <c r="I12" s="24" t="s">
        <v>274</v>
      </c>
      <c r="J12" s="25" t="b">
        <v>0</v>
      </c>
      <c r="K12" s="26" t="str">
        <f t="shared" si="1"/>
        <v/>
      </c>
    </row>
    <row r="13">
      <c r="A13" s="27" t="s">
        <v>254</v>
      </c>
      <c r="B13" s="28" t="s">
        <v>275</v>
      </c>
      <c r="C13" s="29">
        <v>35000.0</v>
      </c>
      <c r="D13" s="30" t="s">
        <v>276</v>
      </c>
      <c r="E13" s="31" t="s">
        <v>277</v>
      </c>
      <c r="F13" s="31" t="s">
        <v>278</v>
      </c>
      <c r="G13" s="31" t="s">
        <v>277</v>
      </c>
      <c r="H13" s="31" t="s">
        <v>278</v>
      </c>
      <c r="I13" s="32"/>
      <c r="J13" s="33" t="b">
        <v>0</v>
      </c>
      <c r="K13" s="34" t="str">
        <f t="shared" si="1"/>
        <v/>
      </c>
    </row>
    <row r="14">
      <c r="A14" s="19" t="s">
        <v>279</v>
      </c>
      <c r="B14" s="22" t="s">
        <v>280</v>
      </c>
      <c r="C14" s="21">
        <v>30000.0</v>
      </c>
      <c r="D14" s="35"/>
      <c r="E14" s="23" t="s">
        <v>281</v>
      </c>
      <c r="F14" s="23"/>
      <c r="G14" s="23" t="s">
        <v>281</v>
      </c>
      <c r="H14" s="23"/>
      <c r="I14" s="24" t="s">
        <v>282</v>
      </c>
      <c r="J14" s="25" t="b">
        <v>0</v>
      </c>
      <c r="K14" s="26" t="str">
        <f t="shared" si="1"/>
        <v/>
      </c>
    </row>
    <row r="15">
      <c r="A15" s="19" t="s">
        <v>279</v>
      </c>
      <c r="B15" s="20" t="s">
        <v>283</v>
      </c>
      <c r="C15" s="21">
        <v>30000.0</v>
      </c>
      <c r="D15" s="35"/>
      <c r="E15" s="23" t="s">
        <v>284</v>
      </c>
      <c r="F15" s="23"/>
      <c r="G15" s="23" t="s">
        <v>284</v>
      </c>
      <c r="H15" s="23"/>
      <c r="I15" s="24" t="s">
        <v>285</v>
      </c>
      <c r="J15" s="25" t="b">
        <v>0</v>
      </c>
      <c r="K15" s="26" t="str">
        <f t="shared" si="1"/>
        <v/>
      </c>
    </row>
    <row r="16">
      <c r="A16" s="19" t="s">
        <v>279</v>
      </c>
      <c r="B16" s="20" t="s">
        <v>286</v>
      </c>
      <c r="C16" s="21">
        <v>30000.0</v>
      </c>
      <c r="D16" s="35"/>
      <c r="E16" s="23" t="s">
        <v>287</v>
      </c>
      <c r="F16" s="23"/>
      <c r="G16" s="23" t="s">
        <v>287</v>
      </c>
      <c r="H16" s="23"/>
      <c r="I16" s="24" t="s">
        <v>288</v>
      </c>
      <c r="J16" s="25" t="b">
        <v>0</v>
      </c>
      <c r="K16" s="26" t="str">
        <f t="shared" si="1"/>
        <v/>
      </c>
    </row>
    <row r="17">
      <c r="A17" s="19" t="s">
        <v>279</v>
      </c>
      <c r="B17" s="20" t="s">
        <v>289</v>
      </c>
      <c r="C17" s="21">
        <v>30000.0</v>
      </c>
      <c r="D17" s="35"/>
      <c r="E17" s="23" t="s">
        <v>290</v>
      </c>
      <c r="F17" s="23"/>
      <c r="G17" s="23" t="s">
        <v>290</v>
      </c>
      <c r="H17" s="23"/>
      <c r="I17" s="24" t="s">
        <v>291</v>
      </c>
      <c r="J17" s="25" t="b">
        <v>0</v>
      </c>
      <c r="K17" s="26" t="str">
        <f t="shared" si="1"/>
        <v/>
      </c>
    </row>
    <row r="18">
      <c r="A18" s="19" t="s">
        <v>292</v>
      </c>
      <c r="B18" s="22" t="s">
        <v>293</v>
      </c>
      <c r="C18" s="21">
        <v>35000.0</v>
      </c>
      <c r="D18" s="35"/>
      <c r="E18" s="23" t="s">
        <v>294</v>
      </c>
      <c r="F18" s="23"/>
      <c r="G18" s="23" t="s">
        <v>294</v>
      </c>
      <c r="H18" s="23"/>
      <c r="I18" s="24" t="s">
        <v>295</v>
      </c>
      <c r="J18" s="25" t="b">
        <v>0</v>
      </c>
      <c r="K18" s="26" t="str">
        <f t="shared" si="1"/>
        <v/>
      </c>
    </row>
    <row r="19">
      <c r="A19" s="19" t="s">
        <v>292</v>
      </c>
      <c r="B19" s="22" t="s">
        <v>296</v>
      </c>
      <c r="C19" s="21">
        <v>35000.0</v>
      </c>
      <c r="D19" s="35"/>
      <c r="E19" s="23" t="s">
        <v>297</v>
      </c>
      <c r="F19" s="23"/>
      <c r="G19" s="23" t="s">
        <v>297</v>
      </c>
      <c r="H19" s="23"/>
      <c r="I19" s="24" t="s">
        <v>298</v>
      </c>
      <c r="J19" s="25" t="b">
        <v>0</v>
      </c>
      <c r="K19" s="26" t="str">
        <f t="shared" si="1"/>
        <v/>
      </c>
    </row>
    <row r="20">
      <c r="A20" s="19" t="s">
        <v>299</v>
      </c>
      <c r="B20" s="22" t="s">
        <v>300</v>
      </c>
      <c r="C20" s="21">
        <v>20000.0</v>
      </c>
      <c r="D20" s="22" t="s">
        <v>301</v>
      </c>
      <c r="E20" s="23" t="s">
        <v>302</v>
      </c>
      <c r="F20" s="23" t="s">
        <v>303</v>
      </c>
      <c r="G20" s="23" t="s">
        <v>302</v>
      </c>
      <c r="H20" s="23" t="s">
        <v>303</v>
      </c>
      <c r="I20" s="35"/>
      <c r="J20" s="25" t="b">
        <v>1</v>
      </c>
      <c r="K20" s="26" t="str">
        <f t="shared" si="1"/>
        <v/>
      </c>
    </row>
    <row r="21">
      <c r="A21" s="19" t="s">
        <v>299</v>
      </c>
      <c r="B21" s="22" t="s">
        <v>304</v>
      </c>
      <c r="C21" s="21">
        <v>25000.0</v>
      </c>
      <c r="D21" s="22" t="s">
        <v>305</v>
      </c>
      <c r="E21" s="23" t="s">
        <v>306</v>
      </c>
      <c r="F21" s="23" t="s">
        <v>307</v>
      </c>
      <c r="G21" s="23" t="s">
        <v>306</v>
      </c>
      <c r="H21" s="23" t="s">
        <v>307</v>
      </c>
      <c r="I21" s="35"/>
      <c r="J21" s="25" t="b">
        <v>0</v>
      </c>
      <c r="K21" s="26" t="str">
        <f t="shared" si="1"/>
        <v/>
      </c>
    </row>
    <row r="22">
      <c r="A22" s="19" t="s">
        <v>299</v>
      </c>
      <c r="B22" s="22" t="s">
        <v>308</v>
      </c>
      <c r="C22" s="21">
        <v>35000.0</v>
      </c>
      <c r="D22" s="22" t="s">
        <v>309</v>
      </c>
      <c r="E22" s="23" t="s">
        <v>310</v>
      </c>
      <c r="F22" s="23" t="s">
        <v>311</v>
      </c>
      <c r="G22" s="23" t="s">
        <v>310</v>
      </c>
      <c r="H22" s="23" t="s">
        <v>311</v>
      </c>
      <c r="I22" s="35"/>
      <c r="J22" s="25" t="b">
        <v>0</v>
      </c>
      <c r="K22" s="26" t="str">
        <f t="shared" si="1"/>
        <v/>
      </c>
    </row>
    <row r="23">
      <c r="A23" s="19" t="s">
        <v>299</v>
      </c>
      <c r="B23" s="22" t="s">
        <v>312</v>
      </c>
      <c r="C23" s="21">
        <v>35000.0</v>
      </c>
      <c r="D23" s="22" t="s">
        <v>313</v>
      </c>
      <c r="E23" s="23" t="s">
        <v>314</v>
      </c>
      <c r="F23" s="23" t="s">
        <v>315</v>
      </c>
      <c r="G23" s="23" t="s">
        <v>314</v>
      </c>
      <c r="H23" s="23" t="s">
        <v>315</v>
      </c>
      <c r="I23" s="35"/>
      <c r="J23" s="25" t="b">
        <v>0</v>
      </c>
      <c r="K23" s="26" t="str">
        <f t="shared" si="1"/>
        <v/>
      </c>
    </row>
    <row r="24">
      <c r="A24" s="19" t="s">
        <v>316</v>
      </c>
      <c r="B24" s="22" t="s">
        <v>317</v>
      </c>
      <c r="C24" s="21">
        <v>18000.0</v>
      </c>
      <c r="D24" s="35"/>
      <c r="E24" s="23" t="s">
        <v>317</v>
      </c>
      <c r="F24" s="23"/>
      <c r="G24" s="23" t="s">
        <v>317</v>
      </c>
      <c r="H24" s="23"/>
      <c r="I24" s="35"/>
      <c r="J24" s="25" t="b">
        <v>0</v>
      </c>
      <c r="K24" s="26" t="str">
        <f t="shared" si="1"/>
        <v/>
      </c>
    </row>
    <row r="25">
      <c r="A25" s="19" t="s">
        <v>316</v>
      </c>
      <c r="B25" s="22" t="s">
        <v>318</v>
      </c>
      <c r="C25" s="21">
        <v>18000.0</v>
      </c>
      <c r="D25" s="35"/>
      <c r="E25" s="23" t="s">
        <v>318</v>
      </c>
      <c r="F25" s="23"/>
      <c r="G25" s="23" t="s">
        <v>318</v>
      </c>
      <c r="H25" s="23"/>
      <c r="I25" s="35"/>
      <c r="J25" s="25" t="b">
        <v>0</v>
      </c>
      <c r="K25" s="26" t="str">
        <f t="shared" si="1"/>
        <v/>
      </c>
    </row>
    <row r="26">
      <c r="A26" s="19" t="s">
        <v>316</v>
      </c>
      <c r="B26" s="36" t="s">
        <v>319</v>
      </c>
      <c r="C26" s="37">
        <v>18000.0</v>
      </c>
      <c r="D26" s="35"/>
      <c r="E26" s="23" t="s">
        <v>319</v>
      </c>
      <c r="F26" s="23"/>
      <c r="G26" s="23" t="s">
        <v>319</v>
      </c>
      <c r="H26" s="23"/>
      <c r="I26" s="35"/>
      <c r="J26" s="25" t="b">
        <v>0</v>
      </c>
      <c r="K26" s="26" t="str">
        <f t="shared" si="1"/>
        <v/>
      </c>
    </row>
    <row r="27">
      <c r="A27" s="19" t="s">
        <v>316</v>
      </c>
      <c r="B27" s="38" t="s">
        <v>320</v>
      </c>
      <c r="C27" s="21">
        <v>18000.0</v>
      </c>
      <c r="D27" s="35"/>
      <c r="E27" s="23" t="s">
        <v>320</v>
      </c>
      <c r="F27" s="23"/>
      <c r="G27" s="23" t="s">
        <v>320</v>
      </c>
      <c r="H27" s="23"/>
      <c r="I27" s="35"/>
      <c r="J27" s="25" t="b">
        <v>0</v>
      </c>
      <c r="K27" s="26" t="str">
        <f t="shared" si="1"/>
        <v/>
      </c>
    </row>
    <row r="28">
      <c r="A28" s="19" t="s">
        <v>316</v>
      </c>
      <c r="B28" s="22" t="s">
        <v>321</v>
      </c>
      <c r="C28" s="21">
        <v>12000.0</v>
      </c>
      <c r="D28" s="35"/>
      <c r="E28" s="23" t="s">
        <v>322</v>
      </c>
      <c r="F28" s="23"/>
      <c r="G28" s="23" t="s">
        <v>322</v>
      </c>
      <c r="H28" s="23"/>
      <c r="I28" s="35"/>
      <c r="J28" s="25" t="b">
        <v>0</v>
      </c>
      <c r="K28" s="26" t="str">
        <f t="shared" si="1"/>
        <v/>
      </c>
    </row>
  </sheetData>
  <dataValidations>
    <dataValidation type="list" allowBlank="1" showErrorMessage="1" sqref="A2:A28">
      <formula1>Helper!$B$2:$B28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4"/>
    <hyperlink r:id="rId13" ref="I15"/>
    <hyperlink r:id="rId14" ref="I16"/>
    <hyperlink r:id="rId15" ref="I17"/>
    <hyperlink r:id="rId16" ref="I18"/>
    <hyperlink r:id="rId17" ref="I19"/>
  </hyperlinks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323</v>
      </c>
      <c r="B1" s="39" t="s">
        <v>1</v>
      </c>
    </row>
    <row r="2">
      <c r="A2" s="39" t="s">
        <v>324</v>
      </c>
      <c r="B2" s="39" t="s">
        <v>10</v>
      </c>
    </row>
    <row r="3">
      <c r="A3" s="39" t="s">
        <v>324</v>
      </c>
      <c r="B3" s="39" t="s">
        <v>325</v>
      </c>
    </row>
    <row r="4">
      <c r="A4" s="39" t="s">
        <v>324</v>
      </c>
      <c r="B4" s="39" t="s">
        <v>53</v>
      </c>
    </row>
    <row r="5">
      <c r="A5" s="39" t="s">
        <v>324</v>
      </c>
      <c r="B5" s="39" t="s">
        <v>101</v>
      </c>
    </row>
    <row r="6">
      <c r="A6" s="39" t="s">
        <v>324</v>
      </c>
      <c r="B6" s="39" t="s">
        <v>78</v>
      </c>
    </row>
    <row r="7">
      <c r="A7" s="39" t="s">
        <v>324</v>
      </c>
      <c r="B7" s="39" t="s">
        <v>326</v>
      </c>
    </row>
    <row r="8">
      <c r="A8" s="39" t="s">
        <v>324</v>
      </c>
      <c r="B8" s="39" t="s">
        <v>147</v>
      </c>
    </row>
    <row r="9">
      <c r="A9" s="39" t="s">
        <v>324</v>
      </c>
      <c r="B9" s="39" t="s">
        <v>167</v>
      </c>
    </row>
    <row r="10">
      <c r="A10" s="39" t="s">
        <v>324</v>
      </c>
      <c r="B10" s="39" t="s">
        <v>27</v>
      </c>
    </row>
    <row r="11">
      <c r="A11" s="39" t="s">
        <v>324</v>
      </c>
      <c r="B11" s="39" t="s">
        <v>201</v>
      </c>
    </row>
    <row r="12">
      <c r="A12" s="39" t="s">
        <v>327</v>
      </c>
      <c r="B12" s="39" t="s">
        <v>218</v>
      </c>
    </row>
    <row r="13">
      <c r="A13" s="39" t="s">
        <v>327</v>
      </c>
      <c r="B13" s="39" t="s">
        <v>254</v>
      </c>
    </row>
    <row r="14">
      <c r="A14" s="39" t="s">
        <v>327</v>
      </c>
      <c r="B14" s="39" t="s">
        <v>299</v>
      </c>
    </row>
    <row r="15">
      <c r="A15" s="39" t="s">
        <v>327</v>
      </c>
      <c r="B15" s="39" t="s">
        <v>292</v>
      </c>
    </row>
    <row r="16">
      <c r="A16" s="39" t="s">
        <v>327</v>
      </c>
      <c r="B16" s="39" t="s">
        <v>316</v>
      </c>
    </row>
    <row r="17">
      <c r="A17" s="39" t="s">
        <v>327</v>
      </c>
      <c r="B17" s="39" t="s">
        <v>279</v>
      </c>
    </row>
  </sheetData>
  <dataValidations>
    <dataValidation type="list" allowBlank="1" showInputMessage="1" showErrorMessage="1" prompt="Nhấp và nhập một giá trị từ danh sách các mục" sqref="A2:A17">
      <formula1>"food,drink"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328</v>
      </c>
      <c r="B1" s="39" t="s">
        <v>329</v>
      </c>
    </row>
    <row r="2">
      <c r="A2" s="40" t="str">
        <f>IFERROR(__xludf.DUMMYFUNCTION("FILTER(Category!B2:B1001, Category!A2:A1001=""food"")
"),"special")</f>
        <v>special</v>
      </c>
      <c r="B2" s="40" t="str">
        <f>IFERROR(__xludf.DUMMYFUNCTION("FILTER(Category!B3:B1001, Category!A3:A1001=""drink"")"),"tea")</f>
        <v>tea</v>
      </c>
    </row>
    <row r="3">
      <c r="A3" s="40" t="str">
        <f>IFERROR(__xludf.DUMMYFUNCTION("""COMPUTED_VALUE"""),"appetizer")</f>
        <v>appetizer</v>
      </c>
      <c r="B3" s="40" t="str">
        <f>IFERROR(__xludf.DUMMYFUNCTION("""COMPUTED_VALUE"""),"juice")</f>
        <v>juice</v>
      </c>
    </row>
    <row r="4">
      <c r="A4" s="40" t="str">
        <f>IFERROR(__xludf.DUMMYFUNCTION("""COMPUTED_VALUE"""),"roll")</f>
        <v>roll</v>
      </c>
      <c r="B4" s="40" t="str">
        <f>IFERROR(__xludf.DUMMYFUNCTION("""COMPUTED_VALUE"""),"coffee")</f>
        <v>coffee</v>
      </c>
    </row>
    <row r="5">
      <c r="A5" s="40" t="str">
        <f>IFERROR(__xludf.DUMMYFUNCTION("""COMPUTED_VALUE"""),"mainDish")</f>
        <v>mainDish</v>
      </c>
      <c r="B5" s="40" t="str">
        <f>IFERROR(__xludf.DUMMYFUNCTION("""COMPUTED_VALUE"""),"thaiTea")</f>
        <v>thaiTea</v>
      </c>
    </row>
    <row r="6">
      <c r="A6" s="40" t="str">
        <f>IFERROR(__xludf.DUMMYFUNCTION("""COMPUTED_VALUE"""),"hotPot")</f>
        <v>hotPot</v>
      </c>
      <c r="B6" s="40" t="str">
        <f>IFERROR(__xludf.DUMMYFUNCTION("""COMPUTED_VALUE"""),"softdrink")</f>
        <v>softdrink</v>
      </c>
    </row>
    <row r="7">
      <c r="A7" s="40" t="str">
        <f>IFERROR(__xludf.DUMMYFUNCTION("""COMPUTED_VALUE"""),"ricePortion")</f>
        <v>ricePortion</v>
      </c>
      <c r="B7" s="40" t="str">
        <f>IFERROR(__xludf.DUMMYFUNCTION("""COMPUTED_VALUE"""),"soda")</f>
        <v>soda</v>
      </c>
    </row>
    <row r="8">
      <c r="A8" s="40" t="str">
        <f>IFERROR(__xludf.DUMMYFUNCTION("""COMPUTED_VALUE"""),"soup")</f>
        <v>soup</v>
      </c>
    </row>
    <row r="9">
      <c r="A9" s="40" t="str">
        <f>IFERROR(__xludf.DUMMYFUNCTION("""COMPUTED_VALUE"""),"saltDish")</f>
        <v>saltDish</v>
      </c>
    </row>
    <row r="10">
      <c r="A10" s="40" t="str">
        <f>IFERROR(__xludf.DUMMYFUNCTION("""COMPUTED_VALUE"""),"salad")</f>
        <v>salad</v>
      </c>
    </row>
    <row r="11">
      <c r="A11" s="40" t="str">
        <f>IFERROR(__xludf.DUMMYFUNCTION("""COMPUTED_VALUE"""),"dessert")</f>
        <v>dessert</v>
      </c>
    </row>
  </sheetData>
  <drawing r:id="rId1"/>
</worksheet>
</file>