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ta_standardized" sheetId="2" r:id="rId5"/>
    <sheet state="visible" name="calculations" sheetId="3" r:id="rId6"/>
  </sheets>
  <definedNames/>
  <calcPr/>
</workbook>
</file>

<file path=xl/sharedStrings.xml><?xml version="1.0" encoding="utf-8"?>
<sst xmlns="http://schemas.openxmlformats.org/spreadsheetml/2006/main" count="71" uniqueCount="67">
  <si>
    <t>Core ID</t>
  </si>
  <si>
    <t>simpson's diversity</t>
  </si>
  <si>
    <t xml:space="preserve">shannon diversity </t>
  </si>
  <si>
    <t>water content</t>
  </si>
  <si>
    <t>greater than 2mm</t>
  </si>
  <si>
    <t>greater than 1mm</t>
  </si>
  <si>
    <t>greater than 500um</t>
  </si>
  <si>
    <t>greater than 250um</t>
  </si>
  <si>
    <t>greater than 125um</t>
  </si>
  <si>
    <t>greater than 63um</t>
  </si>
  <si>
    <t>silt and clay</t>
  </si>
  <si>
    <t>total</t>
  </si>
  <si>
    <t>2mm</t>
  </si>
  <si>
    <t>1mm</t>
  </si>
  <si>
    <t>500um</t>
  </si>
  <si>
    <t>250um</t>
  </si>
  <si>
    <t>125um</t>
  </si>
  <si>
    <t>63um</t>
  </si>
  <si>
    <t>slay</t>
  </si>
  <si>
    <t>ID</t>
  </si>
  <si>
    <t>gravel</t>
  </si>
  <si>
    <t>very coarse sand</t>
  </si>
  <si>
    <t>coarse sand</t>
  </si>
  <si>
    <t>medium sand</t>
  </si>
  <si>
    <t>fine sand</t>
  </si>
  <si>
    <t>very fine sand</t>
  </si>
  <si>
    <t>Shannon_diversity</t>
  </si>
  <si>
    <t>Simpson_diversity</t>
  </si>
  <si>
    <t xml:space="preserve">Class </t>
  </si>
  <si>
    <t>High</t>
  </si>
  <si>
    <t>Med</t>
  </si>
  <si>
    <t>Low</t>
  </si>
  <si>
    <t>core number</t>
  </si>
  <si>
    <t>overall wet sample mass (g)</t>
  </si>
  <si>
    <t>representative sample mass (g)</t>
  </si>
  <si>
    <t>representative sample mass minus rocks (g)</t>
  </si>
  <si>
    <t>empty #35 wet sieve mass (g)</t>
  </si>
  <si>
    <t>empty #230 wet sieve mass (g)</t>
  </si>
  <si>
    <t>#35 wet sieve mass (g)</t>
  </si>
  <si>
    <t>#230 wet sieve mass (g)</t>
  </si>
  <si>
    <t>dried representative sample mass minus rocks  (g)</t>
  </si>
  <si>
    <t>dried sieved sample mass (g)</t>
  </si>
  <si>
    <t>empty #10 shaker mass (g)</t>
  </si>
  <si>
    <t>empty #18 shaker mass (g)</t>
  </si>
  <si>
    <t>empty #35 shaker mass (g)</t>
  </si>
  <si>
    <t>empty #60 shaker mass (g)</t>
  </si>
  <si>
    <t>empty #120 shaker mass (g)</t>
  </si>
  <si>
    <t>empty #230 shaker mass (g)</t>
  </si>
  <si>
    <t>empty tray mass (g)</t>
  </si>
  <si>
    <t>#10 shaker mass (g)</t>
  </si>
  <si>
    <t>#18 shaker mass (g)</t>
  </si>
  <si>
    <t>#35 shaker mass (g)</t>
  </si>
  <si>
    <t>#60 shaker mass (g)</t>
  </si>
  <si>
    <t>#120 shaker mass (g)</t>
  </si>
  <si>
    <t>#230 shaker mass (g)</t>
  </si>
  <si>
    <t>tray mass (g)</t>
  </si>
  <si>
    <t>water content (%)</t>
  </si>
  <si>
    <t>dry sieved %&gt;2mm</t>
  </si>
  <si>
    <t>dry sieved %&gt;1mm</t>
  </si>
  <si>
    <t>dry sieved %&gt;500um</t>
  </si>
  <si>
    <t>dry sieved %&gt;250um</t>
  </si>
  <si>
    <t>dry sieved %&gt;125um</t>
  </si>
  <si>
    <t>dry sieved %&gt;63um</t>
  </si>
  <si>
    <t>dry sieved %&lt;63um</t>
  </si>
  <si>
    <t>wet sieved %&lt;63um</t>
  </si>
  <si>
    <t>checking overall %</t>
  </si>
  <si>
    <t>clay and silt total % (%&lt;63um)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</si>
</sst>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FF00FF"/>
        <bgColor rgb="FFFF00FF"/>
      </patternFill>
    </fill>
  </fills>
  <borders count="5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2" fontId="2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2" fillId="3" fontId="2" numFmtId="0" xfId="0" applyAlignment="1" applyBorder="1" applyFill="1" applyFont="1">
      <alignment readingOrder="0"/>
    </xf>
    <xf borderId="3" fillId="3" fontId="1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2" fillId="4" fontId="2" numFmtId="0" xfId="0" applyAlignment="1" applyBorder="1" applyFill="1" applyFont="1">
      <alignment readingOrder="0"/>
    </xf>
    <xf borderId="2" fillId="4" fontId="1" numFmtId="0" xfId="0" applyAlignment="1" applyBorder="1" applyFont="1">
      <alignment readingOrder="0"/>
    </xf>
    <xf borderId="2" fillId="5" fontId="2" numFmtId="0" xfId="0" applyAlignment="1" applyBorder="1" applyFill="1" applyFont="1">
      <alignment readingOrder="0"/>
    </xf>
    <xf borderId="2" fillId="5" fontId="1" numFmtId="0" xfId="0" applyAlignment="1" applyBorder="1" applyFont="1">
      <alignment readingOrder="0"/>
    </xf>
    <xf borderId="2" fillId="6" fontId="2" numFmtId="0" xfId="0" applyAlignment="1" applyBorder="1" applyFill="1" applyFont="1">
      <alignment readingOrder="0"/>
    </xf>
    <xf borderId="2" fillId="6" fontId="1" numFmtId="0" xfId="0" applyAlignment="1" applyBorder="1" applyFont="1">
      <alignment readingOrder="0"/>
    </xf>
    <xf borderId="2" fillId="7" fontId="2" numFmtId="0" xfId="0" applyAlignment="1" applyBorder="1" applyFill="1" applyFont="1">
      <alignment readingOrder="0"/>
    </xf>
    <xf borderId="2" fillId="7" fontId="2" numFmtId="2" xfId="0" applyBorder="1" applyFont="1" applyNumberFormat="1"/>
    <xf borderId="0" fillId="7" fontId="2" numFmtId="2" xfId="0" applyFont="1" applyNumberFormat="1"/>
    <xf borderId="3" fillId="7" fontId="2" numFmtId="2" xfId="0" applyBorder="1" applyFont="1" applyNumberFormat="1"/>
    <xf borderId="2" fillId="8" fontId="2" numFmtId="0" xfId="0" applyAlignment="1" applyBorder="1" applyFill="1" applyFont="1">
      <alignment readingOrder="0"/>
    </xf>
    <xf borderId="2" fillId="8" fontId="2" numFmtId="2" xfId="0" applyBorder="1" applyFont="1" applyNumberFormat="1"/>
    <xf borderId="2" fillId="8" fontId="1" numFmtId="2" xfId="0" applyBorder="1" applyFont="1" applyNumberFormat="1"/>
    <xf borderId="2" fillId="9" fontId="2" numFmtId="0" xfId="0" applyAlignment="1" applyBorder="1" applyFill="1" applyFont="1">
      <alignment readingOrder="0"/>
    </xf>
    <xf borderId="2" fillId="9" fontId="1" numFmtId="2" xfId="0" applyBorder="1" applyFont="1" applyNumberFormat="1"/>
    <xf borderId="2" fillId="0" fontId="2" numFmtId="0" xfId="0" applyAlignment="1" applyBorder="1" applyFont="1">
      <alignment readingOrder="0"/>
    </xf>
    <xf borderId="2" fillId="0" fontId="1" numFmtId="2" xfId="0" applyBorder="1" applyFont="1" applyNumberFormat="1"/>
    <xf borderId="0" fillId="10" fontId="2" numFmtId="0" xfId="0" applyAlignment="1" applyFill="1" applyFont="1">
      <alignment readingOrder="0"/>
    </xf>
    <xf borderId="4" fillId="10" fontId="2" numFmtId="2" xfId="0" applyBorder="1" applyFont="1" applyNumberFormat="1"/>
    <xf borderId="3" fillId="10" fontId="2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>
      <c r="A2" s="1">
        <v>1.0</v>
      </c>
      <c r="D2" s="1">
        <v>39.2</v>
      </c>
      <c r="E2" s="2">
        <v>5.0</v>
      </c>
      <c r="F2" s="1">
        <v>2.95</v>
      </c>
      <c r="G2" s="1">
        <v>4.54</v>
      </c>
      <c r="H2" s="1">
        <v>6.59</v>
      </c>
      <c r="I2" s="1">
        <v>14.31</v>
      </c>
      <c r="J2" s="1">
        <v>13.85</v>
      </c>
      <c r="K2" s="1">
        <v>51.4</v>
      </c>
      <c r="L2" s="3">
        <f t="shared" ref="L2:L5" si="2">sum(D2,E2,F2,G2,H2,I2,J2,K2)</f>
        <v>137.84</v>
      </c>
      <c r="M2" s="3">
        <f t="shared" ref="M2:M5" si="3">D2/L2</f>
        <v>0.2843876959</v>
      </c>
      <c r="N2" s="3">
        <f t="shared" ref="N2:T2" si="1">E2*(100-$D2)/100</f>
        <v>3.04</v>
      </c>
      <c r="O2" s="3">
        <f t="shared" si="1"/>
        <v>1.7936</v>
      </c>
      <c r="P2" s="3">
        <f t="shared" si="1"/>
        <v>2.76032</v>
      </c>
      <c r="Q2" s="3">
        <f t="shared" si="1"/>
        <v>4.00672</v>
      </c>
      <c r="R2" s="3">
        <f t="shared" si="1"/>
        <v>8.70048</v>
      </c>
      <c r="S2" s="3">
        <f t="shared" si="1"/>
        <v>8.4208</v>
      </c>
      <c r="T2" s="3">
        <f t="shared" si="1"/>
        <v>31.2512</v>
      </c>
    </row>
    <row r="3">
      <c r="A3" s="1">
        <v>2.0</v>
      </c>
      <c r="D3" s="1">
        <v>41.2</v>
      </c>
      <c r="E3" s="1">
        <v>3.99</v>
      </c>
      <c r="F3" s="1">
        <v>3.65</v>
      </c>
      <c r="G3" s="1">
        <v>5.98</v>
      </c>
      <c r="H3" s="1">
        <v>7.64</v>
      </c>
      <c r="I3" s="1">
        <v>16.94</v>
      </c>
      <c r="J3" s="1">
        <v>22.25</v>
      </c>
      <c r="K3" s="1">
        <v>37.56</v>
      </c>
      <c r="L3" s="3">
        <f t="shared" si="2"/>
        <v>139.21</v>
      </c>
      <c r="M3" s="3">
        <f t="shared" si="3"/>
        <v>0.2959557503</v>
      </c>
      <c r="N3" s="3">
        <f t="shared" ref="N3:T3" si="4">E3*(100-$D3)/100</f>
        <v>2.34612</v>
      </c>
      <c r="O3" s="3">
        <f t="shared" si="4"/>
        <v>2.1462</v>
      </c>
      <c r="P3" s="3">
        <f t="shared" si="4"/>
        <v>3.51624</v>
      </c>
      <c r="Q3" s="3">
        <f t="shared" si="4"/>
        <v>4.49232</v>
      </c>
      <c r="R3" s="3">
        <f t="shared" si="4"/>
        <v>9.96072</v>
      </c>
      <c r="S3" s="3">
        <f t="shared" si="4"/>
        <v>13.083</v>
      </c>
      <c r="T3" s="3">
        <f t="shared" si="4"/>
        <v>22.08528</v>
      </c>
    </row>
    <row r="4">
      <c r="A4" s="1">
        <v>3.0</v>
      </c>
      <c r="D4" s="1">
        <v>44.9</v>
      </c>
      <c r="E4" s="1">
        <v>5.68</v>
      </c>
      <c r="F4" s="1">
        <v>4.92</v>
      </c>
      <c r="G4" s="1">
        <v>6.06</v>
      </c>
      <c r="H4" s="1">
        <v>8.33</v>
      </c>
      <c r="I4" s="1">
        <v>17.04</v>
      </c>
      <c r="J4" s="1">
        <v>20.83</v>
      </c>
      <c r="K4" s="1">
        <v>38.28</v>
      </c>
      <c r="L4" s="3">
        <f t="shared" si="2"/>
        <v>146.04</v>
      </c>
      <c r="M4" s="3">
        <f t="shared" si="3"/>
        <v>0.3074500137</v>
      </c>
      <c r="N4" s="3">
        <f t="shared" ref="N4:T4" si="5">E4*(100-$D4)/100</f>
        <v>3.12968</v>
      </c>
      <c r="O4" s="3">
        <f t="shared" si="5"/>
        <v>2.71092</v>
      </c>
      <c r="P4" s="3">
        <f t="shared" si="5"/>
        <v>3.33906</v>
      </c>
      <c r="Q4" s="3">
        <f t="shared" si="5"/>
        <v>4.58983</v>
      </c>
      <c r="R4" s="3">
        <f t="shared" si="5"/>
        <v>9.38904</v>
      </c>
      <c r="S4" s="3">
        <f t="shared" si="5"/>
        <v>11.47733</v>
      </c>
      <c r="T4" s="3">
        <f t="shared" si="5"/>
        <v>21.09228</v>
      </c>
    </row>
    <row r="5">
      <c r="A5" s="1">
        <v>4.0</v>
      </c>
      <c r="D5" s="1">
        <v>35.9</v>
      </c>
      <c r="E5" s="1">
        <v>7.45</v>
      </c>
      <c r="F5" s="1">
        <v>4.37</v>
      </c>
      <c r="G5" s="1">
        <v>6.42</v>
      </c>
      <c r="H5" s="1">
        <v>9.76</v>
      </c>
      <c r="I5" s="1">
        <v>21.83</v>
      </c>
      <c r="J5" s="1">
        <v>19.26</v>
      </c>
      <c r="K5" s="1">
        <v>31.42</v>
      </c>
      <c r="L5" s="3">
        <f t="shared" si="2"/>
        <v>136.41</v>
      </c>
      <c r="M5" s="3">
        <f t="shared" si="3"/>
        <v>0.2631771864</v>
      </c>
      <c r="N5" s="3">
        <f t="shared" ref="N5:T5" si="6">E5*(100-$D5)/100</f>
        <v>4.77545</v>
      </c>
      <c r="O5" s="3">
        <f t="shared" si="6"/>
        <v>2.80117</v>
      </c>
      <c r="P5" s="3">
        <f t="shared" si="6"/>
        <v>4.11522</v>
      </c>
      <c r="Q5" s="3">
        <f t="shared" si="6"/>
        <v>6.25616</v>
      </c>
      <c r="R5" s="3">
        <f t="shared" si="6"/>
        <v>13.99303</v>
      </c>
      <c r="S5" s="3">
        <f t="shared" si="6"/>
        <v>12.34566</v>
      </c>
      <c r="T5" s="3">
        <f t="shared" si="6"/>
        <v>20.14022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</v>
      </c>
      <c r="B1" s="1" t="s">
        <v>3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10</v>
      </c>
      <c r="J1" s="1" t="s">
        <v>11</v>
      </c>
      <c r="K1" s="1" t="s">
        <v>26</v>
      </c>
      <c r="L1" s="1" t="s">
        <v>27</v>
      </c>
      <c r="M1" s="1" t="s">
        <v>28</v>
      </c>
    </row>
    <row r="2">
      <c r="A2" s="1">
        <v>1.0</v>
      </c>
      <c r="B2" s="4">
        <v>0.392</v>
      </c>
      <c r="C2" s="3">
        <v>0.0304</v>
      </c>
      <c r="D2" s="3">
        <v>0.017936</v>
      </c>
      <c r="E2" s="3">
        <v>0.027603199999999998</v>
      </c>
      <c r="F2" s="3">
        <v>0.0400672</v>
      </c>
      <c r="G2" s="3">
        <v>0.08700480000000001</v>
      </c>
      <c r="H2" s="3">
        <v>0.084208</v>
      </c>
      <c r="I2" s="3">
        <v>0.31251199999999996</v>
      </c>
      <c r="J2" s="1">
        <v>1.0</v>
      </c>
      <c r="K2" s="1">
        <v>1.326248</v>
      </c>
      <c r="L2" s="1">
        <v>0.7210884</v>
      </c>
      <c r="M2" s="1" t="s">
        <v>29</v>
      </c>
    </row>
    <row r="3">
      <c r="A3" s="1">
        <v>2.0</v>
      </c>
      <c r="B3" s="4">
        <v>0.41200000000000003</v>
      </c>
      <c r="C3" s="3">
        <v>0.0234612</v>
      </c>
      <c r="D3" s="3">
        <v>0.021462</v>
      </c>
      <c r="E3" s="3">
        <v>0.0351624</v>
      </c>
      <c r="F3" s="3">
        <v>0.044923199999999996</v>
      </c>
      <c r="G3" s="3">
        <v>0.0996072</v>
      </c>
      <c r="H3" s="3">
        <v>0.13083</v>
      </c>
      <c r="I3" s="3">
        <v>0.22085280000000002</v>
      </c>
      <c r="J3" s="1">
        <v>1.0</v>
      </c>
      <c r="K3" s="1">
        <v>1.070072</v>
      </c>
      <c r="L3" s="1">
        <v>0.6111772</v>
      </c>
      <c r="M3" s="1" t="s">
        <v>30</v>
      </c>
    </row>
    <row r="4">
      <c r="A4" s="1">
        <v>3.0</v>
      </c>
      <c r="B4" s="4">
        <v>0.449</v>
      </c>
      <c r="C4" s="3">
        <v>0.0312968</v>
      </c>
      <c r="D4" s="3">
        <v>0.027109199999999996</v>
      </c>
      <c r="E4" s="3">
        <v>0.0333906</v>
      </c>
      <c r="F4" s="3">
        <v>0.0458983</v>
      </c>
      <c r="G4" s="3">
        <v>0.0938904</v>
      </c>
      <c r="H4" s="3">
        <v>0.11477330000000001</v>
      </c>
      <c r="I4" s="3">
        <v>0.21092280000000002</v>
      </c>
      <c r="J4" s="1">
        <v>1.0</v>
      </c>
      <c r="K4" s="1">
        <v>1.235239</v>
      </c>
      <c r="L4" s="1">
        <v>0.64125</v>
      </c>
      <c r="M4" s="1" t="s">
        <v>30</v>
      </c>
    </row>
    <row r="5">
      <c r="A5" s="1">
        <v>4.0</v>
      </c>
      <c r="B5" s="4">
        <v>0.359</v>
      </c>
      <c r="C5" s="3">
        <v>0.04775449999999999</v>
      </c>
      <c r="D5" s="3">
        <v>0.028011699999999994</v>
      </c>
      <c r="E5" s="3">
        <v>0.04115219999999999</v>
      </c>
      <c r="F5" s="3">
        <v>0.0625616</v>
      </c>
      <c r="G5" s="3">
        <v>0.13993029999999998</v>
      </c>
      <c r="H5" s="3">
        <v>0.1234566</v>
      </c>
      <c r="I5" s="3">
        <v>0.2014022</v>
      </c>
      <c r="J5" s="1">
        <v>1.0</v>
      </c>
      <c r="K5" s="1">
        <v>1.043794</v>
      </c>
      <c r="L5" s="1">
        <v>0.4970414</v>
      </c>
      <c r="M5" s="1" t="s">
        <v>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0"/>
  </cols>
  <sheetData>
    <row r="1">
      <c r="A1" s="5" t="s">
        <v>32</v>
      </c>
      <c r="B1" s="6">
        <v>1.0</v>
      </c>
      <c r="C1" s="6">
        <v>2.0</v>
      </c>
      <c r="D1" s="6">
        <v>3.0</v>
      </c>
      <c r="E1" s="6">
        <v>4.0</v>
      </c>
    </row>
    <row r="2">
      <c r="A2" s="7" t="s">
        <v>33</v>
      </c>
      <c r="B2" s="8">
        <v>855.0</v>
      </c>
      <c r="C2" s="8">
        <v>730.0</v>
      </c>
      <c r="D2" s="8">
        <v>633.0</v>
      </c>
      <c r="E2" s="8">
        <v>830.0</v>
      </c>
    </row>
    <row r="3">
      <c r="A3" s="7" t="s">
        <v>34</v>
      </c>
      <c r="B3" s="8">
        <v>51.0</v>
      </c>
      <c r="C3" s="8">
        <v>51.0</v>
      </c>
      <c r="D3" s="8">
        <v>49.0</v>
      </c>
      <c r="E3" s="8">
        <v>50.0</v>
      </c>
    </row>
    <row r="4">
      <c r="A4" s="7" t="s">
        <v>35</v>
      </c>
      <c r="B4" s="8">
        <v>51.0</v>
      </c>
      <c r="C4" s="8">
        <v>51.0</v>
      </c>
      <c r="D4" s="8">
        <v>49.0</v>
      </c>
      <c r="E4" s="8">
        <v>39.0</v>
      </c>
    </row>
    <row r="5">
      <c r="A5" s="9" t="s">
        <v>36</v>
      </c>
      <c r="B5" s="10">
        <v>300.0</v>
      </c>
      <c r="C5" s="11">
        <v>302.0</v>
      </c>
      <c r="D5" s="11">
        <v>309.0</v>
      </c>
      <c r="E5" s="11">
        <v>306.0</v>
      </c>
    </row>
    <row r="6">
      <c r="A6" s="9" t="s">
        <v>37</v>
      </c>
      <c r="B6" s="10">
        <v>252.0</v>
      </c>
      <c r="C6" s="11">
        <v>256.0</v>
      </c>
      <c r="D6" s="11">
        <v>257.0</v>
      </c>
      <c r="E6" s="11">
        <v>258.0</v>
      </c>
    </row>
    <row r="7">
      <c r="A7" s="9" t="s">
        <v>38</v>
      </c>
      <c r="B7" s="10">
        <v>425.0</v>
      </c>
      <c r="C7" s="11">
        <v>471.0</v>
      </c>
      <c r="D7" s="11">
        <v>505.0</v>
      </c>
      <c r="E7" s="11">
        <v>516.0</v>
      </c>
    </row>
    <row r="8">
      <c r="A8" s="9" t="s">
        <v>39</v>
      </c>
      <c r="B8" s="10">
        <v>536.0</v>
      </c>
      <c r="C8" s="11">
        <v>529.0</v>
      </c>
      <c r="D8" s="11">
        <v>448.0</v>
      </c>
      <c r="E8" s="11">
        <v>621.0</v>
      </c>
    </row>
    <row r="9">
      <c r="A9" s="12" t="s">
        <v>40</v>
      </c>
      <c r="B9" s="13">
        <v>31.0</v>
      </c>
      <c r="C9" s="13">
        <v>30.0</v>
      </c>
      <c r="D9" s="13">
        <v>27.0</v>
      </c>
      <c r="E9" s="13">
        <v>25.0</v>
      </c>
    </row>
    <row r="10">
      <c r="A10" s="12" t="s">
        <v>41</v>
      </c>
      <c r="B10" s="13">
        <v>224.0</v>
      </c>
      <c r="C10" s="13">
        <v>196.0</v>
      </c>
      <c r="D10" s="13">
        <v>175.0</v>
      </c>
      <c r="E10" s="13">
        <v>286.0</v>
      </c>
    </row>
    <row r="11">
      <c r="A11" s="14" t="s">
        <v>42</v>
      </c>
      <c r="B11" s="15">
        <v>369.0</v>
      </c>
      <c r="C11" s="15">
        <v>369.0</v>
      </c>
      <c r="D11" s="15">
        <v>368.0</v>
      </c>
      <c r="E11" s="15">
        <v>366.0</v>
      </c>
    </row>
    <row r="12">
      <c r="A12" s="14" t="s">
        <v>43</v>
      </c>
      <c r="B12" s="15">
        <v>304.0</v>
      </c>
      <c r="C12" s="15">
        <v>304.0</v>
      </c>
      <c r="D12" s="15">
        <v>303.0</v>
      </c>
      <c r="E12" s="15">
        <v>304.0</v>
      </c>
    </row>
    <row r="13">
      <c r="A13" s="14" t="s">
        <v>44</v>
      </c>
      <c r="B13" s="15">
        <v>262.0</v>
      </c>
      <c r="C13" s="15">
        <v>262.0</v>
      </c>
      <c r="D13" s="15">
        <v>262.0</v>
      </c>
      <c r="E13" s="15">
        <v>262.0</v>
      </c>
    </row>
    <row r="14">
      <c r="A14" s="14" t="s">
        <v>45</v>
      </c>
      <c r="B14" s="15">
        <v>240.0</v>
      </c>
      <c r="C14" s="15">
        <v>240.0</v>
      </c>
      <c r="D14" s="15">
        <v>239.0</v>
      </c>
      <c r="E14" s="15">
        <v>240.0</v>
      </c>
    </row>
    <row r="15">
      <c r="A15" s="14" t="s">
        <v>46</v>
      </c>
      <c r="B15" s="15">
        <v>226.0</v>
      </c>
      <c r="C15" s="15">
        <v>226.0</v>
      </c>
      <c r="D15" s="15">
        <v>225.0</v>
      </c>
      <c r="E15" s="15">
        <v>226.0</v>
      </c>
    </row>
    <row r="16">
      <c r="A16" s="14" t="s">
        <v>47</v>
      </c>
      <c r="B16" s="15">
        <v>220.0</v>
      </c>
      <c r="C16" s="15">
        <v>219.0</v>
      </c>
      <c r="D16" s="15">
        <v>219.0</v>
      </c>
      <c r="E16" s="15">
        <v>220.0</v>
      </c>
    </row>
    <row r="17">
      <c r="A17" s="14" t="s">
        <v>48</v>
      </c>
      <c r="B17" s="15">
        <v>258.0</v>
      </c>
      <c r="C17" s="15">
        <v>258.0</v>
      </c>
      <c r="D17" s="15">
        <v>258.0</v>
      </c>
      <c r="E17" s="15">
        <v>258.0</v>
      </c>
    </row>
    <row r="18">
      <c r="A18" s="16" t="s">
        <v>49</v>
      </c>
      <c r="B18" s="17">
        <v>391.0</v>
      </c>
      <c r="C18" s="17">
        <v>381.0</v>
      </c>
      <c r="D18" s="17">
        <v>383.0</v>
      </c>
      <c r="E18" s="17">
        <v>395.0</v>
      </c>
    </row>
    <row r="19">
      <c r="A19" s="16" t="s">
        <v>50</v>
      </c>
      <c r="B19" s="17">
        <v>317.0</v>
      </c>
      <c r="C19" s="17">
        <v>315.0</v>
      </c>
      <c r="D19" s="17">
        <v>316.0</v>
      </c>
      <c r="E19" s="17">
        <v>321.0</v>
      </c>
    </row>
    <row r="20">
      <c r="A20" s="16" t="s">
        <v>51</v>
      </c>
      <c r="B20" s="17">
        <v>282.0</v>
      </c>
      <c r="C20" s="17">
        <v>280.0</v>
      </c>
      <c r="D20" s="17">
        <v>278.0</v>
      </c>
      <c r="E20" s="17">
        <v>287.0</v>
      </c>
    </row>
    <row r="21">
      <c r="A21" s="16" t="s">
        <v>52</v>
      </c>
      <c r="B21" s="17">
        <v>269.0</v>
      </c>
      <c r="C21" s="17">
        <v>263.0</v>
      </c>
      <c r="D21" s="17">
        <v>261.0</v>
      </c>
      <c r="E21" s="17">
        <v>278.0</v>
      </c>
    </row>
    <row r="22">
      <c r="A22" s="16" t="s">
        <v>53</v>
      </c>
      <c r="B22" s="17">
        <v>289.0</v>
      </c>
      <c r="C22" s="17">
        <v>277.0</v>
      </c>
      <c r="D22" s="17">
        <v>270.0</v>
      </c>
      <c r="E22" s="17">
        <v>311.0</v>
      </c>
    </row>
    <row r="23">
      <c r="A23" s="16" t="s">
        <v>54</v>
      </c>
      <c r="B23" s="17">
        <v>281.0</v>
      </c>
      <c r="C23" s="17">
        <v>286.0</v>
      </c>
      <c r="D23" s="17">
        <v>274.0</v>
      </c>
      <c r="E23" s="17">
        <v>295.0</v>
      </c>
    </row>
    <row r="24">
      <c r="A24" s="16" t="s">
        <v>55</v>
      </c>
      <c r="B24" s="17">
        <v>268.0</v>
      </c>
      <c r="C24" s="17">
        <v>266.0</v>
      </c>
      <c r="D24" s="17">
        <v>270.0</v>
      </c>
      <c r="E24" s="17">
        <v>277.0</v>
      </c>
    </row>
    <row r="25">
      <c r="A25" s="18" t="s">
        <v>56</v>
      </c>
      <c r="B25" s="19">
        <f t="shared" ref="B25:E25" si="1">(1-B9/B4)*100</f>
        <v>39.21568627</v>
      </c>
      <c r="C25" s="19">
        <f t="shared" si="1"/>
        <v>41.17647059</v>
      </c>
      <c r="D25" s="20">
        <f t="shared" si="1"/>
        <v>44.89795918</v>
      </c>
      <c r="E25" s="21">
        <f t="shared" si="1"/>
        <v>35.8974359</v>
      </c>
    </row>
    <row r="26">
      <c r="A26" s="22" t="s">
        <v>57</v>
      </c>
      <c r="B26" s="23">
        <f t="shared" ref="B26:E26" si="2">((B18-B11)/B$10)*(100-B$33)</f>
        <v>4.996224236</v>
      </c>
      <c r="C26" s="23">
        <f t="shared" si="2"/>
        <v>3.985452797</v>
      </c>
      <c r="D26" s="23">
        <f t="shared" si="2"/>
        <v>5.680039139</v>
      </c>
      <c r="E26" s="23">
        <f t="shared" si="2"/>
        <v>7.448897257</v>
      </c>
    </row>
    <row r="27">
      <c r="A27" s="22" t="s">
        <v>58</v>
      </c>
      <c r="B27" s="23">
        <f t="shared" ref="B27:B32" si="4">((B19-B12)/$B$10)*(100-B$33)</f>
        <v>2.952314321</v>
      </c>
      <c r="C27" s="23">
        <f t="shared" ref="C27:E27" si="3">((C19-C12)/C$10)*(100-C$33)</f>
        <v>3.65333173</v>
      </c>
      <c r="D27" s="23">
        <f t="shared" si="3"/>
        <v>4.922700587</v>
      </c>
      <c r="E27" s="23">
        <f t="shared" si="3"/>
        <v>4.366594944</v>
      </c>
    </row>
    <row r="28">
      <c r="A28" s="22" t="s">
        <v>59</v>
      </c>
      <c r="B28" s="23">
        <f t="shared" si="4"/>
        <v>4.542022033</v>
      </c>
      <c r="C28" s="23">
        <f t="shared" ref="C28:E28" si="5">((C20-C13)/C$10)*(100-C$33)</f>
        <v>5.978179195</v>
      </c>
      <c r="D28" s="23">
        <f t="shared" si="5"/>
        <v>6.058708415</v>
      </c>
      <c r="E28" s="23">
        <f t="shared" si="5"/>
        <v>6.421463152</v>
      </c>
    </row>
    <row r="29">
      <c r="A29" s="22" t="s">
        <v>60</v>
      </c>
      <c r="B29" s="23">
        <f t="shared" si="4"/>
        <v>6.585931947</v>
      </c>
      <c r="C29" s="23">
        <f t="shared" ref="C29:E29" si="6">((C21-C14)/C$10)*(100-C$33)</f>
        <v>7.638784527</v>
      </c>
      <c r="D29" s="23">
        <f t="shared" si="6"/>
        <v>8.33072407</v>
      </c>
      <c r="E29" s="23">
        <f t="shared" si="6"/>
        <v>9.760623991</v>
      </c>
    </row>
    <row r="30">
      <c r="A30" s="22" t="s">
        <v>61</v>
      </c>
      <c r="B30" s="23">
        <f t="shared" si="4"/>
        <v>14.3073694</v>
      </c>
      <c r="C30" s="23">
        <f t="shared" ref="C30:E30" si="7">((C22-C15)/C$10)*(100-C$33)</f>
        <v>16.93817439</v>
      </c>
      <c r="D30" s="23">
        <f t="shared" si="7"/>
        <v>17.04011742</v>
      </c>
      <c r="E30" s="23">
        <f t="shared" si="7"/>
        <v>21.83297472</v>
      </c>
    </row>
    <row r="31">
      <c r="A31" s="22" t="s">
        <v>62</v>
      </c>
      <c r="B31" s="23">
        <f t="shared" si="4"/>
        <v>13.8531672</v>
      </c>
      <c r="C31" s="23">
        <f t="shared" ref="C31:E31" si="8">((C23-C16)/C$10)*(100-C$33)</f>
        <v>22.25211145</v>
      </c>
      <c r="D31" s="23">
        <f t="shared" si="8"/>
        <v>20.82681018</v>
      </c>
      <c r="E31" s="23">
        <f t="shared" si="8"/>
        <v>19.26438946</v>
      </c>
    </row>
    <row r="32">
      <c r="A32" s="22" t="s">
        <v>63</v>
      </c>
      <c r="B32" s="24">
        <f t="shared" si="4"/>
        <v>2.271011016</v>
      </c>
      <c r="C32" s="24">
        <f t="shared" ref="C32:E32" si="9">((C24-C17)/C$10)*(100-C$33)</f>
        <v>2.656968531</v>
      </c>
      <c r="D32" s="24">
        <f t="shared" si="9"/>
        <v>4.544031311</v>
      </c>
      <c r="E32" s="24">
        <f t="shared" si="9"/>
        <v>4.880311996</v>
      </c>
    </row>
    <row r="33">
      <c r="A33" s="25" t="s">
        <v>64</v>
      </c>
      <c r="B33" s="26">
        <f t="shared" ref="B33:E33" si="10">100*(B2-B3-(B7-B5)-(B8-B6))/(B2-B3)</f>
        <v>49.12935323</v>
      </c>
      <c r="C33" s="26">
        <f t="shared" si="10"/>
        <v>34.90427099</v>
      </c>
      <c r="D33" s="26">
        <f t="shared" si="10"/>
        <v>33.73287671</v>
      </c>
      <c r="E33" s="26">
        <f t="shared" si="10"/>
        <v>26.53846154</v>
      </c>
    </row>
    <row r="34">
      <c r="A34" s="27" t="s">
        <v>65</v>
      </c>
      <c r="B34" s="28">
        <f t="shared" ref="B34:E34" si="11">SUM(B26:B33)</f>
        <v>98.63739339</v>
      </c>
      <c r="C34" s="28">
        <f t="shared" si="11"/>
        <v>98.0072736</v>
      </c>
      <c r="D34" s="28">
        <f t="shared" si="11"/>
        <v>101.1360078</v>
      </c>
      <c r="E34" s="28">
        <f t="shared" si="11"/>
        <v>100.5137171</v>
      </c>
    </row>
    <row r="35">
      <c r="A35" s="29" t="s">
        <v>66</v>
      </c>
      <c r="B35" s="30">
        <f t="shared" ref="B35:E35" si="12">sum(B32,B33)</f>
        <v>51.40036425</v>
      </c>
      <c r="C35" s="30">
        <f t="shared" si="12"/>
        <v>37.56123952</v>
      </c>
      <c r="D35" s="30">
        <f t="shared" si="12"/>
        <v>38.27690802</v>
      </c>
      <c r="E35" s="31">
        <f t="shared" si="12"/>
        <v>31.41877353</v>
      </c>
    </row>
  </sheetData>
  <drawing r:id="rId1"/>
</worksheet>
</file>