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6065c0e93894f/Desktop/SCHOOL/MBC638/project1/"/>
    </mc:Choice>
  </mc:AlternateContent>
  <xr:revisionPtr revIDLastSave="0" documentId="13_ncr:1_{12B3A0A4-DDB4-489E-8FEB-C9736222A99C}" xr6:coauthVersionLast="45" xr6:coauthVersionMax="45" xr10:uidLastSave="{00000000-0000-0000-0000-000000000000}"/>
  <bookViews>
    <workbookView xWindow="-96" yWindow="-96" windowWidth="23232" windowHeight="13152" firstSheet="3" activeTab="10" xr2:uid="{C21B8DE4-DFFF-4CD3-9201-75E8691002A6}"/>
  </bookViews>
  <sheets>
    <sheet name="Sheet2" sheetId="2" state="hidden" r:id="rId1"/>
    <sheet name="descr stat by weeks" sheetId="3" r:id="rId2"/>
    <sheet name="CHI -SQARE" sheetId="14" r:id="rId3"/>
    <sheet name="Histogram" sheetId="13" r:id="rId4"/>
    <sheet name="MAIN DATA+control chr" sheetId="1" r:id="rId5"/>
    <sheet name="pareto after" sheetId="15" r:id="rId6"/>
    <sheet name="Pareto" sheetId="12" r:id="rId7"/>
    <sheet name="autocorrelation" sheetId="8" r:id="rId8"/>
    <sheet name="moving aver" sheetId="9" r:id="rId9"/>
    <sheet name="descriptive stat" sheetId="18" r:id="rId10"/>
    <sheet name="regression" sheetId="22" r:id="rId11"/>
  </sheets>
  <definedNames>
    <definedName name="_xlchart.v1.0" hidden="1">Histogram!$A$32:$A$45</definedName>
    <definedName name="_xlchart.v1.1" hidden="1">Histogram!$B$32:$B$45</definedName>
    <definedName name="_xlchart.v1.10" hidden="1">'pareto after'!$C$2:$C$10</definedName>
    <definedName name="_xlchart.v1.11" hidden="1">Pareto!$A$2:$A$10</definedName>
    <definedName name="_xlchart.v1.12" hidden="1">Pareto!$B$1</definedName>
    <definedName name="_xlchart.v1.13" hidden="1">Pareto!$B$2:$B$10</definedName>
    <definedName name="_xlchart.v1.14" hidden="1">Pareto!$C$1</definedName>
    <definedName name="_xlchart.v1.15" hidden="1">Pareto!$C$2:$C$10</definedName>
    <definedName name="_xlchart.v1.2" hidden="1">Histogram!$A$1:$A$28</definedName>
    <definedName name="_xlchart.v1.3" hidden="1">Histogram!$B$1:$B$28</definedName>
    <definedName name="_xlchart.v1.4" hidden="1">Histogram!$A$32:$A$45</definedName>
    <definedName name="_xlchart.v1.5" hidden="1">Histogram!$B$32:$B$45</definedName>
    <definedName name="_xlchart.v1.6" hidden="1">'pareto after'!$A$2:$A$10</definedName>
    <definedName name="_xlchart.v1.7" hidden="1">'pareto after'!$B$1</definedName>
    <definedName name="_xlchart.v1.8" hidden="1">'pareto after'!$B$2:$B$10</definedName>
    <definedName name="_xlchart.v1.9" hidden="1">'pareto after'!$C$1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I82" i="1"/>
  <c r="I81" i="1"/>
  <c r="C82" i="1"/>
  <c r="Q8" i="18"/>
  <c r="Q9" i="18"/>
  <c r="S9" i="18"/>
  <c r="Q10" i="18"/>
  <c r="S10" i="18"/>
  <c r="Q11" i="18"/>
  <c r="S11" i="18"/>
  <c r="Q12" i="18"/>
  <c r="S12" i="18"/>
  <c r="Q13" i="18"/>
  <c r="S13" i="18"/>
  <c r="Q14" i="18"/>
  <c r="S14" i="18"/>
  <c r="Q15" i="18"/>
  <c r="S15" i="18"/>
  <c r="Q16" i="18"/>
  <c r="S16" i="18"/>
  <c r="Q17" i="18"/>
  <c r="S17" i="18"/>
  <c r="Q18" i="18"/>
  <c r="S18" i="18"/>
  <c r="Q19" i="18"/>
  <c r="S19" i="18"/>
  <c r="Q20" i="18"/>
  <c r="S20" i="18"/>
  <c r="Q21" i="18"/>
  <c r="S21" i="18"/>
  <c r="Q22" i="18"/>
  <c r="S22" i="18"/>
  <c r="Q23" i="18"/>
  <c r="S23" i="18"/>
  <c r="Q24" i="18"/>
  <c r="S24" i="18"/>
  <c r="Q25" i="18"/>
  <c r="S25" i="18"/>
  <c r="Q26" i="18"/>
  <c r="S26" i="18"/>
  <c r="Q27" i="18"/>
  <c r="S27" i="18"/>
  <c r="Q28" i="18"/>
  <c r="S28" i="18"/>
  <c r="Q29" i="18"/>
  <c r="S29" i="18"/>
  <c r="Q30" i="18"/>
  <c r="S30" i="18"/>
  <c r="Q31" i="18"/>
  <c r="S31" i="18"/>
  <c r="Q32" i="18"/>
  <c r="S32" i="18"/>
  <c r="Q33" i="18"/>
  <c r="S33" i="18"/>
  <c r="Q34" i="18"/>
  <c r="S34" i="18"/>
  <c r="Q35" i="18"/>
  <c r="S35" i="18"/>
  <c r="Q36" i="18"/>
  <c r="S36" i="18"/>
  <c r="Q37" i="18"/>
  <c r="S37" i="18"/>
  <c r="Q38" i="18"/>
  <c r="S38" i="18"/>
  <c r="Q39" i="18"/>
  <c r="S39" i="18"/>
  <c r="Q40" i="18"/>
  <c r="S40" i="18"/>
  <c r="Q41" i="18"/>
  <c r="S41" i="18"/>
  <c r="Q42" i="18"/>
  <c r="S42" i="18"/>
  <c r="Q43" i="18"/>
  <c r="S43" i="18"/>
  <c r="Q44" i="18"/>
  <c r="S44" i="18"/>
  <c r="Q45" i="18"/>
  <c r="S45" i="18"/>
  <c r="Q46" i="18"/>
  <c r="S46" i="18"/>
  <c r="Q47" i="18"/>
  <c r="S47" i="18"/>
  <c r="Q48" i="18"/>
  <c r="S48" i="18"/>
  <c r="Q49" i="18"/>
  <c r="S49" i="18"/>
  <c r="Q50" i="18"/>
  <c r="S50" i="18"/>
  <c r="Q51" i="18"/>
  <c r="S51" i="18"/>
  <c r="Q52" i="18"/>
  <c r="S52" i="18"/>
  <c r="Q53" i="18"/>
  <c r="S53" i="18"/>
  <c r="Q54" i="18"/>
  <c r="S54" i="18"/>
  <c r="Q55" i="18"/>
  <c r="S55" i="18"/>
  <c r="Q56" i="18"/>
  <c r="S56" i="18"/>
  <c r="Q57" i="18"/>
  <c r="S57" i="18"/>
  <c r="Q58" i="18"/>
  <c r="S58" i="18"/>
  <c r="Q59" i="18"/>
  <c r="S59" i="18"/>
  <c r="Q60" i="18"/>
  <c r="S60" i="18"/>
  <c r="Q61" i="18"/>
  <c r="S61" i="18"/>
  <c r="Q62" i="18"/>
  <c r="S62" i="18"/>
  <c r="Q63" i="18"/>
  <c r="S63" i="18"/>
  <c r="Q64" i="18"/>
  <c r="S64" i="18"/>
  <c r="Q65" i="18"/>
  <c r="S65" i="18"/>
  <c r="Q66" i="18"/>
  <c r="S66" i="18"/>
  <c r="Q67" i="18"/>
  <c r="S67" i="18"/>
  <c r="Q68" i="18"/>
  <c r="S68" i="18"/>
  <c r="S8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M6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M57" i="18"/>
  <c r="M58" i="18"/>
  <c r="M59" i="18"/>
  <c r="M60" i="18"/>
  <c r="M61" i="18"/>
  <c r="M62" i="18"/>
  <c r="M63" i="18"/>
  <c r="M64" i="18"/>
  <c r="M65" i="18"/>
  <c r="M66" i="18"/>
  <c r="M67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8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C3" i="15"/>
  <c r="C4" i="15"/>
  <c r="C5" i="15"/>
  <c r="C6" i="15"/>
  <c r="C7" i="15"/>
  <c r="C8" i="15"/>
  <c r="C9" i="15"/>
  <c r="C10" i="15"/>
  <c r="C2" i="15"/>
  <c r="C2" i="12"/>
  <c r="D52" i="1"/>
  <c r="O52" i="1"/>
  <c r="N52" i="1"/>
  <c r="K52" i="1"/>
  <c r="J52" i="1"/>
  <c r="H52" i="1"/>
  <c r="G52" i="1"/>
  <c r="F52" i="1"/>
  <c r="E52" i="1"/>
  <c r="D9" i="14"/>
  <c r="E9" i="14"/>
  <c r="D10" i="14"/>
  <c r="E10" i="14"/>
  <c r="D11" i="14"/>
  <c r="E11" i="14"/>
  <c r="D12" i="14"/>
  <c r="E12" i="14"/>
  <c r="E13" i="14"/>
  <c r="G8" i="14"/>
  <c r="C13" i="14"/>
  <c r="U50" i="1"/>
  <c r="C3" i="12"/>
  <c r="C4" i="12"/>
  <c r="C5" i="12"/>
  <c r="C6" i="12"/>
  <c r="C7" i="12"/>
  <c r="C8" i="12"/>
  <c r="C9" i="12"/>
  <c r="C10" i="12"/>
  <c r="B52" i="1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O27" i="9"/>
  <c r="D54" i="1"/>
  <c r="H32" i="1"/>
  <c r="F32" i="1"/>
  <c r="O32" i="1"/>
  <c r="N32" i="1"/>
  <c r="K32" i="1"/>
  <c r="J32" i="1"/>
  <c r="G32" i="1"/>
  <c r="E32" i="1"/>
  <c r="D3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8" i="1"/>
  <c r="Z35" i="1"/>
  <c r="U35" i="1"/>
  <c r="B32" i="1"/>
  <c r="V37" i="1"/>
  <c r="AB38" i="1"/>
  <c r="AB37" i="1"/>
</calcChain>
</file>

<file path=xl/sharedStrings.xml><?xml version="1.0" encoding="utf-8"?>
<sst xmlns="http://schemas.openxmlformats.org/spreadsheetml/2006/main" count="734" uniqueCount="189">
  <si>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</si>
  <si>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</si>
  <si>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</si>
  <si>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</si>
  <si>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</si>
  <si>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</si>
  <si>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</si>
  <si>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</si>
  <si>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</si>
  <si>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</si>
  <si>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</si>
  <si>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Early or late wake up</t>
  </si>
  <si>
    <t>Study time per day for class MBC638</t>
  </si>
  <si>
    <t>Time from wake up to leave the house</t>
  </si>
  <si>
    <t>Commute time</t>
  </si>
  <si>
    <t>Time at work</t>
  </si>
  <si>
    <t>Social mins</t>
  </si>
  <si>
    <t>Miles driven</t>
  </si>
  <si>
    <t>Screen time min(study)</t>
  </si>
  <si>
    <t>Amount of time in a live class</t>
  </si>
  <si>
    <t>Leave work late or early</t>
  </si>
  <si>
    <t>X11</t>
  </si>
  <si>
    <t>Day of the week</t>
  </si>
  <si>
    <t>X12</t>
  </si>
  <si>
    <t>X13</t>
  </si>
  <si>
    <t>Time for workout</t>
  </si>
  <si>
    <t>Daily assign min</t>
  </si>
  <si>
    <t>M</t>
  </si>
  <si>
    <t>E</t>
  </si>
  <si>
    <t>L</t>
  </si>
  <si>
    <t>T</t>
  </si>
  <si>
    <t>w</t>
  </si>
  <si>
    <t>TR</t>
  </si>
  <si>
    <t>F</t>
  </si>
  <si>
    <t>ST</t>
  </si>
  <si>
    <t>SN</t>
  </si>
  <si>
    <t>Housework  min</t>
  </si>
  <si>
    <t>W</t>
  </si>
  <si>
    <t>N/A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</si>
  <si>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</si>
  <si>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</si>
  <si>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</si>
  <si>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</si>
  <si>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</si>
  <si>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</si>
  <si>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</si>
  <si>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</si>
  <si>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</si>
  <si>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</si>
  <si>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</si>
  <si>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</si>
  <si>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</si>
  <si>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</si>
  <si>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</si>
  <si>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</si>
  <si>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</si>
  <si>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</si>
  <si>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</si>
  <si>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</si>
  <si>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</si>
  <si>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9 </t>
  </si>
  <si>
    <t xml:space="preserve">Day 10 </t>
  </si>
  <si>
    <t>Day 11</t>
  </si>
  <si>
    <t>Day 12</t>
  </si>
  <si>
    <t xml:space="preserve">Day 13 </t>
  </si>
  <si>
    <t xml:space="preserve">Day 14 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</si>
  <si>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</si>
  <si>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</si>
  <si>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</si>
  <si>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</si>
  <si>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</si>
  <si>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</si>
  <si>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</si>
  <si>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</si>
  <si>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</si>
  <si>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</si>
  <si>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</si>
  <si>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</si>
  <si>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</si>
  <si>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</si>
  <si>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mR</t>
  </si>
  <si>
    <t>mRbar</t>
  </si>
  <si>
    <t>UCL</t>
  </si>
  <si>
    <t>LCL</t>
  </si>
  <si>
    <t>moving Range Chart</t>
  </si>
  <si>
    <t>Centerline</t>
  </si>
  <si>
    <t xml:space="preserve">UCL=D4*mRbar </t>
  </si>
  <si>
    <t>LCL-D3*mRbar</t>
  </si>
  <si>
    <t>Use n=2 from the constats table</t>
  </si>
  <si>
    <t>Individual Chart</t>
  </si>
  <si>
    <t>x</t>
  </si>
  <si>
    <t>xbar</t>
  </si>
  <si>
    <t>UCL=xbar+E2*mRar</t>
  </si>
  <si>
    <t>LCL=xbar-E2*mRbar</t>
  </si>
  <si>
    <t>Bin</t>
  </si>
  <si>
    <t>More</t>
  </si>
  <si>
    <t>Frequency</t>
  </si>
  <si>
    <t xml:space="preserve">Day 8 </t>
  </si>
  <si>
    <t>w1</t>
  </si>
  <si>
    <t>w2</t>
  </si>
  <si>
    <t>w3</t>
  </si>
  <si>
    <t>w4</t>
  </si>
  <si>
    <t>Before improvement</t>
  </si>
  <si>
    <t>confidence interval</t>
  </si>
  <si>
    <t>DAY</t>
  </si>
  <si>
    <t>Study time</t>
  </si>
  <si>
    <t xml:space="preserve">Logged output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</si>
  <si>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</si>
  <si>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</si>
  <si>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</si>
  <si>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</si>
  <si>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</si>
  <si>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</si>
  <si>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</si>
  <si>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</si>
  <si>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</si>
  <si>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</si>
  <si>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</si>
  <si>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</si>
  <si>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</si>
  <si>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</si>
  <si>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</si>
  <si>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</si>
  <si>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</si>
  <si>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</si>
  <si>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</si>
  <si>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</si>
  <si>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</si>
  <si>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</si>
  <si>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</si>
  <si>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</si>
  <si>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</si>
  <si>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</si>
  <si>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</si>
  <si>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Lagged resid</t>
  </si>
  <si>
    <t>X</t>
  </si>
  <si>
    <r>
      <t>Residuals</t>
    </r>
    <r>
      <rPr>
        <sz val="11"/>
        <color rgb="FFFF0000"/>
        <rFont val="Calibri"/>
        <family val="2"/>
        <scheme val="minor"/>
      </rPr>
      <t>Y</t>
    </r>
  </si>
  <si>
    <t>we don’t have to woorry about auto cor</t>
  </si>
  <si>
    <t>r is low</t>
  </si>
  <si>
    <t>Improved</t>
  </si>
  <si>
    <t>Social min</t>
  </si>
  <si>
    <t>Housework min</t>
  </si>
  <si>
    <t>Daily Assign min</t>
  </si>
  <si>
    <t>Activities</t>
  </si>
  <si>
    <t>Total min</t>
  </si>
  <si>
    <t xml:space="preserve">Cumulative % </t>
  </si>
  <si>
    <t>Time in a live class</t>
  </si>
  <si>
    <t>study time &lt;180</t>
  </si>
  <si>
    <t> study time &gt;180</t>
  </si>
  <si>
    <t>M-F</t>
  </si>
  <si>
    <t>S-S</t>
  </si>
  <si>
    <t>Totals</t>
  </si>
  <si>
    <t>Category</t>
  </si>
  <si>
    <t>study time &lt;180 M-F</t>
  </si>
  <si>
    <t>study time &lt;180 S-S</t>
  </si>
  <si>
    <t> study time &gt;180 M-F</t>
  </si>
  <si>
    <t> study time &gt;180 S-S</t>
  </si>
  <si>
    <t>f(Observed)</t>
  </si>
  <si>
    <t>F(Expected)</t>
  </si>
  <si>
    <t>(f-F)^2/F</t>
  </si>
  <si>
    <t>df=(2-1)(2-1)=1</t>
  </si>
  <si>
    <t xml:space="preserve">is our p-value </t>
  </si>
  <si>
    <t>p is low= Ho must go</t>
  </si>
  <si>
    <t xml:space="preserve">alpha= 0.05 &gt;p </t>
  </si>
  <si>
    <t xml:space="preserve">Reject null </t>
  </si>
  <si>
    <t xml:space="preserve">p -value </t>
  </si>
  <si>
    <t>probability</t>
  </si>
  <si>
    <t>Before Improvement</t>
  </si>
  <si>
    <t>After Improvement</t>
  </si>
  <si>
    <t>sd increments</t>
  </si>
  <si>
    <t>Standart Deviation (SD)</t>
  </si>
  <si>
    <t>MY DATA</t>
  </si>
  <si>
    <t>BEFORE</t>
  </si>
  <si>
    <t>Normalize</t>
  </si>
  <si>
    <t>Sd</t>
  </si>
  <si>
    <t>After</t>
  </si>
  <si>
    <t>E=1, L=0</t>
  </si>
  <si>
    <t>M-F =1</t>
  </si>
  <si>
    <t>S-S=0</t>
  </si>
  <si>
    <t>alpha=0.05</t>
  </si>
  <si>
    <t xml:space="preserve">ŷ=643.3033-0.9739time work-0.8684time workout-0.8911soc min-0.7675housewrk min-0.9830daily min </t>
  </si>
  <si>
    <t>is really low</t>
  </si>
  <si>
    <r>
      <t xml:space="preserve">Ho=all </t>
    </r>
    <r>
      <rPr>
        <sz val="11"/>
        <color theme="1"/>
        <rFont val="Calibri"/>
        <family val="2"/>
      </rPr>
      <t>β=0</t>
    </r>
  </si>
  <si>
    <r>
      <t xml:space="preserve">H1= β </t>
    </r>
    <r>
      <rPr>
        <sz val="11"/>
        <color theme="1"/>
        <rFont val="Calibri"/>
        <family val="2"/>
      </rPr>
      <t>≠0</t>
    </r>
  </si>
  <si>
    <t>p is low=Ho must go</t>
  </si>
  <si>
    <r>
      <rPr>
        <b/>
        <sz val="16"/>
        <color theme="1"/>
        <rFont val="Calibri"/>
        <family val="2"/>
        <scheme val="minor"/>
      </rPr>
      <t>ImR</t>
    </r>
    <r>
      <rPr>
        <sz val="11"/>
        <color theme="1"/>
        <rFont val="Calibri"/>
        <family val="2"/>
        <scheme val="minor"/>
      </rPr>
      <t xml:space="preserve"> n=1 total time study (min)</t>
    </r>
  </si>
  <si>
    <t>theres not aitocorellation.</t>
  </si>
  <si>
    <t>y=115.6055596-0.27024675x</t>
  </si>
  <si>
    <t xml:space="preserve">Moving average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</si>
</sst>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double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Continuous"/>
    </xf>
    <xf numFmtId="0" fontId="0" fillId="0" borderId="1" xfId="0" applyBorder="1"/>
    <xf numFmtId="0" fontId="4" fillId="0" borderId="0" xfId="0" applyFont="1"/>
    <xf numFmtId="0" fontId="0" fillId="3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24" xfId="0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8" xfId="0" applyBorder="1"/>
    <xf numFmtId="0" fontId="3" fillId="0" borderId="29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29" xfId="0" applyFont="1" applyBorder="1" applyAlignment="1">
      <alignment horizontal="centerContinuous"/>
    </xf>
    <xf numFmtId="0" fontId="11" fillId="5" borderId="0" xfId="0" applyFont="1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28" xfId="0" applyFill="1" applyBorder="1"/>
    <xf numFmtId="0" fontId="9" fillId="7" borderId="0" xfId="0" applyFont="1" applyFill="1"/>
    <xf numFmtId="0" fontId="0" fillId="8" borderId="0" xfId="0" applyFill="1"/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3" fillId="0" borderId="1" xfId="0" applyFont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6" xfId="0" applyBorder="1"/>
    <xf numFmtId="0" fontId="10" fillId="9" borderId="36" xfId="0" applyFont="1" applyFill="1" applyBorder="1" applyAlignment="1">
      <alignment horizontal="center"/>
    </xf>
    <xf numFmtId="0" fontId="10" fillId="9" borderId="37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0" fillId="9" borderId="38" xfId="0" applyFont="1" applyFill="1" applyBorder="1"/>
    <xf numFmtId="0" fontId="0" fillId="0" borderId="1" xfId="0" applyBorder="1" applyAlignment="1">
      <alignment horizontal="center" vertical="center"/>
    </xf>
    <xf numFmtId="9" fontId="15" fillId="0" borderId="0" xfId="1" applyFont="1"/>
    <xf numFmtId="2" fontId="0" fillId="0" borderId="1" xfId="0" applyNumberFormat="1" applyBorder="1"/>
    <xf numFmtId="2" fontId="0" fillId="0" borderId="0" xfId="0" applyNumberFormat="1"/>
    <xf numFmtId="0" fontId="11" fillId="0" borderId="1" xfId="0" applyFont="1" applyBorder="1"/>
    <xf numFmtId="0" fontId="0" fillId="0" borderId="0" xfId="0" applyAlignment="1">
      <alignment horizontal="center" vertical="center"/>
    </xf>
    <xf numFmtId="0" fontId="1" fillId="10" borderId="10" xfId="0" applyFont="1" applyFill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6" fillId="10" borderId="0" xfId="0" applyFont="1" applyFill="1"/>
    <xf numFmtId="0" fontId="9" fillId="0" borderId="0" xfId="0" applyFont="1"/>
    <xf numFmtId="165" fontId="0" fillId="7" borderId="0" xfId="0" applyNumberFormat="1" applyFill="1"/>
    <xf numFmtId="10" fontId="0" fillId="0" borderId="0" xfId="2" applyNumberFormat="1" applyFont="1"/>
    <xf numFmtId="0" fontId="3" fillId="0" borderId="41" xfId="0" applyFont="1" applyBorder="1" applyAlignment="1">
      <alignment horizontal="centerContinuous"/>
    </xf>
    <xf numFmtId="0" fontId="13" fillId="0" borderId="39" xfId="0" applyFont="1" applyBorder="1" applyAlignment="1">
      <alignment horizontal="centerContinuous"/>
    </xf>
    <xf numFmtId="0" fontId="13" fillId="0" borderId="36" xfId="0" applyFont="1" applyBorder="1" applyAlignment="1">
      <alignment horizontal="centerContinuous"/>
    </xf>
    <xf numFmtId="0" fontId="17" fillId="0" borderId="40" xfId="0" applyFont="1" applyBorder="1" applyAlignment="1">
      <alignment horizontal="centerContinuous"/>
    </xf>
    <xf numFmtId="0" fontId="10" fillId="11" borderId="1" xfId="0" applyFont="1" applyFill="1" applyBorder="1"/>
    <xf numFmtId="0" fontId="10" fillId="12" borderId="1" xfId="0" applyFont="1" applyFill="1" applyBorder="1"/>
    <xf numFmtId="0" fontId="0" fillId="13" borderId="1" xfId="0" applyFill="1" applyBorder="1"/>
    <xf numFmtId="0" fontId="10" fillId="4" borderId="1" xfId="0" applyFont="1" applyFill="1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166" fontId="0" fillId="0" borderId="0" xfId="2" applyNumberFormat="1" applyFont="1"/>
    <xf numFmtId="166" fontId="0" fillId="14" borderId="0" xfId="2" applyNumberFormat="1" applyFont="1" applyFill="1"/>
    <xf numFmtId="166" fontId="0" fillId="14" borderId="28" xfId="2" applyNumberFormat="1" applyFont="1" applyFill="1" applyBorder="1"/>
    <xf numFmtId="0" fontId="10" fillId="0" borderId="0" xfId="0" applyFont="1"/>
    <xf numFmtId="0" fontId="10" fillId="0" borderId="28" xfId="0" applyFont="1" applyBorder="1"/>
    <xf numFmtId="166" fontId="0" fillId="15" borderId="0" xfId="2" applyNumberFormat="1" applyFont="1" applyFill="1"/>
    <xf numFmtId="164" fontId="0" fillId="0" borderId="0" xfId="0" applyNumberFormat="1"/>
    <xf numFmtId="164" fontId="0" fillId="0" borderId="28" xfId="0" applyNumberFormat="1" applyBorder="1"/>
    <xf numFmtId="0" fontId="19" fillId="0" borderId="0" xfId="0" applyFont="1"/>
    <xf numFmtId="0" fontId="0" fillId="6" borderId="0" xfId="0" applyFill="1"/>
    <xf numFmtId="165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time studing for MBC 638 by</a:t>
            </a:r>
            <a:r>
              <a:rPr lang="en-US" b="1" baseline="0">
                <a:solidFill>
                  <a:sysClr val="windowText" lastClr="000000"/>
                </a:solidFill>
              </a:rPr>
              <a:t> week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 stat by weeks'!$J$18</c:f>
              <c:strCache>
                <c:ptCount val="1"/>
                <c:pt idx="0">
                  <c:v>w1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'descr stat by weeks'!$K$18</c:f>
              <c:numCache>
                <c:formatCode>General</c:formatCode>
                <c:ptCount val="1"/>
                <c:pt idx="0">
                  <c:v>96.142857142857139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E-4B39-8A96-BF2AB48EB88C}"/>
            </c:ext>
          </c:extLst>
        </c:ser>
        <c:ser>
          <c:idx val="1"/>
          <c:order val="1"/>
          <c:tx>
            <c:strRef>
              <c:f>'descr stat by weeks'!$J$19</c:f>
              <c:strCache>
                <c:ptCount val="1"/>
                <c:pt idx="0">
                  <c:v>w2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'descr stat by weeks'!$K$19</c:f>
              <c:numCache>
                <c:formatCode>General</c:formatCode>
                <c:ptCount val="1"/>
                <c:pt idx="0">
                  <c:v>78.714285714285708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E-4B39-8A96-BF2AB48EB88C}"/>
            </c:ext>
          </c:extLst>
        </c:ser>
        <c:ser>
          <c:idx val="2"/>
          <c:order val="2"/>
          <c:tx>
            <c:strRef>
              <c:f>'descr stat by weeks'!$J$20</c:f>
              <c:strCache>
                <c:ptCount val="1"/>
                <c:pt idx="0">
                  <c:v>w3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'descr stat by weeks'!$K$20</c:f>
              <c:numCache>
                <c:formatCode>General</c:formatCode>
                <c:ptCount val="1"/>
                <c:pt idx="0">
                  <c:v>89.571428571428569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E-4B39-8A96-BF2AB48EB88C}"/>
            </c:ext>
          </c:extLst>
        </c:ser>
        <c:ser>
          <c:idx val="3"/>
          <c:order val="3"/>
          <c:tx>
            <c:strRef>
              <c:f>'descr stat by weeks'!$J$21</c:f>
              <c:strCache>
                <c:ptCount val="1"/>
                <c:pt idx="0">
                  <c:v>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'descr stat by weeks'!$K$21</c:f>
              <c:numCache>
                <c:formatCode>General</c:formatCode>
                <c:ptCount val="1"/>
                <c:pt idx="0">
                  <c:v>97.857142857142861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E-4B39-8A96-BF2AB48EB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71888"/>
        <c:axId val="476987008"/>
      </c:barChart>
      <c:catAx>
        <c:axId val="478671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6987008"/>
        <c:crosses val="autoZero"/>
        <c:auto val="1"/>
        <c:lblAlgn val="ctr"/>
        <c:lblOffset val="100"/>
        <c:noMultiLvlLbl val="0"/>
      </c:catAx>
      <c:valAx>
        <c:axId val="476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Average time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studying (min)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After Process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'descriptive stat'!$R$7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'descriptive stat'!$Q$8:$Q$68</c:f>
              <c:numCache>
                <c:formatCode>General</c:formatCode>
                <c:ptCount val="61"/>
                <c:pt idx="0">
                  <c:v>-139.36181100741868</c:v>
                </c:pt>
                <c:pt idx="1">
                  <c:v>-128.39022683098094</c:v>
                </c:pt>
                <c:pt idx="2">
                  <c:v>-117.41864265454318</c:v>
                </c:pt>
                <c:pt idx="3">
                  <c:v>-106.44705847810542</c:v>
                </c:pt>
                <c:pt idx="4">
                  <c:v>-95.47547430166766</c:v>
                </c:pt>
                <c:pt idx="5">
                  <c:v>-84.503890125229901</c:v>
                </c:pt>
                <c:pt idx="6">
                  <c:v>-73.532305948792143</c:v>
                </c:pt>
                <c:pt idx="7">
                  <c:v>-62.560721772354384</c:v>
                </c:pt>
                <c:pt idx="8">
                  <c:v>-51.589137595916625</c:v>
                </c:pt>
                <c:pt idx="9">
                  <c:v>-40.617553419478867</c:v>
                </c:pt>
                <c:pt idx="10">
                  <c:v>-29.645969243041112</c:v>
                </c:pt>
                <c:pt idx="11">
                  <c:v>-18.674385066603357</c:v>
                </c:pt>
                <c:pt idx="12">
                  <c:v>-7.7028008901656015</c:v>
                </c:pt>
                <c:pt idx="13">
                  <c:v>3.2687832862721535</c:v>
                </c:pt>
                <c:pt idx="14">
                  <c:v>14.240367462709909</c:v>
                </c:pt>
                <c:pt idx="15">
                  <c:v>25.211951639147664</c:v>
                </c:pt>
                <c:pt idx="16">
                  <c:v>36.183535815585415</c:v>
                </c:pt>
                <c:pt idx="17">
                  <c:v>47.155119992023174</c:v>
                </c:pt>
                <c:pt idx="18">
                  <c:v>58.126704168460932</c:v>
                </c:pt>
                <c:pt idx="19">
                  <c:v>69.098288344898691</c:v>
                </c:pt>
                <c:pt idx="20">
                  <c:v>80.06987252133645</c:v>
                </c:pt>
                <c:pt idx="21">
                  <c:v>91.041456697774208</c:v>
                </c:pt>
                <c:pt idx="22">
                  <c:v>102.01304087421197</c:v>
                </c:pt>
                <c:pt idx="23">
                  <c:v>112.98462505064973</c:v>
                </c:pt>
                <c:pt idx="24">
                  <c:v>123.95620922708748</c:v>
                </c:pt>
                <c:pt idx="25">
                  <c:v>134.92779340352524</c:v>
                </c:pt>
                <c:pt idx="26">
                  <c:v>145.89937757996299</c:v>
                </c:pt>
                <c:pt idx="27">
                  <c:v>156.87096175640073</c:v>
                </c:pt>
                <c:pt idx="28">
                  <c:v>167.84254593283848</c:v>
                </c:pt>
                <c:pt idx="29">
                  <c:v>178.81413010927622</c:v>
                </c:pt>
                <c:pt idx="30">
                  <c:v>189.78571428571396</c:v>
                </c:pt>
                <c:pt idx="31">
                  <c:v>200.75729846215171</c:v>
                </c:pt>
                <c:pt idx="32">
                  <c:v>211.72888263858945</c:v>
                </c:pt>
                <c:pt idx="33">
                  <c:v>222.7004668150272</c:v>
                </c:pt>
                <c:pt idx="34">
                  <c:v>233.67205099146494</c:v>
                </c:pt>
                <c:pt idx="35">
                  <c:v>244.64363516790269</c:v>
                </c:pt>
                <c:pt idx="36">
                  <c:v>255.61521934434043</c:v>
                </c:pt>
                <c:pt idx="37">
                  <c:v>266.58680352077818</c:v>
                </c:pt>
                <c:pt idx="38">
                  <c:v>277.55838769721595</c:v>
                </c:pt>
                <c:pt idx="39">
                  <c:v>288.52997187365372</c:v>
                </c:pt>
                <c:pt idx="40">
                  <c:v>299.50155605009149</c:v>
                </c:pt>
                <c:pt idx="41">
                  <c:v>310.47314022652927</c:v>
                </c:pt>
                <c:pt idx="42">
                  <c:v>321.44472440296704</c:v>
                </c:pt>
                <c:pt idx="43">
                  <c:v>332.41630857940481</c:v>
                </c:pt>
                <c:pt idx="44">
                  <c:v>343.38789275584259</c:v>
                </c:pt>
                <c:pt idx="45">
                  <c:v>354.35947693228036</c:v>
                </c:pt>
                <c:pt idx="46">
                  <c:v>365.33106110871813</c:v>
                </c:pt>
                <c:pt idx="47">
                  <c:v>376.3026452851559</c:v>
                </c:pt>
                <c:pt idx="48">
                  <c:v>387.27422946159368</c:v>
                </c:pt>
                <c:pt idx="49">
                  <c:v>398.24581363803145</c:v>
                </c:pt>
                <c:pt idx="50">
                  <c:v>409.21739781446922</c:v>
                </c:pt>
                <c:pt idx="51">
                  <c:v>420.188981990907</c:v>
                </c:pt>
                <c:pt idx="52">
                  <c:v>431.16056616734477</c:v>
                </c:pt>
                <c:pt idx="53">
                  <c:v>442.13215034378254</c:v>
                </c:pt>
                <c:pt idx="54">
                  <c:v>453.10373452022031</c:v>
                </c:pt>
                <c:pt idx="55">
                  <c:v>464.07531869665809</c:v>
                </c:pt>
                <c:pt idx="56">
                  <c:v>475.04690287309586</c:v>
                </c:pt>
                <c:pt idx="57">
                  <c:v>486.01848704953363</c:v>
                </c:pt>
                <c:pt idx="58">
                  <c:v>496.99007122597141</c:v>
                </c:pt>
                <c:pt idx="59">
                  <c:v>507.96165540240918</c:v>
                </c:pt>
                <c:pt idx="60">
                  <c:v>518.93323957884695</c:v>
                </c:pt>
              </c:numCache>
            </c:numRef>
          </c:xVal>
          <c:yVal>
            <c:numRef>
              <c:f>'descriptive stat'!$R$8:$R$68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A-4146-BCBA-F3172A7DD2B3}"/>
            </c:ext>
          </c:extLst>
        </c:ser>
        <c:ser>
          <c:idx val="1"/>
          <c:order val="1"/>
          <c:tx>
            <c:strRef>
              <c:f>'descriptive stat'!$S$7</c:f>
              <c:strCache>
                <c:ptCount val="1"/>
                <c:pt idx="0">
                  <c:v>Normalize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'descriptive stat'!$Q$8:$Q$68</c:f>
              <c:numCache>
                <c:formatCode>General</c:formatCode>
                <c:ptCount val="61"/>
                <c:pt idx="0">
                  <c:v>-139.36181100741868</c:v>
                </c:pt>
                <c:pt idx="1">
                  <c:v>-128.39022683098094</c:v>
                </c:pt>
                <c:pt idx="2">
                  <c:v>-117.41864265454318</c:v>
                </c:pt>
                <c:pt idx="3">
                  <c:v>-106.44705847810542</c:v>
                </c:pt>
                <c:pt idx="4">
                  <c:v>-95.47547430166766</c:v>
                </c:pt>
                <c:pt idx="5">
                  <c:v>-84.503890125229901</c:v>
                </c:pt>
                <c:pt idx="6">
                  <c:v>-73.532305948792143</c:v>
                </c:pt>
                <c:pt idx="7">
                  <c:v>-62.560721772354384</c:v>
                </c:pt>
                <c:pt idx="8">
                  <c:v>-51.589137595916625</c:v>
                </c:pt>
                <c:pt idx="9">
                  <c:v>-40.617553419478867</c:v>
                </c:pt>
                <c:pt idx="10">
                  <c:v>-29.645969243041112</c:v>
                </c:pt>
                <c:pt idx="11">
                  <c:v>-18.674385066603357</c:v>
                </c:pt>
                <c:pt idx="12">
                  <c:v>-7.7028008901656015</c:v>
                </c:pt>
                <c:pt idx="13">
                  <c:v>3.2687832862721535</c:v>
                </c:pt>
                <c:pt idx="14">
                  <c:v>14.240367462709909</c:v>
                </c:pt>
                <c:pt idx="15">
                  <c:v>25.211951639147664</c:v>
                </c:pt>
                <c:pt idx="16">
                  <c:v>36.183535815585415</c:v>
                </c:pt>
                <c:pt idx="17">
                  <c:v>47.155119992023174</c:v>
                </c:pt>
                <c:pt idx="18">
                  <c:v>58.126704168460932</c:v>
                </c:pt>
                <c:pt idx="19">
                  <c:v>69.098288344898691</c:v>
                </c:pt>
                <c:pt idx="20">
                  <c:v>80.06987252133645</c:v>
                </c:pt>
                <c:pt idx="21">
                  <c:v>91.041456697774208</c:v>
                </c:pt>
                <c:pt idx="22">
                  <c:v>102.01304087421197</c:v>
                </c:pt>
                <c:pt idx="23">
                  <c:v>112.98462505064973</c:v>
                </c:pt>
                <c:pt idx="24">
                  <c:v>123.95620922708748</c:v>
                </c:pt>
                <c:pt idx="25">
                  <c:v>134.92779340352524</c:v>
                </c:pt>
                <c:pt idx="26">
                  <c:v>145.89937757996299</c:v>
                </c:pt>
                <c:pt idx="27">
                  <c:v>156.87096175640073</c:v>
                </c:pt>
                <c:pt idx="28">
                  <c:v>167.84254593283848</c:v>
                </c:pt>
                <c:pt idx="29">
                  <c:v>178.81413010927622</c:v>
                </c:pt>
                <c:pt idx="30">
                  <c:v>189.78571428571396</c:v>
                </c:pt>
                <c:pt idx="31">
                  <c:v>200.75729846215171</c:v>
                </c:pt>
                <c:pt idx="32">
                  <c:v>211.72888263858945</c:v>
                </c:pt>
                <c:pt idx="33">
                  <c:v>222.7004668150272</c:v>
                </c:pt>
                <c:pt idx="34">
                  <c:v>233.67205099146494</c:v>
                </c:pt>
                <c:pt idx="35">
                  <c:v>244.64363516790269</c:v>
                </c:pt>
                <c:pt idx="36">
                  <c:v>255.61521934434043</c:v>
                </c:pt>
                <c:pt idx="37">
                  <c:v>266.58680352077818</c:v>
                </c:pt>
                <c:pt idx="38">
                  <c:v>277.55838769721595</c:v>
                </c:pt>
                <c:pt idx="39">
                  <c:v>288.52997187365372</c:v>
                </c:pt>
                <c:pt idx="40">
                  <c:v>299.50155605009149</c:v>
                </c:pt>
                <c:pt idx="41">
                  <c:v>310.47314022652927</c:v>
                </c:pt>
                <c:pt idx="42">
                  <c:v>321.44472440296704</c:v>
                </c:pt>
                <c:pt idx="43">
                  <c:v>332.41630857940481</c:v>
                </c:pt>
                <c:pt idx="44">
                  <c:v>343.38789275584259</c:v>
                </c:pt>
                <c:pt idx="45">
                  <c:v>354.35947693228036</c:v>
                </c:pt>
                <c:pt idx="46">
                  <c:v>365.33106110871813</c:v>
                </c:pt>
                <c:pt idx="47">
                  <c:v>376.3026452851559</c:v>
                </c:pt>
                <c:pt idx="48">
                  <c:v>387.27422946159368</c:v>
                </c:pt>
                <c:pt idx="49">
                  <c:v>398.24581363803145</c:v>
                </c:pt>
                <c:pt idx="50">
                  <c:v>409.21739781446922</c:v>
                </c:pt>
                <c:pt idx="51">
                  <c:v>420.188981990907</c:v>
                </c:pt>
                <c:pt idx="52">
                  <c:v>431.16056616734477</c:v>
                </c:pt>
                <c:pt idx="53">
                  <c:v>442.13215034378254</c:v>
                </c:pt>
                <c:pt idx="54">
                  <c:v>453.10373452022031</c:v>
                </c:pt>
                <c:pt idx="55">
                  <c:v>464.07531869665809</c:v>
                </c:pt>
                <c:pt idx="56">
                  <c:v>475.04690287309586</c:v>
                </c:pt>
                <c:pt idx="57">
                  <c:v>486.01848704953363</c:v>
                </c:pt>
                <c:pt idx="58">
                  <c:v>496.99007122597141</c:v>
                </c:pt>
                <c:pt idx="59">
                  <c:v>507.96165540240918</c:v>
                </c:pt>
                <c:pt idx="60">
                  <c:v>518.93323957884695</c:v>
                </c:pt>
              </c:numCache>
            </c:numRef>
          </c:xVal>
          <c:yVal>
            <c:numRef>
              <c:f>'descriptive stat'!$S$8:$S$68</c:f>
              <c:numCache>
                <c:formatCode>General</c:formatCode>
                <c:ptCount val="61"/>
                <c:pt idx="0">
                  <c:v>4.0393878775097142E-5</c:v>
                </c:pt>
                <c:pt idx="1">
                  <c:v>5.4254083312411053E-5</c:v>
                </c:pt>
                <c:pt idx="2">
                  <c:v>7.2145019859383148E-5</c:v>
                </c:pt>
                <c:pt idx="3">
                  <c:v>9.4981131683811686E-5</c:v>
                </c:pt>
                <c:pt idx="4">
                  <c:v>1.2380134915116443E-4</c:v>
                </c:pt>
                <c:pt idx="5">
                  <c:v>1.5976088969186242E-4</c:v>
                </c:pt>
                <c:pt idx="6">
                  <c:v>2.0411391768689814E-4</c:v>
                </c:pt>
                <c:pt idx="7">
                  <c:v>2.5818548430258124E-4</c:v>
                </c:pt>
                <c:pt idx="8">
                  <c:v>3.2333154698312047E-4</c:v>
                </c:pt>
                <c:pt idx="9">
                  <c:v>4.0088646519146286E-4</c:v>
                </c:pt>
                <c:pt idx="10">
                  <c:v>4.9209818422700925E-4</c:v>
                </c:pt>
                <c:pt idx="11">
                  <c:v>5.9805232972273182E-4</c:v>
                </c:pt>
                <c:pt idx="12">
                  <c:v>7.1958759128371941E-4</c:v>
                </c:pt>
                <c:pt idx="13">
                  <c:v>8.5720599563793103E-4</c:v>
                </c:pt>
                <c:pt idx="14">
                  <c:v>1.0109828525735221E-3</c:v>
                </c:pt>
                <c:pt idx="15">
                  <c:v>1.1804821763482418E-3</c:v>
                </c:pt>
                <c:pt idx="16">
                  <c:v>1.36468410785468E-3</c:v>
                </c:pt>
                <c:pt idx="17">
                  <c:v>1.561931160459338E-3</c:v>
                </c:pt>
                <c:pt idx="18">
                  <c:v>1.7698998782713726E-3</c:v>
                </c:pt>
                <c:pt idx="19">
                  <c:v>1.9856036605944596E-3</c:v>
                </c:pt>
                <c:pt idx="20">
                  <c:v>2.2054310537833947E-3</c:v>
                </c:pt>
                <c:pt idx="21">
                  <c:v>2.4252217876630025E-3</c:v>
                </c:pt>
                <c:pt idx="22">
                  <c:v>2.640380350757511E-3</c:v>
                </c:pt>
                <c:pt idx="23">
                  <c:v>2.8460241323887254E-3</c:v>
                </c:pt>
                <c:pt idx="24">
                  <c:v>3.0371603364938203E-3</c:v>
                </c:pt>
                <c:pt idx="25">
                  <c:v>3.2088832487872122E-3</c:v>
                </c:pt>
                <c:pt idx="26">
                  <c:v>3.3565812774258184E-3</c:v>
                </c:pt>
                <c:pt idx="27">
                  <c:v>3.4761417250899936E-3</c:v>
                </c:pt>
                <c:pt idx="28">
                  <c:v>3.564140671820642E-3</c:v>
                </c:pt>
                <c:pt idx="29">
                  <c:v>3.6180057600933794E-3</c:v>
                </c:pt>
                <c:pt idx="30">
                  <c:v>3.6361410894352811E-3</c:v>
                </c:pt>
                <c:pt idx="31">
                  <c:v>3.6180057600933794E-3</c:v>
                </c:pt>
                <c:pt idx="32">
                  <c:v>3.5641406718206424E-3</c:v>
                </c:pt>
                <c:pt idx="33">
                  <c:v>3.4761417250899936E-3</c:v>
                </c:pt>
                <c:pt idx="34">
                  <c:v>3.3565812774258193E-3</c:v>
                </c:pt>
                <c:pt idx="35">
                  <c:v>3.2088832487872131E-3</c:v>
                </c:pt>
                <c:pt idx="36">
                  <c:v>3.0371603364938212E-3</c:v>
                </c:pt>
                <c:pt idx="37">
                  <c:v>2.8460241323887267E-3</c:v>
                </c:pt>
                <c:pt idx="38">
                  <c:v>2.6403803507575123E-3</c:v>
                </c:pt>
                <c:pt idx="39">
                  <c:v>2.4252217876630038E-3</c:v>
                </c:pt>
                <c:pt idx="40">
                  <c:v>2.205431053783396E-3</c:v>
                </c:pt>
                <c:pt idx="41">
                  <c:v>1.9856036605944601E-3</c:v>
                </c:pt>
                <c:pt idx="42">
                  <c:v>1.7698998782713726E-3</c:v>
                </c:pt>
                <c:pt idx="43">
                  <c:v>1.561931160459338E-3</c:v>
                </c:pt>
                <c:pt idx="44">
                  <c:v>1.36468410785468E-3</c:v>
                </c:pt>
                <c:pt idx="45">
                  <c:v>1.1804821763482412E-3</c:v>
                </c:pt>
                <c:pt idx="46">
                  <c:v>1.0109828525735214E-3</c:v>
                </c:pt>
                <c:pt idx="47">
                  <c:v>8.5720599563792995E-4</c:v>
                </c:pt>
                <c:pt idx="48">
                  <c:v>7.1958759128371865E-4</c:v>
                </c:pt>
                <c:pt idx="49">
                  <c:v>5.9805232972273096E-4</c:v>
                </c:pt>
                <c:pt idx="50">
                  <c:v>4.9209818422700827E-4</c:v>
                </c:pt>
                <c:pt idx="51">
                  <c:v>4.0088646519146221E-4</c:v>
                </c:pt>
                <c:pt idx="52">
                  <c:v>3.2333154698311922E-4</c:v>
                </c:pt>
                <c:pt idx="53">
                  <c:v>2.5818548430258016E-4</c:v>
                </c:pt>
                <c:pt idx="54">
                  <c:v>2.041139176868973E-4</c:v>
                </c:pt>
                <c:pt idx="55">
                  <c:v>1.5976088969186155E-4</c:v>
                </c:pt>
                <c:pt idx="56">
                  <c:v>1.2380134915116386E-4</c:v>
                </c:pt>
                <c:pt idx="57">
                  <c:v>9.4981131683811226E-5</c:v>
                </c:pt>
                <c:pt idx="58">
                  <c:v>7.2145019859382688E-5</c:v>
                </c:pt>
                <c:pt idx="59">
                  <c:v>5.4254083312410714E-5</c:v>
                </c:pt>
                <c:pt idx="60">
                  <c:v>4.0393878775096824E-5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A-4146-BCBA-F3172A7D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86728"/>
        <c:axId val="353469024"/>
      </c:scatterChart>
      <c:valAx>
        <c:axId val="597386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69024"/>
        <c:crosses val="autoZero"/>
        <c:crossBetween val="midCat"/>
      </c:valAx>
      <c:valAx>
        <c:axId val="353469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86728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Moving</a:t>
            </a:r>
            <a:r>
              <a:rPr lang="en-US" b="1" baseline="0">
                <a:solidFill>
                  <a:sysClr val="windowText" lastClr="000000"/>
                </a:solidFill>
              </a:rPr>
              <a:t> Range Chart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069812116773654"/>
          <c:y val="2.6622291522477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DATA+control chr'!$U$6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chr'!$U$7:$U$34</c:f>
              <c:numCache>
                <c:formatCode>General</c:formatCode>
                <c:ptCount val="28"/>
                <c:pt idx="1">
                  <c:v>24</c:v>
                </c:pt>
                <c:pt idx="2">
                  <c:v>216</c:v>
                </c:pt>
                <c:pt idx="3">
                  <c:v>192</c:v>
                </c:pt>
                <c:pt idx="4">
                  <c:v>25</c:v>
                </c:pt>
                <c:pt idx="5">
                  <c:v>25</c:v>
                </c:pt>
                <c:pt idx="6">
                  <c:v>280</c:v>
                </c:pt>
                <c:pt idx="7">
                  <c:v>220</c:v>
                </c:pt>
                <c:pt idx="8">
                  <c:v>24</c:v>
                </c:pt>
                <c:pt idx="9">
                  <c:v>36</c:v>
                </c:pt>
                <c:pt idx="10">
                  <c:v>270</c:v>
                </c:pt>
                <c:pt idx="11">
                  <c:v>270</c:v>
                </c:pt>
                <c:pt idx="12">
                  <c:v>0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123</c:v>
                </c:pt>
                <c:pt idx="17">
                  <c:v>7</c:v>
                </c:pt>
                <c:pt idx="18">
                  <c:v>55</c:v>
                </c:pt>
                <c:pt idx="19">
                  <c:v>55</c:v>
                </c:pt>
                <c:pt idx="20">
                  <c:v>215</c:v>
                </c:pt>
                <c:pt idx="21">
                  <c:v>190</c:v>
                </c:pt>
                <c:pt idx="22">
                  <c:v>80</c:v>
                </c:pt>
                <c:pt idx="23">
                  <c:v>90</c:v>
                </c:pt>
                <c:pt idx="24">
                  <c:v>30</c:v>
                </c:pt>
                <c:pt idx="25">
                  <c:v>60</c:v>
                </c:pt>
                <c:pt idx="26">
                  <c:v>270</c:v>
                </c:pt>
                <c:pt idx="2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A-4FD9-86E6-EAE80DE1F59E}"/>
            </c:ext>
          </c:extLst>
        </c:ser>
        <c:ser>
          <c:idx val="1"/>
          <c:order val="1"/>
          <c:tx>
            <c:strRef>
              <c:f>'MAIN DATA+control chr'!$V$6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chr'!$V$7:$V$34</c:f>
              <c:numCache>
                <c:formatCode>0.0000</c:formatCode>
                <c:ptCount val="28"/>
                <c:pt idx="0">
                  <c:v>125.81481481481481</c:v>
                </c:pt>
                <c:pt idx="1">
                  <c:v>125.81481481481481</c:v>
                </c:pt>
                <c:pt idx="2">
                  <c:v>125.81481481481481</c:v>
                </c:pt>
                <c:pt idx="3">
                  <c:v>125.81481481481481</c:v>
                </c:pt>
                <c:pt idx="4">
                  <c:v>125.81481481481481</c:v>
                </c:pt>
                <c:pt idx="5">
                  <c:v>125.81481481481481</c:v>
                </c:pt>
                <c:pt idx="6">
                  <c:v>125.81481481481481</c:v>
                </c:pt>
                <c:pt idx="7">
                  <c:v>125.81481481481481</c:v>
                </c:pt>
                <c:pt idx="8">
                  <c:v>125.81481481481481</c:v>
                </c:pt>
                <c:pt idx="9">
                  <c:v>125.81481481481481</c:v>
                </c:pt>
                <c:pt idx="10">
                  <c:v>125.81481481481481</c:v>
                </c:pt>
                <c:pt idx="11">
                  <c:v>125.81481481481481</c:v>
                </c:pt>
                <c:pt idx="12">
                  <c:v>125.81481481481481</c:v>
                </c:pt>
                <c:pt idx="13">
                  <c:v>125.81481481481481</c:v>
                </c:pt>
                <c:pt idx="14">
                  <c:v>125.81481481481481</c:v>
                </c:pt>
                <c:pt idx="15">
                  <c:v>125.81481481481481</c:v>
                </c:pt>
                <c:pt idx="16">
                  <c:v>125.81481481481481</c:v>
                </c:pt>
                <c:pt idx="17">
                  <c:v>125.81481481481481</c:v>
                </c:pt>
                <c:pt idx="18">
                  <c:v>125.81481481481481</c:v>
                </c:pt>
                <c:pt idx="19">
                  <c:v>125.81481481481481</c:v>
                </c:pt>
                <c:pt idx="20">
                  <c:v>125.81481481481481</c:v>
                </c:pt>
                <c:pt idx="21">
                  <c:v>125.81481481481481</c:v>
                </c:pt>
                <c:pt idx="22">
                  <c:v>125.81481481481481</c:v>
                </c:pt>
                <c:pt idx="23">
                  <c:v>125.81481481481481</c:v>
                </c:pt>
                <c:pt idx="24">
                  <c:v>125.81481481481481</c:v>
                </c:pt>
                <c:pt idx="25">
                  <c:v>125.81481481481481</c:v>
                </c:pt>
                <c:pt idx="26">
                  <c:v>125.81481481481481</c:v>
                </c:pt>
                <c:pt idx="27">
                  <c:v>125.81481481481481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A-4FD9-86E6-EAE80DE1F59E}"/>
            </c:ext>
          </c:extLst>
        </c:ser>
        <c:ser>
          <c:idx val="2"/>
          <c:order val="2"/>
          <c:tx>
            <c:strRef>
              <c:f>'MAIN DATA+control chr'!$W$6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chr'!$W$7:$W$34</c:f>
              <c:numCache>
                <c:formatCode>General</c:formatCode>
                <c:ptCount val="28"/>
                <c:pt idx="0">
                  <c:v>411.41444444444443</c:v>
                </c:pt>
                <c:pt idx="1">
                  <c:v>411.41444444444443</c:v>
                </c:pt>
                <c:pt idx="2">
                  <c:v>411.41444444444443</c:v>
                </c:pt>
                <c:pt idx="3">
                  <c:v>411.41444444444443</c:v>
                </c:pt>
                <c:pt idx="4">
                  <c:v>411.41444444444443</c:v>
                </c:pt>
                <c:pt idx="5">
                  <c:v>411.41444444444443</c:v>
                </c:pt>
                <c:pt idx="6">
                  <c:v>411.41444444444443</c:v>
                </c:pt>
                <c:pt idx="7">
                  <c:v>411.41444444444443</c:v>
                </c:pt>
                <c:pt idx="8">
                  <c:v>411.41444444444443</c:v>
                </c:pt>
                <c:pt idx="9">
                  <c:v>411.41444444444443</c:v>
                </c:pt>
                <c:pt idx="10">
                  <c:v>411.41444444444443</c:v>
                </c:pt>
                <c:pt idx="11">
                  <c:v>411.41444444444443</c:v>
                </c:pt>
                <c:pt idx="12">
                  <c:v>411.41444444444443</c:v>
                </c:pt>
                <c:pt idx="13">
                  <c:v>411.41444444444443</c:v>
                </c:pt>
                <c:pt idx="14">
                  <c:v>411.41444444444443</c:v>
                </c:pt>
                <c:pt idx="15">
                  <c:v>411.41444444444443</c:v>
                </c:pt>
                <c:pt idx="16">
                  <c:v>411.41444444444443</c:v>
                </c:pt>
                <c:pt idx="17">
                  <c:v>411.41444444444443</c:v>
                </c:pt>
                <c:pt idx="18">
                  <c:v>411.41444444444443</c:v>
                </c:pt>
                <c:pt idx="19">
                  <c:v>411.41444444444443</c:v>
                </c:pt>
                <c:pt idx="20">
                  <c:v>411.41444444444443</c:v>
                </c:pt>
                <c:pt idx="21">
                  <c:v>411.41444444444443</c:v>
                </c:pt>
                <c:pt idx="22">
                  <c:v>411.41444444444443</c:v>
                </c:pt>
                <c:pt idx="23">
                  <c:v>411.41444444444443</c:v>
                </c:pt>
                <c:pt idx="24">
                  <c:v>411.41444444444443</c:v>
                </c:pt>
                <c:pt idx="25">
                  <c:v>411.41444444444443</c:v>
                </c:pt>
                <c:pt idx="26">
                  <c:v>411.41444444444443</c:v>
                </c:pt>
                <c:pt idx="27">
                  <c:v>411.41444444444443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A-4FD9-86E6-EAE80DE1F59E}"/>
            </c:ext>
          </c:extLst>
        </c:ser>
        <c:ser>
          <c:idx val="3"/>
          <c:order val="3"/>
          <c:tx>
            <c:strRef>
              <c:f>'MAIN DATA+control chr'!$X$6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chr'!$X$7:$X$34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A-4FD9-86E6-EAE80DE1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04232"/>
        <c:axId val="447104560"/>
      </c:lineChart>
      <c:catAx>
        <c:axId val="44710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4560"/>
        <c:crosses val="autoZero"/>
        <c:auto val="1"/>
        <c:lblAlgn val="ctr"/>
        <c:lblOffset val="100"/>
        <c:noMultiLvlLbl val="0"/>
      </c:catAx>
      <c:valAx>
        <c:axId val="4471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Moving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0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Study</a:t>
            </a:r>
            <a:r>
              <a:rPr lang="en-US" sz="1400" b="1" baseline="0">
                <a:solidFill>
                  <a:sysClr val="windowText" lastClr="000000"/>
                </a:solidFill>
              </a:rPr>
              <a:t> time</a:t>
            </a:r>
            <a:endParaRPr lang="en-US" sz="1400" b="1">
              <a:solidFill>
                <a:sysClr val="windowText" lastClr="000000"/>
              </a:solidFill>
            </a:endParaRPr>
          </a:p>
          <a:p>
            <a:pPr algn="ctr">
              <a:defRPr/>
            </a:pPr>
            <a:r>
              <a:rPr lang="en-US" sz="900"/>
              <a:t>Individuals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DATA+control chr'!$Z$6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chr'!$Z$7:$Z$34</c:f>
              <c:numCache>
                <c:formatCode>General</c:formatCode>
                <c:ptCount val="28"/>
                <c:pt idx="0">
                  <c:v>50</c:v>
                </c:pt>
                <c:pt idx="1">
                  <c:v>26</c:v>
                </c:pt>
                <c:pt idx="2">
                  <c:v>242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  <c:pt idx="6">
                  <c:v>280</c:v>
                </c:pt>
                <c:pt idx="7">
                  <c:v>60</c:v>
                </c:pt>
                <c:pt idx="8">
                  <c:v>36</c:v>
                </c:pt>
                <c:pt idx="9">
                  <c:v>0</c:v>
                </c:pt>
                <c:pt idx="10">
                  <c:v>270</c:v>
                </c:pt>
                <c:pt idx="11">
                  <c:v>0</c:v>
                </c:pt>
                <c:pt idx="12">
                  <c:v>0</c:v>
                </c:pt>
                <c:pt idx="13">
                  <c:v>185</c:v>
                </c:pt>
                <c:pt idx="14">
                  <c:v>0</c:v>
                </c:pt>
                <c:pt idx="15">
                  <c:v>185</c:v>
                </c:pt>
                <c:pt idx="16">
                  <c:v>62</c:v>
                </c:pt>
                <c:pt idx="17">
                  <c:v>55</c:v>
                </c:pt>
                <c:pt idx="18">
                  <c:v>0</c:v>
                </c:pt>
                <c:pt idx="19">
                  <c:v>55</c:v>
                </c:pt>
                <c:pt idx="20">
                  <c:v>270</c:v>
                </c:pt>
                <c:pt idx="21">
                  <c:v>80</c:v>
                </c:pt>
                <c:pt idx="22">
                  <c:v>0</c:v>
                </c:pt>
                <c:pt idx="23">
                  <c:v>90</c:v>
                </c:pt>
                <c:pt idx="24">
                  <c:v>60</c:v>
                </c:pt>
                <c:pt idx="25">
                  <c:v>0</c:v>
                </c:pt>
                <c:pt idx="26">
                  <c:v>270</c:v>
                </c:pt>
                <c:pt idx="2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805-A56A-2F97B9E62D1C}"/>
            </c:ext>
          </c:extLst>
        </c:ser>
        <c:ser>
          <c:idx val="1"/>
          <c:order val="1"/>
          <c:tx>
            <c:strRef>
              <c:f>'MAIN DATA+control chr'!$AA$6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chr'!$AA$7:$AA$34</c:f>
              <c:numCache>
                <c:formatCode>0.0000</c:formatCode>
                <c:ptCount val="28"/>
                <c:pt idx="0">
                  <c:v>90.571428571428569</c:v>
                </c:pt>
                <c:pt idx="1">
                  <c:v>90.571428571428569</c:v>
                </c:pt>
                <c:pt idx="2">
                  <c:v>90.571428571428569</c:v>
                </c:pt>
                <c:pt idx="3">
                  <c:v>90.571428571428569</c:v>
                </c:pt>
                <c:pt idx="4">
                  <c:v>90.571428571428569</c:v>
                </c:pt>
                <c:pt idx="5">
                  <c:v>90.571428571428569</c:v>
                </c:pt>
                <c:pt idx="6">
                  <c:v>90.571428571428569</c:v>
                </c:pt>
                <c:pt idx="7">
                  <c:v>90.571428571428569</c:v>
                </c:pt>
                <c:pt idx="8">
                  <c:v>90.571428571428569</c:v>
                </c:pt>
                <c:pt idx="9">
                  <c:v>90.571428571428569</c:v>
                </c:pt>
                <c:pt idx="10">
                  <c:v>90.571428571428569</c:v>
                </c:pt>
                <c:pt idx="11">
                  <c:v>90.571428571428569</c:v>
                </c:pt>
                <c:pt idx="12">
                  <c:v>90.571428571428569</c:v>
                </c:pt>
                <c:pt idx="13">
                  <c:v>90.571428571428569</c:v>
                </c:pt>
                <c:pt idx="14">
                  <c:v>90.571428571428569</c:v>
                </c:pt>
                <c:pt idx="15">
                  <c:v>90.571428571428569</c:v>
                </c:pt>
                <c:pt idx="16">
                  <c:v>90.571428571428569</c:v>
                </c:pt>
                <c:pt idx="17">
                  <c:v>90.571428571428569</c:v>
                </c:pt>
                <c:pt idx="18">
                  <c:v>90.571428571428569</c:v>
                </c:pt>
                <c:pt idx="19">
                  <c:v>90.571428571428569</c:v>
                </c:pt>
                <c:pt idx="20">
                  <c:v>90.571428571428569</c:v>
                </c:pt>
                <c:pt idx="21">
                  <c:v>90.571428571428569</c:v>
                </c:pt>
                <c:pt idx="22">
                  <c:v>90.571428571428569</c:v>
                </c:pt>
                <c:pt idx="23">
                  <c:v>90.571428571428569</c:v>
                </c:pt>
                <c:pt idx="24">
                  <c:v>90.571428571428569</c:v>
                </c:pt>
                <c:pt idx="25">
                  <c:v>90.571428571428569</c:v>
                </c:pt>
                <c:pt idx="26">
                  <c:v>90.571428571428569</c:v>
                </c:pt>
                <c:pt idx="27">
                  <c:v>90.571428571428569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805-A56A-2F97B9E62D1C}"/>
            </c:ext>
          </c:extLst>
        </c:ser>
        <c:ser>
          <c:idx val="2"/>
          <c:order val="2"/>
          <c:tx>
            <c:strRef>
              <c:f>'MAIN DATA+control chr'!$AB$6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chr'!$AB$7:$AB$34</c:f>
              <c:numCache>
                <c:formatCode>General</c:formatCode>
                <c:ptCount val="28"/>
                <c:pt idx="0">
                  <c:v>366.73481481481485</c:v>
                </c:pt>
                <c:pt idx="1">
                  <c:v>366.73481481481485</c:v>
                </c:pt>
                <c:pt idx="2">
                  <c:v>366.73481481481485</c:v>
                </c:pt>
                <c:pt idx="3">
                  <c:v>366.73481481481485</c:v>
                </c:pt>
                <c:pt idx="4">
                  <c:v>366.73481481481485</c:v>
                </c:pt>
                <c:pt idx="5">
                  <c:v>366.73481481481485</c:v>
                </c:pt>
                <c:pt idx="6">
                  <c:v>366.73481481481485</c:v>
                </c:pt>
                <c:pt idx="7">
                  <c:v>366.73481481481485</c:v>
                </c:pt>
                <c:pt idx="8">
                  <c:v>366.73481481481485</c:v>
                </c:pt>
                <c:pt idx="9">
                  <c:v>366.73481481481485</c:v>
                </c:pt>
                <c:pt idx="10">
                  <c:v>366.73481481481485</c:v>
                </c:pt>
                <c:pt idx="11">
                  <c:v>366.73481481481485</c:v>
                </c:pt>
                <c:pt idx="12">
                  <c:v>366.73481481481485</c:v>
                </c:pt>
                <c:pt idx="13">
                  <c:v>366.73481481481485</c:v>
                </c:pt>
                <c:pt idx="14">
                  <c:v>366.73481481481485</c:v>
                </c:pt>
                <c:pt idx="15">
                  <c:v>366.73481481481485</c:v>
                </c:pt>
                <c:pt idx="16">
                  <c:v>366.73481481481485</c:v>
                </c:pt>
                <c:pt idx="17">
                  <c:v>366.73481481481485</c:v>
                </c:pt>
                <c:pt idx="18">
                  <c:v>366.73481481481485</c:v>
                </c:pt>
                <c:pt idx="19">
                  <c:v>366.73481481481485</c:v>
                </c:pt>
                <c:pt idx="20">
                  <c:v>366.73481481481485</c:v>
                </c:pt>
                <c:pt idx="21">
                  <c:v>366.73481481481485</c:v>
                </c:pt>
                <c:pt idx="22">
                  <c:v>366.73481481481485</c:v>
                </c:pt>
                <c:pt idx="23">
                  <c:v>366.73481481481485</c:v>
                </c:pt>
                <c:pt idx="24">
                  <c:v>366.73481481481485</c:v>
                </c:pt>
                <c:pt idx="25">
                  <c:v>366.73481481481485</c:v>
                </c:pt>
                <c:pt idx="26">
                  <c:v>366.73481481481485</c:v>
                </c:pt>
                <c:pt idx="27">
                  <c:v>366.73481481481485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2-4805-A56A-2F97B9E62D1C}"/>
            </c:ext>
          </c:extLst>
        </c:ser>
        <c:ser>
          <c:idx val="3"/>
          <c:order val="3"/>
          <c:tx>
            <c:strRef>
              <c:f>'MAIN DATA+control chr'!$AC$6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chr'!$AC$7:$AC$34</c:f>
              <c:numCache>
                <c:formatCode>General</c:formatCode>
                <c:ptCount val="28"/>
                <c:pt idx="0">
                  <c:v>-115.10518518518521</c:v>
                </c:pt>
                <c:pt idx="1">
                  <c:v>-115.10518518518521</c:v>
                </c:pt>
                <c:pt idx="2">
                  <c:v>-115.10518518518521</c:v>
                </c:pt>
                <c:pt idx="3">
                  <c:v>-115.10518518518521</c:v>
                </c:pt>
                <c:pt idx="4">
                  <c:v>-115.10518518518521</c:v>
                </c:pt>
                <c:pt idx="5">
                  <c:v>-115.10518518518521</c:v>
                </c:pt>
                <c:pt idx="6">
                  <c:v>-115.10518518518521</c:v>
                </c:pt>
                <c:pt idx="7">
                  <c:v>-115.10518518518521</c:v>
                </c:pt>
                <c:pt idx="8">
                  <c:v>-115.10518518518521</c:v>
                </c:pt>
                <c:pt idx="9">
                  <c:v>-115.10518518518521</c:v>
                </c:pt>
                <c:pt idx="10">
                  <c:v>-115.10518518518521</c:v>
                </c:pt>
                <c:pt idx="11">
                  <c:v>-115.10518518518521</c:v>
                </c:pt>
                <c:pt idx="12">
                  <c:v>-115.10518518518521</c:v>
                </c:pt>
                <c:pt idx="13">
                  <c:v>-115.10518518518521</c:v>
                </c:pt>
                <c:pt idx="14">
                  <c:v>-115.10518518518521</c:v>
                </c:pt>
                <c:pt idx="15">
                  <c:v>-115.10518518518521</c:v>
                </c:pt>
                <c:pt idx="16">
                  <c:v>-115.10518518518521</c:v>
                </c:pt>
                <c:pt idx="17">
                  <c:v>-115.10518518518521</c:v>
                </c:pt>
                <c:pt idx="18">
                  <c:v>-115.10518518518521</c:v>
                </c:pt>
                <c:pt idx="19">
                  <c:v>-115.10518518518521</c:v>
                </c:pt>
                <c:pt idx="20">
                  <c:v>-115.10518518518521</c:v>
                </c:pt>
                <c:pt idx="21">
                  <c:v>-115.10518518518521</c:v>
                </c:pt>
                <c:pt idx="22">
                  <c:v>-115.10518518518521</c:v>
                </c:pt>
                <c:pt idx="23">
                  <c:v>-115.10518518518521</c:v>
                </c:pt>
                <c:pt idx="24">
                  <c:v>-115.10518518518521</c:v>
                </c:pt>
                <c:pt idx="25">
                  <c:v>-115.10518518518521</c:v>
                </c:pt>
                <c:pt idx="26">
                  <c:v>-115.10518518518521</c:v>
                </c:pt>
                <c:pt idx="27">
                  <c:v>-115.10518518518521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2-4805-A56A-2F97B9E6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81152"/>
        <c:axId val="361962088"/>
      </c:lineChart>
      <c:catAx>
        <c:axId val="4466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62088"/>
        <c:crosses val="autoZero"/>
        <c:auto val="1"/>
        <c:lblAlgn val="ctr"/>
        <c:lblOffset val="100"/>
        <c:noMultiLvlLbl val="0"/>
      </c:catAx>
      <c:valAx>
        <c:axId val="3619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Study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Time  for MBC638(min)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DATA+control chr'!$B$3</c:f>
              <c:strCache>
                <c:ptCount val="1"/>
                <c:pt idx="0">
                  <c:v>Study time per day for class MBC638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DATA+control chr'!$A$4:$A$31</c:f>
              <c:strCache>
                <c:ptCount val="2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 </c:v>
                </c:pt>
                <c:pt idx="6">
                  <c:v>Day 7 </c:v>
                </c:pt>
                <c:pt idx="7">
                  <c:v>Day 8 </c:v>
                </c:pt>
                <c:pt idx="8">
                  <c:v>Day 9 </c:v>
                </c:pt>
                <c:pt idx="9">
                  <c:v>Day 10 </c:v>
                </c:pt>
                <c:pt idx="10">
                  <c:v>Day 11</c:v>
                </c:pt>
                <c:pt idx="11">
                  <c:v>Day 12</c:v>
                </c:pt>
                <c:pt idx="12">
                  <c:v>Day 13 </c:v>
                </c:pt>
                <c:pt idx="13">
                  <c:v>Day 14 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</c:strCache>
            </c:strRef>
          </c:cat>
          <c:val>
            <c:numRef>
              <c:f>'MAIN DATA+control chr'!$B$4:$B$31</c:f>
              <c:numCache>
                <c:formatCode>General</c:formatCode>
                <c:ptCount val="28"/>
                <c:pt idx="0">
                  <c:v>50</c:v>
                </c:pt>
                <c:pt idx="1">
                  <c:v>26</c:v>
                </c:pt>
                <c:pt idx="2">
                  <c:v>242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  <c:pt idx="6">
                  <c:v>280</c:v>
                </c:pt>
                <c:pt idx="7">
                  <c:v>60</c:v>
                </c:pt>
                <c:pt idx="8">
                  <c:v>36</c:v>
                </c:pt>
                <c:pt idx="9">
                  <c:v>0</c:v>
                </c:pt>
                <c:pt idx="10">
                  <c:v>270</c:v>
                </c:pt>
                <c:pt idx="11">
                  <c:v>0</c:v>
                </c:pt>
                <c:pt idx="12">
                  <c:v>0</c:v>
                </c:pt>
                <c:pt idx="13">
                  <c:v>185</c:v>
                </c:pt>
                <c:pt idx="14">
                  <c:v>0</c:v>
                </c:pt>
                <c:pt idx="15">
                  <c:v>185</c:v>
                </c:pt>
                <c:pt idx="16">
                  <c:v>62</c:v>
                </c:pt>
                <c:pt idx="17">
                  <c:v>55</c:v>
                </c:pt>
                <c:pt idx="18">
                  <c:v>0</c:v>
                </c:pt>
                <c:pt idx="19">
                  <c:v>55</c:v>
                </c:pt>
                <c:pt idx="20">
                  <c:v>270</c:v>
                </c:pt>
                <c:pt idx="21">
                  <c:v>80</c:v>
                </c:pt>
                <c:pt idx="22">
                  <c:v>0</c:v>
                </c:pt>
                <c:pt idx="23">
                  <c:v>90</c:v>
                </c:pt>
                <c:pt idx="24">
                  <c:v>60</c:v>
                </c:pt>
                <c:pt idx="25">
                  <c:v>0</c:v>
                </c:pt>
                <c:pt idx="26">
                  <c:v>270</c:v>
                </c:pt>
                <c:pt idx="2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5-4C23-B0B0-41C8C9300B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0090704"/>
        <c:axId val="410091032"/>
      </c:lineChart>
      <c:catAx>
        <c:axId val="410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1032"/>
        <c:crosses val="autoZero"/>
        <c:auto val="1"/>
        <c:lblAlgn val="ctr"/>
        <c:lblOffset val="100"/>
        <c:noMultiLvlLbl val="0"/>
      </c:catAx>
      <c:valAx>
        <c:axId val="4100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Study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800"/>
              <a:t>Moving range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DATA+control chr'!$C$65</c:f>
              <c:strCache>
                <c:ptCount val="1"/>
                <c:pt idx="0">
                  <c:v>mR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chr'!$C$66:$C$79</c:f>
              <c:numCache>
                <c:formatCode>General</c:formatCode>
                <c:ptCount val="14"/>
                <c:pt idx="1">
                  <c:v>38</c:v>
                </c:pt>
                <c:pt idx="2">
                  <c:v>40</c:v>
                </c:pt>
                <c:pt idx="3">
                  <c:v>70</c:v>
                </c:pt>
                <c:pt idx="4">
                  <c:v>110</c:v>
                </c:pt>
                <c:pt idx="5">
                  <c:v>285</c:v>
                </c:pt>
                <c:pt idx="6">
                  <c:v>65</c:v>
                </c:pt>
                <c:pt idx="7">
                  <c:v>210</c:v>
                </c:pt>
                <c:pt idx="8">
                  <c:v>30</c:v>
                </c:pt>
                <c:pt idx="9">
                  <c:v>5</c:v>
                </c:pt>
                <c:pt idx="10">
                  <c:v>120</c:v>
                </c:pt>
                <c:pt idx="11">
                  <c:v>180</c:v>
                </c:pt>
                <c:pt idx="12">
                  <c:v>280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8-4F6D-8BEC-20E8C9F7BAD0}"/>
            </c:ext>
          </c:extLst>
        </c:ser>
        <c:ser>
          <c:idx val="1"/>
          <c:order val="1"/>
          <c:tx>
            <c:strRef>
              <c:f>'MAIN DATA+control chr'!$D$65</c:f>
              <c:strCache>
                <c:ptCount val="1"/>
                <c:pt idx="0">
                  <c:v>mRbar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chr'!$D$66:$D$79</c:f>
              <c:numCache>
                <c:formatCode>General</c:formatCode>
                <c:ptCount val="14"/>
                <c:pt idx="0">
                  <c:v>110.61538461538461</c:v>
                </c:pt>
                <c:pt idx="1">
                  <c:v>110.61538461538461</c:v>
                </c:pt>
                <c:pt idx="2">
                  <c:v>110.61538461538461</c:v>
                </c:pt>
                <c:pt idx="3">
                  <c:v>110.61538461538461</c:v>
                </c:pt>
                <c:pt idx="4">
                  <c:v>110.61538461538461</c:v>
                </c:pt>
                <c:pt idx="5">
                  <c:v>110.61538461538461</c:v>
                </c:pt>
                <c:pt idx="6">
                  <c:v>110.61538461538461</c:v>
                </c:pt>
                <c:pt idx="7">
                  <c:v>110.61538461538461</c:v>
                </c:pt>
                <c:pt idx="8">
                  <c:v>110.61538461538461</c:v>
                </c:pt>
                <c:pt idx="9">
                  <c:v>110.61538461538461</c:v>
                </c:pt>
                <c:pt idx="10">
                  <c:v>110.61538461538461</c:v>
                </c:pt>
                <c:pt idx="11">
                  <c:v>110.61538461538461</c:v>
                </c:pt>
                <c:pt idx="12">
                  <c:v>110.61538461538461</c:v>
                </c:pt>
                <c:pt idx="13">
                  <c:v>110.61538461538461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8-4F6D-8BEC-20E8C9F7BAD0}"/>
            </c:ext>
          </c:extLst>
        </c:ser>
        <c:ser>
          <c:idx val="2"/>
          <c:order val="2"/>
          <c:tx>
            <c:strRef>
              <c:f>'MAIN DATA+control chr'!$E$65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chr'!$E$66:$E$79</c:f>
              <c:numCache>
                <c:formatCode>General</c:formatCode>
                <c:ptCount val="14"/>
                <c:pt idx="0">
                  <c:v>361.71230769230766</c:v>
                </c:pt>
                <c:pt idx="1">
                  <c:v>361.71230769230766</c:v>
                </c:pt>
                <c:pt idx="2">
                  <c:v>361.71230769230766</c:v>
                </c:pt>
                <c:pt idx="3">
                  <c:v>361.71230769230766</c:v>
                </c:pt>
                <c:pt idx="4">
                  <c:v>361.71230769230766</c:v>
                </c:pt>
                <c:pt idx="5">
                  <c:v>361.71230769230766</c:v>
                </c:pt>
                <c:pt idx="6">
                  <c:v>361.71230769230766</c:v>
                </c:pt>
                <c:pt idx="7">
                  <c:v>361.71230769230766</c:v>
                </c:pt>
                <c:pt idx="8">
                  <c:v>361.71230769230766</c:v>
                </c:pt>
                <c:pt idx="9">
                  <c:v>361.71230769230766</c:v>
                </c:pt>
                <c:pt idx="10">
                  <c:v>361.71230769230766</c:v>
                </c:pt>
                <c:pt idx="11">
                  <c:v>361.71230769230766</c:v>
                </c:pt>
                <c:pt idx="12">
                  <c:v>361.71230769230766</c:v>
                </c:pt>
                <c:pt idx="13">
                  <c:v>361.71230769230766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F6D-8BEC-20E8C9F7BAD0}"/>
            </c:ext>
          </c:extLst>
        </c:ser>
        <c:ser>
          <c:idx val="3"/>
          <c:order val="3"/>
          <c:tx>
            <c:strRef>
              <c:f>'MAIN DATA+control chr'!$F$65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chr'!$F$66:$F$79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8-4F6D-8BEC-20E8C9F7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893824"/>
        <c:axId val="560901696"/>
      </c:lineChart>
      <c:catAx>
        <c:axId val="56089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1696"/>
        <c:crosses val="autoZero"/>
        <c:auto val="1"/>
        <c:lblAlgn val="ctr"/>
        <c:lblOffset val="100"/>
        <c:noMultiLvlLbl val="0"/>
      </c:catAx>
      <c:valAx>
        <c:axId val="5609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X</a:t>
            </a:r>
            <a:r>
              <a:rPr lang="en-US" sz="800" baseline="0"/>
              <a:t> CHART</a:t>
            </a:r>
            <a:r>
              <a:rPr lang="en-US" sz="1400" b="0" i="0" u="none" strike="noStrike" baseline="0"/>
              <a:t> </a:t>
            </a:r>
            <a:r>
              <a:rPr lang="en-US" sz="800" b="0" i="0" u="none" strike="noStrike" baseline="0"/>
              <a:t>(IMPROVED PROCESS)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DATA+control chr'!$H$65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chr'!$H$66:$H$79</c:f>
              <c:numCache>
                <c:formatCode>General</c:formatCode>
                <c:ptCount val="14"/>
                <c:pt idx="0">
                  <c:v>182</c:v>
                </c:pt>
                <c:pt idx="1">
                  <c:v>220</c:v>
                </c:pt>
                <c:pt idx="2">
                  <c:v>180</c:v>
                </c:pt>
                <c:pt idx="3">
                  <c:v>110</c:v>
                </c:pt>
                <c:pt idx="4">
                  <c:v>0</c:v>
                </c:pt>
                <c:pt idx="5">
                  <c:v>285</c:v>
                </c:pt>
                <c:pt idx="6">
                  <c:v>350</c:v>
                </c:pt>
                <c:pt idx="7">
                  <c:v>140</c:v>
                </c:pt>
                <c:pt idx="8">
                  <c:v>110</c:v>
                </c:pt>
                <c:pt idx="9">
                  <c:v>115</c:v>
                </c:pt>
                <c:pt idx="10">
                  <c:v>235</c:v>
                </c:pt>
                <c:pt idx="11">
                  <c:v>55</c:v>
                </c:pt>
                <c:pt idx="12">
                  <c:v>335</c:v>
                </c:pt>
                <c:pt idx="1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8-4BEA-956C-137A475212AE}"/>
            </c:ext>
          </c:extLst>
        </c:ser>
        <c:ser>
          <c:idx val="1"/>
          <c:order val="1"/>
          <c:tx>
            <c:strRef>
              <c:f>'MAIN DATA+control chr'!$I$65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chr'!$I$66:$I$79</c:f>
              <c:numCache>
                <c:formatCode>General</c:formatCode>
                <c:ptCount val="14"/>
                <c:pt idx="0">
                  <c:v>189.78571428571428</c:v>
                </c:pt>
                <c:pt idx="1">
                  <c:v>189.78571428571428</c:v>
                </c:pt>
                <c:pt idx="2">
                  <c:v>189.78571428571428</c:v>
                </c:pt>
                <c:pt idx="3">
                  <c:v>189.78571428571428</c:v>
                </c:pt>
                <c:pt idx="4">
                  <c:v>189.78571428571428</c:v>
                </c:pt>
                <c:pt idx="5">
                  <c:v>189.78571428571428</c:v>
                </c:pt>
                <c:pt idx="6">
                  <c:v>189.78571428571428</c:v>
                </c:pt>
                <c:pt idx="7">
                  <c:v>189.78571428571428</c:v>
                </c:pt>
                <c:pt idx="8">
                  <c:v>189.78571428571428</c:v>
                </c:pt>
                <c:pt idx="9">
                  <c:v>189.78571428571428</c:v>
                </c:pt>
                <c:pt idx="10">
                  <c:v>189.78571428571428</c:v>
                </c:pt>
                <c:pt idx="11">
                  <c:v>189.78571428571428</c:v>
                </c:pt>
                <c:pt idx="12">
                  <c:v>189.78571428571428</c:v>
                </c:pt>
                <c:pt idx="13">
                  <c:v>189.78571428571428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BEA-956C-137A475212AE}"/>
            </c:ext>
          </c:extLst>
        </c:ser>
        <c:ser>
          <c:idx val="2"/>
          <c:order val="2"/>
          <c:tx>
            <c:strRef>
              <c:f>'MAIN DATA+control chr'!$J$65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chr'!$J$66:$J$79</c:f>
              <c:numCache>
                <c:formatCode>0.00000</c:formatCode>
                <c:ptCount val="14"/>
                <c:pt idx="0">
                  <c:v>484.02263736263734</c:v>
                </c:pt>
                <c:pt idx="1">
                  <c:v>484.02263736263734</c:v>
                </c:pt>
                <c:pt idx="2">
                  <c:v>484.02263736263734</c:v>
                </c:pt>
                <c:pt idx="3">
                  <c:v>484.02263736263734</c:v>
                </c:pt>
                <c:pt idx="4">
                  <c:v>484.02263736263734</c:v>
                </c:pt>
                <c:pt idx="5">
                  <c:v>484.02263736263734</c:v>
                </c:pt>
                <c:pt idx="6">
                  <c:v>484.02263736263734</c:v>
                </c:pt>
                <c:pt idx="7">
                  <c:v>484.02263736263734</c:v>
                </c:pt>
                <c:pt idx="8">
                  <c:v>484.02263736263734</c:v>
                </c:pt>
                <c:pt idx="9">
                  <c:v>484.02263736263734</c:v>
                </c:pt>
                <c:pt idx="10">
                  <c:v>484.02263736263734</c:v>
                </c:pt>
                <c:pt idx="11">
                  <c:v>484.02263736263734</c:v>
                </c:pt>
                <c:pt idx="12">
                  <c:v>484.02263736263734</c:v>
                </c:pt>
                <c:pt idx="13">
                  <c:v>484.02263736263734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8-4BEA-956C-137A475212AE}"/>
            </c:ext>
          </c:extLst>
        </c:ser>
        <c:ser>
          <c:idx val="3"/>
          <c:order val="3"/>
          <c:tx>
            <c:strRef>
              <c:f>'MAIN DATA+control chr'!$K$65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DATA+control chr'!$K$66:$K$79</c:f>
              <c:numCache>
                <c:formatCode>General</c:formatCode>
                <c:ptCount val="14"/>
                <c:pt idx="0">
                  <c:v>-104.45120879120878</c:v>
                </c:pt>
                <c:pt idx="1">
                  <c:v>-104.45120879120878</c:v>
                </c:pt>
                <c:pt idx="2">
                  <c:v>-104.45120879120878</c:v>
                </c:pt>
                <c:pt idx="3">
                  <c:v>-104.45120879120878</c:v>
                </c:pt>
                <c:pt idx="4">
                  <c:v>-104.45120879120878</c:v>
                </c:pt>
                <c:pt idx="5">
                  <c:v>-104.45120879120878</c:v>
                </c:pt>
                <c:pt idx="6">
                  <c:v>-104.45120879120878</c:v>
                </c:pt>
                <c:pt idx="7">
                  <c:v>-104.45120879120878</c:v>
                </c:pt>
                <c:pt idx="8">
                  <c:v>-104.45120879120878</c:v>
                </c:pt>
                <c:pt idx="9">
                  <c:v>-104.45120879120878</c:v>
                </c:pt>
                <c:pt idx="10">
                  <c:v>-104.45120879120878</c:v>
                </c:pt>
                <c:pt idx="11">
                  <c:v>-104.45120879120878</c:v>
                </c:pt>
                <c:pt idx="12">
                  <c:v>-104.45120879120878</c:v>
                </c:pt>
                <c:pt idx="13">
                  <c:v>-104.45120879120878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8-4BEA-956C-137A4752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31624"/>
        <c:axId val="546531952"/>
      </c:lineChart>
      <c:catAx>
        <c:axId val="5465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952"/>
        <c:crosses val="autoZero"/>
        <c:auto val="1"/>
        <c:lblAlgn val="ctr"/>
        <c:lblOffset val="100"/>
        <c:noMultiLvlLbl val="0"/>
      </c:catAx>
      <c:valAx>
        <c:axId val="5465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3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Lagged Residule Plot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931758530183721E-2"/>
                  <c:y val="-0.58406313794109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autocorrelation!$D$4:$D$29</c:f>
              <c:numCache>
                <c:formatCode>General</c:formatCode>
                <c:ptCount val="26"/>
                <c:pt idx="0">
                  <c:v>-76.093222118368374</c:v>
                </c:pt>
                <c:pt idx="1">
                  <c:v>133.42085587093959</c:v>
                </c:pt>
                <c:pt idx="2">
                  <c:v>-0.20584603283225533</c:v>
                </c:pt>
                <c:pt idx="3">
                  <c:v>-77.093222118368374</c:v>
                </c:pt>
                <c:pt idx="4">
                  <c:v>-108.84939087950589</c:v>
                </c:pt>
                <c:pt idx="5">
                  <c:v>164.39444035935659</c:v>
                </c:pt>
                <c:pt idx="6">
                  <c:v>20.063530484096759</c:v>
                </c:pt>
                <c:pt idx="7">
                  <c:v>-63.390754613913373</c:v>
                </c:pt>
                <c:pt idx="8">
                  <c:v>-105.87667662460538</c:v>
                </c:pt>
                <c:pt idx="9">
                  <c:v>154.39444035935659</c:v>
                </c:pt>
                <c:pt idx="10">
                  <c:v>-42.638937020358242</c:v>
                </c:pt>
                <c:pt idx="11">
                  <c:v>-115.60555964064341</c:v>
                </c:pt>
                <c:pt idx="12">
                  <c:v>69.394440359356594</c:v>
                </c:pt>
                <c:pt idx="13">
                  <c:v>-65.609910808225791</c:v>
                </c:pt>
                <c:pt idx="14">
                  <c:v>69.394440359356594</c:v>
                </c:pt>
                <c:pt idx="15">
                  <c:v>-3.6099108082257914</c:v>
                </c:pt>
                <c:pt idx="16">
                  <c:v>-43.85026111302237</c:v>
                </c:pt>
                <c:pt idx="17">
                  <c:v>-100.74198836614087</c:v>
                </c:pt>
                <c:pt idx="18">
                  <c:v>-60.605559640643406</c:v>
                </c:pt>
                <c:pt idx="19">
                  <c:v>169.25801163385913</c:v>
                </c:pt>
                <c:pt idx="20">
                  <c:v>37.361062979641758</c:v>
                </c:pt>
                <c:pt idx="21">
                  <c:v>-93.985819605003357</c:v>
                </c:pt>
                <c:pt idx="22">
                  <c:v>-25.605559640643406</c:v>
                </c:pt>
                <c:pt idx="23">
                  <c:v>-31.283352100548342</c:v>
                </c:pt>
                <c:pt idx="24">
                  <c:v>-99.390754613913373</c:v>
                </c:pt>
                <c:pt idx="25">
                  <c:v>154.39444035935659</c:v>
                </c:pt>
              </c:numCache>
            </c:numRef>
          </c:xVal>
          <c:yVal>
            <c:numRef>
              <c:f>autocorrelation!$E$4:$E$29</c:f>
              <c:numCache>
                <c:formatCode>General</c:formatCode>
                <c:ptCount val="26"/>
                <c:pt idx="0">
                  <c:v>133.42085587093959</c:v>
                </c:pt>
                <c:pt idx="1">
                  <c:v>-0.20584603283225533</c:v>
                </c:pt>
                <c:pt idx="2">
                  <c:v>-77.093222118368374</c:v>
                </c:pt>
                <c:pt idx="3">
                  <c:v>-108.84939087950589</c:v>
                </c:pt>
                <c:pt idx="4">
                  <c:v>164.39444035935659</c:v>
                </c:pt>
                <c:pt idx="5">
                  <c:v>20.063530484096759</c:v>
                </c:pt>
                <c:pt idx="6">
                  <c:v>-63.390754613913373</c:v>
                </c:pt>
                <c:pt idx="7">
                  <c:v>-105.87667662460538</c:v>
                </c:pt>
                <c:pt idx="8">
                  <c:v>154.39444035935659</c:v>
                </c:pt>
                <c:pt idx="9">
                  <c:v>-42.638937020358242</c:v>
                </c:pt>
                <c:pt idx="10">
                  <c:v>-115.60555964064341</c:v>
                </c:pt>
                <c:pt idx="11">
                  <c:v>69.394440359356594</c:v>
                </c:pt>
                <c:pt idx="12">
                  <c:v>-65.609910808225791</c:v>
                </c:pt>
                <c:pt idx="13">
                  <c:v>69.394440359356594</c:v>
                </c:pt>
                <c:pt idx="14">
                  <c:v>-3.6099108082257914</c:v>
                </c:pt>
                <c:pt idx="15">
                  <c:v>-43.85026111302237</c:v>
                </c:pt>
                <c:pt idx="16">
                  <c:v>-100.74198836614087</c:v>
                </c:pt>
                <c:pt idx="17">
                  <c:v>-60.605559640643406</c:v>
                </c:pt>
                <c:pt idx="18">
                  <c:v>169.25801163385913</c:v>
                </c:pt>
                <c:pt idx="19">
                  <c:v>37.361062979641758</c:v>
                </c:pt>
                <c:pt idx="20">
                  <c:v>-93.985819605003357</c:v>
                </c:pt>
                <c:pt idx="21">
                  <c:v>-25.605559640643406</c:v>
                </c:pt>
                <c:pt idx="22">
                  <c:v>-31.283352100548342</c:v>
                </c:pt>
                <c:pt idx="23">
                  <c:v>-99.390754613913373</c:v>
                </c:pt>
                <c:pt idx="24">
                  <c:v>154.39444035935659</c:v>
                </c:pt>
                <c:pt idx="25">
                  <c:v>142.36106297964176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3-46EF-A232-50D5B333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158808"/>
        <c:axId val="582172256"/>
      </c:scatterChart>
      <c:valAx>
        <c:axId val="58215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72256"/>
        <c:crosses val="autoZero"/>
        <c:crossBetween val="midCat"/>
      </c:valAx>
      <c:valAx>
        <c:axId val="5821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aver'!$B$2:$B$29</c:f>
              <c:numCache>
                <c:formatCode>General</c:formatCode>
                <c:ptCount val="28"/>
                <c:pt idx="0">
                  <c:v>50</c:v>
                </c:pt>
                <c:pt idx="1">
                  <c:v>26</c:v>
                </c:pt>
                <c:pt idx="2">
                  <c:v>242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  <c:pt idx="6">
                  <c:v>280</c:v>
                </c:pt>
                <c:pt idx="7">
                  <c:v>60</c:v>
                </c:pt>
                <c:pt idx="8">
                  <c:v>36</c:v>
                </c:pt>
                <c:pt idx="9">
                  <c:v>0</c:v>
                </c:pt>
                <c:pt idx="10">
                  <c:v>270</c:v>
                </c:pt>
                <c:pt idx="11">
                  <c:v>0</c:v>
                </c:pt>
                <c:pt idx="12">
                  <c:v>0</c:v>
                </c:pt>
                <c:pt idx="13">
                  <c:v>185</c:v>
                </c:pt>
                <c:pt idx="14">
                  <c:v>0</c:v>
                </c:pt>
                <c:pt idx="15">
                  <c:v>185</c:v>
                </c:pt>
                <c:pt idx="16">
                  <c:v>62</c:v>
                </c:pt>
                <c:pt idx="17">
                  <c:v>55</c:v>
                </c:pt>
                <c:pt idx="18">
                  <c:v>0</c:v>
                </c:pt>
                <c:pt idx="19">
                  <c:v>55</c:v>
                </c:pt>
                <c:pt idx="20">
                  <c:v>270</c:v>
                </c:pt>
                <c:pt idx="21">
                  <c:v>80</c:v>
                </c:pt>
                <c:pt idx="22">
                  <c:v>0</c:v>
                </c:pt>
                <c:pt idx="23">
                  <c:v>90</c:v>
                </c:pt>
                <c:pt idx="24">
                  <c:v>60</c:v>
                </c:pt>
                <c:pt idx="25">
                  <c:v>0</c:v>
                </c:pt>
                <c:pt idx="26">
                  <c:v>270</c:v>
                </c:pt>
                <c:pt idx="2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1E1-ABD1-073D1DA71DBE}"/>
            </c:ext>
          </c:extLst>
        </c:ser>
        <c:ser>
          <c:idx val="1"/>
          <c:order val="1"/>
          <c:tx>
            <c:v>Forecast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aver'!$D$2:$D$29</c:f>
              <c:numCache>
                <c:formatCode>General</c:formatCode>
                <c:ptCount val="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96.142857142857139</c:v>
                </c:pt>
                <c:pt idx="7">
                  <c:v>97.571428571428569</c:v>
                </c:pt>
                <c:pt idx="8">
                  <c:v>99</c:v>
                </c:pt>
                <c:pt idx="9">
                  <c:v>64.428571428571431</c:v>
                </c:pt>
                <c:pt idx="10">
                  <c:v>95.857142857142861</c:v>
                </c:pt>
                <c:pt idx="11">
                  <c:v>92.285714285714292</c:v>
                </c:pt>
                <c:pt idx="12">
                  <c:v>92.285714285714292</c:v>
                </c:pt>
                <c:pt idx="13">
                  <c:v>78.714285714285708</c:v>
                </c:pt>
                <c:pt idx="14">
                  <c:v>70.142857142857139</c:v>
                </c:pt>
                <c:pt idx="15">
                  <c:v>91.428571428571431</c:v>
                </c:pt>
                <c:pt idx="16">
                  <c:v>100.28571428571429</c:v>
                </c:pt>
                <c:pt idx="17">
                  <c:v>69.571428571428569</c:v>
                </c:pt>
                <c:pt idx="18">
                  <c:v>69.571428571428569</c:v>
                </c:pt>
                <c:pt idx="19">
                  <c:v>77.428571428571431</c:v>
                </c:pt>
                <c:pt idx="20">
                  <c:v>89.571428571428569</c:v>
                </c:pt>
                <c:pt idx="21">
                  <c:v>101</c:v>
                </c:pt>
                <c:pt idx="22">
                  <c:v>74.571428571428569</c:v>
                </c:pt>
                <c:pt idx="23">
                  <c:v>78.571428571428569</c:v>
                </c:pt>
                <c:pt idx="24">
                  <c:v>79.285714285714292</c:v>
                </c:pt>
                <c:pt idx="25">
                  <c:v>79.285714285714292</c:v>
                </c:pt>
                <c:pt idx="26">
                  <c:v>110</c:v>
                </c:pt>
                <c:pt idx="27">
                  <c:v>97.857142857142861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1E1-ABD1-073D1DA7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21264"/>
        <c:axId val="476220280"/>
      </c:lineChart>
      <c:catAx>
        <c:axId val="47622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0280"/>
        <c:crosses val="autoZero"/>
        <c:auto val="1"/>
        <c:lblAlgn val="ctr"/>
        <c:lblOffset val="100"/>
        <c:noMultiLvlLbl val="0"/>
      </c:catAx>
      <c:valAx>
        <c:axId val="47622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Min Studying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Process Before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'descriptive stat'!$L$7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'descriptive stat'!$K$8:$K$68</c:f>
              <c:numCache>
                <c:formatCode>General</c:formatCode>
                <c:ptCount val="61"/>
                <c:pt idx="0">
                  <c:v>-208.22663988666187</c:v>
                </c:pt>
                <c:pt idx="1">
                  <c:v>-198.2667042713922</c:v>
                </c:pt>
                <c:pt idx="2">
                  <c:v>-188.30676865612253</c:v>
                </c:pt>
                <c:pt idx="3">
                  <c:v>-178.34683304085286</c:v>
                </c:pt>
                <c:pt idx="4">
                  <c:v>-168.38689742558319</c:v>
                </c:pt>
                <c:pt idx="5">
                  <c:v>-158.42696181031351</c:v>
                </c:pt>
                <c:pt idx="6">
                  <c:v>-148.46702619504384</c:v>
                </c:pt>
                <c:pt idx="7">
                  <c:v>-138.50709057977417</c:v>
                </c:pt>
                <c:pt idx="8">
                  <c:v>-128.5471549645045</c:v>
                </c:pt>
                <c:pt idx="9">
                  <c:v>-118.58721934923481</c:v>
                </c:pt>
                <c:pt idx="10">
                  <c:v>-108.62728373396513</c:v>
                </c:pt>
                <c:pt idx="11">
                  <c:v>-98.667348118695443</c:v>
                </c:pt>
                <c:pt idx="12">
                  <c:v>-88.707412503425758</c:v>
                </c:pt>
                <c:pt idx="13">
                  <c:v>-78.747476888156072</c:v>
                </c:pt>
                <c:pt idx="14">
                  <c:v>-68.787541272886386</c:v>
                </c:pt>
                <c:pt idx="15">
                  <c:v>-58.827605657616701</c:v>
                </c:pt>
                <c:pt idx="16">
                  <c:v>-48.867670042347015</c:v>
                </c:pt>
                <c:pt idx="17">
                  <c:v>-38.90773442707733</c:v>
                </c:pt>
                <c:pt idx="18">
                  <c:v>-28.947798811807647</c:v>
                </c:pt>
                <c:pt idx="19">
                  <c:v>-18.987863196537965</c:v>
                </c:pt>
                <c:pt idx="20">
                  <c:v>-9.0279275812682833</c:v>
                </c:pt>
                <c:pt idx="21">
                  <c:v>0.93200803400139876</c:v>
                </c:pt>
                <c:pt idx="22">
                  <c:v>10.891943649271081</c:v>
                </c:pt>
                <c:pt idx="23">
                  <c:v>20.851879264540763</c:v>
                </c:pt>
                <c:pt idx="24">
                  <c:v>30.811814879810445</c:v>
                </c:pt>
                <c:pt idx="25">
                  <c:v>40.771750495080127</c:v>
                </c:pt>
                <c:pt idx="26">
                  <c:v>50.731686110349813</c:v>
                </c:pt>
                <c:pt idx="27">
                  <c:v>60.691621725619498</c:v>
                </c:pt>
                <c:pt idx="28">
                  <c:v>70.651557340889184</c:v>
                </c:pt>
                <c:pt idx="29">
                  <c:v>80.61149295615887</c:v>
                </c:pt>
                <c:pt idx="30">
                  <c:v>90.571428571428555</c:v>
                </c:pt>
                <c:pt idx="31">
                  <c:v>100.53136418669824</c:v>
                </c:pt>
                <c:pt idx="32">
                  <c:v>110.49129980196793</c:v>
                </c:pt>
                <c:pt idx="33">
                  <c:v>120.45123541723761</c:v>
                </c:pt>
                <c:pt idx="34">
                  <c:v>130.4111710325073</c:v>
                </c:pt>
                <c:pt idx="35">
                  <c:v>140.37110664777697</c:v>
                </c:pt>
                <c:pt idx="36">
                  <c:v>150.33104226304664</c:v>
                </c:pt>
                <c:pt idx="37">
                  <c:v>160.29097787831631</c:v>
                </c:pt>
                <c:pt idx="38">
                  <c:v>170.25091349358598</c:v>
                </c:pt>
                <c:pt idx="39">
                  <c:v>180.21084910885565</c:v>
                </c:pt>
                <c:pt idx="40">
                  <c:v>190.17078472412533</c:v>
                </c:pt>
                <c:pt idx="41">
                  <c:v>200.130720339395</c:v>
                </c:pt>
                <c:pt idx="42">
                  <c:v>210.09065595466467</c:v>
                </c:pt>
                <c:pt idx="43">
                  <c:v>220.05059156993434</c:v>
                </c:pt>
                <c:pt idx="44">
                  <c:v>230.01052718520401</c:v>
                </c:pt>
                <c:pt idx="45">
                  <c:v>239.97046280047368</c:v>
                </c:pt>
                <c:pt idx="46">
                  <c:v>249.93039841574335</c:v>
                </c:pt>
                <c:pt idx="47">
                  <c:v>259.89033403101303</c:v>
                </c:pt>
                <c:pt idx="48">
                  <c:v>269.8502696462827</c:v>
                </c:pt>
                <c:pt idx="49">
                  <c:v>279.81020526155237</c:v>
                </c:pt>
                <c:pt idx="50">
                  <c:v>289.77014087682204</c:v>
                </c:pt>
                <c:pt idx="51">
                  <c:v>299.73007649209171</c:v>
                </c:pt>
                <c:pt idx="52">
                  <c:v>309.69001210736138</c:v>
                </c:pt>
                <c:pt idx="53">
                  <c:v>319.64994772263105</c:v>
                </c:pt>
                <c:pt idx="54">
                  <c:v>329.60988333790073</c:v>
                </c:pt>
                <c:pt idx="55">
                  <c:v>339.5698189531704</c:v>
                </c:pt>
                <c:pt idx="56">
                  <c:v>349.52975456844007</c:v>
                </c:pt>
                <c:pt idx="57">
                  <c:v>359.48969018370974</c:v>
                </c:pt>
                <c:pt idx="58">
                  <c:v>369.44962579897941</c:v>
                </c:pt>
                <c:pt idx="59">
                  <c:v>379.40956141424908</c:v>
                </c:pt>
                <c:pt idx="60">
                  <c:v>389.36949702951875</c:v>
                </c:pt>
              </c:numCache>
            </c:numRef>
          </c:xVal>
          <c:yVal>
            <c:numRef>
              <c:f>'descriptive stat'!$L$8:$L$68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F-40A4-A716-8950F5B34E0A}"/>
            </c:ext>
          </c:extLst>
        </c:ser>
        <c:ser>
          <c:idx val="1"/>
          <c:order val="1"/>
          <c:tx>
            <c:strRef>
              <c:f>'descriptive stat'!$M$7</c:f>
              <c:strCache>
                <c:ptCount val="1"/>
                <c:pt idx="0">
                  <c:v>Normalize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'descriptive stat'!$K$8:$K$68</c:f>
              <c:numCache>
                <c:formatCode>General</c:formatCode>
                <c:ptCount val="61"/>
                <c:pt idx="0">
                  <c:v>-208.22663988666187</c:v>
                </c:pt>
                <c:pt idx="1">
                  <c:v>-198.2667042713922</c:v>
                </c:pt>
                <c:pt idx="2">
                  <c:v>-188.30676865612253</c:v>
                </c:pt>
                <c:pt idx="3">
                  <c:v>-178.34683304085286</c:v>
                </c:pt>
                <c:pt idx="4">
                  <c:v>-168.38689742558319</c:v>
                </c:pt>
                <c:pt idx="5">
                  <c:v>-158.42696181031351</c:v>
                </c:pt>
                <c:pt idx="6">
                  <c:v>-148.46702619504384</c:v>
                </c:pt>
                <c:pt idx="7">
                  <c:v>-138.50709057977417</c:v>
                </c:pt>
                <c:pt idx="8">
                  <c:v>-128.5471549645045</c:v>
                </c:pt>
                <c:pt idx="9">
                  <c:v>-118.58721934923481</c:v>
                </c:pt>
                <c:pt idx="10">
                  <c:v>-108.62728373396513</c:v>
                </c:pt>
                <c:pt idx="11">
                  <c:v>-98.667348118695443</c:v>
                </c:pt>
                <c:pt idx="12">
                  <c:v>-88.707412503425758</c:v>
                </c:pt>
                <c:pt idx="13">
                  <c:v>-78.747476888156072</c:v>
                </c:pt>
                <c:pt idx="14">
                  <c:v>-68.787541272886386</c:v>
                </c:pt>
                <c:pt idx="15">
                  <c:v>-58.827605657616701</c:v>
                </c:pt>
                <c:pt idx="16">
                  <c:v>-48.867670042347015</c:v>
                </c:pt>
                <c:pt idx="17">
                  <c:v>-38.90773442707733</c:v>
                </c:pt>
                <c:pt idx="18">
                  <c:v>-28.947798811807647</c:v>
                </c:pt>
                <c:pt idx="19">
                  <c:v>-18.987863196537965</c:v>
                </c:pt>
                <c:pt idx="20">
                  <c:v>-9.0279275812682833</c:v>
                </c:pt>
                <c:pt idx="21">
                  <c:v>0.93200803400139876</c:v>
                </c:pt>
                <c:pt idx="22">
                  <c:v>10.891943649271081</c:v>
                </c:pt>
                <c:pt idx="23">
                  <c:v>20.851879264540763</c:v>
                </c:pt>
                <c:pt idx="24">
                  <c:v>30.811814879810445</c:v>
                </c:pt>
                <c:pt idx="25">
                  <c:v>40.771750495080127</c:v>
                </c:pt>
                <c:pt idx="26">
                  <c:v>50.731686110349813</c:v>
                </c:pt>
                <c:pt idx="27">
                  <c:v>60.691621725619498</c:v>
                </c:pt>
                <c:pt idx="28">
                  <c:v>70.651557340889184</c:v>
                </c:pt>
                <c:pt idx="29">
                  <c:v>80.61149295615887</c:v>
                </c:pt>
                <c:pt idx="30">
                  <c:v>90.571428571428555</c:v>
                </c:pt>
                <c:pt idx="31">
                  <c:v>100.53136418669824</c:v>
                </c:pt>
                <c:pt idx="32">
                  <c:v>110.49129980196793</c:v>
                </c:pt>
                <c:pt idx="33">
                  <c:v>120.45123541723761</c:v>
                </c:pt>
                <c:pt idx="34">
                  <c:v>130.4111710325073</c:v>
                </c:pt>
                <c:pt idx="35">
                  <c:v>140.37110664777697</c:v>
                </c:pt>
                <c:pt idx="36">
                  <c:v>150.33104226304664</c:v>
                </c:pt>
                <c:pt idx="37">
                  <c:v>160.29097787831631</c:v>
                </c:pt>
                <c:pt idx="38">
                  <c:v>170.25091349358598</c:v>
                </c:pt>
                <c:pt idx="39">
                  <c:v>180.21084910885565</c:v>
                </c:pt>
                <c:pt idx="40">
                  <c:v>190.17078472412533</c:v>
                </c:pt>
                <c:pt idx="41">
                  <c:v>200.130720339395</c:v>
                </c:pt>
                <c:pt idx="42">
                  <c:v>210.09065595466467</c:v>
                </c:pt>
                <c:pt idx="43">
                  <c:v>220.05059156993434</c:v>
                </c:pt>
                <c:pt idx="44">
                  <c:v>230.01052718520401</c:v>
                </c:pt>
                <c:pt idx="45">
                  <c:v>239.97046280047368</c:v>
                </c:pt>
                <c:pt idx="46">
                  <c:v>249.93039841574335</c:v>
                </c:pt>
                <c:pt idx="47">
                  <c:v>259.89033403101303</c:v>
                </c:pt>
                <c:pt idx="48">
                  <c:v>269.8502696462827</c:v>
                </c:pt>
                <c:pt idx="49">
                  <c:v>279.81020526155237</c:v>
                </c:pt>
                <c:pt idx="50">
                  <c:v>289.77014087682204</c:v>
                </c:pt>
                <c:pt idx="51">
                  <c:v>299.73007649209171</c:v>
                </c:pt>
                <c:pt idx="52">
                  <c:v>309.69001210736138</c:v>
                </c:pt>
                <c:pt idx="53">
                  <c:v>319.64994772263105</c:v>
                </c:pt>
                <c:pt idx="54">
                  <c:v>329.60988333790073</c:v>
                </c:pt>
                <c:pt idx="55">
                  <c:v>339.5698189531704</c:v>
                </c:pt>
                <c:pt idx="56">
                  <c:v>349.52975456844007</c:v>
                </c:pt>
                <c:pt idx="57">
                  <c:v>359.48969018370974</c:v>
                </c:pt>
                <c:pt idx="58">
                  <c:v>369.44962579897941</c:v>
                </c:pt>
                <c:pt idx="59">
                  <c:v>379.40956141424908</c:v>
                </c:pt>
                <c:pt idx="60">
                  <c:v>389.36949702951875</c:v>
                </c:pt>
              </c:numCache>
            </c:numRef>
          </c:xVal>
          <c:yVal>
            <c:numRef>
              <c:f>'descriptive stat'!$M$8:$M$68</c:f>
              <c:numCache>
                <c:formatCode>General</c:formatCode>
                <c:ptCount val="61"/>
                <c:pt idx="0">
                  <c:v>4.4496757641118621E-5</c:v>
                </c:pt>
                <c:pt idx="1">
                  <c:v>5.9764768063861405E-5</c:v>
                </c:pt>
                <c:pt idx="2">
                  <c:v>7.9472919190809772E-5</c:v>
                </c:pt>
                <c:pt idx="3">
                  <c:v>1.0462853593597679E-4</c:v>
                </c:pt>
                <c:pt idx="4">
                  <c:v>1.3637607468929225E-4</c:v>
                </c:pt>
                <c:pt idx="5">
                  <c:v>1.7598809039182643E-4</c:v>
                </c:pt>
                <c:pt idx="6">
                  <c:v>2.2484613515482527E-4</c:v>
                </c:pt>
                <c:pt idx="7">
                  <c:v>2.844098479730395E-4</c:v>
                </c:pt>
                <c:pt idx="8">
                  <c:v>3.5617291332531195E-4</c:v>
                </c:pt>
                <c:pt idx="9">
                  <c:v>4.4160522396345051E-4</c:v>
                </c:pt>
                <c:pt idx="10">
                  <c:v>5.4208148123381325E-4</c:v>
                </c:pt>
                <c:pt idx="11">
                  <c:v>6.5879757971607996E-4</c:v>
                </c:pt>
                <c:pt idx="12">
                  <c:v>7.926773962258826E-4</c:v>
                </c:pt>
                <c:pt idx="13">
                  <c:v>9.4427394924821804E-4</c:v>
                </c:pt>
                <c:pt idx="14">
                  <c:v>1.1136701979217773E-3</c:v>
                </c:pt>
                <c:pt idx="15">
                  <c:v>1.3003858726488837E-3</c:v>
                </c:pt>
                <c:pt idx="16">
                  <c:v>1.5032975253996218E-3</c:v>
                </c:pt>
                <c:pt idx="17">
                  <c:v>1.7205793156441719E-3</c:v>
                </c:pt>
                <c:pt idx="18">
                  <c:v>1.9496717899009726E-3</c:v>
                </c:pt>
                <c:pt idx="19">
                  <c:v>2.1872849930732376E-3</c:v>
                </c:pt>
                <c:pt idx="20">
                  <c:v>2.4294406496782497E-3</c:v>
                </c:pt>
                <c:pt idx="21">
                  <c:v>2.6715559234220007E-3</c:v>
                </c:pt>
                <c:pt idx="22">
                  <c:v>2.9085685284687326E-3</c:v>
                </c:pt>
                <c:pt idx="23">
                  <c:v>3.1350999185982822E-3</c:v>
                </c:pt>
                <c:pt idx="24">
                  <c:v>3.3456501704783046E-3</c:v>
                </c:pt>
                <c:pt idx="25">
                  <c:v>3.5348152876063204E-3</c:v>
                </c:pt>
                <c:pt idx="26">
                  <c:v>3.6975152704674563E-3</c:v>
                </c:pt>
                <c:pt idx="27">
                  <c:v>3.829219687683667E-3</c:v>
                </c:pt>
                <c:pt idx="28">
                  <c:v>3.9261568455918952E-3</c:v>
                </c:pt>
                <c:pt idx="29">
                  <c:v>3.9854931076907726E-3</c:v>
                </c:pt>
                <c:pt idx="30">
                  <c:v>4.0054704750280721E-3</c:v>
                </c:pt>
                <c:pt idx="31">
                  <c:v>3.9854931076907726E-3</c:v>
                </c:pt>
                <c:pt idx="32">
                  <c:v>3.9261568455918952E-3</c:v>
                </c:pt>
                <c:pt idx="33">
                  <c:v>3.8292196876836674E-3</c:v>
                </c:pt>
                <c:pt idx="34">
                  <c:v>3.6975152704674568E-3</c:v>
                </c:pt>
                <c:pt idx="35">
                  <c:v>3.5348152876063222E-3</c:v>
                </c:pt>
                <c:pt idx="36">
                  <c:v>3.3456501704783072E-3</c:v>
                </c:pt>
                <c:pt idx="37">
                  <c:v>3.1350999185982857E-3</c:v>
                </c:pt>
                <c:pt idx="38">
                  <c:v>2.9085685284687356E-3</c:v>
                </c:pt>
                <c:pt idx="39">
                  <c:v>2.6715559234220042E-3</c:v>
                </c:pt>
                <c:pt idx="40">
                  <c:v>2.4294406496782541E-3</c:v>
                </c:pt>
                <c:pt idx="41">
                  <c:v>2.1872849930732415E-3</c:v>
                </c:pt>
                <c:pt idx="42">
                  <c:v>1.9496717899009761E-3</c:v>
                </c:pt>
                <c:pt idx="43">
                  <c:v>1.7205793156441765E-3</c:v>
                </c:pt>
                <c:pt idx="44">
                  <c:v>1.5032975253996264E-3</c:v>
                </c:pt>
                <c:pt idx="45">
                  <c:v>1.3003858726488881E-3</c:v>
                </c:pt>
                <c:pt idx="46">
                  <c:v>1.1136701979217816E-3</c:v>
                </c:pt>
                <c:pt idx="47">
                  <c:v>9.4427394924822227E-4</c:v>
                </c:pt>
                <c:pt idx="48">
                  <c:v>7.9267739622588629E-4</c:v>
                </c:pt>
                <c:pt idx="49">
                  <c:v>6.5879757971608333E-4</c:v>
                </c:pt>
                <c:pt idx="50">
                  <c:v>5.4208148123381606E-4</c:v>
                </c:pt>
                <c:pt idx="51">
                  <c:v>4.4160522396345322E-4</c:v>
                </c:pt>
                <c:pt idx="52">
                  <c:v>3.5617291332531461E-4</c:v>
                </c:pt>
                <c:pt idx="53">
                  <c:v>2.8440984797304194E-4</c:v>
                </c:pt>
                <c:pt idx="54">
                  <c:v>2.2484613515482728E-4</c:v>
                </c:pt>
                <c:pt idx="55">
                  <c:v>1.7598809039182778E-4</c:v>
                </c:pt>
                <c:pt idx="56">
                  <c:v>1.3637607468929344E-4</c:v>
                </c:pt>
                <c:pt idx="57">
                  <c:v>1.0462853593597766E-4</c:v>
                </c:pt>
                <c:pt idx="58">
                  <c:v>7.9472919190810585E-5</c:v>
                </c:pt>
                <c:pt idx="59">
                  <c:v>5.9764768063861988E-5</c:v>
                </c:pt>
                <c:pt idx="60">
                  <c:v>4.4496757641119088E-5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F-40A4-A716-8950F5B3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59576"/>
        <c:axId val="597386400"/>
      </c:scatterChart>
      <c:valAx>
        <c:axId val="683659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86400"/>
        <c:crosses val="autoZero"/>
        <c:crossBetween val="midCat"/>
      </c:valAx>
      <c:valAx>
        <c:axId val="5973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Histogram/Study Time per Day</a:t>
            </a:r>
          </a:p>
          <a:p>
            <a:pPr algn="ctr" rtl="0">
              <a:defRPr>
                <a:solidFill>
                  <a:sysClr val="windowText" lastClr="000000"/>
                </a:solidFill>
              </a:defRPr>
            </a:pPr>
            <a:r>
              <a:rPr lang="en-US" sz="8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(before improvement)</a:t>
            </a:r>
          </a:p>
        </cx:rich>
      </cx:tx>
    </cx:title>
    <cx:plotArea>
      <cx:plotAreaRegion>
        <cx:plotSurface>
          <cx:spPr>
            <a:effectLst>
              <a:softEdge rad="901700"/>
            </a:effectLst>
          </cx:spPr>
        </cx:plotSurface>
        <cx:series layoutId="clusteredColumn" uniqueId="{2573A7D9-621A-43A9-B4DE-000E58193E08}">
          <cx:dataId val="0"/>
          <cx:layoutPr>
            <cx:aggregation/>
          </cx:layoutPr>
        </cx:series>
      </cx:plotAreaRegion>
      <cx:axis id="0" hidden="1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majorGridlines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ysClr val="windowText" lastClr="000000"/>
                </a:solidFill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Histogram/Study time per day</a:t>
            </a:r>
          </a:p>
          <a:p>
            <a:pPr algn="ctr" rtl="0">
              <a:defRPr b="0">
                <a:solidFill>
                  <a:sysClr val="windowText" lastClr="000000"/>
                </a:solidFill>
              </a:defRPr>
            </a:pPr>
            <a:r>
              <a:rPr lang="en-US" sz="8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(imroved process)</a:t>
            </a:r>
          </a:p>
        </cx:rich>
      </cx:tx>
    </cx:title>
    <cx:plotArea>
      <cx:plotAreaRegion>
        <cx:series layoutId="clusteredColumn" uniqueId="{E4CBCF83-F664-4A7A-838A-8D904F378BC7}">
          <cx:dataId val="0"/>
          <cx:layoutPr>
            <cx:aggregation/>
          </cx:layoutPr>
        </cx:series>
      </cx:plotAreaRegion>
      <cx:axis id="0">
        <cx:catScaling gapWidth="0"/>
        <cx:tickLabels/>
        <cx:sp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numFmt formatCode="General" sourceLinked="0"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ysClr val="windowText" lastClr="000000"/>
                </a:solidFill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Histogram/Study time per day</a:t>
            </a:r>
          </a:p>
          <a:p>
            <a:pPr algn="ctr" rtl="0">
              <a:defRPr b="0">
                <a:solidFill>
                  <a:sysClr val="windowText" lastClr="000000"/>
                </a:solidFill>
              </a:defRPr>
            </a:pPr>
            <a:r>
              <a:rPr lang="en-US" sz="900" b="0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(imroved process)</a:t>
            </a:r>
          </a:p>
        </cx:rich>
      </cx:tx>
    </cx:title>
    <cx:plotArea>
      <cx:plotAreaRegion>
        <cx:series layoutId="clusteredColumn" uniqueId="{E4CBCF83-F664-4A7A-838A-8D904F378BC7}">
          <cx:dataId val="0"/>
          <cx:layoutPr>
            <cx:aggregation/>
          </cx:layoutPr>
        </cx:series>
      </cx:plotAreaRegion>
      <cx:axis id="0" hidden="1">
        <cx:catScaling gapWidth="0"/>
        <cx:tickLabels/>
        <cx:sp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numFmt formatCode="General" sourceLinked="0"/>
      </cx:axis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B70CC9A6-07A9-4B6A-8061-69997C332084}" formatIdx="0">
          <cx:tx>
            <cx:txData>
              <cx:f>_xlchart.v1.7</cx:f>
              <cx:v>Total min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0B0927C1-D44B-49BC-97CE-5D5EB13CCC10}" formatIdx="2">
          <cx:tx>
            <cx:txData>
              <cx:f>_xlchart.v1.9</cx:f>
              <cx:v>Cumulative % </cx:v>
            </cx:txData>
          </cx:tx>
          <cx:dataId val="1"/>
          <cx:layoutPr>
            <cx:aggregation/>
          </cx:layoutPr>
          <cx:axisId val="1"/>
        </cx:series>
        <cx:series layoutId="paretoLine" ownerIdx="0" uniqueId="{7DF389AE-F4BD-4A06-8168-5F7CFBB8F90F}" formatIdx="1">
          <cx:axisId val="2"/>
        </cx:series>
        <cx:series layoutId="paretoLine" ownerIdx="1" uniqueId="{B75D06AD-7886-42E5-9E81-AC918826E48F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Total Min Spent on Activities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Total Min Spent on Activities</a:t>
          </a:r>
        </a:p>
      </cx:txPr>
    </cx:title>
    <cx:plotArea>
      <cx:plotAreaRegion>
        <cx:series layoutId="clusteredColumn" uniqueId="{1C931F9A-9812-4CEB-BAA5-0300DD63DDFA}" formatIdx="0">
          <cx:tx>
            <cx:txData>
              <cx:f>_xlchart.v1.12</cx:f>
              <cx:v>Total min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FC15F7CA-D523-47C1-A4FA-C0DB712AFCFC}" formatIdx="2">
          <cx:tx>
            <cx:txData>
              <cx:f>_xlchart.v1.14</cx:f>
              <cx:v>Cumulative % </cx:v>
            </cx:txData>
          </cx:tx>
          <cx:dataId val="1"/>
          <cx:layoutPr>
            <cx:aggregation/>
          </cx:layoutPr>
          <cx:axisId val="1"/>
        </cx:series>
        <cx:series layoutId="paretoLine" ownerIdx="0" uniqueId="{CCD60D73-A39F-41BB-A8AF-E417A53F10A8}" formatIdx="1">
          <cx:axisId val="2"/>
        </cx:series>
        <cx:series layoutId="paretoLine" ownerIdx="1" uniqueId="{F1BFF409-17E1-404E-A494-1A72E23CAEE7}" formatIdx="3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0</xdr:row>
      <xdr:rowOff>128587</xdr:rowOff>
    </xdr:from>
    <xdr:to>
      <xdr:col>19</xdr:col>
      <xdr:colOff>228600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D03DA-7C18-4366-9290-79022C90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276226</xdr:colOff>
      <xdr:row>6</xdr:row>
      <xdr:rowOff>161925</xdr:rowOff>
    </xdr:from>
    <xdr:to>
      <xdr:col>8</xdr:col>
      <xdr:colOff>304800</xdr:colOff>
      <xdr:row>13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EB6442-C258-4198-8535-AE845DBB8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6" y="1259205"/>
              <a:ext cx="1948814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66675</xdr:colOff>
      <xdr:row>25</xdr:row>
      <xdr:rowOff>4762</xdr:rowOff>
    </xdr:from>
    <xdr:to>
      <xdr:col>14</xdr:col>
      <xdr:colOff>581025</xdr:colOff>
      <xdr:row>41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67F21C-12FB-4832-9F53-F8AF58809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7155" y="4576762"/>
              <a:ext cx="5634990" cy="2959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10</xdr:row>
      <xdr:rowOff>76200</xdr:rowOff>
    </xdr:from>
    <xdr:to>
      <xdr:col>12</xdr:col>
      <xdr:colOff>76199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1CAC82-AB62-4032-9238-9878BF571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5" y="1905000"/>
              <a:ext cx="2074544" cy="1202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42861</xdr:colOff>
      <xdr:row>5</xdr:row>
      <xdr:rowOff>14286</xdr:rowOff>
    </xdr:from>
    <xdr:to>
      <xdr:col>40</xdr:col>
      <xdr:colOff>219074</xdr:colOff>
      <xdr:row>16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33F58-9DFA-4315-8737-9B2333B6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14286</xdr:colOff>
      <xdr:row>17</xdr:row>
      <xdr:rowOff>52386</xdr:rowOff>
    </xdr:from>
    <xdr:to>
      <xdr:col>40</xdr:col>
      <xdr:colOff>266699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77C94-4814-4497-B731-23FA74CF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14286</xdr:colOff>
      <xdr:row>30</xdr:row>
      <xdr:rowOff>23812</xdr:rowOff>
    </xdr:from>
    <xdr:to>
      <xdr:col>39</xdr:col>
      <xdr:colOff>571499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B6C76-383E-4C1A-AC02-C6F01C39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60</xdr:row>
      <xdr:rowOff>142875</xdr:rowOff>
    </xdr:from>
    <xdr:to>
      <xdr:col>17</xdr:col>
      <xdr:colOff>476248</xdr:colOff>
      <xdr:row>67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428A8-6F42-4FB5-9989-283364B9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409574</xdr:colOff>
      <xdr:row>62</xdr:row>
      <xdr:rowOff>14288</xdr:rowOff>
    </xdr:from>
    <xdr:to>
      <xdr:col>12</xdr:col>
      <xdr:colOff>171449</xdr:colOff>
      <xdr:row>69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FD8C66-AB60-4F37-BDD7-34D093EE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80962</xdr:rowOff>
    </xdr:from>
    <xdr:to>
      <xdr:col>14</xdr:col>
      <xdr:colOff>47625</xdr:colOff>
      <xdr:row>20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B10BBB-864F-4E31-B94C-6EEEF5693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6395" y="1182052"/>
              <a:ext cx="48158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3</xdr:row>
      <xdr:rowOff>152401</xdr:rowOff>
    </xdr:from>
    <xdr:to>
      <xdr:col>12</xdr:col>
      <xdr:colOff>161925</xdr:colOff>
      <xdr:row>19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C1E1F6-93F0-491C-B832-6A944168D8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0027" y="727711"/>
              <a:ext cx="5134928" cy="3106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657224</xdr:colOff>
      <xdr:row>22</xdr:row>
      <xdr:rowOff>61912</xdr:rowOff>
    </xdr:from>
    <xdr:to>
      <xdr:col>15</xdr:col>
      <xdr:colOff>457199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067B-EB69-4664-AB60-F49F7EB9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0</xdr:row>
      <xdr:rowOff>9524</xdr:rowOff>
    </xdr:from>
    <xdr:to>
      <xdr:col>26</xdr:col>
      <xdr:colOff>276224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46943-E285-488B-A1B1-C83C9987B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19</xdr:row>
      <xdr:rowOff>19049</xdr:rowOff>
    </xdr:from>
    <xdr:to>
      <xdr:col>7</xdr:col>
      <xdr:colOff>352425</xdr:colOff>
      <xdr:row>37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7C057-C435-4E7F-A2CA-465FB7243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39</xdr:row>
      <xdr:rowOff>14286</xdr:rowOff>
    </xdr:from>
    <xdr:to>
      <xdr:col>7</xdr:col>
      <xdr:colOff>371475</xdr:colOff>
      <xdr:row>56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CA5EE-A263-4636-9042-14DD2F64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42</xdr:row>
      <xdr:rowOff>133350</xdr:rowOff>
    </xdr:from>
    <xdr:to>
      <xdr:col>2</xdr:col>
      <xdr:colOff>381000</xdr:colOff>
      <xdr:row>54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E5AC2A6-EA64-470E-ACEE-0E54C40C895C}"/>
            </a:ext>
          </a:extLst>
        </xdr:cNvPr>
        <xdr:cNvCxnSpPr/>
      </xdr:nvCxnSpPr>
      <xdr:spPr>
        <a:xfrm flipH="1">
          <a:off x="2200275" y="8153400"/>
          <a:ext cx="38100" cy="2305050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0.26151</cdr:x>
      <cdr:y>0.22222</cdr:y>
    </cdr:from>
    <cdr:to>
      <cdr:x>0.2648</cdr:x>
      <cdr:y>0.9187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90C9163-B1FC-45F5-AA1F-3370A5DB671F}"/>
            </a:ext>
          </a:extLst>
        </cdr:cNvPr>
        <cdr:cNvCxnSpPr/>
      </cdr:nvCxnSpPr>
      <cdr:spPr>
        <a:xfrm xmlns:a="http://schemas.openxmlformats.org/drawingml/2006/main" flipH="1">
          <a:off x="1514475" y="781051"/>
          <a:ext cx="19050" cy="2447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AD46-6A1E-4EDA-A3BE-F63658E5FAFC}">
  <dimension ref="A1:D11"/>
  <sheetViews>
    <sheetView workbookViewId="0">
      <selection activeCell="C15" sqref="C15"/>
    </sheetView>
  </sheetViews>
  <sheetFormatPr defaultRowHeight="14.4" x14ac:dyDescent="0.55000000000000004"/>
  <sheetData>
    <row r="1" spans="1:4" x14ac:dyDescent="0.55000000000000004">
      <c r="A1" s="38" t="s">
        <v>94</v>
      </c>
      <c r="B1" s="38" t="s">
        <v>96</v>
      </c>
      <c r="C1" s="38" t="s">
        <v>94</v>
      </c>
      <c r="D1" s="38" t="s">
        <v>96</v>
      </c>
    </row>
    <row r="2" spans="1:4" x14ac:dyDescent="0.55000000000000004">
      <c r="A2">
        <v>375</v>
      </c>
      <c r="B2">
        <v>28</v>
      </c>
      <c r="C2">
        <v>375</v>
      </c>
      <c r="D2">
        <v>28</v>
      </c>
    </row>
    <row r="3" spans="1:4" x14ac:dyDescent="0.55000000000000004">
      <c r="A3">
        <v>925</v>
      </c>
      <c r="B3">
        <v>0</v>
      </c>
      <c r="C3">
        <v>925</v>
      </c>
      <c r="D3">
        <v>0</v>
      </c>
    </row>
    <row r="4" spans="1:4" x14ac:dyDescent="0.55000000000000004">
      <c r="A4">
        <v>1072</v>
      </c>
      <c r="B4">
        <v>0</v>
      </c>
      <c r="C4">
        <v>1072</v>
      </c>
      <c r="D4">
        <v>0</v>
      </c>
    </row>
    <row r="5" spans="1:4" x14ac:dyDescent="0.55000000000000004">
      <c r="A5">
        <v>1140</v>
      </c>
      <c r="B5">
        <v>0</v>
      </c>
      <c r="C5">
        <v>1140</v>
      </c>
      <c r="D5">
        <v>0</v>
      </c>
    </row>
    <row r="6" spans="1:4" x14ac:dyDescent="0.55000000000000004">
      <c r="A6">
        <v>1215</v>
      </c>
      <c r="B6">
        <v>0</v>
      </c>
      <c r="C6">
        <v>1215</v>
      </c>
      <c r="D6">
        <v>0</v>
      </c>
    </row>
    <row r="7" spans="1:4" x14ac:dyDescent="0.55000000000000004">
      <c r="A7">
        <v>1960</v>
      </c>
      <c r="B7">
        <v>0</v>
      </c>
      <c r="C7">
        <v>1960</v>
      </c>
      <c r="D7">
        <v>0</v>
      </c>
    </row>
    <row r="8" spans="1:4" x14ac:dyDescent="0.55000000000000004">
      <c r="A8">
        <v>2399</v>
      </c>
      <c r="B8">
        <v>0</v>
      </c>
      <c r="C8">
        <v>2399</v>
      </c>
      <c r="D8">
        <v>0</v>
      </c>
    </row>
    <row r="9" spans="1:4" x14ac:dyDescent="0.55000000000000004">
      <c r="A9">
        <v>2791</v>
      </c>
      <c r="B9">
        <v>0</v>
      </c>
      <c r="C9">
        <v>2791</v>
      </c>
      <c r="D9">
        <v>0</v>
      </c>
    </row>
    <row r="10" spans="1:4" x14ac:dyDescent="0.55000000000000004">
      <c r="A10">
        <v>10190</v>
      </c>
      <c r="B10">
        <v>0</v>
      </c>
      <c r="C10">
        <v>10190</v>
      </c>
      <c r="D10">
        <v>0</v>
      </c>
    </row>
    <row r="11" spans="1:4" ht="14.7" thickBot="1" x14ac:dyDescent="0.6">
      <c r="A11" s="37" t="s">
        <v>95</v>
      </c>
      <c r="B11" s="37">
        <v>0</v>
      </c>
      <c r="C11" s="37" t="s">
        <v>95</v>
      </c>
      <c r="D11" s="37">
        <v>0</v>
      </c>
    </row>
  </sheetData>
  <sortState xmlns:xlrd2="http://schemas.microsoft.com/office/spreadsheetml/2017/richdata2" ref="C2:D11">
    <sortCondition descending="1" ref="D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1771-2396-4D88-AFF4-E021D1AEE6E0}">
  <sheetPr>
    <tabColor rgb="FFFFC000"/>
  </sheetPr>
  <dimension ref="B2:S68"/>
  <sheetViews>
    <sheetView topLeftCell="A19" workbookViewId="0">
      <selection activeCell="F19" sqref="F19"/>
    </sheetView>
  </sheetViews>
  <sheetFormatPr defaultRowHeight="14.4" x14ac:dyDescent="0.55000000000000004"/>
  <cols>
    <col min="2" max="2" width="18.68359375" customWidth="1"/>
    <col min="5" max="5" width="18.83984375" customWidth="1"/>
    <col min="13" max="13" width="12" bestFit="1" customWidth="1"/>
    <col min="19" max="19" width="12" bestFit="1" customWidth="1"/>
  </cols>
  <sheetData>
    <row r="2" spans="2:19" ht="14.7" thickBot="1" x14ac:dyDescent="0.6">
      <c r="J2" t="s">
        <v>172</v>
      </c>
      <c r="O2" t="s">
        <v>175</v>
      </c>
    </row>
    <row r="3" spans="2:19" ht="14.7" thickBot="1" x14ac:dyDescent="0.6">
      <c r="B3" s="82" t="s">
        <v>167</v>
      </c>
      <c r="C3" s="84"/>
      <c r="E3" s="83" t="s">
        <v>168</v>
      </c>
      <c r="F3" s="81"/>
      <c r="I3" t="s">
        <v>40</v>
      </c>
      <c r="J3" t="s">
        <v>170</v>
      </c>
      <c r="O3" t="s">
        <v>40</v>
      </c>
      <c r="P3" t="s">
        <v>174</v>
      </c>
    </row>
    <row r="4" spans="2:19" x14ac:dyDescent="0.55000000000000004">
      <c r="B4" s="63"/>
      <c r="C4" s="63"/>
      <c r="E4" s="63"/>
      <c r="F4" s="63"/>
      <c r="I4">
        <v>90.571428571428598</v>
      </c>
      <c r="J4">
        <v>99.599356152696828</v>
      </c>
      <c r="O4">
        <v>189.78571428571399</v>
      </c>
      <c r="P4">
        <v>109.71584176437756</v>
      </c>
    </row>
    <row r="5" spans="2:19" x14ac:dyDescent="0.55000000000000004">
      <c r="B5" s="27" t="s">
        <v>40</v>
      </c>
      <c r="C5" s="85">
        <v>90.571428571428598</v>
      </c>
      <c r="E5" s="27" t="s">
        <v>40</v>
      </c>
      <c r="F5" s="85">
        <v>189.78571428571399</v>
      </c>
    </row>
    <row r="6" spans="2:19" x14ac:dyDescent="0.55000000000000004">
      <c r="B6" s="27" t="s">
        <v>41</v>
      </c>
      <c r="C6" s="27">
        <v>18.822509080156195</v>
      </c>
      <c r="E6" s="27" t="s">
        <v>41</v>
      </c>
      <c r="F6" s="27">
        <v>29.322792127414587</v>
      </c>
    </row>
    <row r="7" spans="2:19" x14ac:dyDescent="0.55000000000000004">
      <c r="B7" s="27" t="s">
        <v>42</v>
      </c>
      <c r="C7" s="86">
        <v>55</v>
      </c>
      <c r="E7" s="27" t="s">
        <v>42</v>
      </c>
      <c r="F7" s="86">
        <v>181</v>
      </c>
      <c r="I7" t="s">
        <v>169</v>
      </c>
      <c r="K7" t="s">
        <v>171</v>
      </c>
      <c r="M7" t="s">
        <v>173</v>
      </c>
      <c r="O7" t="s">
        <v>169</v>
      </c>
      <c r="Q7" t="s">
        <v>171</v>
      </c>
      <c r="S7" t="s">
        <v>173</v>
      </c>
    </row>
    <row r="8" spans="2:19" x14ac:dyDescent="0.55000000000000004">
      <c r="B8" s="27" t="s">
        <v>43</v>
      </c>
      <c r="C8" s="86">
        <v>0</v>
      </c>
      <c r="E8" s="27" t="s">
        <v>43</v>
      </c>
      <c r="F8" s="86">
        <v>110</v>
      </c>
      <c r="I8">
        <v>-3</v>
      </c>
      <c r="K8">
        <f>I4-J4*3</f>
        <v>-208.22663988666187</v>
      </c>
      <c r="M8">
        <f t="shared" ref="M8:M39" si="0">_xlfn.NORM.DIST(K8,$I$4,$J$4,FALSE)</f>
        <v>4.4496757641118621E-5</v>
      </c>
      <c r="O8">
        <v>-3</v>
      </c>
      <c r="Q8">
        <f>O4-P4*3</f>
        <v>-139.36181100741868</v>
      </c>
      <c r="S8">
        <f>_xlfn.NORM.DIST(Q8,$O$4,$P$4,FALSE)</f>
        <v>4.0393878775097142E-5</v>
      </c>
    </row>
    <row r="9" spans="2:19" x14ac:dyDescent="0.55000000000000004">
      <c r="B9" s="27" t="s">
        <v>44</v>
      </c>
      <c r="C9" s="86">
        <v>99.599356152696828</v>
      </c>
      <c r="E9" s="27" t="s">
        <v>44</v>
      </c>
      <c r="F9" s="86">
        <v>109.71584176437756</v>
      </c>
      <c r="I9">
        <f>I8+0.1</f>
        <v>-2.9</v>
      </c>
      <c r="K9">
        <f>K8+$J$4/10</f>
        <v>-198.2667042713922</v>
      </c>
      <c r="M9">
        <f t="shared" si="0"/>
        <v>5.9764768063861405E-5</v>
      </c>
      <c r="O9">
        <f>O8+0.1</f>
        <v>-2.9</v>
      </c>
      <c r="Q9">
        <f>Q8+$P$4/10</f>
        <v>-128.39022683098094</v>
      </c>
      <c r="S9">
        <f t="shared" ref="S9:S68" si="1">_xlfn.NORM.DIST(Q9,$O$4,$P$4,FALSE)</f>
        <v>5.4254083312411053E-5</v>
      </c>
    </row>
    <row r="10" spans="2:19" x14ac:dyDescent="0.55000000000000004">
      <c r="B10" s="27" t="s">
        <v>45</v>
      </c>
      <c r="C10" s="27">
        <v>9920.0317460317474</v>
      </c>
      <c r="E10" s="27" t="s">
        <v>45</v>
      </c>
      <c r="F10" s="27">
        <v>12037.565934065935</v>
      </c>
      <c r="I10">
        <f t="shared" ref="I10:I68" si="2">I9+0.1</f>
        <v>-2.8</v>
      </c>
      <c r="K10">
        <f t="shared" ref="K10:K68" si="3">K9+$J$4/10</f>
        <v>-188.30676865612253</v>
      </c>
      <c r="M10">
        <f t="shared" si="0"/>
        <v>7.9472919190809772E-5</v>
      </c>
      <c r="O10">
        <f t="shared" ref="O10:O68" si="4">O9+0.1</f>
        <v>-2.8</v>
      </c>
      <c r="Q10">
        <f t="shared" ref="Q10:Q68" si="5">Q9+$P$4/10</f>
        <v>-117.41864265454318</v>
      </c>
      <c r="S10">
        <f t="shared" si="1"/>
        <v>7.2145019859383148E-5</v>
      </c>
    </row>
    <row r="11" spans="2:19" x14ac:dyDescent="0.55000000000000004">
      <c r="B11" s="27" t="s">
        <v>46</v>
      </c>
      <c r="C11" s="27">
        <v>-0.65854401215515512</v>
      </c>
      <c r="E11" s="27" t="s">
        <v>46</v>
      </c>
      <c r="F11" s="27">
        <v>-0.93079092274566699</v>
      </c>
      <c r="I11">
        <f t="shared" si="2"/>
        <v>-2.6999999999999997</v>
      </c>
      <c r="K11">
        <f t="shared" si="3"/>
        <v>-178.34683304085286</v>
      </c>
      <c r="M11">
        <f t="shared" si="0"/>
        <v>1.0462853593597679E-4</v>
      </c>
      <c r="O11">
        <f t="shared" si="4"/>
        <v>-2.6999999999999997</v>
      </c>
      <c r="Q11">
        <f t="shared" si="5"/>
        <v>-106.44705847810542</v>
      </c>
      <c r="S11">
        <f t="shared" si="1"/>
        <v>9.4981131683811686E-5</v>
      </c>
    </row>
    <row r="12" spans="2:19" x14ac:dyDescent="0.55000000000000004">
      <c r="B12" s="27" t="s">
        <v>47</v>
      </c>
      <c r="C12" s="27">
        <v>0.93506774774399903</v>
      </c>
      <c r="E12" s="27" t="s">
        <v>47</v>
      </c>
      <c r="F12" s="27">
        <v>4.783492820137214E-2</v>
      </c>
      <c r="I12">
        <f t="shared" si="2"/>
        <v>-2.5999999999999996</v>
      </c>
      <c r="K12">
        <f t="shared" si="3"/>
        <v>-168.38689742558319</v>
      </c>
      <c r="M12">
        <f t="shared" si="0"/>
        <v>1.3637607468929225E-4</v>
      </c>
      <c r="O12">
        <f t="shared" si="4"/>
        <v>-2.5999999999999996</v>
      </c>
      <c r="Q12">
        <f t="shared" si="5"/>
        <v>-95.47547430166766</v>
      </c>
      <c r="S12">
        <f t="shared" si="1"/>
        <v>1.2380134915116443E-4</v>
      </c>
    </row>
    <row r="13" spans="2:19" x14ac:dyDescent="0.55000000000000004">
      <c r="B13" s="27" t="s">
        <v>48</v>
      </c>
      <c r="C13" s="88">
        <v>280</v>
      </c>
      <c r="E13" s="27" t="s">
        <v>48</v>
      </c>
      <c r="F13" s="88">
        <v>350</v>
      </c>
      <c r="I13">
        <f t="shared" si="2"/>
        <v>-2.4999999999999996</v>
      </c>
      <c r="K13">
        <f t="shared" si="3"/>
        <v>-158.42696181031351</v>
      </c>
      <c r="M13">
        <f t="shared" si="0"/>
        <v>1.7598809039182643E-4</v>
      </c>
      <c r="O13">
        <f t="shared" si="4"/>
        <v>-2.4999999999999996</v>
      </c>
      <c r="Q13">
        <f t="shared" si="5"/>
        <v>-84.503890125229901</v>
      </c>
      <c r="S13">
        <f t="shared" si="1"/>
        <v>1.5976088969186242E-4</v>
      </c>
    </row>
    <row r="14" spans="2:19" x14ac:dyDescent="0.55000000000000004">
      <c r="B14" s="27" t="s">
        <v>49</v>
      </c>
      <c r="C14" s="27">
        <v>0</v>
      </c>
      <c r="E14" s="27" t="s">
        <v>49</v>
      </c>
      <c r="F14" s="27">
        <v>0</v>
      </c>
      <c r="I14">
        <f t="shared" si="2"/>
        <v>-2.3999999999999995</v>
      </c>
      <c r="K14">
        <f t="shared" si="3"/>
        <v>-148.46702619504384</v>
      </c>
      <c r="M14">
        <f t="shared" si="0"/>
        <v>2.2484613515482527E-4</v>
      </c>
      <c r="O14">
        <f t="shared" si="4"/>
        <v>-2.3999999999999995</v>
      </c>
      <c r="Q14">
        <f t="shared" si="5"/>
        <v>-73.532305948792143</v>
      </c>
      <c r="S14">
        <f t="shared" si="1"/>
        <v>2.0411391768689814E-4</v>
      </c>
    </row>
    <row r="15" spans="2:19" x14ac:dyDescent="0.55000000000000004">
      <c r="B15" s="27" t="s">
        <v>50</v>
      </c>
      <c r="C15" s="27">
        <v>280</v>
      </c>
      <c r="E15" s="27" t="s">
        <v>50</v>
      </c>
      <c r="F15" s="27">
        <v>350</v>
      </c>
      <c r="I15">
        <f t="shared" si="2"/>
        <v>-2.2999999999999994</v>
      </c>
      <c r="K15">
        <f t="shared" si="3"/>
        <v>-138.50709057977417</v>
      </c>
      <c r="M15">
        <f t="shared" si="0"/>
        <v>2.844098479730395E-4</v>
      </c>
      <c r="O15">
        <f t="shared" si="4"/>
        <v>-2.2999999999999994</v>
      </c>
      <c r="Q15">
        <f t="shared" si="5"/>
        <v>-62.560721772354384</v>
      </c>
      <c r="S15">
        <f t="shared" si="1"/>
        <v>2.5818548430258124E-4</v>
      </c>
    </row>
    <row r="16" spans="2:19" x14ac:dyDescent="0.55000000000000004">
      <c r="B16" s="27" t="s">
        <v>51</v>
      </c>
      <c r="C16" s="87">
        <v>2536</v>
      </c>
      <c r="E16" s="27" t="s">
        <v>51</v>
      </c>
      <c r="F16" s="87">
        <v>2657</v>
      </c>
      <c r="I16">
        <f t="shared" si="2"/>
        <v>-2.1999999999999993</v>
      </c>
      <c r="K16">
        <f t="shared" si="3"/>
        <v>-128.5471549645045</v>
      </c>
      <c r="M16">
        <f t="shared" si="0"/>
        <v>3.5617291332531195E-4</v>
      </c>
      <c r="O16">
        <f t="shared" si="4"/>
        <v>-2.1999999999999993</v>
      </c>
      <c r="Q16">
        <f t="shared" si="5"/>
        <v>-51.589137595916625</v>
      </c>
      <c r="S16">
        <f t="shared" si="1"/>
        <v>3.2333154698312047E-4</v>
      </c>
    </row>
    <row r="17" spans="2:19" x14ac:dyDescent="0.55000000000000004">
      <c r="B17" s="27" t="s">
        <v>52</v>
      </c>
      <c r="C17" s="27">
        <v>28</v>
      </c>
      <c r="E17" s="27" t="s">
        <v>52</v>
      </c>
      <c r="F17" s="27">
        <v>14</v>
      </c>
      <c r="I17">
        <f t="shared" si="2"/>
        <v>-2.0999999999999992</v>
      </c>
      <c r="K17">
        <f t="shared" si="3"/>
        <v>-118.58721934923481</v>
      </c>
      <c r="M17">
        <f t="shared" si="0"/>
        <v>4.4160522396345051E-4</v>
      </c>
      <c r="O17">
        <f t="shared" si="4"/>
        <v>-2.0999999999999992</v>
      </c>
      <c r="Q17">
        <f t="shared" si="5"/>
        <v>-40.617553419478867</v>
      </c>
      <c r="S17">
        <f t="shared" si="1"/>
        <v>4.0088646519146286E-4</v>
      </c>
    </row>
    <row r="18" spans="2:19" x14ac:dyDescent="0.55000000000000004">
      <c r="I18">
        <f t="shared" si="2"/>
        <v>-1.9999999999999991</v>
      </c>
      <c r="K18">
        <f t="shared" si="3"/>
        <v>-108.62728373396513</v>
      </c>
      <c r="M18">
        <f t="shared" si="0"/>
        <v>5.4208148123381325E-4</v>
      </c>
      <c r="O18">
        <f t="shared" si="4"/>
        <v>-1.9999999999999991</v>
      </c>
      <c r="Q18">
        <f t="shared" si="5"/>
        <v>-29.645969243041112</v>
      </c>
      <c r="S18">
        <f t="shared" si="1"/>
        <v>4.9209818422700925E-4</v>
      </c>
    </row>
    <row r="19" spans="2:19" x14ac:dyDescent="0.55000000000000004">
      <c r="I19">
        <f t="shared" si="2"/>
        <v>-1.899999999999999</v>
      </c>
      <c r="K19">
        <f t="shared" si="3"/>
        <v>-98.667348118695443</v>
      </c>
      <c r="M19">
        <f t="shared" si="0"/>
        <v>6.5879757971607996E-4</v>
      </c>
      <c r="O19">
        <f t="shared" si="4"/>
        <v>-1.899999999999999</v>
      </c>
      <c r="Q19">
        <f t="shared" si="5"/>
        <v>-18.674385066603357</v>
      </c>
      <c r="S19">
        <f t="shared" si="1"/>
        <v>5.9805232972273182E-4</v>
      </c>
    </row>
    <row r="20" spans="2:19" x14ac:dyDescent="0.55000000000000004">
      <c r="I20">
        <f t="shared" si="2"/>
        <v>-1.7999999999999989</v>
      </c>
      <c r="K20">
        <f t="shared" si="3"/>
        <v>-88.707412503425758</v>
      </c>
      <c r="M20">
        <f t="shared" si="0"/>
        <v>7.926773962258826E-4</v>
      </c>
      <c r="O20">
        <f t="shared" si="4"/>
        <v>-1.7999999999999989</v>
      </c>
      <c r="Q20">
        <f t="shared" si="5"/>
        <v>-7.7028008901656015</v>
      </c>
      <c r="S20">
        <f t="shared" si="1"/>
        <v>7.1958759128371941E-4</v>
      </c>
    </row>
    <row r="21" spans="2:19" x14ac:dyDescent="0.55000000000000004">
      <c r="I21">
        <f t="shared" si="2"/>
        <v>-1.6999999999999988</v>
      </c>
      <c r="K21">
        <f t="shared" si="3"/>
        <v>-78.747476888156072</v>
      </c>
      <c r="M21">
        <f t="shared" si="0"/>
        <v>9.4427394924821804E-4</v>
      </c>
      <c r="O21">
        <f t="shared" si="4"/>
        <v>-1.6999999999999988</v>
      </c>
      <c r="Q21">
        <f t="shared" si="5"/>
        <v>3.2687832862721535</v>
      </c>
      <c r="S21">
        <f t="shared" si="1"/>
        <v>8.5720599563793103E-4</v>
      </c>
    </row>
    <row r="22" spans="2:19" x14ac:dyDescent="0.55000000000000004">
      <c r="I22">
        <f t="shared" si="2"/>
        <v>-1.5999999999999988</v>
      </c>
      <c r="K22">
        <f t="shared" si="3"/>
        <v>-68.787541272886386</v>
      </c>
      <c r="M22">
        <f t="shared" si="0"/>
        <v>1.1136701979217773E-3</v>
      </c>
      <c r="O22">
        <f t="shared" si="4"/>
        <v>-1.5999999999999988</v>
      </c>
      <c r="Q22">
        <f t="shared" si="5"/>
        <v>14.240367462709909</v>
      </c>
      <c r="S22">
        <f t="shared" si="1"/>
        <v>1.0109828525735221E-3</v>
      </c>
    </row>
    <row r="23" spans="2:19" x14ac:dyDescent="0.55000000000000004">
      <c r="I23">
        <f t="shared" si="2"/>
        <v>-1.4999999999999987</v>
      </c>
      <c r="K23">
        <f t="shared" si="3"/>
        <v>-58.827605657616701</v>
      </c>
      <c r="M23">
        <f t="shared" si="0"/>
        <v>1.3003858726488837E-3</v>
      </c>
      <c r="O23">
        <f t="shared" si="4"/>
        <v>-1.4999999999999987</v>
      </c>
      <c r="Q23">
        <f t="shared" si="5"/>
        <v>25.211951639147664</v>
      </c>
      <c r="S23">
        <f t="shared" si="1"/>
        <v>1.1804821763482418E-3</v>
      </c>
    </row>
    <row r="24" spans="2:19" x14ac:dyDescent="0.55000000000000004">
      <c r="I24">
        <f t="shared" si="2"/>
        <v>-1.3999999999999986</v>
      </c>
      <c r="K24">
        <f t="shared" si="3"/>
        <v>-48.867670042347015</v>
      </c>
      <c r="M24">
        <f t="shared" si="0"/>
        <v>1.5032975253996218E-3</v>
      </c>
      <c r="O24">
        <f t="shared" si="4"/>
        <v>-1.3999999999999986</v>
      </c>
      <c r="Q24">
        <f t="shared" si="5"/>
        <v>36.183535815585415</v>
      </c>
      <c r="S24">
        <f t="shared" si="1"/>
        <v>1.36468410785468E-3</v>
      </c>
    </row>
    <row r="25" spans="2:19" x14ac:dyDescent="0.55000000000000004">
      <c r="I25">
        <f t="shared" si="2"/>
        <v>-1.2999999999999985</v>
      </c>
      <c r="K25">
        <f t="shared" si="3"/>
        <v>-38.90773442707733</v>
      </c>
      <c r="M25">
        <f t="shared" si="0"/>
        <v>1.7205793156441719E-3</v>
      </c>
      <c r="O25">
        <f t="shared" si="4"/>
        <v>-1.2999999999999985</v>
      </c>
      <c r="Q25">
        <f t="shared" si="5"/>
        <v>47.155119992023174</v>
      </c>
      <c r="S25">
        <f t="shared" si="1"/>
        <v>1.561931160459338E-3</v>
      </c>
    </row>
    <row r="26" spans="2:19" x14ac:dyDescent="0.55000000000000004">
      <c r="I26">
        <f t="shared" si="2"/>
        <v>-1.1999999999999984</v>
      </c>
      <c r="K26">
        <f t="shared" si="3"/>
        <v>-28.947798811807647</v>
      </c>
      <c r="M26">
        <f t="shared" si="0"/>
        <v>1.9496717899009726E-3</v>
      </c>
      <c r="O26">
        <f t="shared" si="4"/>
        <v>-1.1999999999999984</v>
      </c>
      <c r="Q26">
        <f t="shared" si="5"/>
        <v>58.126704168460932</v>
      </c>
      <c r="S26">
        <f t="shared" si="1"/>
        <v>1.7698998782713726E-3</v>
      </c>
    </row>
    <row r="27" spans="2:19" x14ac:dyDescent="0.55000000000000004">
      <c r="I27">
        <f t="shared" si="2"/>
        <v>-1.0999999999999983</v>
      </c>
      <c r="K27">
        <f t="shared" si="3"/>
        <v>-18.987863196537965</v>
      </c>
      <c r="M27">
        <f t="shared" si="0"/>
        <v>2.1872849930732376E-3</v>
      </c>
      <c r="O27">
        <f t="shared" si="4"/>
        <v>-1.0999999999999983</v>
      </c>
      <c r="Q27">
        <f t="shared" si="5"/>
        <v>69.098288344898691</v>
      </c>
      <c r="S27">
        <f t="shared" si="1"/>
        <v>1.9856036605944596E-3</v>
      </c>
    </row>
    <row r="28" spans="2:19" x14ac:dyDescent="0.55000000000000004">
      <c r="I28">
        <f t="shared" si="2"/>
        <v>-0.99999999999999833</v>
      </c>
      <c r="K28">
        <f t="shared" si="3"/>
        <v>-9.0279275812682833</v>
      </c>
      <c r="M28">
        <f t="shared" si="0"/>
        <v>2.4294406496782497E-3</v>
      </c>
      <c r="O28">
        <f t="shared" si="4"/>
        <v>-0.99999999999999833</v>
      </c>
      <c r="Q28">
        <f t="shared" si="5"/>
        <v>80.06987252133645</v>
      </c>
      <c r="S28">
        <f t="shared" si="1"/>
        <v>2.2054310537833947E-3</v>
      </c>
    </row>
    <row r="29" spans="2:19" x14ac:dyDescent="0.55000000000000004">
      <c r="I29">
        <f t="shared" si="2"/>
        <v>-0.89999999999999836</v>
      </c>
      <c r="K29">
        <f t="shared" si="3"/>
        <v>0.93200803400139876</v>
      </c>
      <c r="M29">
        <f t="shared" si="0"/>
        <v>2.6715559234220007E-3</v>
      </c>
      <c r="O29">
        <f t="shared" si="4"/>
        <v>-0.89999999999999836</v>
      </c>
      <c r="Q29">
        <f t="shared" si="5"/>
        <v>91.041456697774208</v>
      </c>
      <c r="S29">
        <f t="shared" si="1"/>
        <v>2.4252217876630025E-3</v>
      </c>
    </row>
    <row r="30" spans="2:19" x14ac:dyDescent="0.55000000000000004">
      <c r="I30">
        <f t="shared" si="2"/>
        <v>-0.79999999999999838</v>
      </c>
      <c r="K30">
        <f t="shared" si="3"/>
        <v>10.891943649271081</v>
      </c>
      <c r="M30">
        <f t="shared" si="0"/>
        <v>2.9085685284687326E-3</v>
      </c>
      <c r="O30">
        <f t="shared" si="4"/>
        <v>-0.79999999999999838</v>
      </c>
      <c r="Q30">
        <f t="shared" si="5"/>
        <v>102.01304087421197</v>
      </c>
      <c r="S30">
        <f t="shared" si="1"/>
        <v>2.640380350757511E-3</v>
      </c>
    </row>
    <row r="31" spans="2:19" x14ac:dyDescent="0.55000000000000004">
      <c r="I31">
        <f t="shared" si="2"/>
        <v>-0.6999999999999984</v>
      </c>
      <c r="K31">
        <f t="shared" si="3"/>
        <v>20.851879264540763</v>
      </c>
      <c r="M31">
        <f t="shared" si="0"/>
        <v>3.1350999185982822E-3</v>
      </c>
      <c r="O31">
        <f t="shared" si="4"/>
        <v>-0.6999999999999984</v>
      </c>
      <c r="Q31">
        <f t="shared" si="5"/>
        <v>112.98462505064973</v>
      </c>
      <c r="S31">
        <f t="shared" si="1"/>
        <v>2.8460241323887254E-3</v>
      </c>
    </row>
    <row r="32" spans="2:19" x14ac:dyDescent="0.55000000000000004">
      <c r="I32">
        <f t="shared" si="2"/>
        <v>-0.59999999999999842</v>
      </c>
      <c r="K32">
        <f t="shared" si="3"/>
        <v>30.811814879810445</v>
      </c>
      <c r="M32">
        <f t="shared" si="0"/>
        <v>3.3456501704783046E-3</v>
      </c>
      <c r="O32">
        <f t="shared" si="4"/>
        <v>-0.59999999999999842</v>
      </c>
      <c r="Q32">
        <f t="shared" si="5"/>
        <v>123.95620922708748</v>
      </c>
      <c r="S32">
        <f t="shared" si="1"/>
        <v>3.0371603364938203E-3</v>
      </c>
    </row>
    <row r="33" spans="9:19" x14ac:dyDescent="0.55000000000000004">
      <c r="I33">
        <f t="shared" si="2"/>
        <v>-0.49999999999999845</v>
      </c>
      <c r="K33">
        <f t="shared" si="3"/>
        <v>40.771750495080127</v>
      </c>
      <c r="M33">
        <f t="shared" si="0"/>
        <v>3.5348152876063204E-3</v>
      </c>
      <c r="O33">
        <f t="shared" si="4"/>
        <v>-0.49999999999999845</v>
      </c>
      <c r="Q33">
        <f t="shared" si="5"/>
        <v>134.92779340352524</v>
      </c>
      <c r="S33">
        <f t="shared" si="1"/>
        <v>3.2088832487872122E-3</v>
      </c>
    </row>
    <row r="34" spans="9:19" x14ac:dyDescent="0.55000000000000004">
      <c r="I34">
        <f t="shared" si="2"/>
        <v>-0.39999999999999847</v>
      </c>
      <c r="K34">
        <f t="shared" si="3"/>
        <v>50.731686110349813</v>
      </c>
      <c r="M34">
        <f t="shared" si="0"/>
        <v>3.6975152704674563E-3</v>
      </c>
      <c r="O34">
        <f t="shared" si="4"/>
        <v>-0.39999999999999847</v>
      </c>
      <c r="Q34">
        <f t="shared" si="5"/>
        <v>145.89937757996299</v>
      </c>
      <c r="S34">
        <f t="shared" si="1"/>
        <v>3.3565812774258184E-3</v>
      </c>
    </row>
    <row r="35" spans="9:19" x14ac:dyDescent="0.55000000000000004">
      <c r="I35">
        <f t="shared" si="2"/>
        <v>-0.29999999999999849</v>
      </c>
      <c r="K35">
        <f t="shared" si="3"/>
        <v>60.691621725619498</v>
      </c>
      <c r="M35">
        <f t="shared" si="0"/>
        <v>3.829219687683667E-3</v>
      </c>
      <c r="O35">
        <f t="shared" si="4"/>
        <v>-0.29999999999999849</v>
      </c>
      <c r="Q35">
        <f t="shared" si="5"/>
        <v>156.87096175640073</v>
      </c>
      <c r="S35">
        <f t="shared" si="1"/>
        <v>3.4761417250899936E-3</v>
      </c>
    </row>
    <row r="36" spans="9:19" x14ac:dyDescent="0.55000000000000004">
      <c r="I36">
        <f t="shared" si="2"/>
        <v>-0.19999999999999848</v>
      </c>
      <c r="K36">
        <f t="shared" si="3"/>
        <v>70.651557340889184</v>
      </c>
      <c r="M36">
        <f t="shared" si="0"/>
        <v>3.9261568455918952E-3</v>
      </c>
      <c r="O36">
        <f t="shared" si="4"/>
        <v>-0.19999999999999848</v>
      </c>
      <c r="Q36">
        <f t="shared" si="5"/>
        <v>167.84254593283848</v>
      </c>
      <c r="S36">
        <f t="shared" si="1"/>
        <v>3.564140671820642E-3</v>
      </c>
    </row>
    <row r="37" spans="9:19" x14ac:dyDescent="0.55000000000000004">
      <c r="I37">
        <f t="shared" si="2"/>
        <v>-9.9999999999998479E-2</v>
      </c>
      <c r="K37">
        <f t="shared" si="3"/>
        <v>80.61149295615887</v>
      </c>
      <c r="M37">
        <f t="shared" si="0"/>
        <v>3.9854931076907726E-3</v>
      </c>
      <c r="O37">
        <f t="shared" si="4"/>
        <v>-9.9999999999998479E-2</v>
      </c>
      <c r="Q37">
        <f t="shared" si="5"/>
        <v>178.81413010927622</v>
      </c>
      <c r="S37">
        <f t="shared" si="1"/>
        <v>3.6180057600933794E-3</v>
      </c>
    </row>
    <row r="38" spans="9:19" x14ac:dyDescent="0.55000000000000004">
      <c r="I38">
        <f>0</f>
        <v>0</v>
      </c>
      <c r="K38">
        <f t="shared" si="3"/>
        <v>90.571428571428555</v>
      </c>
      <c r="M38">
        <f t="shared" si="0"/>
        <v>4.0054704750280721E-3</v>
      </c>
      <c r="O38">
        <v>0</v>
      </c>
      <c r="Q38">
        <f t="shared" si="5"/>
        <v>189.78571428571396</v>
      </c>
      <c r="S38">
        <f t="shared" si="1"/>
        <v>3.6361410894352811E-3</v>
      </c>
    </row>
    <row r="39" spans="9:19" x14ac:dyDescent="0.55000000000000004">
      <c r="I39">
        <f t="shared" si="2"/>
        <v>0.1</v>
      </c>
      <c r="K39">
        <f t="shared" si="3"/>
        <v>100.53136418669824</v>
      </c>
      <c r="M39">
        <f t="shared" si="0"/>
        <v>3.9854931076907726E-3</v>
      </c>
      <c r="O39">
        <f t="shared" si="4"/>
        <v>0.1</v>
      </c>
      <c r="Q39">
        <f t="shared" si="5"/>
        <v>200.75729846215171</v>
      </c>
      <c r="S39">
        <f t="shared" si="1"/>
        <v>3.6180057600933794E-3</v>
      </c>
    </row>
    <row r="40" spans="9:19" x14ac:dyDescent="0.55000000000000004">
      <c r="I40">
        <f t="shared" si="2"/>
        <v>0.2</v>
      </c>
      <c r="K40">
        <f t="shared" si="3"/>
        <v>110.49129980196793</v>
      </c>
      <c r="M40">
        <f t="shared" ref="M40:M68" si="6">_xlfn.NORM.DIST(K40,$I$4,$J$4,FALSE)</f>
        <v>3.9261568455918952E-3</v>
      </c>
      <c r="O40">
        <f t="shared" si="4"/>
        <v>0.2</v>
      </c>
      <c r="Q40">
        <f t="shared" si="5"/>
        <v>211.72888263858945</v>
      </c>
      <c r="S40">
        <f t="shared" si="1"/>
        <v>3.5641406718206424E-3</v>
      </c>
    </row>
    <row r="41" spans="9:19" x14ac:dyDescent="0.55000000000000004">
      <c r="I41">
        <f t="shared" si="2"/>
        <v>0.30000000000000004</v>
      </c>
      <c r="K41">
        <f t="shared" si="3"/>
        <v>120.45123541723761</v>
      </c>
      <c r="M41">
        <f t="shared" si="6"/>
        <v>3.8292196876836674E-3</v>
      </c>
      <c r="O41">
        <f t="shared" si="4"/>
        <v>0.30000000000000004</v>
      </c>
      <c r="Q41">
        <f t="shared" si="5"/>
        <v>222.7004668150272</v>
      </c>
      <c r="S41">
        <f t="shared" si="1"/>
        <v>3.4761417250899936E-3</v>
      </c>
    </row>
    <row r="42" spans="9:19" x14ac:dyDescent="0.55000000000000004">
      <c r="I42">
        <f t="shared" si="2"/>
        <v>0.4</v>
      </c>
      <c r="K42">
        <f t="shared" si="3"/>
        <v>130.4111710325073</v>
      </c>
      <c r="M42">
        <f t="shared" si="6"/>
        <v>3.6975152704674568E-3</v>
      </c>
      <c r="O42">
        <f t="shared" si="4"/>
        <v>0.4</v>
      </c>
      <c r="Q42">
        <f t="shared" si="5"/>
        <v>233.67205099146494</v>
      </c>
      <c r="S42">
        <f t="shared" si="1"/>
        <v>3.3565812774258193E-3</v>
      </c>
    </row>
    <row r="43" spans="9:19" x14ac:dyDescent="0.55000000000000004">
      <c r="I43">
        <f t="shared" si="2"/>
        <v>0.5</v>
      </c>
      <c r="K43">
        <f t="shared" si="3"/>
        <v>140.37110664777697</v>
      </c>
      <c r="M43">
        <f t="shared" si="6"/>
        <v>3.5348152876063222E-3</v>
      </c>
      <c r="O43">
        <f t="shared" si="4"/>
        <v>0.5</v>
      </c>
      <c r="Q43">
        <f t="shared" si="5"/>
        <v>244.64363516790269</v>
      </c>
      <c r="S43">
        <f t="shared" si="1"/>
        <v>3.2088832487872131E-3</v>
      </c>
    </row>
    <row r="44" spans="9:19" x14ac:dyDescent="0.55000000000000004">
      <c r="I44">
        <f t="shared" si="2"/>
        <v>0.6</v>
      </c>
      <c r="K44">
        <f t="shared" si="3"/>
        <v>150.33104226304664</v>
      </c>
      <c r="M44">
        <f t="shared" si="6"/>
        <v>3.3456501704783072E-3</v>
      </c>
      <c r="O44">
        <f t="shared" si="4"/>
        <v>0.6</v>
      </c>
      <c r="Q44">
        <f t="shared" si="5"/>
        <v>255.61521934434043</v>
      </c>
      <c r="S44">
        <f t="shared" si="1"/>
        <v>3.0371603364938212E-3</v>
      </c>
    </row>
    <row r="45" spans="9:19" x14ac:dyDescent="0.55000000000000004">
      <c r="I45">
        <f t="shared" si="2"/>
        <v>0.7</v>
      </c>
      <c r="K45">
        <f t="shared" si="3"/>
        <v>160.29097787831631</v>
      </c>
      <c r="M45">
        <f t="shared" si="6"/>
        <v>3.1350999185982857E-3</v>
      </c>
      <c r="O45">
        <f t="shared" si="4"/>
        <v>0.7</v>
      </c>
      <c r="Q45">
        <f t="shared" si="5"/>
        <v>266.58680352077818</v>
      </c>
      <c r="S45">
        <f t="shared" si="1"/>
        <v>2.8460241323887267E-3</v>
      </c>
    </row>
    <row r="46" spans="9:19" x14ac:dyDescent="0.55000000000000004">
      <c r="I46">
        <f t="shared" si="2"/>
        <v>0.79999999999999993</v>
      </c>
      <c r="K46">
        <f t="shared" si="3"/>
        <v>170.25091349358598</v>
      </c>
      <c r="M46">
        <f t="shared" si="6"/>
        <v>2.9085685284687356E-3</v>
      </c>
      <c r="O46">
        <f t="shared" si="4"/>
        <v>0.79999999999999993</v>
      </c>
      <c r="Q46">
        <f t="shared" si="5"/>
        <v>277.55838769721595</v>
      </c>
      <c r="S46">
        <f t="shared" si="1"/>
        <v>2.6403803507575123E-3</v>
      </c>
    </row>
    <row r="47" spans="9:19" x14ac:dyDescent="0.55000000000000004">
      <c r="I47">
        <f t="shared" si="2"/>
        <v>0.89999999999999991</v>
      </c>
      <c r="K47">
        <f t="shared" si="3"/>
        <v>180.21084910885565</v>
      </c>
      <c r="M47">
        <f t="shared" si="6"/>
        <v>2.6715559234220042E-3</v>
      </c>
      <c r="O47">
        <f t="shared" si="4"/>
        <v>0.89999999999999991</v>
      </c>
      <c r="Q47">
        <f t="shared" si="5"/>
        <v>288.52997187365372</v>
      </c>
      <c r="S47">
        <f t="shared" si="1"/>
        <v>2.4252217876630038E-3</v>
      </c>
    </row>
    <row r="48" spans="9:19" x14ac:dyDescent="0.55000000000000004">
      <c r="I48">
        <f t="shared" si="2"/>
        <v>0.99999999999999989</v>
      </c>
      <c r="K48">
        <f t="shared" si="3"/>
        <v>190.17078472412533</v>
      </c>
      <c r="M48">
        <f t="shared" si="6"/>
        <v>2.4294406496782541E-3</v>
      </c>
      <c r="O48">
        <f t="shared" si="4"/>
        <v>0.99999999999999989</v>
      </c>
      <c r="Q48">
        <f t="shared" si="5"/>
        <v>299.50155605009149</v>
      </c>
      <c r="S48">
        <f t="shared" si="1"/>
        <v>2.205431053783396E-3</v>
      </c>
    </row>
    <row r="49" spans="9:19" x14ac:dyDescent="0.55000000000000004">
      <c r="I49">
        <f t="shared" si="2"/>
        <v>1.0999999999999999</v>
      </c>
      <c r="K49">
        <f t="shared" si="3"/>
        <v>200.130720339395</v>
      </c>
      <c r="M49">
        <f t="shared" si="6"/>
        <v>2.1872849930732415E-3</v>
      </c>
      <c r="O49">
        <f t="shared" si="4"/>
        <v>1.0999999999999999</v>
      </c>
      <c r="Q49">
        <f t="shared" si="5"/>
        <v>310.47314022652927</v>
      </c>
      <c r="S49">
        <f t="shared" si="1"/>
        <v>1.9856036605944601E-3</v>
      </c>
    </row>
    <row r="50" spans="9:19" x14ac:dyDescent="0.55000000000000004">
      <c r="I50">
        <f t="shared" si="2"/>
        <v>1.2</v>
      </c>
      <c r="K50">
        <f t="shared" si="3"/>
        <v>210.09065595466467</v>
      </c>
      <c r="M50">
        <f t="shared" si="6"/>
        <v>1.9496717899009761E-3</v>
      </c>
      <c r="O50">
        <f t="shared" si="4"/>
        <v>1.2</v>
      </c>
      <c r="Q50">
        <f t="shared" si="5"/>
        <v>321.44472440296704</v>
      </c>
      <c r="S50">
        <f t="shared" si="1"/>
        <v>1.7698998782713726E-3</v>
      </c>
    </row>
    <row r="51" spans="9:19" x14ac:dyDescent="0.55000000000000004">
      <c r="I51">
        <f t="shared" si="2"/>
        <v>1.3</v>
      </c>
      <c r="K51">
        <f t="shared" si="3"/>
        <v>220.05059156993434</v>
      </c>
      <c r="M51">
        <f t="shared" si="6"/>
        <v>1.7205793156441765E-3</v>
      </c>
      <c r="O51">
        <f t="shared" si="4"/>
        <v>1.3</v>
      </c>
      <c r="Q51">
        <f t="shared" si="5"/>
        <v>332.41630857940481</v>
      </c>
      <c r="S51">
        <f t="shared" si="1"/>
        <v>1.561931160459338E-3</v>
      </c>
    </row>
    <row r="52" spans="9:19" x14ac:dyDescent="0.55000000000000004">
      <c r="I52">
        <f t="shared" si="2"/>
        <v>1.4000000000000001</v>
      </c>
      <c r="K52">
        <f t="shared" si="3"/>
        <v>230.01052718520401</v>
      </c>
      <c r="M52">
        <f t="shared" si="6"/>
        <v>1.5032975253996264E-3</v>
      </c>
      <c r="O52">
        <f t="shared" si="4"/>
        <v>1.4000000000000001</v>
      </c>
      <c r="Q52">
        <f t="shared" si="5"/>
        <v>343.38789275584259</v>
      </c>
      <c r="S52">
        <f t="shared" si="1"/>
        <v>1.36468410785468E-3</v>
      </c>
    </row>
    <row r="53" spans="9:19" x14ac:dyDescent="0.55000000000000004">
      <c r="I53">
        <f t="shared" si="2"/>
        <v>1.5000000000000002</v>
      </c>
      <c r="K53">
        <f t="shared" si="3"/>
        <v>239.97046280047368</v>
      </c>
      <c r="M53">
        <f t="shared" si="6"/>
        <v>1.3003858726488881E-3</v>
      </c>
      <c r="O53">
        <f t="shared" si="4"/>
        <v>1.5000000000000002</v>
      </c>
      <c r="Q53">
        <f t="shared" si="5"/>
        <v>354.35947693228036</v>
      </c>
      <c r="S53">
        <f t="shared" si="1"/>
        <v>1.1804821763482412E-3</v>
      </c>
    </row>
    <row r="54" spans="9:19" x14ac:dyDescent="0.55000000000000004">
      <c r="I54">
        <f t="shared" si="2"/>
        <v>1.6000000000000003</v>
      </c>
      <c r="K54">
        <f t="shared" si="3"/>
        <v>249.93039841574335</v>
      </c>
      <c r="M54">
        <f t="shared" si="6"/>
        <v>1.1136701979217816E-3</v>
      </c>
      <c r="O54">
        <f t="shared" si="4"/>
        <v>1.6000000000000003</v>
      </c>
      <c r="Q54">
        <f t="shared" si="5"/>
        <v>365.33106110871813</v>
      </c>
      <c r="S54">
        <f t="shared" si="1"/>
        <v>1.0109828525735214E-3</v>
      </c>
    </row>
    <row r="55" spans="9:19" x14ac:dyDescent="0.55000000000000004">
      <c r="I55">
        <f t="shared" si="2"/>
        <v>1.7000000000000004</v>
      </c>
      <c r="K55">
        <f t="shared" si="3"/>
        <v>259.89033403101303</v>
      </c>
      <c r="M55">
        <f t="shared" si="6"/>
        <v>9.4427394924822227E-4</v>
      </c>
      <c r="O55">
        <f t="shared" si="4"/>
        <v>1.7000000000000004</v>
      </c>
      <c r="Q55">
        <f t="shared" si="5"/>
        <v>376.3026452851559</v>
      </c>
      <c r="S55">
        <f t="shared" si="1"/>
        <v>8.5720599563792995E-4</v>
      </c>
    </row>
    <row r="56" spans="9:19" x14ac:dyDescent="0.55000000000000004">
      <c r="I56">
        <f t="shared" si="2"/>
        <v>1.8000000000000005</v>
      </c>
      <c r="K56">
        <f t="shared" si="3"/>
        <v>269.8502696462827</v>
      </c>
      <c r="M56">
        <f t="shared" si="6"/>
        <v>7.9267739622588629E-4</v>
      </c>
      <c r="O56">
        <f t="shared" si="4"/>
        <v>1.8000000000000005</v>
      </c>
      <c r="Q56">
        <f t="shared" si="5"/>
        <v>387.27422946159368</v>
      </c>
      <c r="S56">
        <f t="shared" si="1"/>
        <v>7.1958759128371865E-4</v>
      </c>
    </row>
    <row r="57" spans="9:19" x14ac:dyDescent="0.55000000000000004">
      <c r="I57">
        <f t="shared" si="2"/>
        <v>1.9000000000000006</v>
      </c>
      <c r="K57">
        <f t="shared" si="3"/>
        <v>279.81020526155237</v>
      </c>
      <c r="M57">
        <f t="shared" si="6"/>
        <v>6.5879757971608333E-4</v>
      </c>
      <c r="O57">
        <f t="shared" si="4"/>
        <v>1.9000000000000006</v>
      </c>
      <c r="Q57">
        <f t="shared" si="5"/>
        <v>398.24581363803145</v>
      </c>
      <c r="S57">
        <f t="shared" si="1"/>
        <v>5.9805232972273096E-4</v>
      </c>
    </row>
    <row r="58" spans="9:19" x14ac:dyDescent="0.55000000000000004">
      <c r="I58">
        <f t="shared" si="2"/>
        <v>2.0000000000000004</v>
      </c>
      <c r="K58">
        <f t="shared" si="3"/>
        <v>289.77014087682204</v>
      </c>
      <c r="M58">
        <f t="shared" si="6"/>
        <v>5.4208148123381606E-4</v>
      </c>
      <c r="O58">
        <f t="shared" si="4"/>
        <v>2.0000000000000004</v>
      </c>
      <c r="Q58">
        <f t="shared" si="5"/>
        <v>409.21739781446922</v>
      </c>
      <c r="S58">
        <f t="shared" si="1"/>
        <v>4.9209818422700827E-4</v>
      </c>
    </row>
    <row r="59" spans="9:19" x14ac:dyDescent="0.55000000000000004">
      <c r="I59">
        <f t="shared" si="2"/>
        <v>2.1000000000000005</v>
      </c>
      <c r="K59">
        <f t="shared" si="3"/>
        <v>299.73007649209171</v>
      </c>
      <c r="M59">
        <f t="shared" si="6"/>
        <v>4.4160522396345322E-4</v>
      </c>
      <c r="O59">
        <f t="shared" si="4"/>
        <v>2.1000000000000005</v>
      </c>
      <c r="Q59">
        <f t="shared" si="5"/>
        <v>420.188981990907</v>
      </c>
      <c r="S59">
        <f t="shared" si="1"/>
        <v>4.0088646519146221E-4</v>
      </c>
    </row>
    <row r="60" spans="9:19" x14ac:dyDescent="0.55000000000000004">
      <c r="I60">
        <f t="shared" si="2"/>
        <v>2.2000000000000006</v>
      </c>
      <c r="K60">
        <f t="shared" si="3"/>
        <v>309.69001210736138</v>
      </c>
      <c r="M60">
        <f t="shared" si="6"/>
        <v>3.5617291332531461E-4</v>
      </c>
      <c r="O60">
        <f t="shared" si="4"/>
        <v>2.2000000000000006</v>
      </c>
      <c r="Q60">
        <f t="shared" si="5"/>
        <v>431.16056616734477</v>
      </c>
      <c r="S60">
        <f t="shared" si="1"/>
        <v>3.2333154698311922E-4</v>
      </c>
    </row>
    <row r="61" spans="9:19" x14ac:dyDescent="0.55000000000000004">
      <c r="I61">
        <f t="shared" si="2"/>
        <v>2.3000000000000007</v>
      </c>
      <c r="K61">
        <f t="shared" si="3"/>
        <v>319.64994772263105</v>
      </c>
      <c r="M61">
        <f t="shared" si="6"/>
        <v>2.8440984797304194E-4</v>
      </c>
      <c r="O61">
        <f t="shared" si="4"/>
        <v>2.3000000000000007</v>
      </c>
      <c r="Q61">
        <f t="shared" si="5"/>
        <v>442.13215034378254</v>
      </c>
      <c r="S61">
        <f t="shared" si="1"/>
        <v>2.5818548430258016E-4</v>
      </c>
    </row>
    <row r="62" spans="9:19" x14ac:dyDescent="0.55000000000000004">
      <c r="I62">
        <f t="shared" si="2"/>
        <v>2.4000000000000008</v>
      </c>
      <c r="K62">
        <f t="shared" si="3"/>
        <v>329.60988333790073</v>
      </c>
      <c r="M62">
        <f t="shared" si="6"/>
        <v>2.2484613515482728E-4</v>
      </c>
      <c r="O62">
        <f t="shared" si="4"/>
        <v>2.4000000000000008</v>
      </c>
      <c r="Q62">
        <f t="shared" si="5"/>
        <v>453.10373452022031</v>
      </c>
      <c r="S62">
        <f t="shared" si="1"/>
        <v>2.041139176868973E-4</v>
      </c>
    </row>
    <row r="63" spans="9:19" x14ac:dyDescent="0.55000000000000004">
      <c r="I63">
        <f t="shared" si="2"/>
        <v>2.5000000000000009</v>
      </c>
      <c r="K63">
        <f t="shared" si="3"/>
        <v>339.5698189531704</v>
      </c>
      <c r="M63">
        <f t="shared" si="6"/>
        <v>1.7598809039182778E-4</v>
      </c>
      <c r="O63">
        <f t="shared" si="4"/>
        <v>2.5000000000000009</v>
      </c>
      <c r="Q63">
        <f t="shared" si="5"/>
        <v>464.07531869665809</v>
      </c>
      <c r="S63">
        <f t="shared" si="1"/>
        <v>1.5976088969186155E-4</v>
      </c>
    </row>
    <row r="64" spans="9:19" x14ac:dyDescent="0.55000000000000004">
      <c r="I64">
        <f t="shared" si="2"/>
        <v>2.600000000000001</v>
      </c>
      <c r="K64">
        <f t="shared" si="3"/>
        <v>349.52975456844007</v>
      </c>
      <c r="M64">
        <f t="shared" si="6"/>
        <v>1.3637607468929344E-4</v>
      </c>
      <c r="O64">
        <f t="shared" si="4"/>
        <v>2.600000000000001</v>
      </c>
      <c r="Q64">
        <f t="shared" si="5"/>
        <v>475.04690287309586</v>
      </c>
      <c r="S64">
        <f t="shared" si="1"/>
        <v>1.2380134915116386E-4</v>
      </c>
    </row>
    <row r="65" spans="9:19" x14ac:dyDescent="0.55000000000000004">
      <c r="I65">
        <f t="shared" si="2"/>
        <v>2.7000000000000011</v>
      </c>
      <c r="K65">
        <f t="shared" si="3"/>
        <v>359.48969018370974</v>
      </c>
      <c r="M65">
        <f t="shared" si="6"/>
        <v>1.0462853593597766E-4</v>
      </c>
      <c r="O65">
        <f t="shared" si="4"/>
        <v>2.7000000000000011</v>
      </c>
      <c r="Q65">
        <f t="shared" si="5"/>
        <v>486.01848704953363</v>
      </c>
      <c r="S65">
        <f t="shared" si="1"/>
        <v>9.4981131683811226E-5</v>
      </c>
    </row>
    <row r="66" spans="9:19" x14ac:dyDescent="0.55000000000000004">
      <c r="I66">
        <f t="shared" si="2"/>
        <v>2.8000000000000012</v>
      </c>
      <c r="K66">
        <f t="shared" si="3"/>
        <v>369.44962579897941</v>
      </c>
      <c r="M66">
        <f t="shared" si="6"/>
        <v>7.9472919190810585E-5</v>
      </c>
      <c r="O66">
        <f t="shared" si="4"/>
        <v>2.8000000000000012</v>
      </c>
      <c r="Q66">
        <f t="shared" si="5"/>
        <v>496.99007122597141</v>
      </c>
      <c r="S66">
        <f t="shared" si="1"/>
        <v>7.2145019859382688E-5</v>
      </c>
    </row>
    <row r="67" spans="9:19" x14ac:dyDescent="0.55000000000000004">
      <c r="I67">
        <f t="shared" si="2"/>
        <v>2.9000000000000012</v>
      </c>
      <c r="K67">
        <f t="shared" si="3"/>
        <v>379.40956141424908</v>
      </c>
      <c r="M67">
        <f t="shared" si="6"/>
        <v>5.9764768063861988E-5</v>
      </c>
      <c r="O67">
        <f t="shared" si="4"/>
        <v>2.9000000000000012</v>
      </c>
      <c r="Q67">
        <f t="shared" si="5"/>
        <v>507.96165540240918</v>
      </c>
      <c r="S67">
        <f t="shared" si="1"/>
        <v>5.4254083312410714E-5</v>
      </c>
    </row>
    <row r="68" spans="9:19" x14ac:dyDescent="0.55000000000000004">
      <c r="I68">
        <f t="shared" si="2"/>
        <v>3.0000000000000013</v>
      </c>
      <c r="K68">
        <f t="shared" si="3"/>
        <v>389.36949702951875</v>
      </c>
      <c r="M68">
        <f t="shared" si="6"/>
        <v>4.4496757641119088E-5</v>
      </c>
      <c r="O68">
        <f t="shared" si="4"/>
        <v>3.0000000000000013</v>
      </c>
      <c r="Q68">
        <f t="shared" si="5"/>
        <v>518.93323957884695</v>
      </c>
      <c r="S68">
        <f t="shared" si="1"/>
        <v>4.0393878775096824E-5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4A59-6560-418E-86E6-9B7A95F73C38}">
  <sheetPr>
    <tabColor rgb="FFFFC000"/>
  </sheetPr>
  <dimension ref="A1:AN65"/>
  <sheetViews>
    <sheetView tabSelected="1" topLeftCell="A46" workbookViewId="0">
      <selection activeCell="I62" sqref="I62:P62"/>
    </sheetView>
  </sheetViews>
  <sheetFormatPr defaultRowHeight="14.4" x14ac:dyDescent="0.55000000000000004"/>
  <cols>
    <col min="9" max="9" width="18.26171875" customWidth="1"/>
    <col min="10" max="10" width="10" customWidth="1"/>
    <col min="11" max="11" width="15" customWidth="1"/>
    <col min="12" max="12" width="15.15625" customWidth="1"/>
    <col min="13" max="13" width="12.83984375" customWidth="1"/>
    <col min="14" max="14" width="12.15625" customWidth="1"/>
    <col min="15" max="15" width="11.15625" customWidth="1"/>
    <col min="16" max="16" width="11.26171875" customWidth="1"/>
    <col min="17" max="17" width="22.41796875" customWidth="1"/>
    <col min="18" max="18" width="19.15625" customWidth="1"/>
    <col min="19" max="19" width="12.68359375" customWidth="1"/>
    <col min="21" max="21" width="13.15625" customWidth="1"/>
    <col min="22" max="22" width="14.68359375" customWidth="1"/>
    <col min="27" max="27" width="27.41796875" customWidth="1"/>
  </cols>
  <sheetData>
    <row r="1" spans="1:40" x14ac:dyDescent="0.55000000000000004">
      <c r="A1" s="16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9</v>
      </c>
      <c r="J1" s="45" t="s">
        <v>10</v>
      </c>
      <c r="K1" s="45" t="s">
        <v>21</v>
      </c>
      <c r="L1" s="45" t="s">
        <v>23</v>
      </c>
      <c r="M1" s="45" t="s">
        <v>24</v>
      </c>
    </row>
    <row r="2" spans="1:40" ht="72.3" thickBot="1" x14ac:dyDescent="0.6">
      <c r="A2" s="16" t="s">
        <v>12</v>
      </c>
      <c r="B2" s="3" t="s">
        <v>11</v>
      </c>
      <c r="C2" s="4" t="s">
        <v>13</v>
      </c>
      <c r="D2" s="3" t="s">
        <v>14</v>
      </c>
      <c r="E2" s="3" t="s">
        <v>15</v>
      </c>
      <c r="F2" s="3" t="s">
        <v>25</v>
      </c>
      <c r="G2" s="3" t="s">
        <v>16</v>
      </c>
      <c r="H2" s="3" t="s">
        <v>17</v>
      </c>
      <c r="I2" s="3" t="s">
        <v>19</v>
      </c>
      <c r="J2" s="3" t="s">
        <v>20</v>
      </c>
      <c r="K2" s="3" t="s">
        <v>22</v>
      </c>
      <c r="L2" s="3" t="s">
        <v>36</v>
      </c>
      <c r="M2" s="3" t="s">
        <v>26</v>
      </c>
    </row>
    <row r="3" spans="1:40" ht="18.899999999999999" thickTop="1" thickBot="1" x14ac:dyDescent="0.75">
      <c r="A3" s="74">
        <v>50</v>
      </c>
      <c r="B3" s="12">
        <v>1</v>
      </c>
      <c r="C3" s="7">
        <v>50</v>
      </c>
      <c r="D3" s="7">
        <v>60</v>
      </c>
      <c r="E3" s="7">
        <v>480</v>
      </c>
      <c r="F3" s="7">
        <v>0</v>
      </c>
      <c r="G3" s="7">
        <v>60</v>
      </c>
      <c r="H3" s="7">
        <v>40</v>
      </c>
      <c r="I3" s="7">
        <v>0</v>
      </c>
      <c r="J3" s="7">
        <v>0</v>
      </c>
      <c r="K3" s="7">
        <v>1</v>
      </c>
      <c r="L3" s="7">
        <v>55</v>
      </c>
      <c r="M3" s="8">
        <v>65</v>
      </c>
      <c r="O3" s="89" t="s">
        <v>176</v>
      </c>
      <c r="Q3" t="s">
        <v>107</v>
      </c>
    </row>
    <row r="4" spans="1:40" ht="18.899999999999999" thickTop="1" thickBot="1" x14ac:dyDescent="0.75">
      <c r="A4" s="74">
        <v>26</v>
      </c>
      <c r="B4" s="13">
        <v>0</v>
      </c>
      <c r="C4" s="1">
        <v>45</v>
      </c>
      <c r="D4" s="1">
        <v>60</v>
      </c>
      <c r="E4" s="1">
        <v>560</v>
      </c>
      <c r="F4" s="1">
        <v>0</v>
      </c>
      <c r="G4" s="1">
        <v>30</v>
      </c>
      <c r="H4" s="1">
        <v>25</v>
      </c>
      <c r="I4" s="1">
        <v>0</v>
      </c>
      <c r="J4" s="7">
        <v>0</v>
      </c>
      <c r="K4" s="7">
        <v>1</v>
      </c>
      <c r="L4" s="1">
        <v>60</v>
      </c>
      <c r="M4" s="9">
        <v>0</v>
      </c>
      <c r="O4" s="90" t="s">
        <v>177</v>
      </c>
    </row>
    <row r="5" spans="1:40" ht="18.899999999999999" thickTop="1" thickBot="1" x14ac:dyDescent="0.75">
      <c r="A5" s="74">
        <v>242</v>
      </c>
      <c r="B5" s="13">
        <v>0</v>
      </c>
      <c r="C5" s="1">
        <v>47</v>
      </c>
      <c r="D5" s="1">
        <v>55</v>
      </c>
      <c r="E5" s="1">
        <v>420</v>
      </c>
      <c r="F5" s="1">
        <v>0</v>
      </c>
      <c r="G5" s="1">
        <v>10</v>
      </c>
      <c r="H5" s="1">
        <v>33</v>
      </c>
      <c r="I5" s="1">
        <v>90</v>
      </c>
      <c r="J5" s="1">
        <v>1</v>
      </c>
      <c r="K5" s="7">
        <v>1</v>
      </c>
      <c r="L5" s="1">
        <v>0</v>
      </c>
      <c r="M5" s="9">
        <v>0</v>
      </c>
      <c r="O5" s="91" t="s">
        <v>178</v>
      </c>
      <c r="Q5" s="46" t="s">
        <v>108</v>
      </c>
      <c r="R5" s="46"/>
    </row>
    <row r="6" spans="1:40" ht="18.899999999999999" thickTop="1" thickBot="1" x14ac:dyDescent="0.75">
      <c r="A6" s="74">
        <v>50</v>
      </c>
      <c r="B6" s="13">
        <v>1</v>
      </c>
      <c r="C6" s="1">
        <v>60</v>
      </c>
      <c r="D6" s="1">
        <v>50</v>
      </c>
      <c r="E6" s="1">
        <v>480</v>
      </c>
      <c r="F6" s="1">
        <v>30</v>
      </c>
      <c r="G6" s="1">
        <v>0</v>
      </c>
      <c r="H6" s="1">
        <v>25</v>
      </c>
      <c r="I6" s="1">
        <v>0</v>
      </c>
      <c r="J6" s="1">
        <v>0</v>
      </c>
      <c r="K6" s="7">
        <v>1</v>
      </c>
      <c r="L6" s="1">
        <v>0</v>
      </c>
      <c r="M6" s="9">
        <v>0</v>
      </c>
      <c r="Q6" t="s">
        <v>109</v>
      </c>
      <c r="R6">
        <v>0.95287393793223796</v>
      </c>
      <c r="AA6" s="38"/>
      <c r="AB6" s="38" t="s">
        <v>12</v>
      </c>
      <c r="AC6" s="38" t="s">
        <v>11</v>
      </c>
      <c r="AD6" s="38" t="s">
        <v>13</v>
      </c>
      <c r="AE6" s="38" t="s">
        <v>14</v>
      </c>
      <c r="AF6" s="38" t="s">
        <v>15</v>
      </c>
      <c r="AG6" s="38" t="s">
        <v>25</v>
      </c>
      <c r="AH6" s="38" t="s">
        <v>16</v>
      </c>
      <c r="AI6" s="38" t="s">
        <v>17</v>
      </c>
      <c r="AJ6" s="38" t="s">
        <v>19</v>
      </c>
      <c r="AK6" s="38" t="s">
        <v>20</v>
      </c>
      <c r="AL6" s="38" t="s">
        <v>22</v>
      </c>
      <c r="AM6" s="38" t="s">
        <v>36</v>
      </c>
      <c r="AN6" s="38" t="s">
        <v>26</v>
      </c>
    </row>
    <row r="7" spans="1:40" ht="18.899999999999999" thickTop="1" thickBot="1" x14ac:dyDescent="0.75">
      <c r="A7" s="74">
        <v>25</v>
      </c>
      <c r="B7" s="13">
        <v>0</v>
      </c>
      <c r="C7" s="1">
        <v>46</v>
      </c>
      <c r="D7" s="1">
        <v>55</v>
      </c>
      <c r="E7" s="1">
        <v>420</v>
      </c>
      <c r="F7" s="1">
        <v>0</v>
      </c>
      <c r="G7" s="1">
        <v>130</v>
      </c>
      <c r="H7" s="1">
        <v>30</v>
      </c>
      <c r="I7" s="1">
        <v>0</v>
      </c>
      <c r="J7" s="1">
        <v>1</v>
      </c>
      <c r="K7" s="7">
        <v>1</v>
      </c>
      <c r="L7" s="1">
        <v>30</v>
      </c>
      <c r="M7" s="9">
        <v>20</v>
      </c>
      <c r="Q7" t="s">
        <v>110</v>
      </c>
      <c r="R7">
        <v>0.90796874159049057</v>
      </c>
      <c r="AA7" t="s">
        <v>12</v>
      </c>
      <c r="AB7">
        <v>1</v>
      </c>
    </row>
    <row r="8" spans="1:40" ht="18.899999999999999" thickTop="1" thickBot="1" x14ac:dyDescent="0.75">
      <c r="A8" s="15">
        <v>0</v>
      </c>
      <c r="B8" s="13">
        <v>0</v>
      </c>
      <c r="C8" s="1">
        <v>40</v>
      </c>
      <c r="D8" s="1">
        <v>45</v>
      </c>
      <c r="E8" s="1">
        <v>360</v>
      </c>
      <c r="F8" s="1">
        <v>120</v>
      </c>
      <c r="G8" s="1">
        <v>120</v>
      </c>
      <c r="H8" s="1">
        <v>25</v>
      </c>
      <c r="I8" s="1">
        <v>0</v>
      </c>
      <c r="J8" s="1">
        <v>1</v>
      </c>
      <c r="K8" s="1">
        <v>0</v>
      </c>
      <c r="L8" s="1">
        <v>60</v>
      </c>
      <c r="M8" s="9">
        <v>10</v>
      </c>
      <c r="Q8" t="s">
        <v>111</v>
      </c>
      <c r="R8">
        <v>0.83434373486288294</v>
      </c>
      <c r="AA8" t="s">
        <v>11</v>
      </c>
      <c r="AB8">
        <v>-0.33433829737594212</v>
      </c>
      <c r="AC8">
        <v>1</v>
      </c>
    </row>
    <row r="9" spans="1:40" ht="18.899999999999999" thickTop="1" thickBot="1" x14ac:dyDescent="0.75">
      <c r="A9" s="20">
        <v>280</v>
      </c>
      <c r="B9" s="21">
        <v>0</v>
      </c>
      <c r="C9" s="6">
        <v>0</v>
      </c>
      <c r="D9" s="6">
        <v>0</v>
      </c>
      <c r="E9" s="6">
        <v>0</v>
      </c>
      <c r="F9" s="6">
        <v>100</v>
      </c>
      <c r="G9" s="6">
        <v>160</v>
      </c>
      <c r="H9" s="6">
        <v>15</v>
      </c>
      <c r="I9" s="6">
        <v>0</v>
      </c>
      <c r="J9" s="6">
        <v>0</v>
      </c>
      <c r="K9" s="6">
        <v>0</v>
      </c>
      <c r="L9" s="6">
        <v>160</v>
      </c>
      <c r="M9" s="22">
        <v>15</v>
      </c>
      <c r="Q9" t="s">
        <v>41</v>
      </c>
      <c r="R9">
        <v>40.537826891549742</v>
      </c>
      <c r="AA9" t="s">
        <v>13</v>
      </c>
      <c r="AB9">
        <v>-0.59012893529458854</v>
      </c>
      <c r="AC9">
        <v>0.49701786003156889</v>
      </c>
      <c r="AD9">
        <v>1</v>
      </c>
    </row>
    <row r="10" spans="1:40" ht="18.600000000000001" thickBot="1" x14ac:dyDescent="0.75">
      <c r="A10" s="75">
        <v>60</v>
      </c>
      <c r="B10" s="21">
        <v>1</v>
      </c>
      <c r="C10" s="5">
        <v>50</v>
      </c>
      <c r="D10" s="5">
        <v>60</v>
      </c>
      <c r="E10" s="5">
        <v>480</v>
      </c>
      <c r="F10" s="5">
        <v>30</v>
      </c>
      <c r="G10" s="5">
        <v>30</v>
      </c>
      <c r="H10" s="5">
        <v>30</v>
      </c>
      <c r="I10" s="5">
        <v>0</v>
      </c>
      <c r="J10" s="6">
        <v>0</v>
      </c>
      <c r="K10" s="5">
        <v>1</v>
      </c>
      <c r="L10" s="5">
        <v>70</v>
      </c>
      <c r="M10" s="24">
        <v>0</v>
      </c>
      <c r="Q10" s="37" t="s">
        <v>112</v>
      </c>
      <c r="R10" s="37">
        <v>28</v>
      </c>
      <c r="AA10" t="s">
        <v>14</v>
      </c>
      <c r="AB10">
        <v>-0.56760499465304548</v>
      </c>
      <c r="AC10">
        <v>0.38663664386451307</v>
      </c>
      <c r="AD10">
        <v>0.95541433569019896</v>
      </c>
      <c r="AE10">
        <v>1</v>
      </c>
    </row>
    <row r="11" spans="1:40" ht="18.899999999999999" thickTop="1" thickBot="1" x14ac:dyDescent="0.75">
      <c r="A11" s="74">
        <v>36</v>
      </c>
      <c r="B11" s="21">
        <v>0</v>
      </c>
      <c r="C11" s="1">
        <v>47</v>
      </c>
      <c r="D11" s="1">
        <v>58</v>
      </c>
      <c r="E11" s="1">
        <v>520</v>
      </c>
      <c r="F11" s="1">
        <v>0</v>
      </c>
      <c r="G11" s="1">
        <v>30</v>
      </c>
      <c r="H11" s="1">
        <v>40</v>
      </c>
      <c r="I11" s="1">
        <v>0</v>
      </c>
      <c r="J11" s="6">
        <v>0</v>
      </c>
      <c r="K11" s="1">
        <v>1</v>
      </c>
      <c r="L11" s="1">
        <v>10</v>
      </c>
      <c r="M11" s="9">
        <v>110</v>
      </c>
      <c r="AA11" t="s">
        <v>15</v>
      </c>
      <c r="AB11">
        <v>-0.56516966299866334</v>
      </c>
      <c r="AC11">
        <v>0.3948463812732439</v>
      </c>
      <c r="AD11">
        <v>0.95072507245174753</v>
      </c>
      <c r="AE11">
        <v>0.97746676873520644</v>
      </c>
      <c r="AF11">
        <v>1</v>
      </c>
    </row>
    <row r="12" spans="1:40" ht="18.899999999999999" thickTop="1" thickBot="1" x14ac:dyDescent="0.75">
      <c r="A12" s="74">
        <v>0</v>
      </c>
      <c r="B12" s="21">
        <v>1</v>
      </c>
      <c r="C12" s="1">
        <v>60</v>
      </c>
      <c r="D12" s="1">
        <v>55</v>
      </c>
      <c r="E12" s="1">
        <v>490</v>
      </c>
      <c r="F12" s="1">
        <v>0</v>
      </c>
      <c r="G12" s="1">
        <v>20</v>
      </c>
      <c r="H12" s="1">
        <v>25</v>
      </c>
      <c r="I12" s="1">
        <v>95</v>
      </c>
      <c r="J12" s="6">
        <v>0</v>
      </c>
      <c r="K12" s="1">
        <v>1</v>
      </c>
      <c r="L12" s="1">
        <v>90</v>
      </c>
      <c r="M12" s="9">
        <v>30</v>
      </c>
      <c r="Q12" t="s">
        <v>113</v>
      </c>
      <c r="AA12" t="s">
        <v>25</v>
      </c>
      <c r="AB12">
        <v>0.17145792363778337</v>
      </c>
      <c r="AC12">
        <v>-0.3694724069829175</v>
      </c>
      <c r="AD12">
        <v>-0.61550622924111131</v>
      </c>
      <c r="AE12">
        <v>-0.61305952394292806</v>
      </c>
      <c r="AF12">
        <v>-0.60834987052321032</v>
      </c>
      <c r="AG12">
        <v>1</v>
      </c>
    </row>
    <row r="13" spans="1:40" ht="18.899999999999999" thickTop="1" thickBot="1" x14ac:dyDescent="0.75">
      <c r="A13" s="74">
        <v>270</v>
      </c>
      <c r="B13" s="13">
        <v>0</v>
      </c>
      <c r="C13" s="1">
        <v>47</v>
      </c>
      <c r="D13" s="1">
        <v>50</v>
      </c>
      <c r="E13" s="1">
        <v>450</v>
      </c>
      <c r="F13" s="1">
        <v>0</v>
      </c>
      <c r="G13" s="1">
        <v>20</v>
      </c>
      <c r="H13" s="1">
        <v>25</v>
      </c>
      <c r="I13" s="1">
        <v>0</v>
      </c>
      <c r="J13" s="1">
        <v>1</v>
      </c>
      <c r="K13" s="1">
        <v>1</v>
      </c>
      <c r="L13" s="1">
        <v>0</v>
      </c>
      <c r="M13" s="9">
        <v>0</v>
      </c>
      <c r="Q13" s="38"/>
      <c r="R13" s="38" t="s">
        <v>118</v>
      </c>
      <c r="S13" s="38" t="s">
        <v>119</v>
      </c>
      <c r="T13" s="38" t="s">
        <v>120</v>
      </c>
      <c r="U13" s="38" t="s">
        <v>33</v>
      </c>
      <c r="V13" s="38" t="s">
        <v>121</v>
      </c>
      <c r="AA13" t="s">
        <v>16</v>
      </c>
      <c r="AB13">
        <v>-0.16783945969988523</v>
      </c>
      <c r="AC13">
        <v>-0.23751731238840346</v>
      </c>
      <c r="AD13">
        <v>-0.39789290836794272</v>
      </c>
      <c r="AE13">
        <v>-0.42520457783631804</v>
      </c>
      <c r="AF13">
        <v>-0.45599486177939064</v>
      </c>
      <c r="AG13">
        <v>0.22631931144631026</v>
      </c>
      <c r="AH13">
        <v>1</v>
      </c>
    </row>
    <row r="14" spans="1:40" ht="18.899999999999999" thickTop="1" thickBot="1" x14ac:dyDescent="0.75">
      <c r="A14" s="74">
        <v>0</v>
      </c>
      <c r="B14" s="13">
        <v>0</v>
      </c>
      <c r="C14" s="1">
        <v>45</v>
      </c>
      <c r="D14" s="1">
        <v>52</v>
      </c>
      <c r="E14" s="1">
        <v>500</v>
      </c>
      <c r="F14" s="1">
        <v>45</v>
      </c>
      <c r="G14" s="1">
        <v>120</v>
      </c>
      <c r="H14" s="1">
        <v>35</v>
      </c>
      <c r="I14" s="1">
        <v>0</v>
      </c>
      <c r="J14" s="1">
        <v>0</v>
      </c>
      <c r="K14" s="1">
        <v>1</v>
      </c>
      <c r="L14" s="1">
        <v>30</v>
      </c>
      <c r="M14" s="9">
        <v>15</v>
      </c>
      <c r="Q14" t="s">
        <v>114</v>
      </c>
      <c r="R14">
        <v>12</v>
      </c>
      <c r="S14">
        <v>243191.12600651837</v>
      </c>
      <c r="T14">
        <v>20265.927167209866</v>
      </c>
      <c r="U14">
        <v>12.33234171305039</v>
      </c>
      <c r="V14">
        <v>1.1294107873762719E-5</v>
      </c>
      <c r="AA14" t="s">
        <v>17</v>
      </c>
      <c r="AB14">
        <v>-0.5979129095185951</v>
      </c>
      <c r="AC14">
        <v>0.29950942660010393</v>
      </c>
      <c r="AD14">
        <v>0.39664675090148049</v>
      </c>
      <c r="AE14">
        <v>0.4384223639012188</v>
      </c>
      <c r="AF14">
        <v>0.42155648217858854</v>
      </c>
      <c r="AG14">
        <v>-0.21410534292452152</v>
      </c>
      <c r="AH14">
        <v>0.21034358769612371</v>
      </c>
      <c r="AI14">
        <v>1</v>
      </c>
    </row>
    <row r="15" spans="1:40" ht="18.899999999999999" thickTop="1" thickBot="1" x14ac:dyDescent="0.75">
      <c r="A15" s="15">
        <v>0</v>
      </c>
      <c r="B15" s="13">
        <v>0</v>
      </c>
      <c r="C15" s="1">
        <v>0</v>
      </c>
      <c r="D15" s="1">
        <v>0</v>
      </c>
      <c r="E15" s="1">
        <v>0</v>
      </c>
      <c r="F15" s="1">
        <v>130</v>
      </c>
      <c r="G15" s="1">
        <v>240</v>
      </c>
      <c r="H15" s="1">
        <v>60</v>
      </c>
      <c r="I15" s="1">
        <v>0</v>
      </c>
      <c r="J15" s="1">
        <v>0</v>
      </c>
      <c r="K15" s="1">
        <v>0</v>
      </c>
      <c r="L15" s="1">
        <v>240</v>
      </c>
      <c r="M15" s="9">
        <v>120</v>
      </c>
      <c r="Q15" t="s">
        <v>115</v>
      </c>
      <c r="R15">
        <v>15</v>
      </c>
      <c r="S15">
        <v>24649.7311363388</v>
      </c>
      <c r="T15">
        <v>1643.3154090892533</v>
      </c>
      <c r="AA15" t="s">
        <v>19</v>
      </c>
      <c r="AB15">
        <v>2.3523171509318732E-2</v>
      </c>
      <c r="AC15">
        <v>0.13859836650693896</v>
      </c>
      <c r="AD15">
        <v>0.22591844057425822</v>
      </c>
      <c r="AE15">
        <v>0.22027519577895341</v>
      </c>
      <c r="AF15">
        <v>0.1830857115511671</v>
      </c>
      <c r="AG15">
        <v>-0.24025704287751426</v>
      </c>
      <c r="AH15">
        <v>-0.35724682921372009</v>
      </c>
      <c r="AI15">
        <v>0.13730472076320563</v>
      </c>
      <c r="AJ15">
        <v>1</v>
      </c>
    </row>
    <row r="16" spans="1:40" ht="18.899999999999999" thickTop="1" thickBot="1" x14ac:dyDescent="0.75">
      <c r="A16" s="20">
        <v>185</v>
      </c>
      <c r="B16" s="13">
        <v>0</v>
      </c>
      <c r="C16" s="6">
        <v>0</v>
      </c>
      <c r="D16" s="6">
        <v>0</v>
      </c>
      <c r="E16" s="6">
        <v>0</v>
      </c>
      <c r="F16" s="6">
        <v>120</v>
      </c>
      <c r="G16" s="6">
        <v>60</v>
      </c>
      <c r="H16" s="6">
        <v>10</v>
      </c>
      <c r="I16" s="6">
        <v>0</v>
      </c>
      <c r="J16" s="1">
        <v>0</v>
      </c>
      <c r="K16" s="6">
        <v>0</v>
      </c>
      <c r="L16" s="6">
        <v>369</v>
      </c>
      <c r="M16" s="22">
        <v>0</v>
      </c>
      <c r="Q16" s="37" t="s">
        <v>116</v>
      </c>
      <c r="R16" s="37">
        <v>27</v>
      </c>
      <c r="S16" s="37">
        <v>267840.85714285716</v>
      </c>
      <c r="T16" s="37"/>
      <c r="U16" s="37"/>
      <c r="V16" s="37"/>
      <c r="AA16" t="s">
        <v>20</v>
      </c>
      <c r="AB16">
        <v>-5.7043940758093707E-2</v>
      </c>
      <c r="AC16">
        <v>2.3570226039551584E-2</v>
      </c>
      <c r="AD16">
        <v>0.26413265674186015</v>
      </c>
      <c r="AE16">
        <v>0.23359562037211223</v>
      </c>
      <c r="AF16">
        <v>0.13222168982185525</v>
      </c>
      <c r="AG16">
        <v>-0.26852419325934651</v>
      </c>
      <c r="AH16">
        <v>0.1679501022390438</v>
      </c>
      <c r="AI16">
        <v>0.14381689023451769</v>
      </c>
      <c r="AJ16">
        <v>0.19944642103400817</v>
      </c>
      <c r="AK16">
        <v>1</v>
      </c>
    </row>
    <row r="17" spans="1:40" ht="18.600000000000001" thickBot="1" x14ac:dyDescent="0.75">
      <c r="A17" s="75">
        <v>0</v>
      </c>
      <c r="B17" s="23">
        <v>1</v>
      </c>
      <c r="C17" s="5">
        <v>50</v>
      </c>
      <c r="D17" s="5">
        <v>55</v>
      </c>
      <c r="E17" s="5">
        <v>480</v>
      </c>
      <c r="F17" s="5">
        <v>130</v>
      </c>
      <c r="G17" s="5">
        <v>20</v>
      </c>
      <c r="H17" s="5">
        <v>35</v>
      </c>
      <c r="I17" s="5">
        <v>0</v>
      </c>
      <c r="J17" s="1">
        <v>0</v>
      </c>
      <c r="K17" s="5">
        <v>1</v>
      </c>
      <c r="L17" s="5">
        <v>30</v>
      </c>
      <c r="M17" s="24">
        <v>20</v>
      </c>
      <c r="AA17" t="s">
        <v>22</v>
      </c>
      <c r="AB17">
        <v>-0.42067019469986933</v>
      </c>
      <c r="AC17">
        <v>0.47140452079103162</v>
      </c>
      <c r="AD17">
        <v>0.8506059985304395</v>
      </c>
      <c r="AE17">
        <v>0.87468582294890918</v>
      </c>
      <c r="AF17">
        <v>0.90600601373584277</v>
      </c>
      <c r="AG17">
        <v>-0.6793432581603982</v>
      </c>
      <c r="AH17">
        <v>-0.4198752555976093</v>
      </c>
      <c r="AI17">
        <v>0.48365817195306959</v>
      </c>
      <c r="AJ17">
        <v>0.25790485478535552</v>
      </c>
      <c r="AK17">
        <v>5.0000000000000017E-2</v>
      </c>
      <c r="AL17">
        <v>1</v>
      </c>
    </row>
    <row r="18" spans="1:40" ht="18.899999999999999" thickTop="1" thickBot="1" x14ac:dyDescent="0.75">
      <c r="A18" s="74">
        <v>185</v>
      </c>
      <c r="B18" s="23">
        <v>1</v>
      </c>
      <c r="C18" s="1">
        <v>45</v>
      </c>
      <c r="D18" s="1">
        <v>50</v>
      </c>
      <c r="E18" s="1">
        <v>500</v>
      </c>
      <c r="F18" s="1">
        <v>0</v>
      </c>
      <c r="G18" s="1">
        <v>0</v>
      </c>
      <c r="H18" s="1">
        <v>25</v>
      </c>
      <c r="I18" s="1">
        <v>0</v>
      </c>
      <c r="J18" s="1">
        <v>0</v>
      </c>
      <c r="K18" s="1">
        <v>1</v>
      </c>
      <c r="L18" s="1">
        <v>20</v>
      </c>
      <c r="M18" s="9">
        <v>0</v>
      </c>
      <c r="Q18" s="38"/>
      <c r="R18" s="38" t="s">
        <v>122</v>
      </c>
      <c r="S18" s="38" t="s">
        <v>41</v>
      </c>
      <c r="T18" s="38" t="s">
        <v>123</v>
      </c>
      <c r="U18" s="38" t="s">
        <v>124</v>
      </c>
      <c r="V18" s="38" t="s">
        <v>125</v>
      </c>
      <c r="W18" s="38" t="s">
        <v>126</v>
      </c>
      <c r="X18" s="38" t="s">
        <v>127</v>
      </c>
      <c r="Y18" s="38" t="s">
        <v>128</v>
      </c>
      <c r="AA18" t="s">
        <v>36</v>
      </c>
      <c r="AB18">
        <v>0.43196271194537267</v>
      </c>
      <c r="AC18">
        <v>-0.36235888184908521</v>
      </c>
      <c r="AD18">
        <v>-0.88175847534363705</v>
      </c>
      <c r="AE18">
        <v>-0.89142575338049668</v>
      </c>
      <c r="AF18">
        <v>-0.90799561933256789</v>
      </c>
      <c r="AG18">
        <v>0.57947012167532463</v>
      </c>
      <c r="AH18">
        <v>0.30366322663304751</v>
      </c>
      <c r="AI18">
        <v>-0.50782644875527694</v>
      </c>
      <c r="AJ18">
        <v>-0.21467581408674391</v>
      </c>
      <c r="AK18">
        <v>-0.26196849462799471</v>
      </c>
      <c r="AL18">
        <v>-0.86726956141319167</v>
      </c>
      <c r="AM18">
        <v>1</v>
      </c>
    </row>
    <row r="19" spans="1:40" ht="18.899999999999999" thickTop="1" thickBot="1" x14ac:dyDescent="0.75">
      <c r="A19" s="74">
        <v>62</v>
      </c>
      <c r="B19" s="23">
        <v>1</v>
      </c>
      <c r="C19" s="1">
        <v>42</v>
      </c>
      <c r="D19" s="1">
        <v>50</v>
      </c>
      <c r="E19" s="1">
        <v>420</v>
      </c>
      <c r="F19" s="1">
        <v>0</v>
      </c>
      <c r="G19" s="1">
        <v>0</v>
      </c>
      <c r="H19" s="1">
        <v>45</v>
      </c>
      <c r="I19" s="1">
        <v>100</v>
      </c>
      <c r="J19" s="1">
        <v>1</v>
      </c>
      <c r="K19" s="1">
        <v>1</v>
      </c>
      <c r="L19" s="1">
        <v>30</v>
      </c>
      <c r="M19" s="9">
        <v>90</v>
      </c>
      <c r="Q19" t="s">
        <v>117</v>
      </c>
      <c r="R19">
        <v>663.30022145412238</v>
      </c>
      <c r="S19">
        <v>74.514268684168783</v>
      </c>
      <c r="T19">
        <v>8.9016537794330706</v>
      </c>
      <c r="U19" s="97">
        <v>2.2569565225862999E-7</v>
      </c>
      <c r="V19">
        <v>504.47681732953191</v>
      </c>
      <c r="W19">
        <v>822.12362557871279</v>
      </c>
      <c r="X19">
        <v>504.47681732953191</v>
      </c>
      <c r="Y19">
        <v>822.12362557871279</v>
      </c>
      <c r="AA19" s="37" t="s">
        <v>26</v>
      </c>
      <c r="AB19" s="37">
        <v>-0.17388570552261309</v>
      </c>
      <c r="AC19" s="37">
        <v>0.10532717271304171</v>
      </c>
      <c r="AD19" s="37">
        <v>-0.26559665683572004</v>
      </c>
      <c r="AE19" s="37">
        <v>-0.28127307832439014</v>
      </c>
      <c r="AF19" s="37">
        <v>-0.27988697541615026</v>
      </c>
      <c r="AG19" s="37">
        <v>-7.251197113404996E-2</v>
      </c>
      <c r="AH19" s="37">
        <v>0.28871190805377039</v>
      </c>
      <c r="AI19" s="37">
        <v>0.3340359497182317</v>
      </c>
      <c r="AJ19" s="37">
        <v>-1.5140521111719237E-2</v>
      </c>
      <c r="AK19" s="37">
        <v>-5.9874115310049776E-2</v>
      </c>
      <c r="AL19" s="37">
        <v>-0.19568613296455295</v>
      </c>
      <c r="AM19" s="37">
        <v>0.23366001916513171</v>
      </c>
      <c r="AN19" s="37">
        <v>1</v>
      </c>
    </row>
    <row r="20" spans="1:40" ht="18.899999999999999" thickTop="1" thickBot="1" x14ac:dyDescent="0.75">
      <c r="A20" s="74">
        <v>55</v>
      </c>
      <c r="B20" s="13">
        <v>0</v>
      </c>
      <c r="C20" s="1">
        <v>45</v>
      </c>
      <c r="D20" s="1">
        <v>50</v>
      </c>
      <c r="E20" s="1">
        <v>540</v>
      </c>
      <c r="F20" s="1">
        <v>30</v>
      </c>
      <c r="G20" s="1">
        <v>30</v>
      </c>
      <c r="H20" s="1">
        <v>30</v>
      </c>
      <c r="I20" s="1">
        <v>0</v>
      </c>
      <c r="J20" s="1">
        <v>0</v>
      </c>
      <c r="K20" s="1">
        <v>1</v>
      </c>
      <c r="L20" s="1">
        <v>30</v>
      </c>
      <c r="M20" s="9">
        <v>0</v>
      </c>
      <c r="Q20" t="s">
        <v>11</v>
      </c>
      <c r="R20">
        <v>-17.427662454645304</v>
      </c>
      <c r="S20">
        <v>22.9828977761305</v>
      </c>
      <c r="T20">
        <v>-0.75828829873425563</v>
      </c>
      <c r="U20" s="92">
        <v>0.46002746509144465</v>
      </c>
      <c r="V20">
        <v>-66.4145494752254</v>
      </c>
      <c r="W20">
        <v>31.559224565934795</v>
      </c>
      <c r="X20">
        <v>-66.4145494752254</v>
      </c>
      <c r="Y20">
        <v>31.559224565934795</v>
      </c>
    </row>
    <row r="21" spans="1:40" ht="18.899999999999999" thickTop="1" thickBot="1" x14ac:dyDescent="0.75">
      <c r="A21" s="74">
        <v>0</v>
      </c>
      <c r="B21" s="13">
        <v>0</v>
      </c>
      <c r="C21" s="1">
        <v>50</v>
      </c>
      <c r="D21" s="1">
        <v>55</v>
      </c>
      <c r="E21" s="1">
        <v>480</v>
      </c>
      <c r="F21" s="1">
        <v>0</v>
      </c>
      <c r="G21" s="1">
        <v>150</v>
      </c>
      <c r="H21" s="1">
        <v>35</v>
      </c>
      <c r="I21" s="1">
        <v>0</v>
      </c>
      <c r="J21" s="1">
        <v>0</v>
      </c>
      <c r="K21" s="1">
        <v>1</v>
      </c>
      <c r="L21" s="1">
        <v>10</v>
      </c>
      <c r="M21" s="9">
        <v>35</v>
      </c>
      <c r="Q21" t="s">
        <v>13</v>
      </c>
      <c r="R21">
        <v>-2.6260458518244238</v>
      </c>
      <c r="S21">
        <v>1.7186748938397562</v>
      </c>
      <c r="T21">
        <v>-1.5279479913490073</v>
      </c>
      <c r="U21" s="92">
        <v>0.14733560407660895</v>
      </c>
      <c r="V21">
        <v>-6.2893146732641654</v>
      </c>
      <c r="W21">
        <v>1.0372229696153177</v>
      </c>
      <c r="X21">
        <v>-6.2893146732641654</v>
      </c>
      <c r="Y21">
        <v>1.0372229696153177</v>
      </c>
    </row>
    <row r="22" spans="1:40" ht="18.899999999999999" thickTop="1" thickBot="1" x14ac:dyDescent="0.75">
      <c r="A22" s="15">
        <v>55</v>
      </c>
      <c r="B22" s="13">
        <v>0</v>
      </c>
      <c r="C22" s="1">
        <v>45</v>
      </c>
      <c r="D22" s="1">
        <v>40</v>
      </c>
      <c r="E22" s="1">
        <v>300</v>
      </c>
      <c r="F22" s="1">
        <v>60</v>
      </c>
      <c r="G22" s="1">
        <v>60</v>
      </c>
      <c r="H22" s="1">
        <v>15</v>
      </c>
      <c r="I22" s="1">
        <v>0</v>
      </c>
      <c r="J22" s="1">
        <v>1</v>
      </c>
      <c r="K22" s="1">
        <v>0</v>
      </c>
      <c r="L22" s="1">
        <v>180</v>
      </c>
      <c r="M22" s="9">
        <v>25</v>
      </c>
      <c r="Q22" t="s">
        <v>14</v>
      </c>
      <c r="R22">
        <v>0.12622631720951732</v>
      </c>
      <c r="S22">
        <v>2.1112199474283257</v>
      </c>
      <c r="T22">
        <v>5.978833108472352E-2</v>
      </c>
      <c r="U22" s="92">
        <v>0.95311351416142542</v>
      </c>
      <c r="V22">
        <v>-4.3737324803133184</v>
      </c>
      <c r="W22">
        <v>4.6261851147323529</v>
      </c>
      <c r="X22">
        <v>-4.3737324803133184</v>
      </c>
      <c r="Y22">
        <v>4.6261851147323529</v>
      </c>
    </row>
    <row r="23" spans="1:40" ht="18.899999999999999" thickTop="1" thickBot="1" x14ac:dyDescent="0.75">
      <c r="A23" s="20">
        <v>270</v>
      </c>
      <c r="B23" s="13">
        <v>0</v>
      </c>
      <c r="C23" s="6">
        <v>0</v>
      </c>
      <c r="D23" s="6">
        <v>0</v>
      </c>
      <c r="E23" s="6">
        <v>0</v>
      </c>
      <c r="F23" s="6">
        <v>60</v>
      </c>
      <c r="G23" s="6">
        <v>120</v>
      </c>
      <c r="H23" s="6">
        <v>10</v>
      </c>
      <c r="I23" s="6">
        <v>0</v>
      </c>
      <c r="J23" s="6">
        <v>0</v>
      </c>
      <c r="K23" s="6">
        <v>0</v>
      </c>
      <c r="L23" s="6">
        <v>280</v>
      </c>
      <c r="M23" s="22">
        <v>40</v>
      </c>
      <c r="Q23" s="95" t="s">
        <v>15</v>
      </c>
      <c r="R23">
        <v>-0.80328047275869929</v>
      </c>
      <c r="S23">
        <v>0.28801499585980539</v>
      </c>
      <c r="T23">
        <v>-2.7890230866649226</v>
      </c>
      <c r="U23" s="93">
        <v>1.37610481806192E-2</v>
      </c>
      <c r="V23">
        <v>-1.4171699047984818</v>
      </c>
      <c r="W23">
        <v>-0.18939104071891688</v>
      </c>
      <c r="X23">
        <v>-1.4171699047984818</v>
      </c>
      <c r="Y23">
        <v>-0.18939104071891688</v>
      </c>
    </row>
    <row r="24" spans="1:40" ht="18.600000000000001" thickBot="1" x14ac:dyDescent="0.75">
      <c r="A24" s="76">
        <v>80</v>
      </c>
      <c r="B24" s="13">
        <v>0</v>
      </c>
      <c r="C24" s="18">
        <v>45</v>
      </c>
      <c r="D24" s="18">
        <v>50</v>
      </c>
      <c r="E24" s="18">
        <v>480</v>
      </c>
      <c r="F24" s="18">
        <v>120</v>
      </c>
      <c r="G24" s="18">
        <v>20</v>
      </c>
      <c r="H24" s="18">
        <v>30</v>
      </c>
      <c r="I24" s="18">
        <v>0</v>
      </c>
      <c r="J24" s="18">
        <v>0</v>
      </c>
      <c r="K24" s="18">
        <v>1</v>
      </c>
      <c r="L24" s="18">
        <v>50</v>
      </c>
      <c r="M24" s="19">
        <v>0</v>
      </c>
      <c r="Q24" s="95" t="s">
        <v>25</v>
      </c>
      <c r="R24">
        <v>-0.81708871520868753</v>
      </c>
      <c r="S24">
        <v>0.28361373939352669</v>
      </c>
      <c r="T24">
        <v>-2.880991298080029</v>
      </c>
      <c r="U24" s="93">
        <v>1.1426576955004307E-2</v>
      </c>
      <c r="V24">
        <v>-1.4215970911535281</v>
      </c>
      <c r="W24">
        <v>-0.2125803392638469</v>
      </c>
      <c r="X24">
        <v>-1.4215970911535281</v>
      </c>
      <c r="Y24">
        <v>-0.2125803392638469</v>
      </c>
    </row>
    <row r="25" spans="1:40" ht="18.899999999999999" thickTop="1" thickBot="1" x14ac:dyDescent="0.75">
      <c r="A25" s="74">
        <v>0</v>
      </c>
      <c r="B25" s="13">
        <v>1</v>
      </c>
      <c r="C25" s="1">
        <v>48</v>
      </c>
      <c r="D25" s="1">
        <v>45</v>
      </c>
      <c r="E25" s="1">
        <v>450</v>
      </c>
      <c r="F25" s="1">
        <v>0</v>
      </c>
      <c r="G25" s="1">
        <v>180</v>
      </c>
      <c r="H25" s="1">
        <v>35</v>
      </c>
      <c r="I25" s="1">
        <v>0</v>
      </c>
      <c r="J25" s="1">
        <v>1</v>
      </c>
      <c r="K25" s="1">
        <v>1</v>
      </c>
      <c r="L25" s="1">
        <v>10</v>
      </c>
      <c r="M25" s="9">
        <v>60</v>
      </c>
      <c r="Q25" s="95" t="s">
        <v>16</v>
      </c>
      <c r="R25">
        <v>-0.91918321276468895</v>
      </c>
      <c r="S25">
        <v>0.19132376701406875</v>
      </c>
      <c r="T25">
        <v>-4.8043336544648838</v>
      </c>
      <c r="U25" s="93">
        <v>2.3190798109297477E-4</v>
      </c>
      <c r="V25">
        <v>-1.3269801690216099</v>
      </c>
      <c r="W25">
        <v>-0.51138625650776803</v>
      </c>
      <c r="X25">
        <v>-1.3269801690216099</v>
      </c>
      <c r="Y25">
        <v>-0.51138625650776803</v>
      </c>
    </row>
    <row r="26" spans="1:40" ht="18.899999999999999" thickTop="1" thickBot="1" x14ac:dyDescent="0.75">
      <c r="A26" s="74">
        <v>90</v>
      </c>
      <c r="B26" s="13">
        <v>0</v>
      </c>
      <c r="C26" s="1">
        <v>50</v>
      </c>
      <c r="D26" s="1">
        <v>50</v>
      </c>
      <c r="E26" s="1">
        <v>480</v>
      </c>
      <c r="F26" s="1">
        <v>60</v>
      </c>
      <c r="G26" s="1">
        <v>20</v>
      </c>
      <c r="H26" s="1">
        <v>25</v>
      </c>
      <c r="I26" s="1">
        <v>90</v>
      </c>
      <c r="J26" s="1">
        <v>0</v>
      </c>
      <c r="K26" s="1">
        <v>1</v>
      </c>
      <c r="L26" s="1">
        <v>0</v>
      </c>
      <c r="M26" s="9">
        <v>0</v>
      </c>
      <c r="Q26" t="s">
        <v>17</v>
      </c>
      <c r="R26">
        <v>-0.70533917555444581</v>
      </c>
      <c r="S26">
        <v>1.3174169168720589</v>
      </c>
      <c r="T26">
        <v>-0.53539556576298686</v>
      </c>
      <c r="U26" s="92">
        <v>0.60022494780950286</v>
      </c>
      <c r="V26">
        <v>-3.5133468643341548</v>
      </c>
      <c r="W26">
        <v>2.1026685132252627</v>
      </c>
      <c r="X26">
        <v>-3.5133468643341548</v>
      </c>
      <c r="Y26">
        <v>2.1026685132252627</v>
      </c>
    </row>
    <row r="27" spans="1:40" ht="18.899999999999999" thickTop="1" thickBot="1" x14ac:dyDescent="0.75">
      <c r="A27" s="74">
        <v>60</v>
      </c>
      <c r="B27" s="13">
        <v>1</v>
      </c>
      <c r="C27" s="1">
        <v>55</v>
      </c>
      <c r="D27" s="1">
        <v>45</v>
      </c>
      <c r="E27" s="1">
        <v>480</v>
      </c>
      <c r="F27" s="1">
        <v>0</v>
      </c>
      <c r="G27" s="1">
        <v>0</v>
      </c>
      <c r="H27" s="1">
        <v>30</v>
      </c>
      <c r="I27" s="1">
        <v>0</v>
      </c>
      <c r="J27" s="1">
        <v>0</v>
      </c>
      <c r="K27" s="1">
        <v>1</v>
      </c>
      <c r="L27" s="1">
        <v>15</v>
      </c>
      <c r="M27" s="9">
        <v>90</v>
      </c>
      <c r="Q27" t="s">
        <v>19</v>
      </c>
      <c r="R27">
        <v>-0.37729501949777394</v>
      </c>
      <c r="S27">
        <v>0.2892934519607992</v>
      </c>
      <c r="T27">
        <v>-1.3041948130540453</v>
      </c>
      <c r="U27" s="92">
        <v>0.21182578363939644</v>
      </c>
      <c r="V27">
        <v>-0.99390941621303774</v>
      </c>
      <c r="W27">
        <v>0.23931937721748991</v>
      </c>
      <c r="X27">
        <v>-0.99390941621303774</v>
      </c>
      <c r="Y27">
        <v>0.23931937721748991</v>
      </c>
    </row>
    <row r="28" spans="1:40" ht="18.899999999999999" thickTop="1" thickBot="1" x14ac:dyDescent="0.75">
      <c r="A28" s="74">
        <v>0</v>
      </c>
      <c r="B28" s="13">
        <v>1</v>
      </c>
      <c r="C28" s="1">
        <v>60</v>
      </c>
      <c r="D28" s="1">
        <v>50</v>
      </c>
      <c r="E28" s="1">
        <v>420</v>
      </c>
      <c r="F28" s="1">
        <v>0</v>
      </c>
      <c r="G28" s="1">
        <v>180</v>
      </c>
      <c r="H28" s="1">
        <v>40</v>
      </c>
      <c r="I28" s="1">
        <v>0</v>
      </c>
      <c r="J28" s="1">
        <v>1</v>
      </c>
      <c r="K28" s="1">
        <v>1</v>
      </c>
      <c r="L28" s="1">
        <v>30</v>
      </c>
      <c r="M28" s="9">
        <v>30</v>
      </c>
      <c r="Q28" t="s">
        <v>20</v>
      </c>
      <c r="R28">
        <v>15.42421411982397</v>
      </c>
      <c r="S28">
        <v>24.738405210563133</v>
      </c>
      <c r="T28">
        <v>0.62349266205882725</v>
      </c>
      <c r="U28" s="92">
        <v>0.54232627130786071</v>
      </c>
      <c r="V28">
        <v>-37.304448424104365</v>
      </c>
      <c r="W28">
        <v>68.152876663752309</v>
      </c>
      <c r="X28">
        <v>-37.304448424104365</v>
      </c>
      <c r="Y28">
        <v>68.152876663752309</v>
      </c>
    </row>
    <row r="29" spans="1:40" ht="18.899999999999999" thickTop="1" thickBot="1" x14ac:dyDescent="0.75">
      <c r="A29" s="15">
        <v>270</v>
      </c>
      <c r="B29" s="13">
        <v>0</v>
      </c>
      <c r="C29" s="1">
        <v>0</v>
      </c>
      <c r="D29" s="1">
        <v>0</v>
      </c>
      <c r="E29" s="1">
        <v>0</v>
      </c>
      <c r="F29" s="1">
        <v>120</v>
      </c>
      <c r="G29" s="1">
        <v>60</v>
      </c>
      <c r="H29" s="1">
        <v>17</v>
      </c>
      <c r="I29" s="1">
        <v>0</v>
      </c>
      <c r="J29" s="1">
        <v>0</v>
      </c>
      <c r="K29" s="1">
        <v>0</v>
      </c>
      <c r="L29" s="1">
        <v>240</v>
      </c>
      <c r="M29" s="9">
        <v>30</v>
      </c>
      <c r="Q29" t="s">
        <v>22</v>
      </c>
      <c r="R29">
        <v>53.412375749498231</v>
      </c>
      <c r="S29">
        <v>56.813391768169652</v>
      </c>
      <c r="T29">
        <v>0.94013707133435254</v>
      </c>
      <c r="U29" s="92">
        <v>0.36204151783837468</v>
      </c>
      <c r="V29">
        <v>-67.682502316476388</v>
      </c>
      <c r="W29">
        <v>174.50725381547284</v>
      </c>
      <c r="X29">
        <v>-67.682502316476388</v>
      </c>
      <c r="Y29">
        <v>174.50725381547284</v>
      </c>
    </row>
    <row r="30" spans="1:40" ht="18.899999999999999" thickTop="1" thickBot="1" x14ac:dyDescent="0.75">
      <c r="A30" s="15">
        <v>185</v>
      </c>
      <c r="B30" s="13">
        <v>0</v>
      </c>
      <c r="C30" s="10">
        <v>0</v>
      </c>
      <c r="D30" s="10">
        <v>0</v>
      </c>
      <c r="E30" s="10">
        <v>0</v>
      </c>
      <c r="F30" s="10">
        <v>60</v>
      </c>
      <c r="G30" s="10">
        <v>90</v>
      </c>
      <c r="H30" s="10">
        <v>5</v>
      </c>
      <c r="I30" s="10">
        <v>0</v>
      </c>
      <c r="J30" s="1">
        <v>0</v>
      </c>
      <c r="K30" s="10">
        <v>0</v>
      </c>
      <c r="L30" s="10">
        <v>300</v>
      </c>
      <c r="M30" s="11">
        <v>120</v>
      </c>
      <c r="Q30" s="95" t="s">
        <v>36</v>
      </c>
      <c r="R30">
        <v>-0.80666000568213947</v>
      </c>
      <c r="S30">
        <v>0.21362997202000936</v>
      </c>
      <c r="T30">
        <v>-3.7759683159373574</v>
      </c>
      <c r="U30" s="93">
        <v>1.8310381554893368E-3</v>
      </c>
      <c r="V30">
        <v>-1.2620015124621358</v>
      </c>
      <c r="W30">
        <v>-0.35131849890214323</v>
      </c>
      <c r="X30">
        <v>-1.2620015124621358</v>
      </c>
      <c r="Y30">
        <v>-0.35131849890214323</v>
      </c>
    </row>
    <row r="31" spans="1:40" ht="15" thickTop="1" thickBot="1" x14ac:dyDescent="0.6">
      <c r="Q31" s="96" t="s">
        <v>26</v>
      </c>
      <c r="R31" s="37">
        <v>-0.82740553368994918</v>
      </c>
      <c r="S31" s="37">
        <v>0.29686249047331126</v>
      </c>
      <c r="T31" s="37">
        <v>-2.7871676626129198</v>
      </c>
      <c r="U31" s="94">
        <v>1.381262399233928E-2</v>
      </c>
      <c r="V31" s="37">
        <v>-1.4601529541030311</v>
      </c>
      <c r="W31" s="37">
        <v>-0.19465811327686711</v>
      </c>
      <c r="X31" s="37">
        <v>-1.4601529541030311</v>
      </c>
      <c r="Y31" s="37">
        <v>-0.19465811327686711</v>
      </c>
    </row>
    <row r="33" spans="1:21" x14ac:dyDescent="0.55000000000000004">
      <c r="U33" t="s">
        <v>179</v>
      </c>
    </row>
    <row r="36" spans="1:21" ht="72.3" thickBot="1" x14ac:dyDescent="0.6">
      <c r="A36" s="16" t="s">
        <v>12</v>
      </c>
      <c r="B36" s="3" t="s">
        <v>15</v>
      </c>
      <c r="C36" s="3" t="s">
        <v>25</v>
      </c>
      <c r="D36" s="3" t="s">
        <v>16</v>
      </c>
      <c r="E36" s="3" t="s">
        <v>36</v>
      </c>
      <c r="F36" s="3" t="s">
        <v>26</v>
      </c>
    </row>
    <row r="37" spans="1:21" ht="18.899999999999999" thickTop="1" thickBot="1" x14ac:dyDescent="0.75">
      <c r="A37" s="74">
        <v>50</v>
      </c>
      <c r="B37" s="7">
        <v>480</v>
      </c>
      <c r="C37" s="7">
        <v>0</v>
      </c>
      <c r="D37" s="7">
        <v>60</v>
      </c>
      <c r="E37" s="7">
        <v>55</v>
      </c>
      <c r="F37" s="8">
        <v>65</v>
      </c>
    </row>
    <row r="38" spans="1:21" ht="18.899999999999999" thickTop="1" thickBot="1" x14ac:dyDescent="0.75">
      <c r="A38" s="74">
        <v>26</v>
      </c>
      <c r="B38" s="1">
        <v>560</v>
      </c>
      <c r="C38" s="1">
        <v>0</v>
      </c>
      <c r="D38" s="1">
        <v>30</v>
      </c>
      <c r="E38" s="1">
        <v>60</v>
      </c>
      <c r="F38" s="9">
        <v>0</v>
      </c>
    </row>
    <row r="39" spans="1:21" ht="18.899999999999999" thickTop="1" thickBot="1" x14ac:dyDescent="0.75">
      <c r="A39" s="74">
        <v>242</v>
      </c>
      <c r="B39" s="1">
        <v>420</v>
      </c>
      <c r="C39" s="1">
        <v>0</v>
      </c>
      <c r="D39" s="1">
        <v>10</v>
      </c>
      <c r="E39" s="1">
        <v>0</v>
      </c>
      <c r="F39" s="9">
        <v>0</v>
      </c>
      <c r="I39" t="s">
        <v>107</v>
      </c>
    </row>
    <row r="40" spans="1:21" ht="18.899999999999999" thickTop="1" thickBot="1" x14ac:dyDescent="0.75">
      <c r="A40" s="74">
        <v>50</v>
      </c>
      <c r="B40" s="1">
        <v>480</v>
      </c>
      <c r="C40" s="1">
        <v>30</v>
      </c>
      <c r="D40" s="1">
        <v>0</v>
      </c>
      <c r="E40" s="1">
        <v>0</v>
      </c>
      <c r="F40" s="9">
        <v>0</v>
      </c>
    </row>
    <row r="41" spans="1:21" ht="18.899999999999999" thickTop="1" thickBot="1" x14ac:dyDescent="0.75">
      <c r="A41" s="74">
        <v>25</v>
      </c>
      <c r="B41" s="1">
        <v>420</v>
      </c>
      <c r="C41" s="1">
        <v>0</v>
      </c>
      <c r="D41" s="1">
        <v>130</v>
      </c>
      <c r="E41" s="1">
        <v>30</v>
      </c>
      <c r="F41" s="9">
        <v>20</v>
      </c>
      <c r="I41" s="46" t="s">
        <v>108</v>
      </c>
      <c r="J41" s="46"/>
    </row>
    <row r="42" spans="1:21" ht="18.899999999999999" thickTop="1" thickBot="1" x14ac:dyDescent="0.75">
      <c r="A42" s="15">
        <v>0</v>
      </c>
      <c r="B42" s="1">
        <v>360</v>
      </c>
      <c r="C42" s="1">
        <v>120</v>
      </c>
      <c r="D42" s="1">
        <v>120</v>
      </c>
      <c r="E42" s="1">
        <v>60</v>
      </c>
      <c r="F42" s="9">
        <v>10</v>
      </c>
      <c r="I42" t="s">
        <v>109</v>
      </c>
      <c r="J42">
        <v>0.91962792164385188</v>
      </c>
    </row>
    <row r="43" spans="1:21" ht="18.899999999999999" thickTop="1" thickBot="1" x14ac:dyDescent="0.75">
      <c r="A43" s="20">
        <v>280</v>
      </c>
      <c r="B43" s="6">
        <v>0</v>
      </c>
      <c r="C43" s="6">
        <v>100</v>
      </c>
      <c r="D43" s="6">
        <v>160</v>
      </c>
      <c r="E43" s="6">
        <v>160</v>
      </c>
      <c r="F43" s="22">
        <v>15</v>
      </c>
      <c r="I43" t="s">
        <v>110</v>
      </c>
      <c r="J43">
        <v>0.84571551426699065</v>
      </c>
    </row>
    <row r="44" spans="1:21" ht="18.600000000000001" thickBot="1" x14ac:dyDescent="0.75">
      <c r="A44" s="75">
        <v>60</v>
      </c>
      <c r="B44" s="5">
        <v>480</v>
      </c>
      <c r="C44" s="5">
        <v>30</v>
      </c>
      <c r="D44" s="5">
        <v>30</v>
      </c>
      <c r="E44" s="5">
        <v>70</v>
      </c>
      <c r="F44" s="24">
        <v>0</v>
      </c>
      <c r="I44" t="s">
        <v>111</v>
      </c>
      <c r="J44">
        <v>0.81065085841857953</v>
      </c>
    </row>
    <row r="45" spans="1:21" ht="18.899999999999999" thickTop="1" thickBot="1" x14ac:dyDescent="0.75">
      <c r="A45" s="74">
        <v>36</v>
      </c>
      <c r="B45" s="1">
        <v>520</v>
      </c>
      <c r="C45" s="1">
        <v>0</v>
      </c>
      <c r="D45" s="1">
        <v>30</v>
      </c>
      <c r="E45" s="1">
        <v>10</v>
      </c>
      <c r="F45" s="9">
        <v>110</v>
      </c>
      <c r="I45" t="s">
        <v>41</v>
      </c>
      <c r="J45">
        <v>43.339929575064517</v>
      </c>
    </row>
    <row r="46" spans="1:21" ht="18.899999999999999" thickTop="1" thickBot="1" x14ac:dyDescent="0.75">
      <c r="A46" s="74">
        <v>0</v>
      </c>
      <c r="B46" s="1">
        <v>490</v>
      </c>
      <c r="C46" s="1">
        <v>0</v>
      </c>
      <c r="D46" s="1">
        <v>20</v>
      </c>
      <c r="E46" s="1">
        <v>90</v>
      </c>
      <c r="F46" s="9">
        <v>30</v>
      </c>
      <c r="I46" s="37" t="s">
        <v>112</v>
      </c>
      <c r="J46" s="37">
        <v>28</v>
      </c>
    </row>
    <row r="47" spans="1:21" ht="18.899999999999999" thickTop="1" thickBot="1" x14ac:dyDescent="0.75">
      <c r="A47" s="74">
        <v>270</v>
      </c>
      <c r="B47" s="1">
        <v>450</v>
      </c>
      <c r="C47" s="1">
        <v>0</v>
      </c>
      <c r="D47" s="1">
        <v>20</v>
      </c>
      <c r="E47" s="1">
        <v>0</v>
      </c>
      <c r="F47" s="9">
        <v>0</v>
      </c>
    </row>
    <row r="48" spans="1:21" ht="18.899999999999999" thickTop="1" thickBot="1" x14ac:dyDescent="0.75">
      <c r="A48" s="74">
        <v>0</v>
      </c>
      <c r="B48" s="1">
        <v>500</v>
      </c>
      <c r="C48" s="1">
        <v>45</v>
      </c>
      <c r="D48" s="1">
        <v>120</v>
      </c>
      <c r="E48" s="1">
        <v>30</v>
      </c>
      <c r="F48" s="9">
        <v>15</v>
      </c>
      <c r="I48" t="s">
        <v>113</v>
      </c>
    </row>
    <row r="49" spans="1:17" ht="18.899999999999999" thickTop="1" thickBot="1" x14ac:dyDescent="0.75">
      <c r="A49" s="15">
        <v>0</v>
      </c>
      <c r="B49" s="1">
        <v>0</v>
      </c>
      <c r="C49" s="1">
        <v>130</v>
      </c>
      <c r="D49" s="1">
        <v>240</v>
      </c>
      <c r="E49" s="1">
        <v>240</v>
      </c>
      <c r="F49" s="9">
        <v>120</v>
      </c>
      <c r="I49" s="38"/>
      <c r="J49" s="38" t="s">
        <v>118</v>
      </c>
      <c r="K49" s="38" t="s">
        <v>119</v>
      </c>
      <c r="L49" s="38" t="s">
        <v>120</v>
      </c>
      <c r="M49" s="38" t="s">
        <v>33</v>
      </c>
      <c r="N49" s="38" t="s">
        <v>121</v>
      </c>
    </row>
    <row r="50" spans="1:17" ht="18.899999999999999" thickTop="1" thickBot="1" x14ac:dyDescent="0.75">
      <c r="A50" s="20">
        <v>185</v>
      </c>
      <c r="B50" s="6">
        <v>0</v>
      </c>
      <c r="C50" s="6">
        <v>120</v>
      </c>
      <c r="D50" s="6">
        <v>60</v>
      </c>
      <c r="E50" s="6">
        <v>369</v>
      </c>
      <c r="F50" s="22">
        <v>0</v>
      </c>
      <c r="I50" t="s">
        <v>114</v>
      </c>
      <c r="J50">
        <v>5</v>
      </c>
      <c r="K50">
        <v>226517.168240283</v>
      </c>
      <c r="L50">
        <v>45303.433648056598</v>
      </c>
      <c r="M50">
        <v>24.118745608772599</v>
      </c>
      <c r="N50" s="78">
        <v>3.0240082186627654E-8</v>
      </c>
      <c r="O50" t="s">
        <v>181</v>
      </c>
      <c r="P50" t="s">
        <v>182</v>
      </c>
    </row>
    <row r="51" spans="1:17" ht="18.600000000000001" thickBot="1" x14ac:dyDescent="0.75">
      <c r="A51" s="75">
        <v>0</v>
      </c>
      <c r="B51" s="5">
        <v>480</v>
      </c>
      <c r="C51" s="5">
        <v>130</v>
      </c>
      <c r="D51" s="5">
        <v>20</v>
      </c>
      <c r="E51" s="5">
        <v>30</v>
      </c>
      <c r="F51" s="24">
        <v>20</v>
      </c>
      <c r="I51" t="s">
        <v>115</v>
      </c>
      <c r="J51">
        <v>22</v>
      </c>
      <c r="K51">
        <v>41323.688902574148</v>
      </c>
      <c r="L51">
        <v>1878.3494955715521</v>
      </c>
      <c r="P51" t="s">
        <v>183</v>
      </c>
    </row>
    <row r="52" spans="1:17" ht="18.899999999999999" thickTop="1" thickBot="1" x14ac:dyDescent="0.75">
      <c r="A52" s="74">
        <v>185</v>
      </c>
      <c r="B52" s="1">
        <v>500</v>
      </c>
      <c r="C52" s="1">
        <v>0</v>
      </c>
      <c r="D52" s="1">
        <v>0</v>
      </c>
      <c r="E52" s="1">
        <v>20</v>
      </c>
      <c r="F52" s="9">
        <v>0</v>
      </c>
      <c r="I52" s="37" t="s">
        <v>116</v>
      </c>
      <c r="J52" s="37">
        <v>27</v>
      </c>
      <c r="K52" s="37">
        <v>267840.85714285716</v>
      </c>
      <c r="L52" s="37"/>
      <c r="M52" s="37"/>
      <c r="N52" s="37"/>
      <c r="P52" t="s">
        <v>184</v>
      </c>
    </row>
    <row r="53" spans="1:17" ht="18.899999999999999" thickTop="1" thickBot="1" x14ac:dyDescent="0.75">
      <c r="A53" s="74">
        <v>62</v>
      </c>
      <c r="B53" s="1">
        <v>420</v>
      </c>
      <c r="C53" s="1">
        <v>0</v>
      </c>
      <c r="D53" s="1">
        <v>0</v>
      </c>
      <c r="E53" s="1">
        <v>30</v>
      </c>
      <c r="F53" s="9">
        <v>90</v>
      </c>
    </row>
    <row r="54" spans="1:17" ht="18.899999999999999" thickTop="1" thickBot="1" x14ac:dyDescent="0.75">
      <c r="A54" s="74">
        <v>55</v>
      </c>
      <c r="B54" s="1">
        <v>540</v>
      </c>
      <c r="C54" s="1">
        <v>30</v>
      </c>
      <c r="D54" s="1">
        <v>30</v>
      </c>
      <c r="E54" s="1">
        <v>30</v>
      </c>
      <c r="F54" s="9">
        <v>0</v>
      </c>
      <c r="I54" s="38"/>
      <c r="J54" s="38" t="s">
        <v>122</v>
      </c>
      <c r="K54" s="38" t="s">
        <v>41</v>
      </c>
      <c r="L54" s="38" t="s">
        <v>123</v>
      </c>
      <c r="M54" s="38" t="s">
        <v>124</v>
      </c>
      <c r="N54" s="38" t="s">
        <v>125</v>
      </c>
      <c r="O54" s="38" t="s">
        <v>126</v>
      </c>
      <c r="P54" s="38" t="s">
        <v>127</v>
      </c>
      <c r="Q54" s="38" t="s">
        <v>128</v>
      </c>
    </row>
    <row r="55" spans="1:17" ht="18.899999999999999" thickTop="1" thickBot="1" x14ac:dyDescent="0.75">
      <c r="A55" s="74">
        <v>0</v>
      </c>
      <c r="B55" s="1">
        <v>480</v>
      </c>
      <c r="C55" s="1">
        <v>0</v>
      </c>
      <c r="D55" s="1">
        <v>150</v>
      </c>
      <c r="E55" s="1">
        <v>10</v>
      </c>
      <c r="F55" s="9">
        <v>35</v>
      </c>
      <c r="I55" t="s">
        <v>117</v>
      </c>
      <c r="J55" s="98">
        <v>643.30333514991196</v>
      </c>
      <c r="K55">
        <v>66.180722293982768</v>
      </c>
      <c r="L55">
        <v>9.7204036591241909</v>
      </c>
      <c r="M55">
        <v>2.0172161343026839E-9</v>
      </c>
      <c r="N55">
        <v>506.05291756998554</v>
      </c>
      <c r="O55">
        <v>780.55375272983838</v>
      </c>
      <c r="P55">
        <v>506.05291756998554</v>
      </c>
      <c r="Q55">
        <v>780.55375272983838</v>
      </c>
    </row>
    <row r="56" spans="1:17" ht="18.899999999999999" thickTop="1" thickBot="1" x14ac:dyDescent="0.75">
      <c r="A56" s="15">
        <v>55</v>
      </c>
      <c r="B56" s="1">
        <v>300</v>
      </c>
      <c r="C56" s="1">
        <v>60</v>
      </c>
      <c r="D56" s="1">
        <v>60</v>
      </c>
      <c r="E56" s="1">
        <v>180</v>
      </c>
      <c r="F56" s="9">
        <v>25</v>
      </c>
      <c r="I56" t="s">
        <v>15</v>
      </c>
      <c r="J56" s="98">
        <v>-0.97393183677183293</v>
      </c>
      <c r="K56">
        <v>0.11607823809470515</v>
      </c>
      <c r="L56">
        <v>-8.3903051317614583</v>
      </c>
      <c r="M56">
        <v>2.6530903772820367E-8</v>
      </c>
      <c r="N56">
        <v>-1.2146633685261929</v>
      </c>
      <c r="O56">
        <v>-0.7332003050174728</v>
      </c>
      <c r="P56">
        <v>-1.2146633685261929</v>
      </c>
      <c r="Q56">
        <v>-0.7332003050174728</v>
      </c>
    </row>
    <row r="57" spans="1:17" ht="18.899999999999999" thickTop="1" thickBot="1" x14ac:dyDescent="0.75">
      <c r="A57" s="20">
        <v>270</v>
      </c>
      <c r="B57" s="6">
        <v>0</v>
      </c>
      <c r="C57" s="6">
        <v>60</v>
      </c>
      <c r="D57" s="6">
        <v>120</v>
      </c>
      <c r="E57" s="6">
        <v>280</v>
      </c>
      <c r="F57" s="22">
        <v>40</v>
      </c>
      <c r="I57" t="s">
        <v>25</v>
      </c>
      <c r="J57" s="98">
        <v>-0.86840484034759668</v>
      </c>
      <c r="K57">
        <v>0.22177796029341815</v>
      </c>
      <c r="L57">
        <v>-3.9156498652917269</v>
      </c>
      <c r="M57">
        <v>7.4070248485009788E-4</v>
      </c>
      <c r="N57">
        <v>-1.328344179254805</v>
      </c>
      <c r="O57">
        <v>-0.40846550144038835</v>
      </c>
      <c r="P57">
        <v>-1.328344179254805</v>
      </c>
      <c r="Q57">
        <v>-0.40846550144038835</v>
      </c>
    </row>
    <row r="58" spans="1:17" ht="18.600000000000001" thickBot="1" x14ac:dyDescent="0.75">
      <c r="A58" s="76">
        <v>80</v>
      </c>
      <c r="B58" s="18">
        <v>480</v>
      </c>
      <c r="C58" s="18">
        <v>120</v>
      </c>
      <c r="D58" s="18">
        <v>20</v>
      </c>
      <c r="E58" s="18">
        <v>50</v>
      </c>
      <c r="F58" s="19">
        <v>0</v>
      </c>
      <c r="I58" t="s">
        <v>16</v>
      </c>
      <c r="J58" s="98">
        <v>-0.89108695812499261</v>
      </c>
      <c r="K58">
        <v>0.14868453085235725</v>
      </c>
      <c r="L58">
        <v>-5.9931383111390115</v>
      </c>
      <c r="M58">
        <v>4.9518742300618299E-6</v>
      </c>
      <c r="N58">
        <v>-1.1994398022736414</v>
      </c>
      <c r="O58">
        <v>-0.58273411397634378</v>
      </c>
      <c r="P58">
        <v>-1.1994398022736414</v>
      </c>
      <c r="Q58">
        <v>-0.58273411397634378</v>
      </c>
    </row>
    <row r="59" spans="1:17" ht="18.899999999999999" thickTop="1" thickBot="1" x14ac:dyDescent="0.75">
      <c r="A59" s="74">
        <v>0</v>
      </c>
      <c r="B59" s="1">
        <v>450</v>
      </c>
      <c r="C59" s="1">
        <v>0</v>
      </c>
      <c r="D59" s="1">
        <v>180</v>
      </c>
      <c r="E59" s="1">
        <v>10</v>
      </c>
      <c r="F59" s="9">
        <v>60</v>
      </c>
      <c r="I59" t="s">
        <v>36</v>
      </c>
      <c r="J59" s="98">
        <v>-0.76751016911975678</v>
      </c>
      <c r="K59">
        <v>0.19678583457174356</v>
      </c>
      <c r="L59">
        <v>-3.900230780279768</v>
      </c>
      <c r="M59">
        <v>7.690196562710346E-4</v>
      </c>
      <c r="N59">
        <v>-1.1756190115831127</v>
      </c>
      <c r="O59">
        <v>-0.35940132665640084</v>
      </c>
      <c r="P59">
        <v>-1.1756190115831127</v>
      </c>
      <c r="Q59">
        <v>-0.35940132665640084</v>
      </c>
    </row>
    <row r="60" spans="1:17" ht="18.899999999999999" thickTop="1" thickBot="1" x14ac:dyDescent="0.75">
      <c r="A60" s="74">
        <v>90</v>
      </c>
      <c r="B60" s="1">
        <v>480</v>
      </c>
      <c r="C60" s="1">
        <v>60</v>
      </c>
      <c r="D60" s="1">
        <v>20</v>
      </c>
      <c r="E60" s="1">
        <v>0</v>
      </c>
      <c r="F60" s="9">
        <v>0</v>
      </c>
      <c r="I60" s="37" t="s">
        <v>26</v>
      </c>
      <c r="J60" s="99">
        <v>-0.98295000305615776</v>
      </c>
      <c r="K60" s="37">
        <v>0.23649427908163614</v>
      </c>
      <c r="L60" s="37">
        <v>-4.156337340899694</v>
      </c>
      <c r="M60" s="37">
        <v>4.1186176886185815E-4</v>
      </c>
      <c r="N60" s="37">
        <v>-1.4734091191569414</v>
      </c>
      <c r="O60" s="37">
        <v>-0.49249088695537413</v>
      </c>
      <c r="P60" s="37">
        <v>-1.4734091191569414</v>
      </c>
      <c r="Q60" s="37">
        <v>-0.49249088695537413</v>
      </c>
    </row>
    <row r="61" spans="1:17" ht="18.899999999999999" thickTop="1" thickBot="1" x14ac:dyDescent="0.75">
      <c r="A61" s="74">
        <v>60</v>
      </c>
      <c r="B61" s="1">
        <v>480</v>
      </c>
      <c r="C61" s="1">
        <v>0</v>
      </c>
      <c r="D61" s="1">
        <v>0</v>
      </c>
      <c r="E61" s="1">
        <v>15</v>
      </c>
      <c r="F61" s="9">
        <v>90</v>
      </c>
    </row>
    <row r="62" spans="1:17" ht="18.899999999999999" thickTop="1" thickBot="1" x14ac:dyDescent="0.75">
      <c r="A62" s="74">
        <v>0</v>
      </c>
      <c r="B62" s="1">
        <v>420</v>
      </c>
      <c r="C62" s="1">
        <v>0</v>
      </c>
      <c r="D62" s="1">
        <v>180</v>
      </c>
      <c r="E62" s="1">
        <v>30</v>
      </c>
      <c r="F62" s="9">
        <v>30</v>
      </c>
      <c r="I62" s="100" t="s">
        <v>180</v>
      </c>
    </row>
    <row r="63" spans="1:17" ht="18.899999999999999" thickTop="1" thickBot="1" x14ac:dyDescent="0.75">
      <c r="A63" s="15">
        <v>270</v>
      </c>
      <c r="B63" s="1">
        <v>0</v>
      </c>
      <c r="C63" s="1">
        <v>120</v>
      </c>
      <c r="D63" s="1">
        <v>60</v>
      </c>
      <c r="E63" s="1">
        <v>240</v>
      </c>
      <c r="F63" s="9">
        <v>30</v>
      </c>
    </row>
    <row r="64" spans="1:17" ht="18.899999999999999" thickTop="1" thickBot="1" x14ac:dyDescent="0.75">
      <c r="A64" s="15">
        <v>185</v>
      </c>
      <c r="B64" s="10">
        <v>0</v>
      </c>
      <c r="C64" s="10">
        <v>60</v>
      </c>
      <c r="D64" s="10">
        <v>90</v>
      </c>
      <c r="E64" s="10">
        <v>300</v>
      </c>
      <c r="F64" s="11">
        <v>120</v>
      </c>
    </row>
    <row r="65" ht="14.7" thickTop="1" x14ac:dyDescent="0.55000000000000004"/>
  </sheetData>
  <conditionalFormatting sqref="A1:M1">
    <cfRule type="containsText" dxfId="1" priority="1" operator="containsText" text="Y">
      <formula>NOT(ISERROR(SEARCH("Y",A1)))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C7C6-2DE6-41C6-8A23-A8BB8C8A0763}">
  <sheetPr>
    <tabColor rgb="FFFFC000"/>
  </sheetPr>
  <dimension ref="A1:K21"/>
  <sheetViews>
    <sheetView workbookViewId="0">
      <selection activeCell="T19" sqref="T19"/>
    </sheetView>
  </sheetViews>
  <sheetFormatPr defaultRowHeight="14.4" x14ac:dyDescent="0.55000000000000004"/>
  <sheetData>
    <row r="1" spans="1:11" x14ac:dyDescent="0.55000000000000004">
      <c r="A1" s="46" t="s">
        <v>39</v>
      </c>
      <c r="B1" s="46"/>
      <c r="D1" s="46" t="s">
        <v>39</v>
      </c>
      <c r="E1" s="46"/>
      <c r="G1" s="46" t="s">
        <v>39</v>
      </c>
      <c r="H1" s="46"/>
      <c r="J1" s="46" t="s">
        <v>39</v>
      </c>
      <c r="K1" s="46"/>
    </row>
    <row r="3" spans="1:11" x14ac:dyDescent="0.55000000000000004">
      <c r="A3" t="s">
        <v>40</v>
      </c>
      <c r="B3">
        <v>96.142857142857139</v>
      </c>
      <c r="D3" t="s">
        <v>40</v>
      </c>
      <c r="E3">
        <v>78.714285714285708</v>
      </c>
      <c r="G3" t="s">
        <v>40</v>
      </c>
      <c r="H3">
        <v>89.571428571428569</v>
      </c>
      <c r="J3" t="s">
        <v>40</v>
      </c>
      <c r="K3">
        <v>97.857142857142861</v>
      </c>
    </row>
    <row r="4" spans="1:11" x14ac:dyDescent="0.55000000000000004">
      <c r="A4" t="s">
        <v>41</v>
      </c>
      <c r="B4">
        <v>43.249238127849786</v>
      </c>
      <c r="D4" t="s">
        <v>41</v>
      </c>
      <c r="E4">
        <v>40.429076220977805</v>
      </c>
      <c r="G4" t="s">
        <v>41</v>
      </c>
      <c r="H4">
        <v>38.06564326632234</v>
      </c>
      <c r="J4" t="s">
        <v>41</v>
      </c>
      <c r="K4">
        <v>37.222899103738207</v>
      </c>
    </row>
    <row r="5" spans="1:11" x14ac:dyDescent="0.55000000000000004">
      <c r="A5" t="s">
        <v>42</v>
      </c>
      <c r="B5">
        <v>50</v>
      </c>
      <c r="D5" t="s">
        <v>42</v>
      </c>
      <c r="E5">
        <v>36</v>
      </c>
      <c r="G5" t="s">
        <v>42</v>
      </c>
      <c r="H5">
        <v>55</v>
      </c>
      <c r="J5" t="s">
        <v>42</v>
      </c>
      <c r="K5">
        <v>80</v>
      </c>
    </row>
    <row r="6" spans="1:11" x14ac:dyDescent="0.55000000000000004">
      <c r="A6" t="s">
        <v>43</v>
      </c>
      <c r="B6">
        <v>50</v>
      </c>
      <c r="D6" t="s">
        <v>43</v>
      </c>
      <c r="E6">
        <v>0</v>
      </c>
      <c r="G6" t="s">
        <v>43</v>
      </c>
      <c r="H6">
        <v>0</v>
      </c>
      <c r="J6" t="s">
        <v>43</v>
      </c>
      <c r="K6">
        <v>0</v>
      </c>
    </row>
    <row r="7" spans="1:11" x14ac:dyDescent="0.55000000000000004">
      <c r="A7" t="s">
        <v>44</v>
      </c>
      <c r="B7">
        <v>114.42672847930325</v>
      </c>
      <c r="D7" t="s">
        <v>44</v>
      </c>
      <c r="E7">
        <v>106.96528141678229</v>
      </c>
      <c r="G7" t="s">
        <v>44</v>
      </c>
      <c r="H7">
        <v>100.71222557838934</v>
      </c>
      <c r="J7" t="s">
        <v>44</v>
      </c>
      <c r="K7">
        <v>98.482534105340349</v>
      </c>
    </row>
    <row r="8" spans="1:11" x14ac:dyDescent="0.55000000000000004">
      <c r="A8" t="s">
        <v>45</v>
      </c>
      <c r="B8">
        <v>13093.476190476191</v>
      </c>
      <c r="D8" t="s">
        <v>45</v>
      </c>
      <c r="E8">
        <v>11441.571428571429</v>
      </c>
      <c r="G8" t="s">
        <v>45</v>
      </c>
      <c r="H8">
        <v>10142.95238095238</v>
      </c>
      <c r="J8" t="s">
        <v>45</v>
      </c>
      <c r="K8">
        <v>9698.8095238095248</v>
      </c>
    </row>
    <row r="9" spans="1:11" x14ac:dyDescent="0.55000000000000004">
      <c r="A9" t="s">
        <v>46</v>
      </c>
      <c r="B9">
        <v>-0.66471164431036467</v>
      </c>
      <c r="D9" t="s">
        <v>46</v>
      </c>
      <c r="E9">
        <v>0.25049429620374841</v>
      </c>
      <c r="G9" t="s">
        <v>46</v>
      </c>
      <c r="H9">
        <v>0.3829990401217982</v>
      </c>
      <c r="J9" t="s">
        <v>46</v>
      </c>
      <c r="K9">
        <v>0.16303181886644325</v>
      </c>
    </row>
    <row r="10" spans="1:11" x14ac:dyDescent="0.55000000000000004">
      <c r="A10" t="s">
        <v>47</v>
      </c>
      <c r="B10">
        <v>1.1723407930603362</v>
      </c>
      <c r="D10" t="s">
        <v>47</v>
      </c>
      <c r="E10">
        <v>1.2682842716933369</v>
      </c>
      <c r="G10" t="s">
        <v>47</v>
      </c>
      <c r="H10">
        <v>1.1882116501258999</v>
      </c>
      <c r="J10" t="s">
        <v>47</v>
      </c>
      <c r="K10">
        <v>0.93519905968572781</v>
      </c>
    </row>
    <row r="11" spans="1:11" x14ac:dyDescent="0.55000000000000004">
      <c r="A11" t="s">
        <v>48</v>
      </c>
      <c r="B11">
        <v>280</v>
      </c>
      <c r="D11" t="s">
        <v>48</v>
      </c>
      <c r="E11">
        <v>270</v>
      </c>
      <c r="G11" t="s">
        <v>48</v>
      </c>
      <c r="H11">
        <v>270</v>
      </c>
      <c r="J11" t="s">
        <v>48</v>
      </c>
      <c r="K11">
        <v>270</v>
      </c>
    </row>
    <row r="12" spans="1:11" x14ac:dyDescent="0.55000000000000004">
      <c r="A12" t="s">
        <v>49</v>
      </c>
      <c r="B12">
        <v>0</v>
      </c>
      <c r="D12" t="s">
        <v>49</v>
      </c>
      <c r="E12">
        <v>0</v>
      </c>
      <c r="G12" t="s">
        <v>49</v>
      </c>
      <c r="H12">
        <v>0</v>
      </c>
      <c r="J12" t="s">
        <v>49</v>
      </c>
      <c r="K12">
        <v>0</v>
      </c>
    </row>
    <row r="13" spans="1:11" x14ac:dyDescent="0.55000000000000004">
      <c r="A13" t="s">
        <v>50</v>
      </c>
      <c r="B13">
        <v>280</v>
      </c>
      <c r="D13" t="s">
        <v>50</v>
      </c>
      <c r="E13">
        <v>270</v>
      </c>
      <c r="G13" t="s">
        <v>50</v>
      </c>
      <c r="H13">
        <v>270</v>
      </c>
      <c r="J13" t="s">
        <v>50</v>
      </c>
      <c r="K13">
        <v>270</v>
      </c>
    </row>
    <row r="14" spans="1:11" x14ac:dyDescent="0.55000000000000004">
      <c r="A14" t="s">
        <v>51</v>
      </c>
      <c r="B14">
        <v>673</v>
      </c>
      <c r="D14" t="s">
        <v>51</v>
      </c>
      <c r="E14">
        <v>551</v>
      </c>
      <c r="G14" t="s">
        <v>51</v>
      </c>
      <c r="H14">
        <v>627</v>
      </c>
      <c r="J14" t="s">
        <v>51</v>
      </c>
      <c r="K14">
        <v>685</v>
      </c>
    </row>
    <row r="15" spans="1:11" ht="14.7" thickBot="1" x14ac:dyDescent="0.6">
      <c r="A15" s="37" t="s">
        <v>52</v>
      </c>
      <c r="B15" s="37">
        <v>7</v>
      </c>
      <c r="D15" s="37" t="s">
        <v>52</v>
      </c>
      <c r="E15" s="37">
        <v>7</v>
      </c>
      <c r="G15" s="37" t="s">
        <v>52</v>
      </c>
      <c r="H15" s="37">
        <v>7</v>
      </c>
      <c r="J15" s="37" t="s">
        <v>52</v>
      </c>
      <c r="K15" s="37">
        <v>7</v>
      </c>
    </row>
    <row r="16" spans="1:11" x14ac:dyDescent="0.55000000000000004">
      <c r="A16" t="s">
        <v>98</v>
      </c>
      <c r="D16" t="s">
        <v>99</v>
      </c>
      <c r="G16" t="s">
        <v>100</v>
      </c>
      <c r="J16" t="s">
        <v>101</v>
      </c>
    </row>
    <row r="18" spans="1:11" x14ac:dyDescent="0.55000000000000004">
      <c r="A18" t="s">
        <v>102</v>
      </c>
      <c r="J18" t="s">
        <v>98</v>
      </c>
      <c r="K18">
        <v>96.142857142857139</v>
      </c>
    </row>
    <row r="19" spans="1:11" x14ac:dyDescent="0.55000000000000004">
      <c r="J19" t="s">
        <v>99</v>
      </c>
      <c r="K19">
        <v>78.714285714285708</v>
      </c>
    </row>
    <row r="20" spans="1:11" x14ac:dyDescent="0.55000000000000004">
      <c r="J20" t="s">
        <v>100</v>
      </c>
      <c r="K20">
        <v>89.571428571428569</v>
      </c>
    </row>
    <row r="21" spans="1:11" x14ac:dyDescent="0.55000000000000004">
      <c r="J21" t="s">
        <v>101</v>
      </c>
      <c r="K21">
        <v>97.857142857142861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1973-A0BB-4D05-B8D2-5E508680AB5D}">
  <sheetPr>
    <tabColor rgb="FFFFC000"/>
  </sheetPr>
  <dimension ref="A2:H18"/>
  <sheetViews>
    <sheetView topLeftCell="B1" workbookViewId="0">
      <selection activeCell="H9" sqref="H9"/>
    </sheetView>
  </sheetViews>
  <sheetFormatPr defaultRowHeight="14.4" x14ac:dyDescent="0.55000000000000004"/>
  <cols>
    <col min="1" max="1" width="18.83984375" customWidth="1"/>
    <col min="2" max="2" width="13.41796875" customWidth="1"/>
    <col min="3" max="3" width="11.68359375" customWidth="1"/>
    <col min="4" max="4" width="11.83984375" customWidth="1"/>
  </cols>
  <sheetData>
    <row r="2" spans="1:8" x14ac:dyDescent="0.55000000000000004">
      <c r="B2" s="62" t="s">
        <v>149</v>
      </c>
      <c r="C2" s="1" t="s">
        <v>150</v>
      </c>
      <c r="D2" s="2" t="s">
        <v>151</v>
      </c>
    </row>
    <row r="3" spans="1:8" x14ac:dyDescent="0.55000000000000004">
      <c r="A3" s="27" t="s">
        <v>147</v>
      </c>
      <c r="B3" s="1">
        <v>17</v>
      </c>
      <c r="C3" s="1">
        <v>3</v>
      </c>
      <c r="D3">
        <v>20</v>
      </c>
    </row>
    <row r="4" spans="1:8" x14ac:dyDescent="0.55000000000000004">
      <c r="A4" s="72" t="s">
        <v>148</v>
      </c>
      <c r="B4" s="1">
        <v>3</v>
      </c>
      <c r="C4" s="1">
        <v>5</v>
      </c>
      <c r="D4">
        <v>8</v>
      </c>
    </row>
    <row r="5" spans="1:8" x14ac:dyDescent="0.55000000000000004">
      <c r="A5" s="73" t="s">
        <v>151</v>
      </c>
      <c r="B5">
        <v>20</v>
      </c>
      <c r="C5">
        <v>8</v>
      </c>
      <c r="D5">
        <v>28</v>
      </c>
    </row>
    <row r="8" spans="1:8" x14ac:dyDescent="0.55000000000000004">
      <c r="A8" s="77" t="s">
        <v>152</v>
      </c>
      <c r="C8" t="s">
        <v>157</v>
      </c>
      <c r="D8" t="s">
        <v>158</v>
      </c>
      <c r="E8" t="s">
        <v>159</v>
      </c>
      <c r="G8">
        <f>_xlfn.CHISQ.DIST.RT(E13,1)</f>
        <v>1.195520651696081E-2</v>
      </c>
      <c r="H8" t="s">
        <v>166</v>
      </c>
    </row>
    <row r="9" spans="1:8" x14ac:dyDescent="0.55000000000000004">
      <c r="A9" t="s">
        <v>153</v>
      </c>
      <c r="C9">
        <v>17</v>
      </c>
      <c r="D9">
        <f>D3*B5/D5</f>
        <v>14.285714285714286</v>
      </c>
      <c r="E9">
        <f>(C9-D9)^2/D9</f>
        <v>0.51571428571428535</v>
      </c>
      <c r="G9" t="s">
        <v>165</v>
      </c>
    </row>
    <row r="10" spans="1:8" x14ac:dyDescent="0.55000000000000004">
      <c r="A10" t="s">
        <v>154</v>
      </c>
      <c r="C10">
        <v>3</v>
      </c>
      <c r="D10">
        <f>D4*B5/D5</f>
        <v>5.7142857142857144</v>
      </c>
      <c r="E10">
        <f t="shared" ref="E10:E12" si="0">(C10-D10)^2/D10</f>
        <v>1.2892857142857144</v>
      </c>
    </row>
    <row r="11" spans="1:8" x14ac:dyDescent="0.55000000000000004">
      <c r="A11" t="s">
        <v>155</v>
      </c>
      <c r="C11">
        <v>3</v>
      </c>
      <c r="D11">
        <f>D4*B5/D5</f>
        <v>5.7142857142857144</v>
      </c>
      <c r="E11">
        <f t="shared" si="0"/>
        <v>1.2892857142857144</v>
      </c>
    </row>
    <row r="12" spans="1:8" x14ac:dyDescent="0.55000000000000004">
      <c r="A12" t="s">
        <v>156</v>
      </c>
      <c r="C12">
        <v>5</v>
      </c>
      <c r="D12">
        <f>D4*C5/D5</f>
        <v>2.2857142857142856</v>
      </c>
      <c r="E12">
        <f t="shared" si="0"/>
        <v>3.2232142857142865</v>
      </c>
    </row>
    <row r="13" spans="1:8" x14ac:dyDescent="0.55000000000000004">
      <c r="C13">
        <f>SUM(C9:C12)</f>
        <v>28</v>
      </c>
      <c r="E13" s="78">
        <f>SUM(E9:E12)</f>
        <v>6.3175000000000008</v>
      </c>
      <c r="F13" s="49">
        <v>0.01</v>
      </c>
      <c r="G13" t="s">
        <v>160</v>
      </c>
    </row>
    <row r="14" spans="1:8" x14ac:dyDescent="0.55000000000000004">
      <c r="E14" s="79"/>
      <c r="F14" t="s">
        <v>161</v>
      </c>
    </row>
    <row r="16" spans="1:8" x14ac:dyDescent="0.55000000000000004">
      <c r="E16" t="s">
        <v>162</v>
      </c>
    </row>
    <row r="17" spans="5:5" x14ac:dyDescent="0.55000000000000004">
      <c r="E17" t="s">
        <v>163</v>
      </c>
    </row>
    <row r="18" spans="5:5" x14ac:dyDescent="0.55000000000000004">
      <c r="E18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008-8593-4EB9-B7B6-CDAE1ECC1CD0}">
  <sheetPr>
    <tabColor rgb="FFFFC000"/>
  </sheetPr>
  <dimension ref="A1:B45"/>
  <sheetViews>
    <sheetView topLeftCell="A7" workbookViewId="0">
      <selection activeCell="M19" sqref="M19"/>
    </sheetView>
  </sheetViews>
  <sheetFormatPr defaultRowHeight="14.4" x14ac:dyDescent="0.55000000000000004"/>
  <sheetData>
    <row r="1" spans="1:2" x14ac:dyDescent="0.55000000000000004">
      <c r="A1" t="s">
        <v>53</v>
      </c>
      <c r="B1">
        <v>50</v>
      </c>
    </row>
    <row r="2" spans="1:2" x14ac:dyDescent="0.55000000000000004">
      <c r="A2" t="s">
        <v>54</v>
      </c>
      <c r="B2">
        <v>26</v>
      </c>
    </row>
    <row r="3" spans="1:2" x14ac:dyDescent="0.55000000000000004">
      <c r="A3" t="s">
        <v>55</v>
      </c>
      <c r="B3">
        <v>242</v>
      </c>
    </row>
    <row r="4" spans="1:2" x14ac:dyDescent="0.55000000000000004">
      <c r="A4" t="s">
        <v>56</v>
      </c>
      <c r="B4">
        <v>50</v>
      </c>
    </row>
    <row r="5" spans="1:2" x14ac:dyDescent="0.55000000000000004">
      <c r="A5" t="s">
        <v>57</v>
      </c>
      <c r="B5">
        <v>25</v>
      </c>
    </row>
    <row r="6" spans="1:2" x14ac:dyDescent="0.55000000000000004">
      <c r="A6" t="s">
        <v>58</v>
      </c>
      <c r="B6">
        <v>0</v>
      </c>
    </row>
    <row r="7" spans="1:2" x14ac:dyDescent="0.55000000000000004">
      <c r="A7" t="s">
        <v>59</v>
      </c>
      <c r="B7">
        <v>280</v>
      </c>
    </row>
    <row r="8" spans="1:2" x14ac:dyDescent="0.55000000000000004">
      <c r="A8" t="s">
        <v>97</v>
      </c>
      <c r="B8">
        <v>60</v>
      </c>
    </row>
    <row r="9" spans="1:2" x14ac:dyDescent="0.55000000000000004">
      <c r="A9" t="s">
        <v>60</v>
      </c>
      <c r="B9">
        <v>36</v>
      </c>
    </row>
    <row r="10" spans="1:2" x14ac:dyDescent="0.55000000000000004">
      <c r="A10" t="s">
        <v>61</v>
      </c>
      <c r="B10">
        <v>0</v>
      </c>
    </row>
    <row r="11" spans="1:2" x14ac:dyDescent="0.55000000000000004">
      <c r="A11" t="s">
        <v>62</v>
      </c>
      <c r="B11">
        <v>270</v>
      </c>
    </row>
    <row r="12" spans="1:2" x14ac:dyDescent="0.55000000000000004">
      <c r="A12" t="s">
        <v>63</v>
      </c>
      <c r="B12">
        <v>0</v>
      </c>
    </row>
    <row r="13" spans="1:2" x14ac:dyDescent="0.55000000000000004">
      <c r="A13" t="s">
        <v>64</v>
      </c>
      <c r="B13">
        <v>0</v>
      </c>
    </row>
    <row r="14" spans="1:2" x14ac:dyDescent="0.55000000000000004">
      <c r="A14" t="s">
        <v>65</v>
      </c>
      <c r="B14">
        <v>185</v>
      </c>
    </row>
    <row r="15" spans="1:2" x14ac:dyDescent="0.55000000000000004">
      <c r="A15" t="s">
        <v>66</v>
      </c>
      <c r="B15">
        <v>0</v>
      </c>
    </row>
    <row r="16" spans="1:2" x14ac:dyDescent="0.55000000000000004">
      <c r="A16" t="s">
        <v>67</v>
      </c>
      <c r="B16">
        <v>185</v>
      </c>
    </row>
    <row r="17" spans="1:2" x14ac:dyDescent="0.55000000000000004">
      <c r="A17" t="s">
        <v>68</v>
      </c>
      <c r="B17">
        <v>62</v>
      </c>
    </row>
    <row r="18" spans="1:2" x14ac:dyDescent="0.55000000000000004">
      <c r="A18" t="s">
        <v>69</v>
      </c>
      <c r="B18">
        <v>55</v>
      </c>
    </row>
    <row r="19" spans="1:2" x14ac:dyDescent="0.55000000000000004">
      <c r="A19" t="s">
        <v>70</v>
      </c>
      <c r="B19">
        <v>0</v>
      </c>
    </row>
    <row r="20" spans="1:2" x14ac:dyDescent="0.55000000000000004">
      <c r="A20" t="s">
        <v>71</v>
      </c>
      <c r="B20">
        <v>55</v>
      </c>
    </row>
    <row r="21" spans="1:2" x14ac:dyDescent="0.55000000000000004">
      <c r="A21" t="s">
        <v>72</v>
      </c>
      <c r="B21">
        <v>270</v>
      </c>
    </row>
    <row r="22" spans="1:2" x14ac:dyDescent="0.55000000000000004">
      <c r="A22" t="s">
        <v>73</v>
      </c>
      <c r="B22">
        <v>80</v>
      </c>
    </row>
    <row r="23" spans="1:2" x14ac:dyDescent="0.55000000000000004">
      <c r="A23" t="s">
        <v>74</v>
      </c>
      <c r="B23">
        <v>0</v>
      </c>
    </row>
    <row r="24" spans="1:2" x14ac:dyDescent="0.55000000000000004">
      <c r="A24" t="s">
        <v>75</v>
      </c>
      <c r="B24">
        <v>90</v>
      </c>
    </row>
    <row r="25" spans="1:2" x14ac:dyDescent="0.55000000000000004">
      <c r="A25" t="s">
        <v>76</v>
      </c>
      <c r="B25">
        <v>60</v>
      </c>
    </row>
    <row r="26" spans="1:2" x14ac:dyDescent="0.55000000000000004">
      <c r="A26" t="s">
        <v>77</v>
      </c>
      <c r="B26">
        <v>0</v>
      </c>
    </row>
    <row r="27" spans="1:2" x14ac:dyDescent="0.55000000000000004">
      <c r="A27" t="s">
        <v>78</v>
      </c>
      <c r="B27">
        <v>270</v>
      </c>
    </row>
    <row r="28" spans="1:2" x14ac:dyDescent="0.55000000000000004">
      <c r="A28" t="s">
        <v>79</v>
      </c>
      <c r="B28">
        <v>185</v>
      </c>
    </row>
    <row r="32" spans="1:2" x14ac:dyDescent="0.55000000000000004">
      <c r="A32" t="s">
        <v>53</v>
      </c>
      <c r="B32">
        <v>182</v>
      </c>
    </row>
    <row r="33" spans="1:2" x14ac:dyDescent="0.55000000000000004">
      <c r="A33" t="s">
        <v>54</v>
      </c>
      <c r="B33">
        <v>220</v>
      </c>
    </row>
    <row r="34" spans="1:2" x14ac:dyDescent="0.55000000000000004">
      <c r="A34" t="s">
        <v>55</v>
      </c>
      <c r="B34">
        <v>180</v>
      </c>
    </row>
    <row r="35" spans="1:2" x14ac:dyDescent="0.55000000000000004">
      <c r="A35" t="s">
        <v>56</v>
      </c>
      <c r="B35">
        <v>110</v>
      </c>
    </row>
    <row r="36" spans="1:2" x14ac:dyDescent="0.55000000000000004">
      <c r="A36" t="s">
        <v>57</v>
      </c>
      <c r="B36">
        <v>0</v>
      </c>
    </row>
    <row r="37" spans="1:2" x14ac:dyDescent="0.55000000000000004">
      <c r="A37" t="s">
        <v>58</v>
      </c>
      <c r="B37">
        <v>285</v>
      </c>
    </row>
    <row r="38" spans="1:2" x14ac:dyDescent="0.55000000000000004">
      <c r="A38" t="s">
        <v>59</v>
      </c>
      <c r="B38">
        <v>350</v>
      </c>
    </row>
    <row r="39" spans="1:2" x14ac:dyDescent="0.55000000000000004">
      <c r="A39" t="s">
        <v>97</v>
      </c>
      <c r="B39">
        <v>140</v>
      </c>
    </row>
    <row r="40" spans="1:2" x14ac:dyDescent="0.55000000000000004">
      <c r="A40" t="s">
        <v>60</v>
      </c>
      <c r="B40">
        <v>110</v>
      </c>
    </row>
    <row r="41" spans="1:2" x14ac:dyDescent="0.55000000000000004">
      <c r="A41" t="s">
        <v>61</v>
      </c>
      <c r="B41">
        <v>115</v>
      </c>
    </row>
    <row r="42" spans="1:2" x14ac:dyDescent="0.55000000000000004">
      <c r="A42" t="s">
        <v>62</v>
      </c>
      <c r="B42">
        <v>235</v>
      </c>
    </row>
    <row r="43" spans="1:2" x14ac:dyDescent="0.55000000000000004">
      <c r="A43" t="s">
        <v>63</v>
      </c>
      <c r="B43">
        <v>55</v>
      </c>
    </row>
    <row r="44" spans="1:2" x14ac:dyDescent="0.55000000000000004">
      <c r="A44" t="s">
        <v>64</v>
      </c>
      <c r="B44">
        <v>335</v>
      </c>
    </row>
    <row r="45" spans="1:2" x14ac:dyDescent="0.55000000000000004">
      <c r="A45" t="s">
        <v>65</v>
      </c>
      <c r="B45">
        <v>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272C-D86F-45EA-A235-095AD58CF777}">
  <sheetPr>
    <tabColor rgb="FFFFC000"/>
  </sheetPr>
  <dimension ref="A2:AC90"/>
  <sheetViews>
    <sheetView topLeftCell="A23" workbookViewId="0">
      <selection activeCell="H65" sqref="H65:K79"/>
    </sheetView>
  </sheetViews>
  <sheetFormatPr defaultRowHeight="14.4" outlineLevelRow="1" x14ac:dyDescent="0.55000000000000004"/>
  <cols>
    <col min="2" max="2" width="16.578125" customWidth="1"/>
    <col min="3" max="4" width="9.15625" customWidth="1"/>
    <col min="5" max="5" width="9.41796875" customWidth="1"/>
    <col min="10" max="10" width="10.83984375" customWidth="1"/>
    <col min="14" max="14" width="12.15625" customWidth="1"/>
    <col min="18" max="18" width="16.41796875" customWidth="1"/>
    <col min="21" max="22" width="9.578125" bestFit="1" customWidth="1"/>
    <col min="25" max="25" width="3.26171875" customWidth="1"/>
    <col min="27" max="27" width="9.578125" bestFit="1" customWidth="1"/>
  </cols>
  <sheetData>
    <row r="2" spans="1:29" x14ac:dyDescent="0.55000000000000004">
      <c r="B2" s="16" t="s">
        <v>0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5</v>
      </c>
      <c r="H2" s="45" t="s">
        <v>6</v>
      </c>
      <c r="I2" s="45" t="s">
        <v>7</v>
      </c>
      <c r="J2" s="45" t="s">
        <v>8</v>
      </c>
      <c r="K2" s="45" t="s">
        <v>9</v>
      </c>
      <c r="L2" s="45" t="s">
        <v>10</v>
      </c>
      <c r="M2" s="45" t="s">
        <v>21</v>
      </c>
      <c r="N2" s="45" t="s">
        <v>23</v>
      </c>
      <c r="O2" s="45" t="s">
        <v>24</v>
      </c>
    </row>
    <row r="3" spans="1:29" ht="59.1" thickBot="1" x14ac:dyDescent="0.8">
      <c r="B3" s="16" t="s">
        <v>12</v>
      </c>
      <c r="C3" s="3" t="s">
        <v>11</v>
      </c>
      <c r="D3" s="4" t="s">
        <v>13</v>
      </c>
      <c r="E3" s="3" t="s">
        <v>14</v>
      </c>
      <c r="F3" s="3" t="s">
        <v>15</v>
      </c>
      <c r="G3" s="3" t="s">
        <v>25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22</v>
      </c>
      <c r="N3" s="3" t="s">
        <v>36</v>
      </c>
      <c r="O3" s="3" t="s">
        <v>26</v>
      </c>
      <c r="U3" t="s">
        <v>185</v>
      </c>
    </row>
    <row r="4" spans="1:29" ht="18.899999999999999" thickTop="1" thickBot="1" x14ac:dyDescent="0.75">
      <c r="A4" t="s">
        <v>53</v>
      </c>
      <c r="B4" s="74">
        <v>50</v>
      </c>
      <c r="C4" s="12" t="s">
        <v>28</v>
      </c>
      <c r="D4" s="7">
        <v>50</v>
      </c>
      <c r="E4" s="7">
        <v>60</v>
      </c>
      <c r="F4" s="7">
        <v>480</v>
      </c>
      <c r="G4" s="7">
        <v>0</v>
      </c>
      <c r="H4" s="7">
        <v>60</v>
      </c>
      <c r="I4" s="7">
        <v>40</v>
      </c>
      <c r="J4" s="7">
        <v>60</v>
      </c>
      <c r="K4" s="7">
        <v>0</v>
      </c>
      <c r="L4" s="7" t="s">
        <v>29</v>
      </c>
      <c r="M4" s="7" t="s">
        <v>27</v>
      </c>
      <c r="N4" s="7">
        <v>55</v>
      </c>
      <c r="O4" s="8">
        <v>65</v>
      </c>
      <c r="P4" s="2"/>
      <c r="V4" s="28" t="s">
        <v>84</v>
      </c>
      <c r="Y4" s="29"/>
      <c r="AA4" s="28" t="s">
        <v>89</v>
      </c>
    </row>
    <row r="5" spans="1:29" ht="18.899999999999999" thickTop="1" thickBot="1" x14ac:dyDescent="0.75">
      <c r="A5" t="s">
        <v>54</v>
      </c>
      <c r="B5" s="74">
        <v>26</v>
      </c>
      <c r="C5" s="13" t="s">
        <v>29</v>
      </c>
      <c r="D5" s="1">
        <v>45</v>
      </c>
      <c r="E5" s="1">
        <v>60</v>
      </c>
      <c r="F5" s="1">
        <v>560</v>
      </c>
      <c r="G5" s="1">
        <v>0</v>
      </c>
      <c r="H5" s="1">
        <v>30</v>
      </c>
      <c r="I5" s="1">
        <v>25</v>
      </c>
      <c r="J5" s="1">
        <v>30</v>
      </c>
      <c r="K5" s="1">
        <v>0</v>
      </c>
      <c r="L5" s="1" t="s">
        <v>29</v>
      </c>
      <c r="M5" s="1" t="s">
        <v>30</v>
      </c>
      <c r="N5" s="1">
        <v>60</v>
      </c>
      <c r="O5" s="9">
        <v>0</v>
      </c>
      <c r="V5" s="31" t="s">
        <v>85</v>
      </c>
      <c r="Y5" s="29"/>
      <c r="AA5" s="31" t="s">
        <v>85</v>
      </c>
    </row>
    <row r="6" spans="1:29" ht="18.899999999999999" thickTop="1" thickBot="1" x14ac:dyDescent="0.75">
      <c r="A6" t="s">
        <v>55</v>
      </c>
      <c r="B6" s="74">
        <v>242</v>
      </c>
      <c r="C6" s="13" t="s">
        <v>29</v>
      </c>
      <c r="D6" s="1">
        <v>47</v>
      </c>
      <c r="E6" s="1">
        <v>55</v>
      </c>
      <c r="F6" s="1">
        <v>420</v>
      </c>
      <c r="G6" s="1">
        <v>0</v>
      </c>
      <c r="H6" s="1">
        <v>10</v>
      </c>
      <c r="I6" s="1">
        <v>33</v>
      </c>
      <c r="J6" s="1">
        <v>255</v>
      </c>
      <c r="K6" s="1">
        <v>90</v>
      </c>
      <c r="L6" s="1" t="s">
        <v>28</v>
      </c>
      <c r="M6" s="1" t="s">
        <v>31</v>
      </c>
      <c r="N6" s="1">
        <v>0</v>
      </c>
      <c r="O6" s="9">
        <v>0</v>
      </c>
      <c r="U6" s="33" t="s">
        <v>80</v>
      </c>
      <c r="V6" s="34" t="s">
        <v>81</v>
      </c>
      <c r="W6" s="33" t="s">
        <v>82</v>
      </c>
      <c r="X6" s="33" t="s">
        <v>83</v>
      </c>
      <c r="Y6" s="29"/>
      <c r="Z6" s="33" t="s">
        <v>90</v>
      </c>
      <c r="AA6" s="34" t="s">
        <v>91</v>
      </c>
      <c r="AB6" s="33" t="s">
        <v>82</v>
      </c>
      <c r="AC6" s="33" t="s">
        <v>83</v>
      </c>
    </row>
    <row r="7" spans="1:29" ht="18.899999999999999" thickTop="1" thickBot="1" x14ac:dyDescent="0.75">
      <c r="A7" t="s">
        <v>56</v>
      </c>
      <c r="B7" s="74">
        <v>50</v>
      </c>
      <c r="C7" s="13" t="s">
        <v>28</v>
      </c>
      <c r="D7" s="1">
        <v>60</v>
      </c>
      <c r="E7" s="1">
        <v>50</v>
      </c>
      <c r="F7" s="1">
        <v>480</v>
      </c>
      <c r="G7" s="1">
        <v>30</v>
      </c>
      <c r="H7" s="1">
        <v>0</v>
      </c>
      <c r="I7" s="1">
        <v>25</v>
      </c>
      <c r="J7" s="1">
        <v>60</v>
      </c>
      <c r="K7" s="1">
        <v>0</v>
      </c>
      <c r="L7" s="1" t="s">
        <v>29</v>
      </c>
      <c r="M7" s="1" t="s">
        <v>32</v>
      </c>
      <c r="N7" s="1">
        <v>0</v>
      </c>
      <c r="O7" s="9">
        <v>0</v>
      </c>
      <c r="U7" s="35"/>
      <c r="V7" s="36">
        <v>125.81481481481481</v>
      </c>
      <c r="W7" s="2">
        <v>411.41444444444443</v>
      </c>
      <c r="X7" s="2">
        <v>0</v>
      </c>
      <c r="Y7" s="29"/>
      <c r="Z7" s="2">
        <f t="shared" ref="Z7:Z34" si="0">B4</f>
        <v>50</v>
      </c>
      <c r="AA7" s="36">
        <v>90.571428571428569</v>
      </c>
      <c r="AB7" s="2">
        <v>366.73481481481485</v>
      </c>
      <c r="AC7" s="2">
        <v>-115.10518518518521</v>
      </c>
    </row>
    <row r="8" spans="1:29" ht="18.899999999999999" thickTop="1" thickBot="1" x14ac:dyDescent="0.75">
      <c r="A8" t="s">
        <v>57</v>
      </c>
      <c r="B8" s="74">
        <v>25</v>
      </c>
      <c r="C8" s="13" t="s">
        <v>29</v>
      </c>
      <c r="D8" s="1">
        <v>46</v>
      </c>
      <c r="E8" s="1">
        <v>55</v>
      </c>
      <c r="F8" s="1">
        <v>420</v>
      </c>
      <c r="G8" s="1">
        <v>0</v>
      </c>
      <c r="H8" s="1">
        <v>130</v>
      </c>
      <c r="I8" s="1">
        <v>30</v>
      </c>
      <c r="J8" s="1">
        <v>30</v>
      </c>
      <c r="K8" s="1">
        <v>0</v>
      </c>
      <c r="L8" s="1" t="s">
        <v>28</v>
      </c>
      <c r="M8" s="1" t="s">
        <v>33</v>
      </c>
      <c r="N8" s="1">
        <v>30</v>
      </c>
      <c r="O8" s="9">
        <v>20</v>
      </c>
      <c r="U8" s="2">
        <f t="shared" ref="U8:U34" si="1">ABS(B5-B4)</f>
        <v>24</v>
      </c>
      <c r="V8" s="36">
        <v>125.81481481481481</v>
      </c>
      <c r="W8" s="2">
        <v>411.41444444444443</v>
      </c>
      <c r="X8" s="2">
        <v>0</v>
      </c>
      <c r="Y8" s="29"/>
      <c r="Z8" s="2">
        <f t="shared" si="0"/>
        <v>26</v>
      </c>
      <c r="AA8" s="36">
        <v>90.571428571428569</v>
      </c>
      <c r="AB8" s="2">
        <v>366.73481481481485</v>
      </c>
      <c r="AC8" s="2">
        <v>-115.10518518518521</v>
      </c>
    </row>
    <row r="9" spans="1:29" ht="18.899999999999999" thickTop="1" thickBot="1" x14ac:dyDescent="0.75">
      <c r="A9" t="s">
        <v>58</v>
      </c>
      <c r="B9" s="15">
        <v>0</v>
      </c>
      <c r="C9" s="13" t="s">
        <v>29</v>
      </c>
      <c r="D9" s="1">
        <v>40</v>
      </c>
      <c r="E9" s="1">
        <v>45</v>
      </c>
      <c r="F9" s="1">
        <v>360</v>
      </c>
      <c r="G9" s="1">
        <v>120</v>
      </c>
      <c r="H9" s="1">
        <v>120</v>
      </c>
      <c r="I9" s="1">
        <v>25</v>
      </c>
      <c r="J9" s="1">
        <v>0</v>
      </c>
      <c r="K9" s="1">
        <v>0</v>
      </c>
      <c r="L9" s="1" t="s">
        <v>28</v>
      </c>
      <c r="M9" s="1" t="s">
        <v>34</v>
      </c>
      <c r="N9" s="1">
        <v>60</v>
      </c>
      <c r="O9" s="9">
        <v>10</v>
      </c>
      <c r="U9" s="2">
        <f t="shared" si="1"/>
        <v>216</v>
      </c>
      <c r="V9" s="36">
        <v>125.81481481481481</v>
      </c>
      <c r="W9" s="2">
        <v>411.41444444444443</v>
      </c>
      <c r="X9" s="2">
        <v>0</v>
      </c>
      <c r="Y9" s="29"/>
      <c r="Z9" s="2">
        <f t="shared" si="0"/>
        <v>242</v>
      </c>
      <c r="AA9" s="36">
        <v>90.571428571428569</v>
      </c>
      <c r="AB9" s="2">
        <v>366.73481481481485</v>
      </c>
      <c r="AC9" s="2">
        <v>-115.10518518518521</v>
      </c>
    </row>
    <row r="10" spans="1:29" ht="18.899999999999999" thickTop="1" thickBot="1" x14ac:dyDescent="0.75">
      <c r="A10" t="s">
        <v>59</v>
      </c>
      <c r="B10" s="20">
        <v>280</v>
      </c>
      <c r="C10" s="21" t="s">
        <v>29</v>
      </c>
      <c r="D10" s="6">
        <v>0</v>
      </c>
      <c r="E10" s="6">
        <v>0</v>
      </c>
      <c r="F10" s="6">
        <v>0</v>
      </c>
      <c r="G10" s="6">
        <v>100</v>
      </c>
      <c r="H10" s="6">
        <v>160</v>
      </c>
      <c r="I10" s="6">
        <v>15</v>
      </c>
      <c r="J10" s="6">
        <v>300</v>
      </c>
      <c r="K10" s="6">
        <v>0</v>
      </c>
      <c r="L10" s="6" t="s">
        <v>38</v>
      </c>
      <c r="M10" s="6" t="s">
        <v>35</v>
      </c>
      <c r="N10" s="6">
        <v>160</v>
      </c>
      <c r="O10" s="22">
        <v>15</v>
      </c>
      <c r="U10" s="2">
        <f t="shared" si="1"/>
        <v>192</v>
      </c>
      <c r="V10" s="36">
        <v>125.81481481481481</v>
      </c>
      <c r="W10" s="2">
        <v>411.41444444444443</v>
      </c>
      <c r="X10" s="2">
        <v>0</v>
      </c>
      <c r="Y10" s="29"/>
      <c r="Z10" s="2">
        <f t="shared" si="0"/>
        <v>50</v>
      </c>
      <c r="AA10" s="36">
        <v>90.571428571428569</v>
      </c>
      <c r="AB10" s="2">
        <v>366.73481481481485</v>
      </c>
      <c r="AC10" s="2">
        <v>-115.10518518518521</v>
      </c>
    </row>
    <row r="11" spans="1:29" ht="18.600000000000001" thickBot="1" x14ac:dyDescent="0.75">
      <c r="A11" t="s">
        <v>97</v>
      </c>
      <c r="B11" s="75">
        <v>60</v>
      </c>
      <c r="C11" s="23" t="s">
        <v>28</v>
      </c>
      <c r="D11" s="5">
        <v>50</v>
      </c>
      <c r="E11" s="5">
        <v>60</v>
      </c>
      <c r="F11" s="5">
        <v>480</v>
      </c>
      <c r="G11" s="5">
        <v>30</v>
      </c>
      <c r="H11" s="5">
        <v>30</v>
      </c>
      <c r="I11" s="5">
        <v>30</v>
      </c>
      <c r="J11" s="5">
        <v>66</v>
      </c>
      <c r="K11" s="5">
        <v>0</v>
      </c>
      <c r="L11" s="5" t="s">
        <v>29</v>
      </c>
      <c r="M11" s="5" t="s">
        <v>27</v>
      </c>
      <c r="N11" s="5">
        <v>70</v>
      </c>
      <c r="O11" s="24">
        <v>0</v>
      </c>
      <c r="U11" s="2">
        <f t="shared" si="1"/>
        <v>25</v>
      </c>
      <c r="V11" s="36">
        <v>125.81481481481481</v>
      </c>
      <c r="W11" s="2">
        <v>411.41444444444443</v>
      </c>
      <c r="X11" s="2">
        <v>0</v>
      </c>
      <c r="Y11" s="29"/>
      <c r="Z11" s="2">
        <f t="shared" si="0"/>
        <v>25</v>
      </c>
      <c r="AA11" s="36">
        <v>90.571428571428569</v>
      </c>
      <c r="AB11" s="2">
        <v>366.73481481481485</v>
      </c>
      <c r="AC11" s="2">
        <v>-115.10518518518521</v>
      </c>
    </row>
    <row r="12" spans="1:29" ht="18.899999999999999" thickTop="1" thickBot="1" x14ac:dyDescent="0.75">
      <c r="A12" t="s">
        <v>60</v>
      </c>
      <c r="B12" s="74">
        <v>36</v>
      </c>
      <c r="C12" s="13" t="s">
        <v>29</v>
      </c>
      <c r="D12" s="1">
        <v>47</v>
      </c>
      <c r="E12" s="1">
        <v>58</v>
      </c>
      <c r="F12" s="1">
        <v>520</v>
      </c>
      <c r="G12" s="1">
        <v>0</v>
      </c>
      <c r="H12" s="1">
        <v>30</v>
      </c>
      <c r="I12" s="1">
        <v>40</v>
      </c>
      <c r="J12" s="1">
        <v>40</v>
      </c>
      <c r="K12" s="1">
        <v>0</v>
      </c>
      <c r="L12" s="1" t="s">
        <v>29</v>
      </c>
      <c r="M12" s="1" t="s">
        <v>30</v>
      </c>
      <c r="N12" s="1">
        <v>10</v>
      </c>
      <c r="O12" s="9">
        <v>110</v>
      </c>
      <c r="U12" s="2">
        <f t="shared" si="1"/>
        <v>25</v>
      </c>
      <c r="V12" s="36">
        <v>125.81481481481481</v>
      </c>
      <c r="W12" s="2">
        <v>411.41444444444443</v>
      </c>
      <c r="X12" s="2">
        <v>0</v>
      </c>
      <c r="Y12" s="29"/>
      <c r="Z12" s="2">
        <f t="shared" si="0"/>
        <v>0</v>
      </c>
      <c r="AA12" s="36">
        <v>90.571428571428569</v>
      </c>
      <c r="AB12" s="2">
        <v>366.73481481481485</v>
      </c>
      <c r="AC12" s="2">
        <v>-115.10518518518521</v>
      </c>
    </row>
    <row r="13" spans="1:29" ht="18.899999999999999" thickTop="1" thickBot="1" x14ac:dyDescent="0.75">
      <c r="A13" t="s">
        <v>61</v>
      </c>
      <c r="B13" s="74">
        <v>0</v>
      </c>
      <c r="C13" s="13" t="s">
        <v>28</v>
      </c>
      <c r="D13" s="1">
        <v>60</v>
      </c>
      <c r="E13" s="1">
        <v>55</v>
      </c>
      <c r="F13" s="1">
        <v>490</v>
      </c>
      <c r="G13" s="1">
        <v>0</v>
      </c>
      <c r="H13" s="1">
        <v>20</v>
      </c>
      <c r="I13" s="1">
        <v>25</v>
      </c>
      <c r="J13" s="1">
        <v>0</v>
      </c>
      <c r="K13" s="1">
        <v>95</v>
      </c>
      <c r="L13" s="1" t="s">
        <v>29</v>
      </c>
      <c r="M13" s="1" t="s">
        <v>37</v>
      </c>
      <c r="N13" s="1">
        <v>90</v>
      </c>
      <c r="O13" s="9">
        <v>30</v>
      </c>
      <c r="U13" s="2">
        <f t="shared" si="1"/>
        <v>280</v>
      </c>
      <c r="V13" s="36">
        <v>125.81481481481481</v>
      </c>
      <c r="W13" s="2">
        <v>411.41444444444443</v>
      </c>
      <c r="X13" s="2">
        <v>0</v>
      </c>
      <c r="Y13" s="29"/>
      <c r="Z13" s="2">
        <f t="shared" si="0"/>
        <v>280</v>
      </c>
      <c r="AA13" s="36">
        <v>90.571428571428569</v>
      </c>
      <c r="AB13" s="2">
        <v>366.73481481481485</v>
      </c>
      <c r="AC13" s="2">
        <v>-115.10518518518521</v>
      </c>
    </row>
    <row r="14" spans="1:29" ht="18.899999999999999" thickTop="1" thickBot="1" x14ac:dyDescent="0.75">
      <c r="A14" t="s">
        <v>62</v>
      </c>
      <c r="B14" s="74">
        <v>270</v>
      </c>
      <c r="C14" s="13" t="s">
        <v>29</v>
      </c>
      <c r="D14" s="1">
        <v>47</v>
      </c>
      <c r="E14" s="1">
        <v>50</v>
      </c>
      <c r="F14" s="1">
        <v>450</v>
      </c>
      <c r="G14" s="1">
        <v>0</v>
      </c>
      <c r="H14" s="1">
        <v>20</v>
      </c>
      <c r="I14" s="1">
        <v>25</v>
      </c>
      <c r="J14" s="1">
        <v>300</v>
      </c>
      <c r="K14" s="1">
        <v>0</v>
      </c>
      <c r="L14" s="1" t="s">
        <v>28</v>
      </c>
      <c r="M14" s="1" t="s">
        <v>32</v>
      </c>
      <c r="N14" s="1">
        <v>0</v>
      </c>
      <c r="O14" s="9">
        <v>0</v>
      </c>
      <c r="U14" s="2">
        <f t="shared" si="1"/>
        <v>220</v>
      </c>
      <c r="V14" s="36">
        <v>125.81481481481481</v>
      </c>
      <c r="W14" s="2">
        <v>411.41444444444443</v>
      </c>
      <c r="X14" s="2">
        <v>0</v>
      </c>
      <c r="Y14" s="29"/>
      <c r="Z14" s="2">
        <f t="shared" si="0"/>
        <v>60</v>
      </c>
      <c r="AA14" s="36">
        <v>90.571428571428569</v>
      </c>
      <c r="AB14" s="2">
        <v>366.73481481481485</v>
      </c>
      <c r="AC14" s="2">
        <v>-115.10518518518521</v>
      </c>
    </row>
    <row r="15" spans="1:29" ht="18.899999999999999" thickTop="1" thickBot="1" x14ac:dyDescent="0.75">
      <c r="A15" t="s">
        <v>63</v>
      </c>
      <c r="B15" s="74">
        <v>0</v>
      </c>
      <c r="C15" s="13" t="s">
        <v>29</v>
      </c>
      <c r="D15" s="1">
        <v>45</v>
      </c>
      <c r="E15" s="1">
        <v>52</v>
      </c>
      <c r="F15" s="1">
        <v>500</v>
      </c>
      <c r="G15" s="1">
        <v>45</v>
      </c>
      <c r="H15" s="1">
        <v>120</v>
      </c>
      <c r="I15" s="1">
        <v>35</v>
      </c>
      <c r="J15" s="1">
        <v>0</v>
      </c>
      <c r="K15" s="1">
        <v>0</v>
      </c>
      <c r="L15" s="1" t="s">
        <v>29</v>
      </c>
      <c r="M15" s="1" t="s">
        <v>33</v>
      </c>
      <c r="N15" s="1">
        <v>30</v>
      </c>
      <c r="O15" s="9">
        <v>15</v>
      </c>
      <c r="U15" s="2">
        <f t="shared" si="1"/>
        <v>24</v>
      </c>
      <c r="V15" s="36">
        <v>125.81481481481481</v>
      </c>
      <c r="W15" s="2">
        <v>411.41444444444443</v>
      </c>
      <c r="X15" s="2">
        <v>0</v>
      </c>
      <c r="Y15" s="29"/>
      <c r="Z15" s="2">
        <f t="shared" si="0"/>
        <v>36</v>
      </c>
      <c r="AA15" s="36">
        <v>90.571428571428569</v>
      </c>
      <c r="AB15" s="2">
        <v>366.73481481481485</v>
      </c>
      <c r="AC15" s="2">
        <v>-115.10518518518521</v>
      </c>
    </row>
    <row r="16" spans="1:29" ht="18.899999999999999" thickTop="1" thickBot="1" x14ac:dyDescent="0.75">
      <c r="A16" t="s">
        <v>64</v>
      </c>
      <c r="B16" s="15">
        <v>0</v>
      </c>
      <c r="C16" s="13" t="s">
        <v>29</v>
      </c>
      <c r="D16" s="1">
        <v>0</v>
      </c>
      <c r="E16" s="1">
        <v>0</v>
      </c>
      <c r="F16" s="1">
        <v>0</v>
      </c>
      <c r="G16" s="1">
        <v>130</v>
      </c>
      <c r="H16" s="1">
        <v>240</v>
      </c>
      <c r="I16" s="1">
        <v>60</v>
      </c>
      <c r="J16" s="1">
        <v>0</v>
      </c>
      <c r="K16" s="1">
        <v>0</v>
      </c>
      <c r="L16" s="1" t="s">
        <v>38</v>
      </c>
      <c r="M16" s="1" t="s">
        <v>34</v>
      </c>
      <c r="N16" s="1">
        <v>240</v>
      </c>
      <c r="O16" s="9">
        <v>120</v>
      </c>
      <c r="U16" s="2">
        <f t="shared" si="1"/>
        <v>36</v>
      </c>
      <c r="V16" s="36">
        <v>125.81481481481481</v>
      </c>
      <c r="W16" s="2">
        <v>411.41444444444443</v>
      </c>
      <c r="X16" s="2">
        <v>0</v>
      </c>
      <c r="Y16" s="29"/>
      <c r="Z16" s="2">
        <f t="shared" si="0"/>
        <v>0</v>
      </c>
      <c r="AA16" s="36">
        <v>90.571428571428569</v>
      </c>
      <c r="AB16" s="2">
        <v>366.73481481481485</v>
      </c>
      <c r="AC16" s="2">
        <v>-115.10518518518521</v>
      </c>
    </row>
    <row r="17" spans="1:29" ht="18.899999999999999" thickTop="1" thickBot="1" x14ac:dyDescent="0.75">
      <c r="A17" t="s">
        <v>65</v>
      </c>
      <c r="B17" s="20">
        <v>185</v>
      </c>
      <c r="C17" s="21" t="s">
        <v>29</v>
      </c>
      <c r="D17" s="6">
        <v>0</v>
      </c>
      <c r="E17" s="6">
        <v>0</v>
      </c>
      <c r="F17" s="6">
        <v>0</v>
      </c>
      <c r="G17" s="6">
        <v>120</v>
      </c>
      <c r="H17" s="6">
        <v>60</v>
      </c>
      <c r="I17" s="6">
        <v>10</v>
      </c>
      <c r="J17" s="6">
        <v>200</v>
      </c>
      <c r="K17" s="6">
        <v>0</v>
      </c>
      <c r="L17" s="6" t="s">
        <v>38</v>
      </c>
      <c r="M17" s="6" t="s">
        <v>35</v>
      </c>
      <c r="N17" s="6">
        <v>369</v>
      </c>
      <c r="O17" s="22">
        <v>0</v>
      </c>
      <c r="U17" s="2">
        <f t="shared" si="1"/>
        <v>270</v>
      </c>
      <c r="V17" s="36">
        <v>125.81481481481481</v>
      </c>
      <c r="W17" s="2">
        <v>411.41444444444443</v>
      </c>
      <c r="X17" s="2">
        <v>0</v>
      </c>
      <c r="Y17" s="29"/>
      <c r="Z17" s="2">
        <f t="shared" si="0"/>
        <v>270</v>
      </c>
      <c r="AA17" s="36">
        <v>90.571428571428569</v>
      </c>
      <c r="AB17" s="2">
        <v>366.73481481481485</v>
      </c>
      <c r="AC17" s="2">
        <v>-115.10518518518521</v>
      </c>
    </row>
    <row r="18" spans="1:29" ht="18.600000000000001" outlineLevel="1" thickBot="1" x14ac:dyDescent="0.75">
      <c r="A18" t="s">
        <v>66</v>
      </c>
      <c r="B18" s="75">
        <v>0</v>
      </c>
      <c r="C18" s="23" t="s">
        <v>28</v>
      </c>
      <c r="D18" s="5">
        <v>50</v>
      </c>
      <c r="E18" s="5">
        <v>55</v>
      </c>
      <c r="F18" s="5">
        <v>480</v>
      </c>
      <c r="G18" s="5">
        <v>130</v>
      </c>
      <c r="H18" s="5">
        <v>20</v>
      </c>
      <c r="I18" s="5">
        <v>35</v>
      </c>
      <c r="J18" s="5">
        <v>0</v>
      </c>
      <c r="K18" s="5">
        <v>0</v>
      </c>
      <c r="L18" s="5" t="s">
        <v>29</v>
      </c>
      <c r="M18" s="5" t="s">
        <v>27</v>
      </c>
      <c r="N18" s="5">
        <v>30</v>
      </c>
      <c r="O18" s="24">
        <v>20</v>
      </c>
      <c r="R18" s="26" t="s">
        <v>39</v>
      </c>
      <c r="S18" s="26"/>
      <c r="U18" s="2">
        <f t="shared" si="1"/>
        <v>270</v>
      </c>
      <c r="V18" s="36">
        <v>125.81481481481481</v>
      </c>
      <c r="W18" s="2">
        <v>411.41444444444443</v>
      </c>
      <c r="X18" s="2">
        <v>0</v>
      </c>
      <c r="Y18" s="29"/>
      <c r="Z18" s="2">
        <f t="shared" si="0"/>
        <v>0</v>
      </c>
      <c r="AA18" s="36">
        <v>90.571428571428569</v>
      </c>
      <c r="AB18" s="2">
        <v>366.73481481481485</v>
      </c>
      <c r="AC18" s="2">
        <v>-115.10518518518521</v>
      </c>
    </row>
    <row r="19" spans="1:29" ht="18.899999999999999" outlineLevel="1" thickTop="1" thickBot="1" x14ac:dyDescent="0.75">
      <c r="A19" t="s">
        <v>67</v>
      </c>
      <c r="B19" s="74">
        <v>185</v>
      </c>
      <c r="C19" s="13" t="s">
        <v>28</v>
      </c>
      <c r="D19" s="1">
        <v>45</v>
      </c>
      <c r="E19" s="1">
        <v>50</v>
      </c>
      <c r="F19" s="1">
        <v>500</v>
      </c>
      <c r="G19" s="1">
        <v>0</v>
      </c>
      <c r="H19" s="1">
        <v>0</v>
      </c>
      <c r="I19" s="1">
        <v>25</v>
      </c>
      <c r="J19" s="1">
        <v>210</v>
      </c>
      <c r="K19" s="1">
        <v>0</v>
      </c>
      <c r="L19" s="1" t="s">
        <v>29</v>
      </c>
      <c r="M19" s="1" t="s">
        <v>30</v>
      </c>
      <c r="N19" s="1">
        <v>20</v>
      </c>
      <c r="O19" s="9">
        <v>0</v>
      </c>
      <c r="R19" s="27"/>
      <c r="S19" s="27"/>
      <c r="U19" s="2">
        <f t="shared" si="1"/>
        <v>0</v>
      </c>
      <c r="V19" s="36">
        <v>125.81481481481481</v>
      </c>
      <c r="W19" s="2">
        <v>411.41444444444443</v>
      </c>
      <c r="X19" s="2">
        <v>0</v>
      </c>
      <c r="Y19" s="29"/>
      <c r="Z19" s="2">
        <f t="shared" si="0"/>
        <v>0</v>
      </c>
      <c r="AA19" s="36">
        <v>90.571428571428569</v>
      </c>
      <c r="AB19" s="2">
        <v>366.73481481481485</v>
      </c>
      <c r="AC19" s="2">
        <v>-115.10518518518521</v>
      </c>
    </row>
    <row r="20" spans="1:29" ht="18.899999999999999" outlineLevel="1" thickTop="1" thickBot="1" x14ac:dyDescent="0.75">
      <c r="A20" t="s">
        <v>68</v>
      </c>
      <c r="B20" s="74">
        <v>62</v>
      </c>
      <c r="C20" s="13" t="s">
        <v>28</v>
      </c>
      <c r="D20" s="1">
        <v>42</v>
      </c>
      <c r="E20" s="1">
        <v>50</v>
      </c>
      <c r="F20" s="1">
        <v>420</v>
      </c>
      <c r="G20" s="1">
        <v>0</v>
      </c>
      <c r="H20" s="1">
        <v>0</v>
      </c>
      <c r="I20" s="1">
        <v>45</v>
      </c>
      <c r="J20" s="1">
        <v>70</v>
      </c>
      <c r="K20" s="1">
        <v>100</v>
      </c>
      <c r="L20" s="1" t="s">
        <v>28</v>
      </c>
      <c r="M20" s="1" t="s">
        <v>37</v>
      </c>
      <c r="N20" s="1">
        <v>30</v>
      </c>
      <c r="O20" s="9">
        <v>90</v>
      </c>
      <c r="R20" s="27" t="s">
        <v>40</v>
      </c>
      <c r="S20" s="27">
        <v>90.571428571428569</v>
      </c>
      <c r="U20" s="2">
        <f t="shared" si="1"/>
        <v>185</v>
      </c>
      <c r="V20" s="36">
        <v>125.81481481481481</v>
      </c>
      <c r="W20" s="2">
        <v>411.41444444444443</v>
      </c>
      <c r="X20" s="2">
        <v>0</v>
      </c>
      <c r="Y20" s="29"/>
      <c r="Z20" s="2">
        <f t="shared" si="0"/>
        <v>185</v>
      </c>
      <c r="AA20" s="36">
        <v>90.571428571428569</v>
      </c>
      <c r="AB20" s="2">
        <v>366.73481481481485</v>
      </c>
      <c r="AC20" s="2">
        <v>-115.10518518518521</v>
      </c>
    </row>
    <row r="21" spans="1:29" ht="18.899999999999999" outlineLevel="1" thickTop="1" thickBot="1" x14ac:dyDescent="0.75">
      <c r="A21" t="s">
        <v>69</v>
      </c>
      <c r="B21" s="74">
        <v>55</v>
      </c>
      <c r="C21" s="13" t="s">
        <v>29</v>
      </c>
      <c r="D21" s="1">
        <v>45</v>
      </c>
      <c r="E21" s="1">
        <v>50</v>
      </c>
      <c r="F21" s="1">
        <v>540</v>
      </c>
      <c r="G21" s="1">
        <v>30</v>
      </c>
      <c r="H21" s="1">
        <v>30</v>
      </c>
      <c r="I21" s="1">
        <v>30</v>
      </c>
      <c r="J21" s="1">
        <v>60</v>
      </c>
      <c r="K21" s="1">
        <v>0</v>
      </c>
      <c r="L21" s="1" t="s">
        <v>29</v>
      </c>
      <c r="M21" s="1" t="s">
        <v>32</v>
      </c>
      <c r="N21" s="1">
        <v>30</v>
      </c>
      <c r="O21" s="9">
        <v>0</v>
      </c>
      <c r="R21" s="27" t="s">
        <v>41</v>
      </c>
      <c r="S21" s="27">
        <v>18.822509080156195</v>
      </c>
      <c r="U21" s="2">
        <f t="shared" si="1"/>
        <v>185</v>
      </c>
      <c r="V21" s="36">
        <v>125.81481481481481</v>
      </c>
      <c r="W21" s="2">
        <v>411.41444444444443</v>
      </c>
      <c r="X21" s="2">
        <v>0</v>
      </c>
      <c r="Y21" s="29"/>
      <c r="Z21" s="2">
        <f t="shared" si="0"/>
        <v>0</v>
      </c>
      <c r="AA21" s="36">
        <v>90.571428571428569</v>
      </c>
      <c r="AB21" s="2">
        <v>366.73481481481485</v>
      </c>
      <c r="AC21" s="2">
        <v>-115.10518518518521</v>
      </c>
    </row>
    <row r="22" spans="1:29" ht="18.899999999999999" outlineLevel="1" thickTop="1" thickBot="1" x14ac:dyDescent="0.75">
      <c r="A22" t="s">
        <v>70</v>
      </c>
      <c r="B22" s="74">
        <v>0</v>
      </c>
      <c r="C22" s="13" t="s">
        <v>29</v>
      </c>
      <c r="D22" s="1">
        <v>50</v>
      </c>
      <c r="E22" s="1">
        <v>55</v>
      </c>
      <c r="F22" s="1">
        <v>480</v>
      </c>
      <c r="G22" s="1">
        <v>0</v>
      </c>
      <c r="H22" s="1">
        <v>150</v>
      </c>
      <c r="I22" s="1">
        <v>35</v>
      </c>
      <c r="J22" s="1">
        <v>0</v>
      </c>
      <c r="K22" s="1">
        <v>0</v>
      </c>
      <c r="L22" s="1" t="s">
        <v>29</v>
      </c>
      <c r="M22" s="1" t="s">
        <v>33</v>
      </c>
      <c r="N22" s="1">
        <v>10</v>
      </c>
      <c r="O22" s="9">
        <v>35</v>
      </c>
      <c r="R22" s="27" t="s">
        <v>42</v>
      </c>
      <c r="S22" s="27">
        <v>55</v>
      </c>
      <c r="U22" s="2">
        <f t="shared" si="1"/>
        <v>185</v>
      </c>
      <c r="V22" s="36">
        <v>125.81481481481481</v>
      </c>
      <c r="W22" s="2">
        <v>411.41444444444443</v>
      </c>
      <c r="X22" s="2">
        <v>0</v>
      </c>
      <c r="Y22" s="29"/>
      <c r="Z22" s="2">
        <f t="shared" si="0"/>
        <v>185</v>
      </c>
      <c r="AA22" s="36">
        <v>90.571428571428569</v>
      </c>
      <c r="AB22" s="2">
        <v>366.73481481481485</v>
      </c>
      <c r="AC22" s="2">
        <v>-115.10518518518521</v>
      </c>
    </row>
    <row r="23" spans="1:29" ht="18.899999999999999" outlineLevel="1" thickTop="1" thickBot="1" x14ac:dyDescent="0.75">
      <c r="A23" t="s">
        <v>71</v>
      </c>
      <c r="B23" s="15">
        <v>55</v>
      </c>
      <c r="C23" s="13" t="s">
        <v>29</v>
      </c>
      <c r="D23" s="1">
        <v>45</v>
      </c>
      <c r="E23" s="1">
        <v>40</v>
      </c>
      <c r="F23" s="1">
        <v>300</v>
      </c>
      <c r="G23" s="1">
        <v>60</v>
      </c>
      <c r="H23" s="1">
        <v>60</v>
      </c>
      <c r="I23" s="1">
        <v>15</v>
      </c>
      <c r="J23" s="1">
        <v>60</v>
      </c>
      <c r="K23" s="1">
        <v>0</v>
      </c>
      <c r="L23" s="1" t="s">
        <v>28</v>
      </c>
      <c r="M23" s="1" t="s">
        <v>34</v>
      </c>
      <c r="N23" s="1">
        <v>180</v>
      </c>
      <c r="O23" s="9">
        <v>25</v>
      </c>
      <c r="R23" s="27" t="s">
        <v>43</v>
      </c>
      <c r="S23" s="27">
        <v>0</v>
      </c>
      <c r="U23" s="2">
        <f t="shared" si="1"/>
        <v>123</v>
      </c>
      <c r="V23" s="36">
        <v>125.81481481481481</v>
      </c>
      <c r="W23" s="2">
        <v>411.41444444444443</v>
      </c>
      <c r="X23" s="2">
        <v>0</v>
      </c>
      <c r="Y23" s="29"/>
      <c r="Z23" s="2">
        <f t="shared" si="0"/>
        <v>62</v>
      </c>
      <c r="AA23" s="36">
        <v>90.571428571428569</v>
      </c>
      <c r="AB23" s="2">
        <v>366.73481481481485</v>
      </c>
      <c r="AC23" s="2">
        <v>-115.10518518518521</v>
      </c>
    </row>
    <row r="24" spans="1:29" ht="18.899999999999999" outlineLevel="1" thickTop="1" thickBot="1" x14ac:dyDescent="0.75">
      <c r="A24" t="s">
        <v>72</v>
      </c>
      <c r="B24" s="20">
        <v>270</v>
      </c>
      <c r="C24" s="21" t="s">
        <v>29</v>
      </c>
      <c r="D24" s="6">
        <v>0</v>
      </c>
      <c r="E24" s="6">
        <v>0</v>
      </c>
      <c r="F24" s="6">
        <v>0</v>
      </c>
      <c r="G24" s="6">
        <v>60</v>
      </c>
      <c r="H24" s="6">
        <v>120</v>
      </c>
      <c r="I24" s="6">
        <v>10</v>
      </c>
      <c r="J24" s="6">
        <v>300</v>
      </c>
      <c r="K24" s="6">
        <v>0</v>
      </c>
      <c r="L24" s="6" t="s">
        <v>38</v>
      </c>
      <c r="M24" s="6" t="s">
        <v>35</v>
      </c>
      <c r="N24" s="6">
        <v>280</v>
      </c>
      <c r="O24" s="22">
        <v>40</v>
      </c>
      <c r="R24" s="27" t="s">
        <v>44</v>
      </c>
      <c r="S24" s="27">
        <v>99.599356152696828</v>
      </c>
      <c r="T24" s="71"/>
      <c r="U24" s="2">
        <f t="shared" si="1"/>
        <v>7</v>
      </c>
      <c r="V24" s="36">
        <v>125.81481481481481</v>
      </c>
      <c r="W24" s="2">
        <v>411.41444444444443</v>
      </c>
      <c r="X24" s="2">
        <v>0</v>
      </c>
      <c r="Y24" s="29"/>
      <c r="Z24" s="2">
        <f t="shared" si="0"/>
        <v>55</v>
      </c>
      <c r="AA24" s="36">
        <v>90.571428571428569</v>
      </c>
      <c r="AB24" s="2">
        <v>366.73481481481485</v>
      </c>
      <c r="AC24" s="2">
        <v>-115.10518518518521</v>
      </c>
    </row>
    <row r="25" spans="1:29" ht="18.600000000000001" outlineLevel="1" thickBot="1" x14ac:dyDescent="0.75">
      <c r="A25" t="s">
        <v>73</v>
      </c>
      <c r="B25" s="76">
        <v>80</v>
      </c>
      <c r="C25" s="17" t="s">
        <v>29</v>
      </c>
      <c r="D25" s="18">
        <v>45</v>
      </c>
      <c r="E25" s="18">
        <v>50</v>
      </c>
      <c r="F25" s="18">
        <v>480</v>
      </c>
      <c r="G25" s="18">
        <v>120</v>
      </c>
      <c r="H25" s="18">
        <v>20</v>
      </c>
      <c r="I25" s="18">
        <v>30</v>
      </c>
      <c r="J25" s="18">
        <v>90</v>
      </c>
      <c r="K25" s="18">
        <v>0</v>
      </c>
      <c r="L25" s="18" t="s">
        <v>29</v>
      </c>
      <c r="M25" s="18" t="s">
        <v>27</v>
      </c>
      <c r="N25" s="18">
        <v>50</v>
      </c>
      <c r="O25" s="19">
        <v>0</v>
      </c>
      <c r="R25" s="27" t="s">
        <v>45</v>
      </c>
      <c r="S25" s="27">
        <v>9920.0317460317474</v>
      </c>
      <c r="U25" s="2">
        <f t="shared" si="1"/>
        <v>55</v>
      </c>
      <c r="V25" s="36">
        <v>125.81481481481481</v>
      </c>
      <c r="W25" s="2">
        <v>411.41444444444443</v>
      </c>
      <c r="X25" s="2">
        <v>0</v>
      </c>
      <c r="Y25" s="29"/>
      <c r="Z25" s="2">
        <f t="shared" si="0"/>
        <v>0</v>
      </c>
      <c r="AA25" s="36">
        <v>90.571428571428569</v>
      </c>
      <c r="AB25" s="2">
        <v>366.73481481481485</v>
      </c>
      <c r="AC25" s="2">
        <v>-115.10518518518521</v>
      </c>
    </row>
    <row r="26" spans="1:29" ht="18.899999999999999" outlineLevel="1" thickTop="1" thickBot="1" x14ac:dyDescent="0.75">
      <c r="A26" t="s">
        <v>74</v>
      </c>
      <c r="B26" s="74">
        <v>0</v>
      </c>
      <c r="C26" s="13" t="s">
        <v>28</v>
      </c>
      <c r="D26" s="1">
        <v>48</v>
      </c>
      <c r="E26" s="1">
        <v>45</v>
      </c>
      <c r="F26" s="1">
        <v>450</v>
      </c>
      <c r="G26" s="1">
        <v>0</v>
      </c>
      <c r="H26" s="1">
        <v>180</v>
      </c>
      <c r="I26" s="1">
        <v>35</v>
      </c>
      <c r="J26" s="1">
        <v>0</v>
      </c>
      <c r="K26" s="1">
        <v>0</v>
      </c>
      <c r="L26" s="1" t="s">
        <v>28</v>
      </c>
      <c r="M26" s="1" t="s">
        <v>30</v>
      </c>
      <c r="N26" s="1">
        <v>10</v>
      </c>
      <c r="O26" s="9">
        <v>60</v>
      </c>
      <c r="R26" s="27" t="s">
        <v>46</v>
      </c>
      <c r="S26" s="27">
        <v>-0.65854401215515512</v>
      </c>
      <c r="U26" s="2">
        <f t="shared" si="1"/>
        <v>55</v>
      </c>
      <c r="V26" s="36">
        <v>125.81481481481481</v>
      </c>
      <c r="W26" s="2">
        <v>411.41444444444443</v>
      </c>
      <c r="X26" s="2">
        <v>0</v>
      </c>
      <c r="Y26" s="29"/>
      <c r="Z26" s="2">
        <f t="shared" si="0"/>
        <v>55</v>
      </c>
      <c r="AA26" s="36">
        <v>90.571428571428569</v>
      </c>
      <c r="AB26" s="2">
        <v>366.73481481481485</v>
      </c>
      <c r="AC26" s="2">
        <v>-115.10518518518521</v>
      </c>
    </row>
    <row r="27" spans="1:29" ht="18.899999999999999" outlineLevel="1" thickTop="1" thickBot="1" x14ac:dyDescent="0.75">
      <c r="A27" t="s">
        <v>75</v>
      </c>
      <c r="B27" s="74">
        <v>90</v>
      </c>
      <c r="C27" s="13" t="s">
        <v>29</v>
      </c>
      <c r="D27" s="1">
        <v>50</v>
      </c>
      <c r="E27" s="1">
        <v>50</v>
      </c>
      <c r="F27" s="1">
        <v>480</v>
      </c>
      <c r="G27" s="1">
        <v>60</v>
      </c>
      <c r="H27" s="1">
        <v>20</v>
      </c>
      <c r="I27" s="1">
        <v>25</v>
      </c>
      <c r="J27" s="1">
        <v>95</v>
      </c>
      <c r="K27" s="1">
        <v>90</v>
      </c>
      <c r="L27" s="1" t="s">
        <v>29</v>
      </c>
      <c r="M27" s="1" t="s">
        <v>37</v>
      </c>
      <c r="N27" s="1">
        <v>0</v>
      </c>
      <c r="O27" s="9">
        <v>0</v>
      </c>
      <c r="R27" s="27" t="s">
        <v>47</v>
      </c>
      <c r="S27" s="27">
        <v>0.93506774774399903</v>
      </c>
      <c r="U27" s="2">
        <f t="shared" si="1"/>
        <v>215</v>
      </c>
      <c r="V27" s="36">
        <v>125.81481481481481</v>
      </c>
      <c r="W27" s="2">
        <v>411.41444444444443</v>
      </c>
      <c r="X27" s="2">
        <v>0</v>
      </c>
      <c r="Y27" s="29"/>
      <c r="Z27" s="2">
        <f t="shared" si="0"/>
        <v>270</v>
      </c>
      <c r="AA27" s="36">
        <v>90.571428571428569</v>
      </c>
      <c r="AB27" s="2">
        <v>366.73481481481485</v>
      </c>
      <c r="AC27" s="2">
        <v>-115.10518518518521</v>
      </c>
    </row>
    <row r="28" spans="1:29" ht="18.899999999999999" outlineLevel="1" thickTop="1" thickBot="1" x14ac:dyDescent="0.75">
      <c r="A28" t="s">
        <v>76</v>
      </c>
      <c r="B28" s="74">
        <v>60</v>
      </c>
      <c r="C28" s="13" t="s">
        <v>28</v>
      </c>
      <c r="D28" s="1">
        <v>55</v>
      </c>
      <c r="E28" s="1">
        <v>45</v>
      </c>
      <c r="F28" s="1">
        <v>480</v>
      </c>
      <c r="G28" s="1">
        <v>0</v>
      </c>
      <c r="H28" s="1">
        <v>0</v>
      </c>
      <c r="I28" s="1">
        <v>30</v>
      </c>
      <c r="J28" s="1">
        <v>65</v>
      </c>
      <c r="K28" s="1">
        <v>0</v>
      </c>
      <c r="L28" s="1" t="s">
        <v>29</v>
      </c>
      <c r="M28" s="1" t="s">
        <v>32</v>
      </c>
      <c r="N28" s="1">
        <v>15</v>
      </c>
      <c r="O28" s="9">
        <v>90</v>
      </c>
      <c r="R28" s="27" t="s">
        <v>48</v>
      </c>
      <c r="S28" s="27">
        <v>280</v>
      </c>
      <c r="U28" s="2">
        <f t="shared" si="1"/>
        <v>190</v>
      </c>
      <c r="V28" s="36">
        <v>125.81481481481481</v>
      </c>
      <c r="W28" s="2">
        <v>411.41444444444443</v>
      </c>
      <c r="X28" s="2">
        <v>0</v>
      </c>
      <c r="Y28" s="29"/>
      <c r="Z28" s="2">
        <f t="shared" si="0"/>
        <v>80</v>
      </c>
      <c r="AA28" s="36">
        <v>90.571428571428569</v>
      </c>
      <c r="AB28" s="2">
        <v>366.73481481481485</v>
      </c>
      <c r="AC28" s="2">
        <v>-115.10518518518521</v>
      </c>
    </row>
    <row r="29" spans="1:29" ht="18.899999999999999" outlineLevel="1" thickTop="1" thickBot="1" x14ac:dyDescent="0.75">
      <c r="A29" t="s">
        <v>77</v>
      </c>
      <c r="B29" s="74">
        <v>0</v>
      </c>
      <c r="C29" s="13" t="s">
        <v>28</v>
      </c>
      <c r="D29" s="1">
        <v>60</v>
      </c>
      <c r="E29" s="1">
        <v>50</v>
      </c>
      <c r="F29" s="1">
        <v>420</v>
      </c>
      <c r="G29" s="1">
        <v>0</v>
      </c>
      <c r="H29" s="1">
        <v>180</v>
      </c>
      <c r="I29" s="1">
        <v>40</v>
      </c>
      <c r="J29" s="1">
        <v>0</v>
      </c>
      <c r="K29" s="1">
        <v>0</v>
      </c>
      <c r="L29" s="1" t="s">
        <v>28</v>
      </c>
      <c r="M29" s="1" t="s">
        <v>33</v>
      </c>
      <c r="N29" s="1">
        <v>30</v>
      </c>
      <c r="O29" s="9">
        <v>30</v>
      </c>
      <c r="R29" s="27" t="s">
        <v>49</v>
      </c>
      <c r="S29" s="27">
        <v>0</v>
      </c>
      <c r="U29" s="2">
        <f t="shared" si="1"/>
        <v>80</v>
      </c>
      <c r="V29" s="36">
        <v>125.81481481481481</v>
      </c>
      <c r="W29" s="2">
        <v>411.41444444444443</v>
      </c>
      <c r="X29" s="2">
        <v>0</v>
      </c>
      <c r="Y29" s="29"/>
      <c r="Z29" s="2">
        <f t="shared" si="0"/>
        <v>0</v>
      </c>
      <c r="AA29" s="36">
        <v>90.571428571428569</v>
      </c>
      <c r="AB29" s="2">
        <v>366.73481481481485</v>
      </c>
      <c r="AC29" s="2">
        <v>-115.10518518518521</v>
      </c>
    </row>
    <row r="30" spans="1:29" ht="18.899999999999999" outlineLevel="1" thickTop="1" thickBot="1" x14ac:dyDescent="0.75">
      <c r="A30" t="s">
        <v>78</v>
      </c>
      <c r="B30" s="15">
        <v>270</v>
      </c>
      <c r="C30" s="13" t="s">
        <v>29</v>
      </c>
      <c r="D30" s="1">
        <v>0</v>
      </c>
      <c r="E30" s="1">
        <v>0</v>
      </c>
      <c r="F30" s="1">
        <v>0</v>
      </c>
      <c r="G30" s="1">
        <v>120</v>
      </c>
      <c r="H30" s="1">
        <v>60</v>
      </c>
      <c r="I30" s="1">
        <v>17</v>
      </c>
      <c r="J30" s="1">
        <v>300</v>
      </c>
      <c r="K30" s="1">
        <v>0</v>
      </c>
      <c r="L30" s="1" t="s">
        <v>38</v>
      </c>
      <c r="M30" s="1" t="s">
        <v>34</v>
      </c>
      <c r="N30" s="1">
        <v>240</v>
      </c>
      <c r="O30" s="9">
        <v>30</v>
      </c>
      <c r="R30" s="27" t="s">
        <v>50</v>
      </c>
      <c r="S30" s="27">
        <v>280</v>
      </c>
      <c r="U30" s="2">
        <f t="shared" si="1"/>
        <v>90</v>
      </c>
      <c r="V30" s="36">
        <v>125.81481481481481</v>
      </c>
      <c r="W30" s="2">
        <v>411.41444444444443</v>
      </c>
      <c r="X30" s="2">
        <v>0</v>
      </c>
      <c r="Y30" s="29"/>
      <c r="Z30" s="2">
        <f t="shared" si="0"/>
        <v>90</v>
      </c>
      <c r="AA30" s="36">
        <v>90.571428571428569</v>
      </c>
      <c r="AB30" s="2">
        <v>366.73481481481485</v>
      </c>
      <c r="AC30" s="2">
        <v>-115.10518518518521</v>
      </c>
    </row>
    <row r="31" spans="1:29" ht="18.899999999999999" outlineLevel="1" thickTop="1" thickBot="1" x14ac:dyDescent="0.75">
      <c r="A31" t="s">
        <v>79</v>
      </c>
      <c r="B31" s="15">
        <v>185</v>
      </c>
      <c r="C31" s="14" t="s">
        <v>29</v>
      </c>
      <c r="D31" s="10">
        <v>0</v>
      </c>
      <c r="E31" s="10">
        <v>0</v>
      </c>
      <c r="F31" s="10">
        <v>0</v>
      </c>
      <c r="G31" s="10">
        <v>60</v>
      </c>
      <c r="H31" s="10">
        <v>90</v>
      </c>
      <c r="I31" s="10">
        <v>5</v>
      </c>
      <c r="J31" s="10">
        <v>200</v>
      </c>
      <c r="K31" s="10">
        <v>0</v>
      </c>
      <c r="L31" s="10" t="s">
        <v>38</v>
      </c>
      <c r="M31" s="10" t="s">
        <v>35</v>
      </c>
      <c r="N31" s="10">
        <v>300</v>
      </c>
      <c r="O31" s="11">
        <v>120</v>
      </c>
      <c r="R31" s="27" t="s">
        <v>51</v>
      </c>
      <c r="S31" s="60">
        <v>2536</v>
      </c>
      <c r="U31" s="2">
        <f t="shared" si="1"/>
        <v>30</v>
      </c>
      <c r="V31" s="36">
        <v>125.81481481481481</v>
      </c>
      <c r="W31" s="2">
        <v>411.41444444444443</v>
      </c>
      <c r="X31" s="2">
        <v>0</v>
      </c>
      <c r="Y31" s="29"/>
      <c r="Z31" s="2">
        <f t="shared" si="0"/>
        <v>60</v>
      </c>
      <c r="AA31" s="36">
        <v>90.571428571428569</v>
      </c>
      <c r="AB31" s="2">
        <v>366.73481481481485</v>
      </c>
      <c r="AC31" s="2">
        <v>-115.10518518518521</v>
      </c>
    </row>
    <row r="32" spans="1:29" ht="20.7" outlineLevel="1" thickTop="1" x14ac:dyDescent="0.75">
      <c r="B32" s="25">
        <f>SUM(B4:B31)</f>
        <v>2536</v>
      </c>
      <c r="D32">
        <f>SUM(D4:D31)</f>
        <v>1072</v>
      </c>
      <c r="E32">
        <f>SUM(E4:E31)</f>
        <v>1140</v>
      </c>
      <c r="F32">
        <f>SUM(F4:F31)</f>
        <v>10190</v>
      </c>
      <c r="G32">
        <f>SUM(G4:G31)</f>
        <v>1215</v>
      </c>
      <c r="H32">
        <f>SUM(H4:H31)</f>
        <v>1960</v>
      </c>
      <c r="J32">
        <f>SUM(J4:J31)</f>
        <v>2791</v>
      </c>
      <c r="K32">
        <f>SUM(K4:K31)</f>
        <v>375</v>
      </c>
      <c r="N32">
        <f>SUM(N4:N31)</f>
        <v>2399</v>
      </c>
      <c r="O32">
        <f>SUM(O4:O31)</f>
        <v>925</v>
      </c>
      <c r="R32" s="27" t="s">
        <v>52</v>
      </c>
      <c r="S32" s="27">
        <v>28</v>
      </c>
      <c r="U32" s="2">
        <f t="shared" si="1"/>
        <v>60</v>
      </c>
      <c r="V32" s="36">
        <v>125.81481481481481</v>
      </c>
      <c r="W32" s="2">
        <v>411.41444444444443</v>
      </c>
      <c r="X32" s="2">
        <v>0</v>
      </c>
      <c r="Y32" s="29"/>
      <c r="Z32" s="2">
        <f t="shared" si="0"/>
        <v>0</v>
      </c>
      <c r="AA32" s="36">
        <v>90.571428571428569</v>
      </c>
      <c r="AB32" s="2">
        <v>366.73481481481485</v>
      </c>
      <c r="AC32" s="2">
        <v>-115.10518518518521</v>
      </c>
    </row>
    <row r="33" spans="1:29" x14ac:dyDescent="0.55000000000000004">
      <c r="J33" s="2"/>
      <c r="U33" s="2">
        <f t="shared" si="1"/>
        <v>270</v>
      </c>
      <c r="V33" s="36">
        <v>125.81481481481481</v>
      </c>
      <c r="W33" s="2">
        <v>411.41444444444443</v>
      </c>
      <c r="X33" s="2">
        <v>0</v>
      </c>
      <c r="Y33" s="29"/>
      <c r="Z33" s="2">
        <f t="shared" si="0"/>
        <v>270</v>
      </c>
      <c r="AA33" s="36">
        <v>90.571428571428569</v>
      </c>
      <c r="AB33" s="2">
        <v>366.73481481481485</v>
      </c>
      <c r="AC33" s="2">
        <v>-115.10518518518521</v>
      </c>
    </row>
    <row r="34" spans="1:29" x14ac:dyDescent="0.55000000000000004">
      <c r="U34" s="2">
        <f t="shared" si="1"/>
        <v>85</v>
      </c>
      <c r="V34" s="36">
        <v>125.81481481481481</v>
      </c>
      <c r="W34" s="2">
        <v>411.41444444444443</v>
      </c>
      <c r="X34" s="2">
        <v>0</v>
      </c>
      <c r="Y34" s="29"/>
      <c r="Z34" s="2">
        <f t="shared" si="0"/>
        <v>185</v>
      </c>
      <c r="AA34" s="36">
        <v>90.571428571428569</v>
      </c>
      <c r="AB34" s="2">
        <v>366.73481481481485</v>
      </c>
      <c r="AC34" s="2">
        <v>-115.10518518518521</v>
      </c>
    </row>
    <row r="35" spans="1:29" x14ac:dyDescent="0.55000000000000004">
      <c r="T35" s="30" t="s">
        <v>81</v>
      </c>
      <c r="U35" s="30">
        <f>AVERAGE(U8:U34)</f>
        <v>125.81481481481481</v>
      </c>
      <c r="Y35" s="29"/>
      <c r="Z35" s="32">
        <f>AVERAGE(Z7:Z34)</f>
        <v>90.571428571428569</v>
      </c>
    </row>
    <row r="36" spans="1:29" x14ac:dyDescent="0.55000000000000004">
      <c r="B36" s="57" t="s">
        <v>139</v>
      </c>
      <c r="Z36" s="32" t="s">
        <v>91</v>
      </c>
    </row>
    <row r="37" spans="1:29" ht="14.7" thickBot="1" x14ac:dyDescent="0.6">
      <c r="B37" s="16" t="s">
        <v>0</v>
      </c>
      <c r="C37" s="45" t="s">
        <v>1</v>
      </c>
      <c r="D37" s="45" t="s">
        <v>2</v>
      </c>
      <c r="E37" s="45" t="s">
        <v>3</v>
      </c>
      <c r="F37" s="45" t="s">
        <v>4</v>
      </c>
      <c r="G37" s="45" t="s">
        <v>5</v>
      </c>
      <c r="H37" s="45" t="s">
        <v>6</v>
      </c>
      <c r="I37" s="45" t="s">
        <v>7</v>
      </c>
      <c r="J37" s="45" t="s">
        <v>8</v>
      </c>
      <c r="K37" s="45" t="s">
        <v>9</v>
      </c>
      <c r="L37" s="45" t="s">
        <v>10</v>
      </c>
      <c r="M37" s="45" t="s">
        <v>21</v>
      </c>
      <c r="N37" s="45" t="s">
        <v>23</v>
      </c>
      <c r="O37" s="45" t="s">
        <v>24</v>
      </c>
      <c r="T37" t="s">
        <v>86</v>
      </c>
      <c r="V37">
        <f>3.27*U35</f>
        <v>411.41444444444443</v>
      </c>
      <c r="Z37" t="s">
        <v>92</v>
      </c>
      <c r="AB37">
        <f>U35+(2.66*Z35)</f>
        <v>366.73481481481485</v>
      </c>
    </row>
    <row r="38" spans="1:29" ht="18.600000000000001" thickTop="1" x14ac:dyDescent="0.7">
      <c r="A38" t="s">
        <v>53</v>
      </c>
      <c r="B38" s="53">
        <v>182</v>
      </c>
      <c r="C38" s="12" t="s">
        <v>29</v>
      </c>
      <c r="D38" s="7">
        <v>40</v>
      </c>
      <c r="E38" s="7">
        <v>50</v>
      </c>
      <c r="F38" s="7">
        <v>480</v>
      </c>
      <c r="G38" s="7">
        <v>0</v>
      </c>
      <c r="H38" s="7">
        <v>0</v>
      </c>
      <c r="I38" s="7">
        <v>25</v>
      </c>
      <c r="J38" s="7">
        <v>190</v>
      </c>
      <c r="K38" s="7">
        <v>0</v>
      </c>
      <c r="L38" s="7" t="s">
        <v>29</v>
      </c>
      <c r="M38" s="18" t="s">
        <v>27</v>
      </c>
      <c r="N38" s="7">
        <v>30</v>
      </c>
      <c r="O38" s="8">
        <v>10</v>
      </c>
      <c r="T38" t="s">
        <v>87</v>
      </c>
      <c r="V38">
        <v>0</v>
      </c>
      <c r="Z38" t="s">
        <v>93</v>
      </c>
      <c r="AB38">
        <f>U35-(2.66*Z35)</f>
        <v>-115.10518518518521</v>
      </c>
    </row>
    <row r="39" spans="1:29" ht="18.3" x14ac:dyDescent="0.7">
      <c r="A39" t="s">
        <v>54</v>
      </c>
      <c r="B39" s="54">
        <v>220</v>
      </c>
      <c r="C39" s="13" t="s">
        <v>28</v>
      </c>
      <c r="D39" s="1">
        <v>45</v>
      </c>
      <c r="E39" s="1">
        <v>45</v>
      </c>
      <c r="F39" s="1">
        <v>420</v>
      </c>
      <c r="G39" s="1">
        <v>0</v>
      </c>
      <c r="H39" s="1">
        <v>30</v>
      </c>
      <c r="I39" s="1">
        <v>30</v>
      </c>
      <c r="J39" s="1">
        <v>240</v>
      </c>
      <c r="K39" s="1">
        <v>0</v>
      </c>
      <c r="L39" s="1" t="s">
        <v>28</v>
      </c>
      <c r="M39" s="1" t="s">
        <v>30</v>
      </c>
      <c r="N39" s="1">
        <v>0</v>
      </c>
      <c r="O39" s="9">
        <v>0</v>
      </c>
    </row>
    <row r="40" spans="1:29" ht="18.3" x14ac:dyDescent="0.7">
      <c r="A40" t="s">
        <v>55</v>
      </c>
      <c r="B40" s="54">
        <v>180</v>
      </c>
      <c r="C40" s="13" t="s">
        <v>28</v>
      </c>
      <c r="D40" s="1">
        <v>40</v>
      </c>
      <c r="E40" s="1">
        <v>55</v>
      </c>
      <c r="F40" s="1">
        <v>480</v>
      </c>
      <c r="G40" s="1">
        <v>0</v>
      </c>
      <c r="H40" s="1">
        <v>0</v>
      </c>
      <c r="I40" s="1">
        <v>22</v>
      </c>
      <c r="J40" s="1">
        <v>190</v>
      </c>
      <c r="K40" s="1">
        <v>95</v>
      </c>
      <c r="L40" s="1" t="s">
        <v>29</v>
      </c>
      <c r="M40" s="1" t="s">
        <v>37</v>
      </c>
      <c r="N40" s="1">
        <v>0</v>
      </c>
      <c r="O40" s="9">
        <v>10</v>
      </c>
      <c r="S40" t="s">
        <v>88</v>
      </c>
    </row>
    <row r="41" spans="1:29" ht="18.3" x14ac:dyDescent="0.7">
      <c r="A41" t="s">
        <v>56</v>
      </c>
      <c r="B41" s="54">
        <v>110</v>
      </c>
      <c r="C41" s="13" t="s">
        <v>28</v>
      </c>
      <c r="D41" s="1">
        <v>50</v>
      </c>
      <c r="E41" s="1">
        <v>60</v>
      </c>
      <c r="F41" s="1">
        <v>490</v>
      </c>
      <c r="G41" s="1">
        <v>45</v>
      </c>
      <c r="H41" s="1">
        <v>0</v>
      </c>
      <c r="I41" s="1">
        <v>25</v>
      </c>
      <c r="J41" s="1">
        <v>120</v>
      </c>
      <c r="K41" s="1">
        <v>0</v>
      </c>
      <c r="L41" s="1" t="s">
        <v>29</v>
      </c>
      <c r="M41" s="1" t="s">
        <v>32</v>
      </c>
      <c r="N41" s="1">
        <v>0</v>
      </c>
      <c r="O41" s="9">
        <v>0</v>
      </c>
    </row>
    <row r="42" spans="1:29" ht="18.3" x14ac:dyDescent="0.7">
      <c r="A42" t="s">
        <v>57</v>
      </c>
      <c r="B42" s="54">
        <v>0</v>
      </c>
      <c r="C42" s="13" t="s">
        <v>28</v>
      </c>
      <c r="D42" s="1">
        <v>45</v>
      </c>
      <c r="E42" s="1">
        <v>52</v>
      </c>
      <c r="F42" s="1">
        <v>420</v>
      </c>
      <c r="G42" s="1">
        <v>0</v>
      </c>
      <c r="H42" s="1">
        <v>240</v>
      </c>
      <c r="I42" s="1">
        <v>40</v>
      </c>
      <c r="J42" s="1">
        <v>0</v>
      </c>
      <c r="K42" s="1">
        <v>0</v>
      </c>
      <c r="L42" s="1" t="s">
        <v>28</v>
      </c>
      <c r="M42" s="1" t="s">
        <v>33</v>
      </c>
      <c r="N42" s="1">
        <v>20</v>
      </c>
      <c r="O42" s="9">
        <v>10</v>
      </c>
    </row>
    <row r="43" spans="1:29" ht="18.3" x14ac:dyDescent="0.7">
      <c r="A43" t="s">
        <v>58</v>
      </c>
      <c r="B43" s="54">
        <v>285</v>
      </c>
      <c r="C43" s="39" t="s">
        <v>29</v>
      </c>
      <c r="D43" s="40">
        <v>0</v>
      </c>
      <c r="E43" s="40">
        <v>0</v>
      </c>
      <c r="F43" s="40">
        <v>0</v>
      </c>
      <c r="G43" s="40">
        <v>130</v>
      </c>
      <c r="H43" s="40">
        <v>220</v>
      </c>
      <c r="I43" s="40">
        <v>15</v>
      </c>
      <c r="J43" s="40">
        <v>300</v>
      </c>
      <c r="K43" s="40">
        <v>0</v>
      </c>
      <c r="L43" s="40" t="s">
        <v>38</v>
      </c>
      <c r="M43" s="1" t="s">
        <v>34</v>
      </c>
      <c r="N43" s="40">
        <v>50</v>
      </c>
      <c r="O43" s="41">
        <v>20</v>
      </c>
      <c r="R43" s="59" t="s">
        <v>139</v>
      </c>
      <c r="S43" s="27"/>
    </row>
    <row r="44" spans="1:29" ht="18.600000000000001" thickBot="1" x14ac:dyDescent="0.75">
      <c r="A44" t="s">
        <v>59</v>
      </c>
      <c r="B44" s="55">
        <v>350</v>
      </c>
      <c r="C44" s="42" t="s">
        <v>29</v>
      </c>
      <c r="D44" s="43">
        <v>0</v>
      </c>
      <c r="E44" s="43">
        <v>0</v>
      </c>
      <c r="F44" s="43">
        <v>0</v>
      </c>
      <c r="G44" s="43">
        <v>135</v>
      </c>
      <c r="H44" s="43">
        <v>120</v>
      </c>
      <c r="I44" s="43">
        <v>10</v>
      </c>
      <c r="J44" s="43">
        <v>400</v>
      </c>
      <c r="K44" s="43">
        <v>0</v>
      </c>
      <c r="L44" s="43" t="s">
        <v>38</v>
      </c>
      <c r="M44" s="10" t="s">
        <v>35</v>
      </c>
      <c r="N44" s="43">
        <v>60</v>
      </c>
      <c r="O44" s="44">
        <v>50</v>
      </c>
      <c r="R44" s="26" t="s">
        <v>39</v>
      </c>
      <c r="S44" s="26"/>
    </row>
    <row r="45" spans="1:29" ht="18.3" x14ac:dyDescent="0.7">
      <c r="A45" t="s">
        <v>97</v>
      </c>
      <c r="B45" s="56">
        <v>140</v>
      </c>
      <c r="C45" s="17" t="s">
        <v>28</v>
      </c>
      <c r="D45" s="18">
        <v>55</v>
      </c>
      <c r="E45" s="18">
        <v>48</v>
      </c>
      <c r="F45" s="18">
        <v>490</v>
      </c>
      <c r="G45" s="18">
        <v>0</v>
      </c>
      <c r="H45" s="18">
        <v>60</v>
      </c>
      <c r="I45" s="18">
        <v>30</v>
      </c>
      <c r="J45" s="18">
        <v>150</v>
      </c>
      <c r="K45" s="18">
        <v>0</v>
      </c>
      <c r="L45" s="18" t="s">
        <v>29</v>
      </c>
      <c r="M45" s="18" t="s">
        <v>27</v>
      </c>
      <c r="N45" s="18">
        <v>0</v>
      </c>
      <c r="O45" s="19">
        <v>20</v>
      </c>
      <c r="R45" s="27"/>
      <c r="S45" s="27"/>
    </row>
    <row r="46" spans="1:29" ht="18.3" x14ac:dyDescent="0.7">
      <c r="A46" t="s">
        <v>60</v>
      </c>
      <c r="B46" s="54">
        <v>110</v>
      </c>
      <c r="C46" s="13" t="s">
        <v>28</v>
      </c>
      <c r="D46" s="1">
        <v>48</v>
      </c>
      <c r="E46" s="1">
        <v>50</v>
      </c>
      <c r="F46" s="1">
        <v>500</v>
      </c>
      <c r="G46" s="1">
        <v>60</v>
      </c>
      <c r="H46" s="1">
        <v>0</v>
      </c>
      <c r="I46" s="1">
        <v>20</v>
      </c>
      <c r="J46" s="1">
        <v>120</v>
      </c>
      <c r="K46" s="1">
        <v>0</v>
      </c>
      <c r="L46" s="1" t="s">
        <v>29</v>
      </c>
      <c r="M46" s="1" t="s">
        <v>30</v>
      </c>
      <c r="N46" s="1">
        <v>0</v>
      </c>
      <c r="O46" s="9">
        <v>10</v>
      </c>
      <c r="R46" s="27" t="s">
        <v>40</v>
      </c>
      <c r="S46" s="27">
        <v>189.78571428571428</v>
      </c>
      <c r="U46" s="70"/>
    </row>
    <row r="47" spans="1:29" ht="18.3" x14ac:dyDescent="0.7">
      <c r="A47" t="s">
        <v>61</v>
      </c>
      <c r="B47" s="54">
        <v>115</v>
      </c>
      <c r="C47" s="13" t="s">
        <v>29</v>
      </c>
      <c r="D47" s="1">
        <v>45</v>
      </c>
      <c r="E47" s="1">
        <v>50</v>
      </c>
      <c r="F47" s="1">
        <v>480</v>
      </c>
      <c r="G47" s="1">
        <v>0</v>
      </c>
      <c r="H47" s="1">
        <v>0</v>
      </c>
      <c r="I47" s="1">
        <v>25</v>
      </c>
      <c r="J47" s="1">
        <v>130</v>
      </c>
      <c r="K47" s="1">
        <v>90</v>
      </c>
      <c r="L47" s="1" t="s">
        <v>29</v>
      </c>
      <c r="M47" s="1" t="s">
        <v>37</v>
      </c>
      <c r="N47" s="1">
        <v>0</v>
      </c>
      <c r="O47" s="9">
        <v>0</v>
      </c>
      <c r="R47" s="27" t="s">
        <v>41</v>
      </c>
      <c r="S47" s="27">
        <v>29.322792127414587</v>
      </c>
    </row>
    <row r="48" spans="1:29" ht="18.3" x14ac:dyDescent="0.7">
      <c r="A48" t="s">
        <v>62</v>
      </c>
      <c r="B48" s="54">
        <v>235</v>
      </c>
      <c r="C48" s="13" t="s">
        <v>28</v>
      </c>
      <c r="D48" s="1">
        <v>52</v>
      </c>
      <c r="E48" s="1">
        <v>45</v>
      </c>
      <c r="F48" s="1">
        <v>485</v>
      </c>
      <c r="G48" s="1">
        <v>0</v>
      </c>
      <c r="H48" s="1">
        <v>0</v>
      </c>
      <c r="I48" s="1">
        <v>20</v>
      </c>
      <c r="J48" s="1">
        <v>250</v>
      </c>
      <c r="K48" s="1">
        <v>0</v>
      </c>
      <c r="L48" s="1" t="s">
        <v>29</v>
      </c>
      <c r="M48" s="1" t="s">
        <v>32</v>
      </c>
      <c r="N48" s="1">
        <v>0</v>
      </c>
      <c r="O48" s="9">
        <v>0</v>
      </c>
      <c r="R48" s="27" t="s">
        <v>42</v>
      </c>
      <c r="S48" s="27">
        <v>181</v>
      </c>
    </row>
    <row r="49" spans="1:21" ht="18.3" x14ac:dyDescent="0.7">
      <c r="A49" t="s">
        <v>63</v>
      </c>
      <c r="B49" s="54">
        <v>55</v>
      </c>
      <c r="C49" s="13" t="s">
        <v>28</v>
      </c>
      <c r="D49" s="1">
        <v>42</v>
      </c>
      <c r="E49" s="1">
        <v>55</v>
      </c>
      <c r="F49" s="1">
        <v>420</v>
      </c>
      <c r="G49" s="1">
        <v>0</v>
      </c>
      <c r="H49" s="1">
        <v>120</v>
      </c>
      <c r="I49" s="1">
        <v>40</v>
      </c>
      <c r="J49" s="1">
        <v>60</v>
      </c>
      <c r="K49" s="1">
        <v>0</v>
      </c>
      <c r="L49" s="1" t="s">
        <v>28</v>
      </c>
      <c r="M49" s="1" t="s">
        <v>33</v>
      </c>
      <c r="N49" s="1">
        <v>30</v>
      </c>
      <c r="O49" s="9">
        <v>60</v>
      </c>
      <c r="R49" s="27" t="s">
        <v>43</v>
      </c>
      <c r="S49" s="27">
        <v>110</v>
      </c>
    </row>
    <row r="50" spans="1:21" ht="18.3" x14ac:dyDescent="0.7">
      <c r="A50" t="s">
        <v>64</v>
      </c>
      <c r="B50" s="54">
        <v>335</v>
      </c>
      <c r="C50" s="13" t="s">
        <v>29</v>
      </c>
      <c r="D50" s="1">
        <v>0</v>
      </c>
      <c r="E50" s="1">
        <v>0</v>
      </c>
      <c r="F50" s="1">
        <v>0</v>
      </c>
      <c r="G50" s="1">
        <v>160</v>
      </c>
      <c r="H50" s="1">
        <v>150</v>
      </c>
      <c r="I50" s="1">
        <v>15</v>
      </c>
      <c r="J50" s="1">
        <v>350</v>
      </c>
      <c r="K50" s="1">
        <v>0</v>
      </c>
      <c r="L50" s="1" t="s">
        <v>38</v>
      </c>
      <c r="M50" s="1" t="s">
        <v>34</v>
      </c>
      <c r="N50" s="1">
        <v>60</v>
      </c>
      <c r="O50" s="9">
        <v>30</v>
      </c>
      <c r="R50" s="27" t="s">
        <v>44</v>
      </c>
      <c r="S50" s="27">
        <v>109.71584176437756</v>
      </c>
      <c r="U50" s="71">
        <f xml:space="preserve"> _xlfn.NORM.S.DIST(0.0023, TRUE)</f>
        <v>0.50091756643593555</v>
      </c>
    </row>
    <row r="51" spans="1:21" ht="18.600000000000001" thickBot="1" x14ac:dyDescent="0.75">
      <c r="A51" t="s">
        <v>65</v>
      </c>
      <c r="B51" s="55">
        <v>340</v>
      </c>
      <c r="C51" s="14" t="s">
        <v>29</v>
      </c>
      <c r="D51" s="10">
        <v>0</v>
      </c>
      <c r="E51" s="10">
        <v>0</v>
      </c>
      <c r="F51" s="10">
        <v>0</v>
      </c>
      <c r="G51" s="10">
        <v>150</v>
      </c>
      <c r="H51" s="10">
        <v>120</v>
      </c>
      <c r="I51" s="10">
        <v>20</v>
      </c>
      <c r="J51" s="10">
        <v>360</v>
      </c>
      <c r="K51" s="10">
        <v>0</v>
      </c>
      <c r="L51" s="10" t="s">
        <v>38</v>
      </c>
      <c r="M51" s="10" t="s">
        <v>35</v>
      </c>
      <c r="N51" s="10">
        <v>60</v>
      </c>
      <c r="O51" s="11">
        <v>45</v>
      </c>
      <c r="R51" s="27" t="s">
        <v>45</v>
      </c>
      <c r="S51" s="27">
        <v>12037.565934065935</v>
      </c>
    </row>
    <row r="52" spans="1:21" x14ac:dyDescent="0.55000000000000004">
      <c r="B52" s="58">
        <f>SUM(B38:B51)</f>
        <v>2657</v>
      </c>
      <c r="D52">
        <f>SUM(D38:D51)</f>
        <v>462</v>
      </c>
      <c r="E52">
        <f>SUM(E38:E51)</f>
        <v>510</v>
      </c>
      <c r="F52">
        <f>SUM(F38:F51)</f>
        <v>4665</v>
      </c>
      <c r="G52">
        <f>SUM(G38:G51)</f>
        <v>680</v>
      </c>
      <c r="H52">
        <f>SUM(H38:H51)</f>
        <v>1060</v>
      </c>
      <c r="J52">
        <f>SUM(J38:J51)</f>
        <v>2860</v>
      </c>
      <c r="K52">
        <f>SUM(K38:K51)</f>
        <v>185</v>
      </c>
      <c r="N52">
        <f>SUM(N38:N51)</f>
        <v>310</v>
      </c>
      <c r="O52">
        <f>SUM(O38:O51)</f>
        <v>265</v>
      </c>
      <c r="R52" s="27" t="s">
        <v>46</v>
      </c>
      <c r="S52" s="27">
        <v>-0.93079092274566699</v>
      </c>
    </row>
    <row r="53" spans="1:21" x14ac:dyDescent="0.55000000000000004">
      <c r="R53" s="27" t="s">
        <v>47</v>
      </c>
      <c r="S53" s="27">
        <v>4.783492820137214E-2</v>
      </c>
    </row>
    <row r="54" spans="1:21" x14ac:dyDescent="0.55000000000000004">
      <c r="D54" s="47">
        <f>_xlfn.CONFIDENCE.NORM(0.05,99.6,28)</f>
        <v>36.891678375780572</v>
      </c>
      <c r="E54" s="47" t="s">
        <v>103</v>
      </c>
      <c r="F54" s="47"/>
      <c r="R54" s="27" t="s">
        <v>48</v>
      </c>
      <c r="S54" s="27">
        <v>350</v>
      </c>
    </row>
    <row r="55" spans="1:21" x14ac:dyDescent="0.55000000000000004">
      <c r="R55" s="27" t="s">
        <v>49</v>
      </c>
      <c r="S55" s="27">
        <v>0</v>
      </c>
    </row>
    <row r="56" spans="1:21" x14ac:dyDescent="0.55000000000000004">
      <c r="R56" s="27" t="s">
        <v>50</v>
      </c>
      <c r="S56" s="27">
        <v>350</v>
      </c>
    </row>
    <row r="57" spans="1:21" x14ac:dyDescent="0.55000000000000004">
      <c r="R57" s="27" t="s">
        <v>51</v>
      </c>
      <c r="S57" s="60">
        <v>2657</v>
      </c>
    </row>
    <row r="58" spans="1:21" x14ac:dyDescent="0.55000000000000004">
      <c r="R58" s="27" t="s">
        <v>52</v>
      </c>
      <c r="S58" s="27">
        <v>14</v>
      </c>
    </row>
    <row r="62" spans="1:21" ht="20.399999999999999" x14ac:dyDescent="0.75">
      <c r="C62" t="s">
        <v>185</v>
      </c>
    </row>
    <row r="63" spans="1:21" x14ac:dyDescent="0.55000000000000004">
      <c r="D63" s="28" t="s">
        <v>84</v>
      </c>
      <c r="G63" s="29"/>
      <c r="I63" s="28" t="s">
        <v>89</v>
      </c>
    </row>
    <row r="64" spans="1:21" x14ac:dyDescent="0.55000000000000004">
      <c r="D64" s="31" t="s">
        <v>85</v>
      </c>
      <c r="G64" s="29"/>
      <c r="I64" s="31" t="s">
        <v>85</v>
      </c>
    </row>
    <row r="65" spans="2:11" x14ac:dyDescent="0.55000000000000004">
      <c r="C65" s="33" t="s">
        <v>80</v>
      </c>
      <c r="D65" s="34" t="s">
        <v>81</v>
      </c>
      <c r="E65" s="33" t="s">
        <v>82</v>
      </c>
      <c r="F65" s="33" t="s">
        <v>83</v>
      </c>
      <c r="G65" s="29"/>
      <c r="H65" s="33" t="s">
        <v>90</v>
      </c>
      <c r="I65" s="34" t="s">
        <v>91</v>
      </c>
      <c r="J65" s="33" t="s">
        <v>82</v>
      </c>
      <c r="K65" s="33" t="s">
        <v>83</v>
      </c>
    </row>
    <row r="66" spans="2:11" x14ac:dyDescent="0.55000000000000004">
      <c r="B66">
        <v>1</v>
      </c>
      <c r="C66" s="101"/>
      <c r="D66">
        <v>110.61538461538461</v>
      </c>
      <c r="E66">
        <v>361.71230769230766</v>
      </c>
      <c r="F66">
        <v>0</v>
      </c>
      <c r="G66" s="101"/>
      <c r="H66">
        <f>B38</f>
        <v>182</v>
      </c>
      <c r="I66">
        <v>189.78571428571428</v>
      </c>
      <c r="J66" s="102">
        <v>484.02263736263734</v>
      </c>
      <c r="K66">
        <v>-104.45120879120878</v>
      </c>
    </row>
    <row r="67" spans="2:11" x14ac:dyDescent="0.55000000000000004">
      <c r="B67">
        <v>2</v>
      </c>
      <c r="C67">
        <f>ABS(B39-B38)</f>
        <v>38</v>
      </c>
      <c r="D67">
        <v>110.61538461538461</v>
      </c>
      <c r="E67">
        <v>361.71230769230766</v>
      </c>
      <c r="F67">
        <v>0</v>
      </c>
      <c r="G67" s="101"/>
      <c r="H67">
        <f t="shared" ref="H67:H79" si="2">B39</f>
        <v>220</v>
      </c>
      <c r="I67">
        <v>189.78571428571428</v>
      </c>
      <c r="J67" s="102">
        <v>484.02263736263734</v>
      </c>
      <c r="K67">
        <v>-104.45120879120878</v>
      </c>
    </row>
    <row r="68" spans="2:11" x14ac:dyDescent="0.55000000000000004">
      <c r="B68">
        <v>3</v>
      </c>
      <c r="C68">
        <f t="shared" ref="C68:C79" si="3">ABS(B40-B39)</f>
        <v>40</v>
      </c>
      <c r="D68">
        <v>110.61538461538461</v>
      </c>
      <c r="E68">
        <v>361.71230769230766</v>
      </c>
      <c r="F68">
        <v>0</v>
      </c>
      <c r="G68" s="101"/>
      <c r="H68">
        <f t="shared" si="2"/>
        <v>180</v>
      </c>
      <c r="I68">
        <v>189.78571428571428</v>
      </c>
      <c r="J68" s="102">
        <v>484.02263736263734</v>
      </c>
      <c r="K68">
        <v>-104.45120879120878</v>
      </c>
    </row>
    <row r="69" spans="2:11" x14ac:dyDescent="0.55000000000000004">
      <c r="B69">
        <v>4</v>
      </c>
      <c r="C69">
        <f t="shared" si="3"/>
        <v>70</v>
      </c>
      <c r="D69">
        <v>110.61538461538461</v>
      </c>
      <c r="E69">
        <v>361.71230769230766</v>
      </c>
      <c r="F69">
        <v>0</v>
      </c>
      <c r="G69" s="101"/>
      <c r="H69">
        <f t="shared" si="2"/>
        <v>110</v>
      </c>
      <c r="I69">
        <v>189.78571428571428</v>
      </c>
      <c r="J69" s="102">
        <v>484.02263736263734</v>
      </c>
      <c r="K69">
        <v>-104.45120879120878</v>
      </c>
    </row>
    <row r="70" spans="2:11" x14ac:dyDescent="0.55000000000000004">
      <c r="B70">
        <v>5</v>
      </c>
      <c r="C70">
        <f t="shared" si="3"/>
        <v>110</v>
      </c>
      <c r="D70">
        <v>110.61538461538461</v>
      </c>
      <c r="E70">
        <v>361.71230769230766</v>
      </c>
      <c r="F70">
        <v>0</v>
      </c>
      <c r="G70" s="101"/>
      <c r="H70">
        <f t="shared" si="2"/>
        <v>0</v>
      </c>
      <c r="I70">
        <v>189.78571428571428</v>
      </c>
      <c r="J70" s="102">
        <v>484.02263736263734</v>
      </c>
      <c r="K70">
        <v>-104.45120879120878</v>
      </c>
    </row>
    <row r="71" spans="2:11" x14ac:dyDescent="0.55000000000000004">
      <c r="B71">
        <v>6</v>
      </c>
      <c r="C71">
        <f t="shared" si="3"/>
        <v>285</v>
      </c>
      <c r="D71">
        <v>110.61538461538461</v>
      </c>
      <c r="E71">
        <v>361.71230769230766</v>
      </c>
      <c r="F71">
        <v>0</v>
      </c>
      <c r="G71" s="101"/>
      <c r="H71">
        <f t="shared" si="2"/>
        <v>285</v>
      </c>
      <c r="I71">
        <v>189.78571428571428</v>
      </c>
      <c r="J71" s="102">
        <v>484.02263736263734</v>
      </c>
      <c r="K71">
        <v>-104.45120879120878</v>
      </c>
    </row>
    <row r="72" spans="2:11" x14ac:dyDescent="0.55000000000000004">
      <c r="B72">
        <v>7</v>
      </c>
      <c r="C72">
        <f t="shared" si="3"/>
        <v>65</v>
      </c>
      <c r="D72">
        <v>110.61538461538461</v>
      </c>
      <c r="E72">
        <v>361.71230769230766</v>
      </c>
      <c r="F72">
        <v>0</v>
      </c>
      <c r="G72" s="101"/>
      <c r="H72">
        <f t="shared" si="2"/>
        <v>350</v>
      </c>
      <c r="I72">
        <v>189.78571428571428</v>
      </c>
      <c r="J72" s="102">
        <v>484.02263736263734</v>
      </c>
      <c r="K72">
        <v>-104.45120879120878</v>
      </c>
    </row>
    <row r="73" spans="2:11" x14ac:dyDescent="0.55000000000000004">
      <c r="B73">
        <v>8</v>
      </c>
      <c r="C73">
        <f t="shared" si="3"/>
        <v>210</v>
      </c>
      <c r="D73">
        <v>110.61538461538461</v>
      </c>
      <c r="E73">
        <v>361.71230769230766</v>
      </c>
      <c r="F73">
        <v>0</v>
      </c>
      <c r="G73" s="101"/>
      <c r="H73">
        <f t="shared" si="2"/>
        <v>140</v>
      </c>
      <c r="I73">
        <v>189.78571428571428</v>
      </c>
      <c r="J73" s="102">
        <v>484.02263736263734</v>
      </c>
      <c r="K73">
        <v>-104.45120879120878</v>
      </c>
    </row>
    <row r="74" spans="2:11" x14ac:dyDescent="0.55000000000000004">
      <c r="B74">
        <v>9</v>
      </c>
      <c r="C74">
        <f t="shared" si="3"/>
        <v>30</v>
      </c>
      <c r="D74">
        <v>110.61538461538461</v>
      </c>
      <c r="E74">
        <v>361.71230769230766</v>
      </c>
      <c r="F74">
        <v>0</v>
      </c>
      <c r="G74" s="101"/>
      <c r="H74">
        <f t="shared" si="2"/>
        <v>110</v>
      </c>
      <c r="I74">
        <v>189.78571428571428</v>
      </c>
      <c r="J74" s="102">
        <v>484.02263736263734</v>
      </c>
      <c r="K74">
        <v>-104.45120879120878</v>
      </c>
    </row>
    <row r="75" spans="2:11" x14ac:dyDescent="0.55000000000000004">
      <c r="B75">
        <v>10</v>
      </c>
      <c r="C75">
        <f t="shared" si="3"/>
        <v>5</v>
      </c>
      <c r="D75">
        <v>110.61538461538461</v>
      </c>
      <c r="E75">
        <v>361.71230769230766</v>
      </c>
      <c r="F75">
        <v>0</v>
      </c>
      <c r="G75" s="101"/>
      <c r="H75">
        <f t="shared" si="2"/>
        <v>115</v>
      </c>
      <c r="I75">
        <v>189.78571428571428</v>
      </c>
      <c r="J75" s="102">
        <v>484.02263736263734</v>
      </c>
      <c r="K75">
        <v>-104.45120879120878</v>
      </c>
    </row>
    <row r="76" spans="2:11" x14ac:dyDescent="0.55000000000000004">
      <c r="B76">
        <v>11</v>
      </c>
      <c r="C76">
        <f t="shared" si="3"/>
        <v>120</v>
      </c>
      <c r="D76">
        <v>110.61538461538461</v>
      </c>
      <c r="E76">
        <v>361.71230769230766</v>
      </c>
      <c r="F76">
        <v>0</v>
      </c>
      <c r="G76" s="101"/>
      <c r="H76">
        <f t="shared" si="2"/>
        <v>235</v>
      </c>
      <c r="I76">
        <v>189.78571428571428</v>
      </c>
      <c r="J76" s="102">
        <v>484.02263736263734</v>
      </c>
      <c r="K76">
        <v>-104.45120879120878</v>
      </c>
    </row>
    <row r="77" spans="2:11" x14ac:dyDescent="0.55000000000000004">
      <c r="B77">
        <v>12</v>
      </c>
      <c r="C77">
        <f t="shared" si="3"/>
        <v>180</v>
      </c>
      <c r="D77">
        <v>110.61538461538461</v>
      </c>
      <c r="E77">
        <v>361.71230769230766</v>
      </c>
      <c r="F77">
        <v>0</v>
      </c>
      <c r="G77" s="101"/>
      <c r="H77">
        <f t="shared" si="2"/>
        <v>55</v>
      </c>
      <c r="I77">
        <v>189.78571428571428</v>
      </c>
      <c r="J77" s="102">
        <v>484.02263736263734</v>
      </c>
      <c r="K77">
        <v>-104.45120879120878</v>
      </c>
    </row>
    <row r="78" spans="2:11" x14ac:dyDescent="0.55000000000000004">
      <c r="B78">
        <v>13</v>
      </c>
      <c r="C78">
        <f t="shared" si="3"/>
        <v>280</v>
      </c>
      <c r="D78">
        <v>110.61538461538461</v>
      </c>
      <c r="E78">
        <v>361.71230769230766</v>
      </c>
      <c r="F78">
        <v>0</v>
      </c>
      <c r="G78" s="101"/>
      <c r="H78">
        <f t="shared" si="2"/>
        <v>335</v>
      </c>
      <c r="I78">
        <v>189.78571428571428</v>
      </c>
      <c r="J78" s="102">
        <v>484.02263736263734</v>
      </c>
      <c r="K78">
        <v>-104.45120879120878</v>
      </c>
    </row>
    <row r="79" spans="2:11" x14ac:dyDescent="0.55000000000000004">
      <c r="B79">
        <v>14</v>
      </c>
      <c r="C79">
        <f t="shared" si="3"/>
        <v>5</v>
      </c>
      <c r="D79">
        <v>110.61538461538461</v>
      </c>
      <c r="E79">
        <v>361.71230769230766</v>
      </c>
      <c r="F79">
        <v>0</v>
      </c>
      <c r="G79" s="101"/>
      <c r="H79">
        <f t="shared" si="2"/>
        <v>340</v>
      </c>
      <c r="I79">
        <v>189.78571428571428</v>
      </c>
      <c r="J79" s="102">
        <v>484.02263736263734</v>
      </c>
      <c r="K79">
        <v>-104.45120879120878</v>
      </c>
    </row>
    <row r="80" spans="2:11" x14ac:dyDescent="0.55000000000000004">
      <c r="C80">
        <f>AVERAGE(C67:C79)</f>
        <v>110.61538461538461</v>
      </c>
      <c r="G80" s="101"/>
      <c r="H80">
        <f>AVERAGE(H66:H79)</f>
        <v>189.78571428571428</v>
      </c>
    </row>
    <row r="81" spans="3:9" x14ac:dyDescent="0.55000000000000004">
      <c r="G81" s="101"/>
      <c r="I81">
        <f>H80+2.66*C80</f>
        <v>484.02263736263734</v>
      </c>
    </row>
    <row r="82" spans="3:9" x14ac:dyDescent="0.55000000000000004">
      <c r="C82">
        <f>3.27*C80</f>
        <v>361.71230769230766</v>
      </c>
      <c r="G82" s="101"/>
      <c r="I82">
        <f>H80-2.66*C80</f>
        <v>-104.45120879120878</v>
      </c>
    </row>
    <row r="83" spans="3:9" x14ac:dyDescent="0.55000000000000004">
      <c r="C83">
        <v>0</v>
      </c>
      <c r="G83" s="101"/>
    </row>
    <row r="84" spans="3:9" x14ac:dyDescent="0.55000000000000004">
      <c r="G84" s="101"/>
    </row>
    <row r="85" spans="3:9" x14ac:dyDescent="0.55000000000000004">
      <c r="G85" s="101"/>
    </row>
    <row r="86" spans="3:9" x14ac:dyDescent="0.55000000000000004">
      <c r="G86" s="101"/>
    </row>
    <row r="87" spans="3:9" x14ac:dyDescent="0.55000000000000004">
      <c r="G87" s="101"/>
    </row>
    <row r="88" spans="3:9" x14ac:dyDescent="0.55000000000000004">
      <c r="G88" s="101"/>
    </row>
    <row r="89" spans="3:9" x14ac:dyDescent="0.55000000000000004">
      <c r="G89" s="101"/>
    </row>
    <row r="90" spans="3:9" x14ac:dyDescent="0.55000000000000004">
      <c r="G90" s="101"/>
    </row>
  </sheetData>
  <conditionalFormatting sqref="B2:O2">
    <cfRule type="containsText" dxfId="7" priority="5" operator="containsText" text="Y">
      <formula>NOT(ISERROR(SEARCH("Y",B2)))</formula>
    </cfRule>
    <cfRule type="duplicateValues" dxfId="6" priority="6"/>
  </conditionalFormatting>
  <conditionalFormatting sqref="C37:O37">
    <cfRule type="containsText" dxfId="5" priority="3" operator="containsText" text="Y">
      <formula>NOT(ISERROR(SEARCH("Y",C37)))</formula>
    </cfRule>
    <cfRule type="duplicateValues" dxfId="4" priority="4"/>
  </conditionalFormatting>
  <conditionalFormatting sqref="B37">
    <cfRule type="containsText" dxfId="3" priority="1" operator="containsText" text="Y">
      <formula>NOT(ISERROR(SEARCH("Y",B37)))</formula>
    </cfRule>
    <cfRule type="duplicateValues" dxfId="2" priority="2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C898-80A5-421C-B226-18D5883D54F4}">
  <dimension ref="A1:C10"/>
  <sheetViews>
    <sheetView workbookViewId="0">
      <selection activeCell="E24" sqref="E24"/>
    </sheetView>
  </sheetViews>
  <sheetFormatPr defaultRowHeight="14.4" x14ac:dyDescent="0.55000000000000004"/>
  <cols>
    <col min="1" max="1" width="18" customWidth="1"/>
    <col min="2" max="2" width="12" customWidth="1"/>
    <col min="3" max="3" width="13.83984375" customWidth="1"/>
  </cols>
  <sheetData>
    <row r="1" spans="1:3" ht="14.7" thickBot="1" x14ac:dyDescent="0.6">
      <c r="A1" s="64" t="s">
        <v>143</v>
      </c>
      <c r="B1" s="65" t="s">
        <v>144</v>
      </c>
      <c r="C1" s="67" t="s">
        <v>145</v>
      </c>
    </row>
    <row r="2" spans="1:3" x14ac:dyDescent="0.55000000000000004">
      <c r="A2" t="s">
        <v>15</v>
      </c>
      <c r="B2">
        <v>4665</v>
      </c>
      <c r="C2" s="80">
        <f>SUM($B$2:B2)/SUM($B$1:$B$2)</f>
        <v>1</v>
      </c>
    </row>
    <row r="3" spans="1:3" x14ac:dyDescent="0.55000000000000004">
      <c r="A3" t="s">
        <v>105</v>
      </c>
      <c r="B3">
        <v>2860</v>
      </c>
      <c r="C3" s="80">
        <f>SUM($B$2:B3)/SUM($B$1:$B$2)</f>
        <v>1.6130760986066452</v>
      </c>
    </row>
    <row r="4" spans="1:3" x14ac:dyDescent="0.55000000000000004">
      <c r="A4" t="s">
        <v>141</v>
      </c>
      <c r="B4">
        <v>1060</v>
      </c>
      <c r="C4" s="80">
        <f>SUM($B$2:B4)/SUM($B$1:$B$2)</f>
        <v>1.840300107181136</v>
      </c>
    </row>
    <row r="5" spans="1:3" x14ac:dyDescent="0.55000000000000004">
      <c r="A5" t="s">
        <v>140</v>
      </c>
      <c r="B5">
        <v>680</v>
      </c>
      <c r="C5" s="80">
        <f>SUM($B$2:B5)/SUM($B$1:$B$2)</f>
        <v>1.9860664523043945</v>
      </c>
    </row>
    <row r="6" spans="1:3" x14ac:dyDescent="0.55000000000000004">
      <c r="A6" t="s">
        <v>25</v>
      </c>
      <c r="B6">
        <v>510</v>
      </c>
      <c r="C6" s="80">
        <f>SUM($B$2:B6)/SUM($B$1:$B$2)</f>
        <v>2.095391211146838</v>
      </c>
    </row>
    <row r="7" spans="1:3" x14ac:dyDescent="0.55000000000000004">
      <c r="A7" t="s">
        <v>14</v>
      </c>
      <c r="B7">
        <v>462</v>
      </c>
      <c r="C7" s="80">
        <f>SUM($B$2:B7)/SUM($B$1:$B$2)</f>
        <v>2.1944265809217578</v>
      </c>
    </row>
    <row r="8" spans="1:3" x14ac:dyDescent="0.55000000000000004">
      <c r="A8" t="s">
        <v>13</v>
      </c>
      <c r="B8">
        <v>310</v>
      </c>
      <c r="C8" s="80">
        <f>SUM($B$2:B8)/SUM($B$1:$B$2)</f>
        <v>2.2608788853161843</v>
      </c>
    </row>
    <row r="9" spans="1:3" x14ac:dyDescent="0.55000000000000004">
      <c r="A9" t="s">
        <v>142</v>
      </c>
      <c r="B9">
        <v>265</v>
      </c>
      <c r="C9" s="80">
        <f>SUM($B$2:B9)/SUM($B$1:$B$2)</f>
        <v>2.3176848874598073</v>
      </c>
    </row>
    <row r="10" spans="1:3" x14ac:dyDescent="0.55000000000000004">
      <c r="A10" t="s">
        <v>146</v>
      </c>
      <c r="B10">
        <v>185</v>
      </c>
      <c r="C10" s="80">
        <f>SUM($B$2:B10)/SUM($B$1:$B$2)</f>
        <v>2.3573419078242228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6105-D39D-4309-A3AF-D2977E6AE0DE}">
  <sheetPr>
    <tabColor rgb="FFFFC000"/>
  </sheetPr>
  <dimension ref="A1:C13"/>
  <sheetViews>
    <sheetView workbookViewId="0">
      <selection activeCell="N13" sqref="N13"/>
    </sheetView>
  </sheetViews>
  <sheetFormatPr defaultRowHeight="14.4" x14ac:dyDescent="0.55000000000000004"/>
  <cols>
    <col min="1" max="1" width="19.68359375" customWidth="1"/>
    <col min="2" max="2" width="12.68359375" customWidth="1"/>
    <col min="3" max="3" width="12.41796875" customWidth="1"/>
  </cols>
  <sheetData>
    <row r="1" spans="1:3" ht="14.7" thickBot="1" x14ac:dyDescent="0.6">
      <c r="A1" s="64" t="s">
        <v>143</v>
      </c>
      <c r="B1" s="65" t="s">
        <v>144</v>
      </c>
      <c r="C1" s="67" t="s">
        <v>145</v>
      </c>
    </row>
    <row r="2" spans="1:3" ht="15.3" x14ac:dyDescent="0.55000000000000004">
      <c r="A2" s="63" t="s">
        <v>15</v>
      </c>
      <c r="B2" s="18">
        <v>10190</v>
      </c>
      <c r="C2" s="69">
        <f>SUM($B$2:B2)/SUM($B$1:$B$2)</f>
        <v>1</v>
      </c>
    </row>
    <row r="3" spans="1:3" ht="15.3" x14ac:dyDescent="0.55000000000000004">
      <c r="A3" t="s">
        <v>105</v>
      </c>
      <c r="B3" s="2">
        <v>2536</v>
      </c>
      <c r="C3" s="69">
        <f>SUM($B$2:B3)/SUM($B$1:$B$2)</f>
        <v>1.2488714425907752</v>
      </c>
    </row>
    <row r="4" spans="1:3" ht="15.3" x14ac:dyDescent="0.55000000000000004">
      <c r="A4" s="27" t="s">
        <v>141</v>
      </c>
      <c r="B4" s="1">
        <v>2399</v>
      </c>
      <c r="C4" s="69">
        <f>SUM($B$2:B4)/SUM($B$1:$B$2)</f>
        <v>1.4842983316977429</v>
      </c>
    </row>
    <row r="5" spans="1:3" ht="15.3" x14ac:dyDescent="0.55000000000000004">
      <c r="A5" s="27" t="s">
        <v>140</v>
      </c>
      <c r="B5" s="1">
        <v>1960</v>
      </c>
      <c r="C5" s="69">
        <f>SUM($B$2:B5)/SUM($B$1:$B$2)</f>
        <v>1.6766437684003925</v>
      </c>
    </row>
    <row r="6" spans="1:3" ht="15.3" x14ac:dyDescent="0.55000000000000004">
      <c r="A6" s="27" t="s">
        <v>25</v>
      </c>
      <c r="B6" s="1">
        <v>1215</v>
      </c>
      <c r="C6" s="69">
        <f>SUM($B$2:B6)/SUM($B$1:$B$2)</f>
        <v>1.7958783120706574</v>
      </c>
    </row>
    <row r="7" spans="1:3" ht="15.3" x14ac:dyDescent="0.55000000000000004">
      <c r="A7" s="27" t="s">
        <v>14</v>
      </c>
      <c r="B7" s="1">
        <v>1140</v>
      </c>
      <c r="C7" s="69">
        <f>SUM($B$2:B7)/SUM($B$1:$B$2)</f>
        <v>1.9077526987242395</v>
      </c>
    </row>
    <row r="8" spans="1:3" ht="28.8" x14ac:dyDescent="0.55000000000000004">
      <c r="A8" s="66" t="s">
        <v>13</v>
      </c>
      <c r="B8" s="68">
        <v>1072</v>
      </c>
      <c r="C8" s="69">
        <f>SUM($B$2:B8)/SUM($B$1:$B$2)</f>
        <v>2.012953876349362</v>
      </c>
    </row>
    <row r="9" spans="1:3" ht="15.3" x14ac:dyDescent="0.55000000000000004">
      <c r="A9" s="27" t="s">
        <v>142</v>
      </c>
      <c r="B9" s="1">
        <v>925</v>
      </c>
      <c r="C9" s="69">
        <f>SUM($B$2:B9)/SUM($B$1:$B$2)</f>
        <v>2.1037291462217862</v>
      </c>
    </row>
    <row r="10" spans="1:3" ht="15.3" x14ac:dyDescent="0.55000000000000004">
      <c r="A10" s="61" t="s">
        <v>146</v>
      </c>
      <c r="B10" s="68">
        <v>375</v>
      </c>
      <c r="C10" s="69">
        <f>SUM($B$2:B10)/SUM($B$1:$B$2)</f>
        <v>2.1405299313052013</v>
      </c>
    </row>
    <row r="13" spans="1:3" x14ac:dyDescent="0.55000000000000004">
      <c r="B13">
        <v>2791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DE32-8749-40E1-89C8-ADB4C81899B0}">
  <sheetPr>
    <tabColor rgb="FFFFC000"/>
  </sheetPr>
  <dimension ref="A1:Q53"/>
  <sheetViews>
    <sheetView topLeftCell="E13" workbookViewId="0">
      <selection activeCell="R28" sqref="R28"/>
    </sheetView>
  </sheetViews>
  <sheetFormatPr defaultRowHeight="14.4" x14ac:dyDescent="0.55000000000000004"/>
  <cols>
    <col min="4" max="4" width="11.68359375" customWidth="1"/>
    <col min="5" max="5" width="11" customWidth="1"/>
    <col min="8" max="8" width="13.41796875" customWidth="1"/>
    <col min="9" max="9" width="14.15625" customWidth="1"/>
    <col min="10" max="10" width="13.68359375" customWidth="1"/>
    <col min="12" max="12" width="11.68359375" customWidth="1"/>
    <col min="13" max="13" width="12.15625" customWidth="1"/>
    <col min="14" max="14" width="13.15625" customWidth="1"/>
    <col min="15" max="15" width="15" customWidth="1"/>
  </cols>
  <sheetData>
    <row r="1" spans="1:12" x14ac:dyDescent="0.55000000000000004">
      <c r="A1" t="s">
        <v>104</v>
      </c>
      <c r="B1" t="s">
        <v>105</v>
      </c>
      <c r="C1" t="s">
        <v>106</v>
      </c>
      <c r="D1" s="51" t="s">
        <v>135</v>
      </c>
      <c r="E1" s="49" t="s">
        <v>136</v>
      </c>
    </row>
    <row r="2" spans="1:12" x14ac:dyDescent="0.55000000000000004">
      <c r="A2" s="2" t="s">
        <v>53</v>
      </c>
      <c r="B2" s="2">
        <v>50</v>
      </c>
      <c r="C2" s="48"/>
      <c r="D2" s="49" t="s">
        <v>134</v>
      </c>
      <c r="E2" s="49"/>
    </row>
    <row r="3" spans="1:12" x14ac:dyDescent="0.55000000000000004">
      <c r="A3" s="2" t="s">
        <v>54</v>
      </c>
      <c r="B3" s="2">
        <v>26</v>
      </c>
      <c r="C3" s="2">
        <v>50</v>
      </c>
      <c r="E3">
        <v>-76.093222118368374</v>
      </c>
      <c r="G3" t="s">
        <v>107</v>
      </c>
    </row>
    <row r="4" spans="1:12" ht="14.7" thickBot="1" x14ac:dyDescent="0.6">
      <c r="A4" s="2" t="s">
        <v>55</v>
      </c>
      <c r="B4" s="2">
        <v>242</v>
      </c>
      <c r="C4" s="2">
        <v>26</v>
      </c>
      <c r="D4">
        <v>-76.093222118368374</v>
      </c>
      <c r="E4">
        <v>133.42085587093959</v>
      </c>
    </row>
    <row r="5" spans="1:12" x14ac:dyDescent="0.55000000000000004">
      <c r="A5" s="2" t="s">
        <v>56</v>
      </c>
      <c r="B5" s="2">
        <v>50</v>
      </c>
      <c r="C5" s="2">
        <v>242</v>
      </c>
      <c r="D5">
        <v>133.42085587093959</v>
      </c>
      <c r="E5">
        <v>-0.20584603283225533</v>
      </c>
      <c r="G5" s="46" t="s">
        <v>108</v>
      </c>
      <c r="H5" s="46"/>
    </row>
    <row r="6" spans="1:12" x14ac:dyDescent="0.55000000000000004">
      <c r="A6" s="2" t="s">
        <v>57</v>
      </c>
      <c r="B6" s="2">
        <v>25</v>
      </c>
      <c r="C6" s="2">
        <v>50</v>
      </c>
      <c r="D6">
        <v>-0.20584603283225533</v>
      </c>
      <c r="E6">
        <v>-77.093222118368374</v>
      </c>
      <c r="G6" t="s">
        <v>109</v>
      </c>
      <c r="H6">
        <v>0.26639098167347924</v>
      </c>
    </row>
    <row r="7" spans="1:12" x14ac:dyDescent="0.55000000000000004">
      <c r="A7" s="2" t="s">
        <v>58</v>
      </c>
      <c r="B7" s="2">
        <v>0</v>
      </c>
      <c r="C7" s="2">
        <v>25</v>
      </c>
      <c r="D7">
        <v>-77.093222118368374</v>
      </c>
      <c r="E7">
        <v>-108.84939087950589</v>
      </c>
      <c r="G7" t="s">
        <v>110</v>
      </c>
      <c r="H7">
        <v>7.0964155116959943E-2</v>
      </c>
    </row>
    <row r="8" spans="1:12" x14ac:dyDescent="0.55000000000000004">
      <c r="A8" s="2" t="s">
        <v>59</v>
      </c>
      <c r="B8" s="2">
        <v>280</v>
      </c>
      <c r="C8" s="2">
        <v>0</v>
      </c>
      <c r="D8">
        <v>-108.84939087950589</v>
      </c>
      <c r="E8">
        <v>164.39444035935659</v>
      </c>
      <c r="G8" t="s">
        <v>111</v>
      </c>
      <c r="H8">
        <v>3.3802721321638342E-2</v>
      </c>
    </row>
    <row r="9" spans="1:12" x14ac:dyDescent="0.55000000000000004">
      <c r="A9" s="2" t="s">
        <v>97</v>
      </c>
      <c r="B9" s="2">
        <v>60</v>
      </c>
      <c r="C9" s="2">
        <v>280</v>
      </c>
      <c r="D9">
        <v>164.39444035935659</v>
      </c>
      <c r="E9">
        <v>20.063530484096759</v>
      </c>
      <c r="G9" t="s">
        <v>41</v>
      </c>
      <c r="H9">
        <v>99.448054361493249</v>
      </c>
    </row>
    <row r="10" spans="1:12" ht="14.7" thickBot="1" x14ac:dyDescent="0.6">
      <c r="A10" s="2" t="s">
        <v>60</v>
      </c>
      <c r="B10" s="2">
        <v>36</v>
      </c>
      <c r="C10" s="2">
        <v>60</v>
      </c>
      <c r="D10">
        <v>20.063530484096759</v>
      </c>
      <c r="E10">
        <v>-63.390754613913373</v>
      </c>
      <c r="G10" s="37" t="s">
        <v>112</v>
      </c>
      <c r="H10" s="37">
        <v>27</v>
      </c>
    </row>
    <row r="11" spans="1:12" x14ac:dyDescent="0.55000000000000004">
      <c r="A11" s="2" t="s">
        <v>61</v>
      </c>
      <c r="B11" s="2">
        <v>0</v>
      </c>
      <c r="C11" s="2">
        <v>36</v>
      </c>
      <c r="D11">
        <v>-63.390754613913373</v>
      </c>
      <c r="E11">
        <v>-105.87667662460538</v>
      </c>
    </row>
    <row r="12" spans="1:12" ht="14.7" thickBot="1" x14ac:dyDescent="0.6">
      <c r="A12" s="2" t="s">
        <v>62</v>
      </c>
      <c r="B12" s="2">
        <v>270</v>
      </c>
      <c r="C12" s="2">
        <v>0</v>
      </c>
      <c r="D12">
        <v>-105.87667662460538</v>
      </c>
      <c r="E12">
        <v>154.39444035935659</v>
      </c>
      <c r="G12" t="s">
        <v>113</v>
      </c>
    </row>
    <row r="13" spans="1:12" x14ac:dyDescent="0.55000000000000004">
      <c r="A13" s="2" t="s">
        <v>63</v>
      </c>
      <c r="B13" s="2">
        <v>0</v>
      </c>
      <c r="C13" s="2">
        <v>270</v>
      </c>
      <c r="D13">
        <v>154.39444035935659</v>
      </c>
      <c r="E13">
        <v>-42.638937020358242</v>
      </c>
      <c r="G13" s="38"/>
      <c r="H13" s="38" t="s">
        <v>118</v>
      </c>
      <c r="I13" s="38" t="s">
        <v>119</v>
      </c>
      <c r="J13" s="38" t="s">
        <v>120</v>
      </c>
      <c r="K13" s="38" t="s">
        <v>33</v>
      </c>
      <c r="L13" s="38" t="s">
        <v>121</v>
      </c>
    </row>
    <row r="14" spans="1:12" x14ac:dyDescent="0.55000000000000004">
      <c r="A14" s="2" t="s">
        <v>64</v>
      </c>
      <c r="B14" s="2">
        <v>0</v>
      </c>
      <c r="C14" s="2">
        <v>0</v>
      </c>
      <c r="D14">
        <v>-42.638937020358242</v>
      </c>
      <c r="E14">
        <v>-115.60555964064341</v>
      </c>
      <c r="G14" t="s">
        <v>114</v>
      </c>
      <c r="H14">
        <v>1</v>
      </c>
      <c r="I14">
        <v>18885.963944688847</v>
      </c>
      <c r="J14">
        <v>18885.963944688847</v>
      </c>
      <c r="K14">
        <v>1.9096183292554738</v>
      </c>
      <c r="L14">
        <v>0.17923018661099421</v>
      </c>
    </row>
    <row r="15" spans="1:12" x14ac:dyDescent="0.55000000000000004">
      <c r="A15" s="2" t="s">
        <v>65</v>
      </c>
      <c r="B15" s="2">
        <v>185</v>
      </c>
      <c r="C15" s="2">
        <v>0</v>
      </c>
      <c r="D15">
        <v>-115.60555964064341</v>
      </c>
      <c r="E15">
        <v>69.394440359356594</v>
      </c>
      <c r="G15" t="s">
        <v>115</v>
      </c>
      <c r="H15">
        <v>25</v>
      </c>
      <c r="I15">
        <v>247247.88790716295</v>
      </c>
      <c r="J15">
        <v>9889.9155162865172</v>
      </c>
    </row>
    <row r="16" spans="1:12" ht="14.7" thickBot="1" x14ac:dyDescent="0.6">
      <c r="A16" s="2" t="s">
        <v>66</v>
      </c>
      <c r="B16" s="2">
        <v>0</v>
      </c>
      <c r="C16" s="2">
        <v>185</v>
      </c>
      <c r="D16">
        <v>69.394440359356594</v>
      </c>
      <c r="E16">
        <v>-65.609910808225791</v>
      </c>
      <c r="G16" s="37" t="s">
        <v>116</v>
      </c>
      <c r="H16" s="37">
        <v>26</v>
      </c>
      <c r="I16" s="37">
        <v>266133.8518518518</v>
      </c>
      <c r="J16" s="37"/>
      <c r="K16" s="37"/>
      <c r="L16" s="37"/>
    </row>
    <row r="17" spans="1:17" ht="14.7" thickBot="1" x14ac:dyDescent="0.6">
      <c r="A17" s="2" t="s">
        <v>67</v>
      </c>
      <c r="B17" s="2">
        <v>185</v>
      </c>
      <c r="C17" s="2">
        <v>0</v>
      </c>
      <c r="D17">
        <v>-65.609910808225791</v>
      </c>
      <c r="E17">
        <v>69.394440359356594</v>
      </c>
    </row>
    <row r="18" spans="1:17" x14ac:dyDescent="0.55000000000000004">
      <c r="A18" s="2" t="s">
        <v>68</v>
      </c>
      <c r="B18" s="2">
        <v>62</v>
      </c>
      <c r="C18" s="2">
        <v>185</v>
      </c>
      <c r="D18">
        <v>69.394440359356594</v>
      </c>
      <c r="E18">
        <v>-3.6099108082257914</v>
      </c>
      <c r="G18" s="38"/>
      <c r="H18" s="38" t="s">
        <v>122</v>
      </c>
      <c r="I18" s="38" t="s">
        <v>41</v>
      </c>
      <c r="J18" s="38" t="s">
        <v>123</v>
      </c>
      <c r="K18" s="38" t="s">
        <v>124</v>
      </c>
      <c r="L18" s="38" t="s">
        <v>125</v>
      </c>
      <c r="M18" s="38" t="s">
        <v>126</v>
      </c>
      <c r="N18" s="38" t="s">
        <v>127</v>
      </c>
      <c r="O18" s="38" t="s">
        <v>128</v>
      </c>
    </row>
    <row r="19" spans="1:17" x14ac:dyDescent="0.55000000000000004">
      <c r="A19" s="2" t="s">
        <v>69</v>
      </c>
      <c r="B19" s="2">
        <v>55</v>
      </c>
      <c r="C19" s="2">
        <v>62</v>
      </c>
      <c r="D19">
        <v>-3.6099108082257914</v>
      </c>
      <c r="E19">
        <v>-43.85026111302237</v>
      </c>
      <c r="G19" s="49" t="s">
        <v>117</v>
      </c>
      <c r="H19" s="49">
        <v>115.60555964064341</v>
      </c>
      <c r="I19">
        <v>25.617621504724102</v>
      </c>
      <c r="J19">
        <v>4.5127358767216066</v>
      </c>
      <c r="K19">
        <v>1.3176748997030009E-4</v>
      </c>
      <c r="L19">
        <v>62.845080521822176</v>
      </c>
      <c r="M19">
        <v>168.36603875946463</v>
      </c>
      <c r="N19">
        <v>62.845080521822176</v>
      </c>
      <c r="O19">
        <v>168.36603875946463</v>
      </c>
    </row>
    <row r="20" spans="1:17" ht="14.7" thickBot="1" x14ac:dyDescent="0.6">
      <c r="A20" s="2" t="s">
        <v>70</v>
      </c>
      <c r="B20" s="2">
        <v>0</v>
      </c>
      <c r="C20" s="2">
        <v>55</v>
      </c>
      <c r="D20">
        <v>-43.85026111302237</v>
      </c>
      <c r="E20">
        <v>-100.74198836614087</v>
      </c>
      <c r="G20" s="50" t="s">
        <v>129</v>
      </c>
      <c r="H20" s="50">
        <v>-0.27024675044550062</v>
      </c>
      <c r="I20" s="37">
        <v>0.19556322622792377</v>
      </c>
      <c r="J20" s="37">
        <v>-1.3818894055804498</v>
      </c>
      <c r="K20" s="37">
        <v>0.17923018661099241</v>
      </c>
      <c r="L20" s="37">
        <v>-0.67301675436272446</v>
      </c>
      <c r="M20" s="37">
        <v>0.13252325347172322</v>
      </c>
      <c r="N20" s="37">
        <v>-0.67301675436272446</v>
      </c>
      <c r="O20" s="37">
        <v>0.13252325347172322</v>
      </c>
    </row>
    <row r="21" spans="1:17" x14ac:dyDescent="0.55000000000000004">
      <c r="A21" s="2" t="s">
        <v>71</v>
      </c>
      <c r="B21" s="2">
        <v>55</v>
      </c>
      <c r="C21" s="2">
        <v>0</v>
      </c>
      <c r="D21">
        <v>-100.74198836614087</v>
      </c>
      <c r="E21">
        <v>-60.605559640643406</v>
      </c>
    </row>
    <row r="22" spans="1:17" x14ac:dyDescent="0.55000000000000004">
      <c r="A22" s="2" t="s">
        <v>72</v>
      </c>
      <c r="B22" s="2">
        <v>270</v>
      </c>
      <c r="C22" s="2">
        <v>55</v>
      </c>
      <c r="D22">
        <v>-60.605559640643406</v>
      </c>
      <c r="E22">
        <v>169.25801163385913</v>
      </c>
      <c r="G22" t="s">
        <v>187</v>
      </c>
    </row>
    <row r="23" spans="1:17" x14ac:dyDescent="0.55000000000000004">
      <c r="A23" s="2" t="s">
        <v>73</v>
      </c>
      <c r="B23" s="2">
        <v>80</v>
      </c>
      <c r="C23" s="2">
        <v>270</v>
      </c>
      <c r="D23">
        <v>169.25801163385913</v>
      </c>
      <c r="E23">
        <v>37.361062979641758</v>
      </c>
    </row>
    <row r="24" spans="1:17" x14ac:dyDescent="0.55000000000000004">
      <c r="A24" s="2" t="s">
        <v>74</v>
      </c>
      <c r="B24" s="2">
        <v>0</v>
      </c>
      <c r="C24" s="2">
        <v>80</v>
      </c>
      <c r="D24">
        <v>37.361062979641758</v>
      </c>
      <c r="E24">
        <v>-93.985819605003357</v>
      </c>
      <c r="G24" t="s">
        <v>130</v>
      </c>
    </row>
    <row r="25" spans="1:17" ht="14.7" thickBot="1" x14ac:dyDescent="0.6">
      <c r="A25" s="2" t="s">
        <v>75</v>
      </c>
      <c r="B25" s="2">
        <v>90</v>
      </c>
      <c r="C25" s="2">
        <v>0</v>
      </c>
      <c r="D25">
        <v>-93.985819605003357</v>
      </c>
      <c r="E25">
        <v>-25.605559640643406</v>
      </c>
    </row>
    <row r="26" spans="1:17" x14ac:dyDescent="0.55000000000000004">
      <c r="A26" s="2" t="s">
        <v>76</v>
      </c>
      <c r="B26" s="2">
        <v>60</v>
      </c>
      <c r="C26" s="2">
        <v>90</v>
      </c>
      <c r="D26">
        <v>-25.605559640643406</v>
      </c>
      <c r="E26">
        <v>-31.283352100548342</v>
      </c>
      <c r="G26" s="38" t="s">
        <v>131</v>
      </c>
      <c r="H26" s="38" t="s">
        <v>132</v>
      </c>
      <c r="I26" s="38" t="s">
        <v>133</v>
      </c>
      <c r="Q26" t="s">
        <v>137</v>
      </c>
    </row>
    <row r="27" spans="1:17" x14ac:dyDescent="0.55000000000000004">
      <c r="A27" s="2" t="s">
        <v>77</v>
      </c>
      <c r="B27" s="2">
        <v>0</v>
      </c>
      <c r="C27" s="2">
        <v>60</v>
      </c>
      <c r="D27">
        <v>-31.283352100548342</v>
      </c>
      <c r="E27">
        <v>-99.390754613913373</v>
      </c>
      <c r="G27">
        <v>1</v>
      </c>
      <c r="H27">
        <v>102.09322211836837</v>
      </c>
      <c r="I27">
        <v>-76.093222118368374</v>
      </c>
      <c r="Q27" t="s">
        <v>138</v>
      </c>
    </row>
    <row r="28" spans="1:17" x14ac:dyDescent="0.55000000000000004">
      <c r="A28" s="2" t="s">
        <v>78</v>
      </c>
      <c r="B28" s="2">
        <v>270</v>
      </c>
      <c r="C28" s="2">
        <v>0</v>
      </c>
      <c r="D28">
        <v>-99.390754613913373</v>
      </c>
      <c r="E28">
        <v>154.39444035935659</v>
      </c>
      <c r="G28">
        <v>2</v>
      </c>
      <c r="H28">
        <v>108.5791441290604</v>
      </c>
      <c r="I28">
        <v>133.42085587093959</v>
      </c>
      <c r="Q28" t="s">
        <v>186</v>
      </c>
    </row>
    <row r="29" spans="1:17" x14ac:dyDescent="0.55000000000000004">
      <c r="A29" s="2" t="s">
        <v>79</v>
      </c>
      <c r="B29" s="2">
        <v>185</v>
      </c>
      <c r="C29" s="2">
        <v>270</v>
      </c>
      <c r="D29">
        <v>154.39444035935659</v>
      </c>
      <c r="E29">
        <v>142.36106297964176</v>
      </c>
      <c r="G29">
        <v>3</v>
      </c>
      <c r="H29">
        <v>50.205846032832255</v>
      </c>
      <c r="I29">
        <v>-0.20584603283225533</v>
      </c>
    </row>
    <row r="30" spans="1:17" x14ac:dyDescent="0.55000000000000004">
      <c r="A30" s="48"/>
      <c r="B30" s="48"/>
      <c r="C30" s="2">
        <v>185</v>
      </c>
      <c r="D30">
        <v>142.36106297964176</v>
      </c>
      <c r="G30">
        <v>4</v>
      </c>
      <c r="H30">
        <v>102.09322211836837</v>
      </c>
      <c r="I30">
        <v>-77.093222118368374</v>
      </c>
    </row>
    <row r="31" spans="1:17" x14ac:dyDescent="0.55000000000000004">
      <c r="G31">
        <v>5</v>
      </c>
      <c r="H31">
        <v>108.84939087950589</v>
      </c>
      <c r="I31">
        <v>-108.84939087950589</v>
      </c>
    </row>
    <row r="32" spans="1:17" x14ac:dyDescent="0.55000000000000004">
      <c r="G32">
        <v>6</v>
      </c>
      <c r="H32">
        <v>115.60555964064341</v>
      </c>
      <c r="I32">
        <v>164.39444035935659</v>
      </c>
    </row>
    <row r="33" spans="7:9" x14ac:dyDescent="0.55000000000000004">
      <c r="G33">
        <v>7</v>
      </c>
      <c r="H33">
        <v>39.936469515903241</v>
      </c>
      <c r="I33">
        <v>20.063530484096759</v>
      </c>
    </row>
    <row r="34" spans="7:9" x14ac:dyDescent="0.55000000000000004">
      <c r="G34">
        <v>8</v>
      </c>
      <c r="H34">
        <v>99.390754613913373</v>
      </c>
      <c r="I34">
        <v>-63.390754613913373</v>
      </c>
    </row>
    <row r="35" spans="7:9" x14ac:dyDescent="0.55000000000000004">
      <c r="G35">
        <v>9</v>
      </c>
      <c r="H35">
        <v>105.87667662460538</v>
      </c>
      <c r="I35">
        <v>-105.87667662460538</v>
      </c>
    </row>
    <row r="36" spans="7:9" x14ac:dyDescent="0.55000000000000004">
      <c r="G36">
        <v>10</v>
      </c>
      <c r="H36">
        <v>115.60555964064341</v>
      </c>
      <c r="I36">
        <v>154.39444035935659</v>
      </c>
    </row>
    <row r="37" spans="7:9" x14ac:dyDescent="0.55000000000000004">
      <c r="G37">
        <v>11</v>
      </c>
      <c r="H37">
        <v>42.638937020358242</v>
      </c>
      <c r="I37">
        <v>-42.638937020358242</v>
      </c>
    </row>
    <row r="38" spans="7:9" x14ac:dyDescent="0.55000000000000004">
      <c r="G38">
        <v>12</v>
      </c>
      <c r="H38">
        <v>115.60555964064341</v>
      </c>
      <c r="I38">
        <v>-115.60555964064341</v>
      </c>
    </row>
    <row r="39" spans="7:9" x14ac:dyDescent="0.55000000000000004">
      <c r="G39">
        <v>13</v>
      </c>
      <c r="H39">
        <v>115.60555964064341</v>
      </c>
      <c r="I39">
        <v>69.394440359356594</v>
      </c>
    </row>
    <row r="40" spans="7:9" x14ac:dyDescent="0.55000000000000004">
      <c r="G40">
        <v>14</v>
      </c>
      <c r="H40">
        <v>65.609910808225791</v>
      </c>
      <c r="I40">
        <v>-65.609910808225791</v>
      </c>
    </row>
    <row r="41" spans="7:9" x14ac:dyDescent="0.55000000000000004">
      <c r="G41">
        <v>15</v>
      </c>
      <c r="H41">
        <v>115.60555964064341</v>
      </c>
      <c r="I41">
        <v>69.394440359356594</v>
      </c>
    </row>
    <row r="42" spans="7:9" x14ac:dyDescent="0.55000000000000004">
      <c r="G42">
        <v>16</v>
      </c>
      <c r="H42">
        <v>65.609910808225791</v>
      </c>
      <c r="I42">
        <v>-3.6099108082257914</v>
      </c>
    </row>
    <row r="43" spans="7:9" x14ac:dyDescent="0.55000000000000004">
      <c r="G43">
        <v>17</v>
      </c>
      <c r="H43">
        <v>98.85026111302237</v>
      </c>
      <c r="I43">
        <v>-43.85026111302237</v>
      </c>
    </row>
    <row r="44" spans="7:9" x14ac:dyDescent="0.55000000000000004">
      <c r="G44">
        <v>18</v>
      </c>
      <c r="H44">
        <v>100.74198836614087</v>
      </c>
      <c r="I44">
        <v>-100.74198836614087</v>
      </c>
    </row>
    <row r="45" spans="7:9" x14ac:dyDescent="0.55000000000000004">
      <c r="G45">
        <v>19</v>
      </c>
      <c r="H45">
        <v>115.60555964064341</v>
      </c>
      <c r="I45">
        <v>-60.605559640643406</v>
      </c>
    </row>
    <row r="46" spans="7:9" x14ac:dyDescent="0.55000000000000004">
      <c r="G46">
        <v>20</v>
      </c>
      <c r="H46">
        <v>100.74198836614087</v>
      </c>
      <c r="I46">
        <v>169.25801163385913</v>
      </c>
    </row>
    <row r="47" spans="7:9" x14ac:dyDescent="0.55000000000000004">
      <c r="G47">
        <v>21</v>
      </c>
      <c r="H47">
        <v>42.638937020358242</v>
      </c>
      <c r="I47">
        <v>37.361062979641758</v>
      </c>
    </row>
    <row r="48" spans="7:9" x14ac:dyDescent="0.55000000000000004">
      <c r="G48">
        <v>22</v>
      </c>
      <c r="H48">
        <v>93.985819605003357</v>
      </c>
      <c r="I48">
        <v>-93.985819605003357</v>
      </c>
    </row>
    <row r="49" spans="7:9" x14ac:dyDescent="0.55000000000000004">
      <c r="G49">
        <v>23</v>
      </c>
      <c r="H49">
        <v>115.60555964064341</v>
      </c>
      <c r="I49">
        <v>-25.605559640643406</v>
      </c>
    </row>
    <row r="50" spans="7:9" x14ac:dyDescent="0.55000000000000004">
      <c r="G50">
        <v>24</v>
      </c>
      <c r="H50">
        <v>91.283352100548342</v>
      </c>
      <c r="I50">
        <v>-31.283352100548342</v>
      </c>
    </row>
    <row r="51" spans="7:9" x14ac:dyDescent="0.55000000000000004">
      <c r="G51">
        <v>25</v>
      </c>
      <c r="H51">
        <v>99.390754613913373</v>
      </c>
      <c r="I51">
        <v>-99.390754613913373</v>
      </c>
    </row>
    <row r="52" spans="7:9" x14ac:dyDescent="0.55000000000000004">
      <c r="G52">
        <v>26</v>
      </c>
      <c r="H52">
        <v>115.60555964064341</v>
      </c>
      <c r="I52">
        <v>154.39444035935659</v>
      </c>
    </row>
    <row r="53" spans="7:9" ht="14.7" thickBot="1" x14ac:dyDescent="0.6">
      <c r="G53" s="37">
        <v>27</v>
      </c>
      <c r="H53" s="37">
        <v>42.638937020358242</v>
      </c>
      <c r="I53" s="37">
        <v>142.36106297964176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7944-8D45-4B40-9B43-3C0440F0DC6F}">
  <dimension ref="A1:R53"/>
  <sheetViews>
    <sheetView topLeftCell="J7" workbookViewId="0">
      <selection activeCell="U25" sqref="U25"/>
    </sheetView>
  </sheetViews>
  <sheetFormatPr defaultRowHeight="14.4" x14ac:dyDescent="0.55000000000000004"/>
  <sheetData>
    <row r="1" spans="1:15" x14ac:dyDescent="0.55000000000000004">
      <c r="B1" t="s">
        <v>12</v>
      </c>
      <c r="F1" t="s">
        <v>188</v>
      </c>
    </row>
    <row r="2" spans="1:15" x14ac:dyDescent="0.55000000000000004">
      <c r="A2" t="s">
        <v>53</v>
      </c>
      <c r="B2">
        <v>50</v>
      </c>
      <c r="C2" s="49"/>
      <c r="D2" t="e">
        <v>#N/A</v>
      </c>
    </row>
    <row r="3" spans="1:15" x14ac:dyDescent="0.55000000000000004">
      <c r="A3" t="s">
        <v>54</v>
      </c>
      <c r="B3">
        <v>26</v>
      </c>
      <c r="C3">
        <v>50</v>
      </c>
      <c r="D3" t="e">
        <v>#N/A</v>
      </c>
      <c r="J3" t="s">
        <v>107</v>
      </c>
    </row>
    <row r="4" spans="1:15" ht="14.7" thickBot="1" x14ac:dyDescent="0.6">
      <c r="A4" t="s">
        <v>55</v>
      </c>
      <c r="B4">
        <v>242</v>
      </c>
      <c r="C4">
        <v>26</v>
      </c>
      <c r="D4" t="e">
        <v>#N/A</v>
      </c>
    </row>
    <row r="5" spans="1:15" x14ac:dyDescent="0.55000000000000004">
      <c r="A5" t="s">
        <v>56</v>
      </c>
      <c r="B5">
        <v>50</v>
      </c>
      <c r="C5">
        <v>242</v>
      </c>
      <c r="D5" t="e">
        <v>#N/A</v>
      </c>
      <c r="J5" s="46" t="s">
        <v>108</v>
      </c>
      <c r="K5" s="46"/>
    </row>
    <row r="6" spans="1:15" x14ac:dyDescent="0.55000000000000004">
      <c r="A6" t="s">
        <v>57</v>
      </c>
      <c r="B6">
        <v>25</v>
      </c>
      <c r="C6">
        <v>50</v>
      </c>
      <c r="D6" t="e">
        <v>#N/A</v>
      </c>
      <c r="J6" t="s">
        <v>109</v>
      </c>
      <c r="K6">
        <v>0.26639098167347924</v>
      </c>
    </row>
    <row r="7" spans="1:15" x14ac:dyDescent="0.55000000000000004">
      <c r="A7" t="s">
        <v>58</v>
      </c>
      <c r="B7">
        <v>0</v>
      </c>
      <c r="C7">
        <v>25</v>
      </c>
      <c r="D7" t="e">
        <v>#N/A</v>
      </c>
      <c r="J7" t="s">
        <v>110</v>
      </c>
      <c r="K7">
        <v>7.0964155116959943E-2</v>
      </c>
    </row>
    <row r="8" spans="1:15" x14ac:dyDescent="0.55000000000000004">
      <c r="A8" t="s">
        <v>59</v>
      </c>
      <c r="B8">
        <v>280</v>
      </c>
      <c r="C8">
        <v>0</v>
      </c>
      <c r="D8">
        <f t="shared" ref="D8:D29" si="0">AVERAGE(B2:B8)</f>
        <v>96.142857142857139</v>
      </c>
      <c r="J8" t="s">
        <v>111</v>
      </c>
      <c r="K8">
        <v>3.3802721321638342E-2</v>
      </c>
    </row>
    <row r="9" spans="1:15" x14ac:dyDescent="0.55000000000000004">
      <c r="A9" t="s">
        <v>97</v>
      </c>
      <c r="B9">
        <v>60</v>
      </c>
      <c r="C9">
        <v>280</v>
      </c>
      <c r="D9">
        <f t="shared" si="0"/>
        <v>97.571428571428569</v>
      </c>
      <c r="J9" t="s">
        <v>41</v>
      </c>
      <c r="K9">
        <v>99.448054361493249</v>
      </c>
    </row>
    <row r="10" spans="1:15" ht="14.7" thickBot="1" x14ac:dyDescent="0.6">
      <c r="A10" t="s">
        <v>60</v>
      </c>
      <c r="B10">
        <v>36</v>
      </c>
      <c r="C10">
        <v>60</v>
      </c>
      <c r="D10">
        <f t="shared" si="0"/>
        <v>99</v>
      </c>
      <c r="J10" s="37" t="s">
        <v>112</v>
      </c>
      <c r="K10" s="37">
        <v>27</v>
      </c>
    </row>
    <row r="11" spans="1:15" x14ac:dyDescent="0.55000000000000004">
      <c r="A11" t="s">
        <v>61</v>
      </c>
      <c r="B11">
        <v>0</v>
      </c>
      <c r="C11">
        <v>36</v>
      </c>
      <c r="D11">
        <f t="shared" si="0"/>
        <v>64.428571428571431</v>
      </c>
    </row>
    <row r="12" spans="1:15" ht="14.7" thickBot="1" x14ac:dyDescent="0.6">
      <c r="A12" t="s">
        <v>62</v>
      </c>
      <c r="B12">
        <v>270</v>
      </c>
      <c r="C12">
        <v>0</v>
      </c>
      <c r="D12">
        <f t="shared" si="0"/>
        <v>95.857142857142861</v>
      </c>
      <c r="J12" t="s">
        <v>113</v>
      </c>
    </row>
    <row r="13" spans="1:15" x14ac:dyDescent="0.55000000000000004">
      <c r="A13" t="s">
        <v>63</v>
      </c>
      <c r="B13">
        <v>0</v>
      </c>
      <c r="C13">
        <v>270</v>
      </c>
      <c r="D13">
        <f t="shared" si="0"/>
        <v>92.285714285714292</v>
      </c>
      <c r="J13" s="38"/>
      <c r="K13" s="38" t="s">
        <v>118</v>
      </c>
      <c r="L13" s="38" t="s">
        <v>119</v>
      </c>
      <c r="M13" s="38" t="s">
        <v>120</v>
      </c>
      <c r="N13" s="38" t="s">
        <v>33</v>
      </c>
      <c r="O13" s="38" t="s">
        <v>121</v>
      </c>
    </row>
    <row r="14" spans="1:15" x14ac:dyDescent="0.55000000000000004">
      <c r="A14" t="s">
        <v>64</v>
      </c>
      <c r="B14">
        <v>0</v>
      </c>
      <c r="C14">
        <v>0</v>
      </c>
      <c r="D14">
        <f t="shared" si="0"/>
        <v>92.285714285714292</v>
      </c>
      <c r="J14" t="s">
        <v>114</v>
      </c>
      <c r="K14">
        <v>1</v>
      </c>
      <c r="L14">
        <v>18885.963944688847</v>
      </c>
      <c r="M14">
        <v>18885.963944688847</v>
      </c>
      <c r="N14">
        <v>1.9096183292554738</v>
      </c>
      <c r="O14">
        <v>0.17923018661099421</v>
      </c>
    </row>
    <row r="15" spans="1:15" x14ac:dyDescent="0.55000000000000004">
      <c r="A15" t="s">
        <v>65</v>
      </c>
      <c r="B15">
        <v>185</v>
      </c>
      <c r="C15">
        <v>0</v>
      </c>
      <c r="D15">
        <f t="shared" si="0"/>
        <v>78.714285714285708</v>
      </c>
      <c r="J15" t="s">
        <v>115</v>
      </c>
      <c r="K15">
        <v>25</v>
      </c>
      <c r="L15">
        <v>247247.88790716295</v>
      </c>
      <c r="M15">
        <v>9889.9155162865172</v>
      </c>
    </row>
    <row r="16" spans="1:15" ht="14.7" thickBot="1" x14ac:dyDescent="0.6">
      <c r="A16" t="s">
        <v>66</v>
      </c>
      <c r="B16">
        <v>0</v>
      </c>
      <c r="C16">
        <v>185</v>
      </c>
      <c r="D16">
        <f t="shared" si="0"/>
        <v>70.142857142857139</v>
      </c>
      <c r="J16" s="37" t="s">
        <v>116</v>
      </c>
      <c r="K16" s="37">
        <v>26</v>
      </c>
      <c r="L16" s="37">
        <v>266133.8518518518</v>
      </c>
      <c r="M16" s="37"/>
      <c r="N16" s="37"/>
      <c r="O16" s="37"/>
    </row>
    <row r="17" spans="1:18" ht="14.7" thickBot="1" x14ac:dyDescent="0.6">
      <c r="A17" t="s">
        <v>67</v>
      </c>
      <c r="B17">
        <v>185</v>
      </c>
      <c r="C17">
        <v>0</v>
      </c>
      <c r="D17">
        <f t="shared" si="0"/>
        <v>91.428571428571431</v>
      </c>
    </row>
    <row r="18" spans="1:18" x14ac:dyDescent="0.55000000000000004">
      <c r="A18" t="s">
        <v>68</v>
      </c>
      <c r="B18">
        <v>62</v>
      </c>
      <c r="C18">
        <v>185</v>
      </c>
      <c r="D18">
        <f t="shared" si="0"/>
        <v>100.28571428571429</v>
      </c>
      <c r="J18" s="38"/>
      <c r="K18" s="38" t="s">
        <v>122</v>
      </c>
      <c r="L18" s="38" t="s">
        <v>41</v>
      </c>
      <c r="M18" s="38" t="s">
        <v>123</v>
      </c>
      <c r="N18" s="38" t="s">
        <v>124</v>
      </c>
      <c r="O18" s="38" t="s">
        <v>125</v>
      </c>
      <c r="P18" s="38" t="s">
        <v>126</v>
      </c>
      <c r="Q18" s="38" t="s">
        <v>127</v>
      </c>
      <c r="R18" s="38" t="s">
        <v>128</v>
      </c>
    </row>
    <row r="19" spans="1:18" x14ac:dyDescent="0.55000000000000004">
      <c r="A19" t="s">
        <v>69</v>
      </c>
      <c r="B19">
        <v>55</v>
      </c>
      <c r="C19">
        <v>62</v>
      </c>
      <c r="D19">
        <f t="shared" si="0"/>
        <v>69.571428571428569</v>
      </c>
      <c r="J19" s="49" t="s">
        <v>117</v>
      </c>
      <c r="K19" s="49">
        <v>115.60555964064341</v>
      </c>
      <c r="L19">
        <v>25.617621504724102</v>
      </c>
      <c r="M19">
        <v>4.5127358767216066</v>
      </c>
      <c r="N19">
        <v>1.3176748997030009E-4</v>
      </c>
      <c r="O19">
        <v>62.845080521822176</v>
      </c>
      <c r="P19">
        <v>168.36603875946463</v>
      </c>
      <c r="Q19">
        <v>62.845080521822176</v>
      </c>
      <c r="R19">
        <v>168.36603875946463</v>
      </c>
    </row>
    <row r="20" spans="1:18" ht="14.7" thickBot="1" x14ac:dyDescent="0.6">
      <c r="A20" t="s">
        <v>70</v>
      </c>
      <c r="B20">
        <v>0</v>
      </c>
      <c r="C20">
        <v>55</v>
      </c>
      <c r="D20">
        <f t="shared" si="0"/>
        <v>69.571428571428569</v>
      </c>
      <c r="J20" s="50" t="s">
        <v>129</v>
      </c>
      <c r="K20" s="50">
        <v>-0.27024675044550062</v>
      </c>
      <c r="L20" s="37">
        <v>0.19556322622792377</v>
      </c>
      <c r="M20" s="37">
        <v>-1.3818894055804498</v>
      </c>
      <c r="N20" s="37">
        <v>0.17923018661099241</v>
      </c>
      <c r="O20" s="37">
        <v>-0.67301675436272446</v>
      </c>
      <c r="P20" s="37">
        <v>0.13252325347172322</v>
      </c>
      <c r="Q20" s="37">
        <v>-0.67301675436272446</v>
      </c>
      <c r="R20" s="37">
        <v>0.13252325347172322</v>
      </c>
    </row>
    <row r="21" spans="1:18" x14ac:dyDescent="0.55000000000000004">
      <c r="A21" t="s">
        <v>71</v>
      </c>
      <c r="B21">
        <v>55</v>
      </c>
      <c r="C21">
        <v>0</v>
      </c>
      <c r="D21">
        <f t="shared" si="0"/>
        <v>77.428571428571431</v>
      </c>
    </row>
    <row r="22" spans="1:18" x14ac:dyDescent="0.55000000000000004">
      <c r="A22" t="s">
        <v>72</v>
      </c>
      <c r="B22">
        <v>270</v>
      </c>
      <c r="C22">
        <v>55</v>
      </c>
      <c r="D22">
        <f t="shared" si="0"/>
        <v>89.571428571428569</v>
      </c>
    </row>
    <row r="23" spans="1:18" x14ac:dyDescent="0.55000000000000004">
      <c r="A23" t="s">
        <v>73</v>
      </c>
      <c r="B23">
        <v>80</v>
      </c>
      <c r="C23">
        <v>270</v>
      </c>
      <c r="D23">
        <f t="shared" si="0"/>
        <v>101</v>
      </c>
    </row>
    <row r="24" spans="1:18" x14ac:dyDescent="0.55000000000000004">
      <c r="A24" t="s">
        <v>74</v>
      </c>
      <c r="B24">
        <v>0</v>
      </c>
      <c r="C24">
        <v>80</v>
      </c>
      <c r="D24">
        <f t="shared" si="0"/>
        <v>74.571428571428569</v>
      </c>
      <c r="J24" t="s">
        <v>130</v>
      </c>
      <c r="O24">
        <v>-0.27024999999999999</v>
      </c>
    </row>
    <row r="25" spans="1:18" ht="14.7" thickBot="1" x14ac:dyDescent="0.6">
      <c r="A25" t="s">
        <v>75</v>
      </c>
      <c r="B25">
        <v>90</v>
      </c>
      <c r="C25">
        <v>0</v>
      </c>
      <c r="D25">
        <f t="shared" si="0"/>
        <v>78.571428571428569</v>
      </c>
      <c r="O25">
        <v>115.6056</v>
      </c>
    </row>
    <row r="26" spans="1:18" x14ac:dyDescent="0.55000000000000004">
      <c r="A26" t="s">
        <v>76</v>
      </c>
      <c r="B26">
        <v>60</v>
      </c>
      <c r="C26">
        <v>90</v>
      </c>
      <c r="D26">
        <f t="shared" si="0"/>
        <v>79.285714285714292</v>
      </c>
      <c r="J26" s="38" t="s">
        <v>131</v>
      </c>
      <c r="K26" s="38" t="s">
        <v>132</v>
      </c>
      <c r="L26" s="38" t="s">
        <v>133</v>
      </c>
    </row>
    <row r="27" spans="1:18" x14ac:dyDescent="0.55000000000000004">
      <c r="A27" t="s">
        <v>77</v>
      </c>
      <c r="B27">
        <v>0</v>
      </c>
      <c r="C27">
        <v>60</v>
      </c>
      <c r="D27">
        <f t="shared" si="0"/>
        <v>79.285714285714292</v>
      </c>
      <c r="J27">
        <v>1</v>
      </c>
      <c r="K27">
        <v>102.09322211836837</v>
      </c>
      <c r="L27">
        <v>-76.093222118368374</v>
      </c>
      <c r="O27">
        <f>O24*B25+O25</f>
        <v>91.28309999999999</v>
      </c>
    </row>
    <row r="28" spans="1:18" x14ac:dyDescent="0.55000000000000004">
      <c r="A28" t="s">
        <v>78</v>
      </c>
      <c r="B28">
        <v>270</v>
      </c>
      <c r="C28">
        <v>0</v>
      </c>
      <c r="D28">
        <f t="shared" si="0"/>
        <v>110</v>
      </c>
      <c r="J28">
        <v>2</v>
      </c>
      <c r="K28">
        <v>108.5791441290604</v>
      </c>
      <c r="L28">
        <v>133.42085587093959</v>
      </c>
    </row>
    <row r="29" spans="1:18" x14ac:dyDescent="0.55000000000000004">
      <c r="A29" t="s">
        <v>79</v>
      </c>
      <c r="B29">
        <v>185</v>
      </c>
      <c r="C29">
        <v>270</v>
      </c>
      <c r="D29">
        <f t="shared" si="0"/>
        <v>97.857142857142861</v>
      </c>
      <c r="J29">
        <v>3</v>
      </c>
      <c r="K29">
        <v>50.205846032832255</v>
      </c>
      <c r="L29">
        <v>-0.20584603283225533</v>
      </c>
    </row>
    <row r="30" spans="1:18" x14ac:dyDescent="0.55000000000000004">
      <c r="A30" s="52"/>
      <c r="B30" s="52"/>
      <c r="C30">
        <v>185</v>
      </c>
      <c r="J30">
        <v>4</v>
      </c>
      <c r="K30">
        <v>102.09322211836837</v>
      </c>
      <c r="L30">
        <v>-77.093222118368374</v>
      </c>
    </row>
    <row r="31" spans="1:18" x14ac:dyDescent="0.55000000000000004">
      <c r="J31">
        <v>5</v>
      </c>
      <c r="K31">
        <v>108.84939087950589</v>
      </c>
      <c r="L31">
        <v>-108.84939087950589</v>
      </c>
    </row>
    <row r="32" spans="1:18" x14ac:dyDescent="0.55000000000000004">
      <c r="J32">
        <v>6</v>
      </c>
      <c r="K32">
        <v>115.60555964064341</v>
      </c>
      <c r="L32">
        <v>164.39444035935659</v>
      </c>
    </row>
    <row r="33" spans="10:12" x14ac:dyDescent="0.55000000000000004">
      <c r="J33">
        <v>7</v>
      </c>
      <c r="K33">
        <v>39.936469515903241</v>
      </c>
      <c r="L33">
        <v>20.063530484096759</v>
      </c>
    </row>
    <row r="34" spans="10:12" x14ac:dyDescent="0.55000000000000004">
      <c r="J34">
        <v>8</v>
      </c>
      <c r="K34">
        <v>99.390754613913373</v>
      </c>
      <c r="L34">
        <v>-63.390754613913373</v>
      </c>
    </row>
    <row r="35" spans="10:12" x14ac:dyDescent="0.55000000000000004">
      <c r="J35">
        <v>9</v>
      </c>
      <c r="K35">
        <v>105.87667662460538</v>
      </c>
      <c r="L35">
        <v>-105.87667662460538</v>
      </c>
    </row>
    <row r="36" spans="10:12" x14ac:dyDescent="0.55000000000000004">
      <c r="J36">
        <v>10</v>
      </c>
      <c r="K36">
        <v>115.60555964064341</v>
      </c>
      <c r="L36">
        <v>154.39444035935659</v>
      </c>
    </row>
    <row r="37" spans="10:12" x14ac:dyDescent="0.55000000000000004">
      <c r="J37">
        <v>11</v>
      </c>
      <c r="K37">
        <v>42.638937020358242</v>
      </c>
      <c r="L37">
        <v>-42.638937020358242</v>
      </c>
    </row>
    <row r="38" spans="10:12" x14ac:dyDescent="0.55000000000000004">
      <c r="J38">
        <v>12</v>
      </c>
      <c r="K38">
        <v>115.60555964064341</v>
      </c>
      <c r="L38">
        <v>-115.60555964064341</v>
      </c>
    </row>
    <row r="39" spans="10:12" x14ac:dyDescent="0.55000000000000004">
      <c r="J39">
        <v>13</v>
      </c>
      <c r="K39">
        <v>115.60555964064341</v>
      </c>
      <c r="L39">
        <v>69.394440359356594</v>
      </c>
    </row>
    <row r="40" spans="10:12" x14ac:dyDescent="0.55000000000000004">
      <c r="J40">
        <v>14</v>
      </c>
      <c r="K40">
        <v>65.609910808225791</v>
      </c>
      <c r="L40">
        <v>-65.609910808225791</v>
      </c>
    </row>
    <row r="41" spans="10:12" x14ac:dyDescent="0.55000000000000004">
      <c r="J41">
        <v>15</v>
      </c>
      <c r="K41">
        <v>115.60555964064341</v>
      </c>
      <c r="L41">
        <v>69.394440359356594</v>
      </c>
    </row>
    <row r="42" spans="10:12" x14ac:dyDescent="0.55000000000000004">
      <c r="J42">
        <v>16</v>
      </c>
      <c r="K42">
        <v>65.609910808225791</v>
      </c>
      <c r="L42">
        <v>-3.6099108082257914</v>
      </c>
    </row>
    <row r="43" spans="10:12" x14ac:dyDescent="0.55000000000000004">
      <c r="J43">
        <v>17</v>
      </c>
      <c r="K43">
        <v>98.85026111302237</v>
      </c>
      <c r="L43">
        <v>-43.85026111302237</v>
      </c>
    </row>
    <row r="44" spans="10:12" x14ac:dyDescent="0.55000000000000004">
      <c r="J44">
        <v>18</v>
      </c>
      <c r="K44">
        <v>100.74198836614087</v>
      </c>
      <c r="L44">
        <v>-100.74198836614087</v>
      </c>
    </row>
    <row r="45" spans="10:12" x14ac:dyDescent="0.55000000000000004">
      <c r="J45">
        <v>19</v>
      </c>
      <c r="K45">
        <v>115.60555964064341</v>
      </c>
      <c r="L45">
        <v>-60.605559640643406</v>
      </c>
    </row>
    <row r="46" spans="10:12" x14ac:dyDescent="0.55000000000000004">
      <c r="J46">
        <v>20</v>
      </c>
      <c r="K46">
        <v>100.74198836614087</v>
      </c>
      <c r="L46">
        <v>169.25801163385913</v>
      </c>
    </row>
    <row r="47" spans="10:12" x14ac:dyDescent="0.55000000000000004">
      <c r="J47">
        <v>21</v>
      </c>
      <c r="K47">
        <v>42.638937020358242</v>
      </c>
      <c r="L47">
        <v>37.361062979641758</v>
      </c>
    </row>
    <row r="48" spans="10:12" x14ac:dyDescent="0.55000000000000004">
      <c r="J48">
        <v>22</v>
      </c>
      <c r="K48">
        <v>93.985819605003357</v>
      </c>
      <c r="L48">
        <v>-93.985819605003357</v>
      </c>
    </row>
    <row r="49" spans="10:12" x14ac:dyDescent="0.55000000000000004">
      <c r="J49">
        <v>23</v>
      </c>
      <c r="K49">
        <v>115.60555964064341</v>
      </c>
      <c r="L49">
        <v>-25.605559640643406</v>
      </c>
    </row>
    <row r="50" spans="10:12" x14ac:dyDescent="0.55000000000000004">
      <c r="J50">
        <v>24</v>
      </c>
      <c r="K50">
        <v>91.283352100548342</v>
      </c>
      <c r="L50">
        <v>-31.283352100548342</v>
      </c>
    </row>
    <row r="51" spans="10:12" x14ac:dyDescent="0.55000000000000004">
      <c r="J51">
        <v>25</v>
      </c>
      <c r="K51">
        <v>99.390754613913373</v>
      </c>
      <c r="L51">
        <v>-99.390754613913373</v>
      </c>
    </row>
    <row r="52" spans="10:12" x14ac:dyDescent="0.55000000000000004">
      <c r="J52">
        <v>26</v>
      </c>
      <c r="K52">
        <v>115.60555964064341</v>
      </c>
      <c r="L52">
        <v>154.39444035935659</v>
      </c>
    </row>
    <row r="53" spans="10:12" ht="14.7" thickBot="1" x14ac:dyDescent="0.6">
      <c r="J53" s="37">
        <v>27</v>
      </c>
      <c r="K53" s="37">
        <v>42.638937020358242</v>
      </c>
      <c r="L53" s="37">
        <v>142.36106297964176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descr stat by weeks</vt:lpstr>
      <vt:lpstr>CHI -SQARE</vt:lpstr>
      <vt:lpstr>Histogram</vt:lpstr>
      <vt:lpstr>MAIN DATA+control chr</vt:lpstr>
      <vt:lpstr>pareto after</vt:lpstr>
      <vt:lpstr>Pareto</vt:lpstr>
      <vt:lpstr>autocorrelation</vt:lpstr>
      <vt:lpstr>moving aver</vt:lpstr>
      <vt:lpstr>descriptive stat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maya mileva</cp:lastModifiedBy>
  <dcterms:created xsi:type="dcterms:W3CDTF">2019-02-01T22:44:05Z</dcterms:created>
  <dcterms:modified xsi:type="dcterms:W3CDTF">2020-04-13T09:08:52Z</dcterms:modified>
</cp:coreProperties>
</file>