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shi\Downloads\"/>
    </mc:Choice>
  </mc:AlternateContent>
  <xr:revisionPtr revIDLastSave="0" documentId="13_ncr:1_{FDC56B24-189D-41F1-A0D6-33BBF4D878CC}" xr6:coauthVersionLast="47" xr6:coauthVersionMax="47" xr10:uidLastSave="{00000000-0000-0000-0000-000000000000}"/>
  <bookViews>
    <workbookView xWindow="-110" yWindow="-110" windowWidth="25820" windowHeight="15500" tabRatio="497" xr2:uid="{00000000-000D-0000-FFFF-FFFF00000000}"/>
  </bookViews>
  <sheets>
    <sheet name="Historical Data" sheetId="7" r:id="rId1"/>
    <sheet name="Competitor Beta" sheetId="16" state="hidden" r:id="rId2"/>
    <sheet name="Intrinsic Growth Rate" sheetId="20" state="hidden" r:id="rId3"/>
    <sheet name="DCF_Model" sheetId="19" r:id="rId4"/>
    <sheet name="Sensitivity analysis" sheetId="24" r:id="rId5"/>
    <sheet name="Relative" sheetId="23" r:id="rId6"/>
    <sheet name="DDM" sheetId="22" r:id="rId7"/>
    <sheet name="Data Sheet" sheetId="6" r:id="rId8"/>
    <sheet name="Beta" sheetId="14" r:id="rId9"/>
    <sheet name="52 Week Share Price" sheetId="25" r:id="rId10"/>
    <sheet name="Football Field" sheetId="26" r:id="rId11"/>
    <sheet name="Sheet1" sheetId="27" r:id="rId12"/>
  </sheets>
  <externalReferences>
    <externalReference r:id="rId13"/>
  </externalReferences>
  <definedNames>
    <definedName name="_xlnm._FilterDatabase" localSheetId="8" hidden="1">Beta!$B$4:$C$125</definedName>
    <definedName name="_xlnm.Print_Area" localSheetId="8">Beta!$A$1:$H$2435</definedName>
    <definedName name="_xlnm.Print_Area" localSheetId="3">DCF_Model!$A$1:$P$48</definedName>
    <definedName name="_xlnm.Print_Area" localSheetId="6">DDM!$A$1:$I$10</definedName>
    <definedName name="_xlnm.Print_Area" localSheetId="5">Relative!$A$1:$P$53</definedName>
    <definedName name="_xlnm.Print_Area" localSheetId="4">'Sensitivity analysis'!$A$1:$N$25</definedName>
    <definedName name="UPDATE">'Data Sheet'!$E$1</definedName>
  </definedNames>
  <calcPr calcId="191029" iterate="1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4" l="1"/>
  <c r="M28" i="19" s="1"/>
  <c r="I2" i="22"/>
  <c r="B6" i="26"/>
  <c r="D6" i="26" s="1"/>
  <c r="D11" i="26"/>
  <c r="C11" i="26" s="1"/>
  <c r="B11" i="26"/>
  <c r="B10" i="26"/>
  <c r="C6" i="22"/>
  <c r="J4" i="22"/>
  <c r="J5" i="22"/>
  <c r="D5" i="26"/>
  <c r="B5" i="26"/>
  <c r="N33" i="23"/>
  <c r="I3" i="24"/>
  <c r="M29" i="19"/>
  <c r="J12" i="14"/>
  <c r="J11" i="14"/>
  <c r="J9" i="14"/>
  <c r="J8" i="14"/>
  <c r="D249" i="25"/>
  <c r="D248" i="25"/>
  <c r="C5" i="26" l="1"/>
  <c r="M30" i="19"/>
  <c r="P33" i="23"/>
  <c r="O20" i="23" s="1"/>
  <c r="N20" i="23" s="1"/>
  <c r="P20" i="23" s="1"/>
  <c r="A20" i="23"/>
  <c r="O19" i="23" s="1"/>
  <c r="N19" i="23" s="1"/>
  <c r="P19" i="23" s="1"/>
  <c r="A19" i="23"/>
  <c r="O18" i="23" s="1"/>
  <c r="N18" i="23" s="1"/>
  <c r="P18" i="23" s="1"/>
  <c r="A18" i="23"/>
  <c r="O17" i="23" s="1"/>
  <c r="N17" i="23" s="1"/>
  <c r="P17" i="23" s="1"/>
  <c r="A17" i="23"/>
  <c r="O16" i="23" s="1"/>
  <c r="N16" i="23" s="1"/>
  <c r="P16" i="23" s="1"/>
  <c r="A16" i="23"/>
  <c r="O15" i="23" s="1"/>
  <c r="N15" i="23" s="1"/>
  <c r="P15" i="23" s="1"/>
  <c r="A15" i="23"/>
  <c r="O14" i="23" s="1"/>
  <c r="N14" i="23" s="1"/>
  <c r="P14" i="23" s="1"/>
  <c r="A14" i="23"/>
  <c r="O13" i="23" s="1"/>
  <c r="N13" i="23" s="1"/>
  <c r="P13" i="23" s="1"/>
  <c r="A13" i="23"/>
  <c r="P12" i="23"/>
  <c r="P27" i="23" s="1"/>
  <c r="O12" i="23" s="1"/>
  <c r="N12" i="23" s="1"/>
  <c r="O33" i="23" s="1"/>
  <c r="N35" i="23" s="1"/>
  <c r="A12" i="23"/>
  <c r="I27" i="19"/>
  <c r="O26" i="23" l="1"/>
  <c r="O32" i="23" s="1"/>
  <c r="O34" i="23" s="1"/>
  <c r="O27" i="23"/>
  <c r="O23" i="23"/>
  <c r="O24" i="23"/>
  <c r="O25" i="23"/>
  <c r="O31" i="23" s="1"/>
  <c r="O28" i="23"/>
  <c r="N28" i="23"/>
  <c r="N24" i="23"/>
  <c r="N25" i="23"/>
  <c r="N31" i="23" s="1"/>
  <c r="N26" i="23"/>
  <c r="N32" i="23" s="1"/>
  <c r="N23" i="23"/>
  <c r="N27" i="23"/>
  <c r="O35" i="23"/>
  <c r="P25" i="23"/>
  <c r="P31" i="23" s="1"/>
  <c r="P24" i="23"/>
  <c r="P28" i="23"/>
  <c r="P35" i="23"/>
  <c r="P26" i="23"/>
  <c r="P32" i="23" s="1"/>
  <c r="P34" i="23" s="1"/>
  <c r="P37" i="23" s="1"/>
  <c r="P23" i="23"/>
  <c r="N38" i="23" l="1"/>
  <c r="B7" i="26" s="1"/>
  <c r="O38" i="23"/>
  <c r="D8" i="26" s="1"/>
  <c r="D9" i="26"/>
  <c r="P40" i="23"/>
  <c r="P38" i="23"/>
  <c r="B9" i="26" s="1"/>
  <c r="O37" i="23"/>
  <c r="N34" i="23"/>
  <c r="N37" i="23" s="1"/>
  <c r="D7" i="26" l="1"/>
  <c r="C7" i="26" s="1"/>
  <c r="N40" i="23"/>
  <c r="O40" i="23"/>
  <c r="B8" i="26"/>
  <c r="C8" i="26" s="1"/>
  <c r="C9" i="26"/>
  <c r="M31" i="19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D1275" i="14"/>
  <c r="D1276" i="14"/>
  <c r="D1277" i="14"/>
  <c r="D1278" i="14"/>
  <c r="D1279" i="14"/>
  <c r="D1280" i="14"/>
  <c r="D1281" i="14"/>
  <c r="D1282" i="14"/>
  <c r="D1283" i="14"/>
  <c r="D1284" i="14"/>
  <c r="D1285" i="14"/>
  <c r="D1286" i="14"/>
  <c r="D1287" i="14"/>
  <c r="D1288" i="14"/>
  <c r="D1289" i="14"/>
  <c r="D1290" i="14"/>
  <c r="D1291" i="14"/>
  <c r="D1292" i="14"/>
  <c r="D1293" i="14"/>
  <c r="D1294" i="14"/>
  <c r="D1295" i="14"/>
  <c r="D1296" i="14"/>
  <c r="D1297" i="14"/>
  <c r="D1298" i="14"/>
  <c r="D1299" i="14"/>
  <c r="D1300" i="14"/>
  <c r="D1301" i="14"/>
  <c r="D1302" i="14"/>
  <c r="D1303" i="14"/>
  <c r="D1304" i="14"/>
  <c r="D1305" i="14"/>
  <c r="D1306" i="14"/>
  <c r="D1307" i="14"/>
  <c r="D1308" i="14"/>
  <c r="D1309" i="14"/>
  <c r="D1310" i="14"/>
  <c r="D1311" i="14"/>
  <c r="D1312" i="14"/>
  <c r="D1313" i="14"/>
  <c r="D1314" i="14"/>
  <c r="D1315" i="14"/>
  <c r="D1316" i="14"/>
  <c r="D1317" i="14"/>
  <c r="D1318" i="14"/>
  <c r="D1319" i="14"/>
  <c r="D1320" i="14"/>
  <c r="D1321" i="14"/>
  <c r="D1322" i="14"/>
  <c r="D1323" i="14"/>
  <c r="D1324" i="14"/>
  <c r="D1325" i="14"/>
  <c r="D1326" i="14"/>
  <c r="D1327" i="14"/>
  <c r="D1328" i="14"/>
  <c r="D1329" i="14"/>
  <c r="D1330" i="14"/>
  <c r="D1331" i="14"/>
  <c r="D1332" i="14"/>
  <c r="D1333" i="14"/>
  <c r="D1334" i="14"/>
  <c r="D1335" i="14"/>
  <c r="D1336" i="14"/>
  <c r="D1337" i="14"/>
  <c r="D1338" i="14"/>
  <c r="D1339" i="14"/>
  <c r="D1340" i="14"/>
  <c r="D1341" i="14"/>
  <c r="D1342" i="14"/>
  <c r="D1343" i="14"/>
  <c r="D1344" i="14"/>
  <c r="D1345" i="14"/>
  <c r="D1346" i="14"/>
  <c r="D1347" i="14"/>
  <c r="D1348" i="14"/>
  <c r="D1349" i="14"/>
  <c r="D1350" i="14"/>
  <c r="D1351" i="14"/>
  <c r="D1352" i="14"/>
  <c r="D1353" i="14"/>
  <c r="D1354" i="14"/>
  <c r="D1355" i="14"/>
  <c r="D1356" i="14"/>
  <c r="D1357" i="14"/>
  <c r="D1358" i="14"/>
  <c r="D1359" i="14"/>
  <c r="D1360" i="14"/>
  <c r="D1361" i="14"/>
  <c r="D1362" i="14"/>
  <c r="D1363" i="14"/>
  <c r="D1364" i="14"/>
  <c r="D1365" i="14"/>
  <c r="D1366" i="14"/>
  <c r="D1367" i="14"/>
  <c r="D1368" i="14"/>
  <c r="D1369" i="14"/>
  <c r="D1370" i="14"/>
  <c r="D1371" i="14"/>
  <c r="D1372" i="14"/>
  <c r="D1373" i="14"/>
  <c r="D1374" i="14"/>
  <c r="D1375" i="14"/>
  <c r="D1376" i="14"/>
  <c r="D1377" i="14"/>
  <c r="D1378" i="14"/>
  <c r="D1379" i="14"/>
  <c r="D1380" i="14"/>
  <c r="D1381" i="14"/>
  <c r="D1382" i="14"/>
  <c r="D1383" i="14"/>
  <c r="D1384" i="14"/>
  <c r="D1385" i="14"/>
  <c r="D1386" i="14"/>
  <c r="D1387" i="14"/>
  <c r="D1388" i="14"/>
  <c r="D1389" i="14"/>
  <c r="D1390" i="14"/>
  <c r="D1391" i="14"/>
  <c r="D1392" i="14"/>
  <c r="D1393" i="14"/>
  <c r="D1394" i="14"/>
  <c r="D1395" i="14"/>
  <c r="D1396" i="14"/>
  <c r="D1397" i="14"/>
  <c r="D1398" i="14"/>
  <c r="D1399" i="14"/>
  <c r="D1400" i="14"/>
  <c r="D1401" i="14"/>
  <c r="D1402" i="14"/>
  <c r="D1403" i="14"/>
  <c r="D1404" i="14"/>
  <c r="D1405" i="14"/>
  <c r="D1406" i="14"/>
  <c r="D1407" i="14"/>
  <c r="D1408" i="14"/>
  <c r="D1409" i="14"/>
  <c r="D1410" i="14"/>
  <c r="D1411" i="14"/>
  <c r="D1412" i="14"/>
  <c r="D1413" i="14"/>
  <c r="D1414" i="14"/>
  <c r="D1415" i="14"/>
  <c r="D1416" i="14"/>
  <c r="D1417" i="14"/>
  <c r="D1418" i="14"/>
  <c r="D1419" i="14"/>
  <c r="D1420" i="14"/>
  <c r="D1421" i="14"/>
  <c r="D1422" i="14"/>
  <c r="D1423" i="14"/>
  <c r="D1424" i="14"/>
  <c r="D1425" i="14"/>
  <c r="D1426" i="14"/>
  <c r="D1427" i="14"/>
  <c r="D1428" i="14"/>
  <c r="D1429" i="14"/>
  <c r="D1430" i="14"/>
  <c r="D1431" i="14"/>
  <c r="D1432" i="14"/>
  <c r="D1433" i="14"/>
  <c r="D1434" i="14"/>
  <c r="D1435" i="14"/>
  <c r="D1436" i="14"/>
  <c r="D1437" i="14"/>
  <c r="D1438" i="14"/>
  <c r="D1439" i="14"/>
  <c r="D1440" i="14"/>
  <c r="D1441" i="14"/>
  <c r="D1442" i="14"/>
  <c r="D1443" i="14"/>
  <c r="D1444" i="14"/>
  <c r="D1445" i="14"/>
  <c r="D1446" i="14"/>
  <c r="D1447" i="14"/>
  <c r="D1448" i="14"/>
  <c r="D1449" i="14"/>
  <c r="D1450" i="14"/>
  <c r="D1451" i="14"/>
  <c r="D1452" i="14"/>
  <c r="D1453" i="14"/>
  <c r="D1454" i="14"/>
  <c r="D1455" i="14"/>
  <c r="D1456" i="14"/>
  <c r="D1457" i="14"/>
  <c r="D1458" i="14"/>
  <c r="D1459" i="14"/>
  <c r="D1460" i="14"/>
  <c r="D1461" i="14"/>
  <c r="D1462" i="14"/>
  <c r="D1463" i="14"/>
  <c r="D1464" i="14"/>
  <c r="D1465" i="14"/>
  <c r="D1466" i="14"/>
  <c r="D1467" i="14"/>
  <c r="D1468" i="14"/>
  <c r="D1469" i="14"/>
  <c r="D1470" i="14"/>
  <c r="D1471" i="14"/>
  <c r="D1472" i="14"/>
  <c r="D1473" i="14"/>
  <c r="D1474" i="14"/>
  <c r="D1475" i="14"/>
  <c r="D1476" i="14"/>
  <c r="D1477" i="14"/>
  <c r="D1478" i="14"/>
  <c r="D1479" i="14"/>
  <c r="D1480" i="14"/>
  <c r="D1481" i="14"/>
  <c r="D1482" i="14"/>
  <c r="D1483" i="14"/>
  <c r="D1484" i="14"/>
  <c r="D1485" i="14"/>
  <c r="D1486" i="14"/>
  <c r="D1487" i="14"/>
  <c r="D1488" i="14"/>
  <c r="D1489" i="14"/>
  <c r="D1490" i="14"/>
  <c r="D1491" i="14"/>
  <c r="D1492" i="14"/>
  <c r="D1493" i="14"/>
  <c r="D1494" i="14"/>
  <c r="D1495" i="14"/>
  <c r="D1496" i="14"/>
  <c r="D1497" i="14"/>
  <c r="D1498" i="14"/>
  <c r="D1499" i="14"/>
  <c r="D1500" i="14"/>
  <c r="D1501" i="14"/>
  <c r="D1502" i="14"/>
  <c r="D1503" i="14"/>
  <c r="D1504" i="14"/>
  <c r="D1505" i="14"/>
  <c r="D1506" i="14"/>
  <c r="D1507" i="14"/>
  <c r="D1508" i="14"/>
  <c r="D1509" i="14"/>
  <c r="D1510" i="14"/>
  <c r="D1511" i="14"/>
  <c r="D1512" i="14"/>
  <c r="D1513" i="14"/>
  <c r="D1514" i="14"/>
  <c r="D1515" i="14"/>
  <c r="D1516" i="14"/>
  <c r="D1517" i="14"/>
  <c r="D1518" i="14"/>
  <c r="D1519" i="14"/>
  <c r="D1520" i="14"/>
  <c r="D1521" i="14"/>
  <c r="D1522" i="14"/>
  <c r="D1523" i="14"/>
  <c r="D1524" i="14"/>
  <c r="D1525" i="14"/>
  <c r="D1526" i="14"/>
  <c r="D1527" i="14"/>
  <c r="D1528" i="14"/>
  <c r="D1529" i="14"/>
  <c r="D1530" i="14"/>
  <c r="D1531" i="14"/>
  <c r="D1532" i="14"/>
  <c r="D1533" i="14"/>
  <c r="D1534" i="14"/>
  <c r="D1535" i="14"/>
  <c r="D1536" i="14"/>
  <c r="D1537" i="14"/>
  <c r="D1538" i="14"/>
  <c r="D1539" i="14"/>
  <c r="D1540" i="14"/>
  <c r="D1541" i="14"/>
  <c r="D1542" i="14"/>
  <c r="D1543" i="14"/>
  <c r="D1544" i="14"/>
  <c r="D1545" i="14"/>
  <c r="D1546" i="14"/>
  <c r="D1547" i="14"/>
  <c r="D1548" i="14"/>
  <c r="D1549" i="14"/>
  <c r="D1550" i="14"/>
  <c r="D1551" i="14"/>
  <c r="D1552" i="14"/>
  <c r="D1553" i="14"/>
  <c r="D1554" i="14"/>
  <c r="D1555" i="14"/>
  <c r="D1556" i="14"/>
  <c r="D1557" i="14"/>
  <c r="D1558" i="14"/>
  <c r="D1559" i="14"/>
  <c r="D1560" i="14"/>
  <c r="D1561" i="14"/>
  <c r="D1562" i="14"/>
  <c r="D1563" i="14"/>
  <c r="D1564" i="14"/>
  <c r="D1565" i="14"/>
  <c r="D1566" i="14"/>
  <c r="D1567" i="14"/>
  <c r="D1568" i="14"/>
  <c r="D1569" i="14"/>
  <c r="D1570" i="14"/>
  <c r="D1571" i="14"/>
  <c r="D1572" i="14"/>
  <c r="D1573" i="14"/>
  <c r="D1574" i="14"/>
  <c r="D1575" i="14"/>
  <c r="D1576" i="14"/>
  <c r="D1577" i="14"/>
  <c r="D1578" i="14"/>
  <c r="D1579" i="14"/>
  <c r="D1580" i="14"/>
  <c r="D1581" i="14"/>
  <c r="D1582" i="14"/>
  <c r="D1583" i="14"/>
  <c r="D1584" i="14"/>
  <c r="D1585" i="14"/>
  <c r="D1586" i="14"/>
  <c r="D1587" i="14"/>
  <c r="D1588" i="14"/>
  <c r="D1589" i="14"/>
  <c r="D1590" i="14"/>
  <c r="D1591" i="14"/>
  <c r="D1592" i="14"/>
  <c r="D1593" i="14"/>
  <c r="D1594" i="14"/>
  <c r="D1595" i="14"/>
  <c r="D1596" i="14"/>
  <c r="D1597" i="14"/>
  <c r="D1598" i="14"/>
  <c r="D1599" i="14"/>
  <c r="D1600" i="14"/>
  <c r="D1601" i="14"/>
  <c r="D1602" i="14"/>
  <c r="D1603" i="14"/>
  <c r="D1604" i="14"/>
  <c r="D1605" i="14"/>
  <c r="D1606" i="14"/>
  <c r="D1607" i="14"/>
  <c r="D1608" i="14"/>
  <c r="D1609" i="14"/>
  <c r="D1610" i="14"/>
  <c r="D1611" i="14"/>
  <c r="D1612" i="14"/>
  <c r="D1613" i="14"/>
  <c r="D1614" i="14"/>
  <c r="D1615" i="14"/>
  <c r="D1616" i="14"/>
  <c r="D1617" i="14"/>
  <c r="D1618" i="14"/>
  <c r="D1619" i="14"/>
  <c r="D1620" i="14"/>
  <c r="D1621" i="14"/>
  <c r="D1622" i="14"/>
  <c r="D1623" i="14"/>
  <c r="D1624" i="14"/>
  <c r="D1625" i="14"/>
  <c r="D1626" i="14"/>
  <c r="D1627" i="14"/>
  <c r="D1628" i="14"/>
  <c r="D1629" i="14"/>
  <c r="D1630" i="14"/>
  <c r="D1631" i="14"/>
  <c r="D1632" i="14"/>
  <c r="D1633" i="14"/>
  <c r="D1634" i="14"/>
  <c r="D1635" i="14"/>
  <c r="D1636" i="14"/>
  <c r="D1637" i="14"/>
  <c r="D1638" i="14"/>
  <c r="D1639" i="14"/>
  <c r="D1640" i="14"/>
  <c r="D1641" i="14"/>
  <c r="D1642" i="14"/>
  <c r="D1643" i="14"/>
  <c r="D1644" i="14"/>
  <c r="D1645" i="14"/>
  <c r="D1646" i="14"/>
  <c r="D1647" i="14"/>
  <c r="D1648" i="14"/>
  <c r="D1649" i="14"/>
  <c r="D1650" i="14"/>
  <c r="D1651" i="14"/>
  <c r="D1652" i="14"/>
  <c r="D1653" i="14"/>
  <c r="D1654" i="14"/>
  <c r="D1655" i="14"/>
  <c r="D1656" i="14"/>
  <c r="D1657" i="14"/>
  <c r="D1658" i="14"/>
  <c r="D1659" i="14"/>
  <c r="D1660" i="14"/>
  <c r="D1661" i="14"/>
  <c r="D1662" i="14"/>
  <c r="D1663" i="14"/>
  <c r="D1664" i="14"/>
  <c r="D1665" i="14"/>
  <c r="D1666" i="14"/>
  <c r="D1667" i="14"/>
  <c r="D1668" i="14"/>
  <c r="D1669" i="14"/>
  <c r="D1670" i="14"/>
  <c r="D1671" i="14"/>
  <c r="D1672" i="14"/>
  <c r="D1673" i="14"/>
  <c r="D1674" i="14"/>
  <c r="D1675" i="14"/>
  <c r="D1676" i="14"/>
  <c r="D1677" i="14"/>
  <c r="D1678" i="14"/>
  <c r="D1679" i="14"/>
  <c r="D1680" i="14"/>
  <c r="D1681" i="14"/>
  <c r="D1682" i="14"/>
  <c r="D1683" i="14"/>
  <c r="D1684" i="14"/>
  <c r="D1685" i="14"/>
  <c r="D1686" i="14"/>
  <c r="D1687" i="14"/>
  <c r="D1688" i="14"/>
  <c r="D1689" i="14"/>
  <c r="D1690" i="14"/>
  <c r="D1691" i="14"/>
  <c r="D1692" i="14"/>
  <c r="D1693" i="14"/>
  <c r="D1694" i="14"/>
  <c r="D1695" i="14"/>
  <c r="D1696" i="14"/>
  <c r="D1697" i="14"/>
  <c r="D1698" i="14"/>
  <c r="D1699" i="14"/>
  <c r="D1700" i="14"/>
  <c r="D1701" i="14"/>
  <c r="D1702" i="14"/>
  <c r="D1703" i="14"/>
  <c r="D1704" i="14"/>
  <c r="D1705" i="14"/>
  <c r="D1706" i="14"/>
  <c r="D1707" i="14"/>
  <c r="D1708" i="14"/>
  <c r="D1709" i="14"/>
  <c r="D1710" i="14"/>
  <c r="D1711" i="14"/>
  <c r="D1712" i="14"/>
  <c r="D1713" i="14"/>
  <c r="D1714" i="14"/>
  <c r="D1715" i="14"/>
  <c r="D1716" i="14"/>
  <c r="D1717" i="14"/>
  <c r="D1718" i="14"/>
  <c r="D1719" i="14"/>
  <c r="D1720" i="14"/>
  <c r="D1721" i="14"/>
  <c r="D1722" i="14"/>
  <c r="D1723" i="14"/>
  <c r="D1724" i="14"/>
  <c r="D1725" i="14"/>
  <c r="D1726" i="14"/>
  <c r="D1727" i="14"/>
  <c r="D1728" i="14"/>
  <c r="D1729" i="14"/>
  <c r="D1730" i="14"/>
  <c r="D1731" i="14"/>
  <c r="D1732" i="14"/>
  <c r="D1733" i="14"/>
  <c r="D1734" i="14"/>
  <c r="D1735" i="14"/>
  <c r="D1736" i="14"/>
  <c r="D1737" i="14"/>
  <c r="D1738" i="14"/>
  <c r="D1739" i="14"/>
  <c r="D1740" i="14"/>
  <c r="D1741" i="14"/>
  <c r="D1742" i="14"/>
  <c r="D1743" i="14"/>
  <c r="D1744" i="14"/>
  <c r="D1745" i="14"/>
  <c r="D1746" i="14"/>
  <c r="D1747" i="14"/>
  <c r="D1748" i="14"/>
  <c r="D1749" i="14"/>
  <c r="D1750" i="14"/>
  <c r="D1751" i="14"/>
  <c r="D1752" i="14"/>
  <c r="D1753" i="14"/>
  <c r="D1754" i="14"/>
  <c r="D1755" i="14"/>
  <c r="D1756" i="14"/>
  <c r="D1757" i="14"/>
  <c r="D1758" i="14"/>
  <c r="D1759" i="14"/>
  <c r="D1760" i="14"/>
  <c r="D1761" i="14"/>
  <c r="D1762" i="14"/>
  <c r="D1763" i="14"/>
  <c r="D1764" i="14"/>
  <c r="D1765" i="14"/>
  <c r="D1766" i="14"/>
  <c r="D1767" i="14"/>
  <c r="D1768" i="14"/>
  <c r="D1769" i="14"/>
  <c r="D1770" i="14"/>
  <c r="D1771" i="14"/>
  <c r="D1772" i="14"/>
  <c r="D1773" i="14"/>
  <c r="D1774" i="14"/>
  <c r="D1775" i="14"/>
  <c r="D1776" i="14"/>
  <c r="D1777" i="14"/>
  <c r="D1778" i="14"/>
  <c r="D1779" i="14"/>
  <c r="D1780" i="14"/>
  <c r="D1781" i="14"/>
  <c r="D1782" i="14"/>
  <c r="D1783" i="14"/>
  <c r="D1784" i="14"/>
  <c r="D1785" i="14"/>
  <c r="D1786" i="14"/>
  <c r="D1787" i="14"/>
  <c r="D1788" i="14"/>
  <c r="D1789" i="14"/>
  <c r="D1790" i="14"/>
  <c r="D1791" i="14"/>
  <c r="D1792" i="14"/>
  <c r="D1793" i="14"/>
  <c r="D1794" i="14"/>
  <c r="D1795" i="14"/>
  <c r="D1796" i="14"/>
  <c r="D1797" i="14"/>
  <c r="D1798" i="14"/>
  <c r="D1799" i="14"/>
  <c r="D1800" i="14"/>
  <c r="D1801" i="14"/>
  <c r="D1802" i="14"/>
  <c r="D1803" i="14"/>
  <c r="D1804" i="14"/>
  <c r="D1805" i="14"/>
  <c r="D1806" i="14"/>
  <c r="D1807" i="14"/>
  <c r="D1808" i="14"/>
  <c r="D1809" i="14"/>
  <c r="D1810" i="14"/>
  <c r="D1811" i="14"/>
  <c r="D1812" i="14"/>
  <c r="D1813" i="14"/>
  <c r="D1814" i="14"/>
  <c r="D1815" i="14"/>
  <c r="D1816" i="14"/>
  <c r="D1817" i="14"/>
  <c r="D1818" i="14"/>
  <c r="D1819" i="14"/>
  <c r="D1820" i="14"/>
  <c r="D1821" i="14"/>
  <c r="D1822" i="14"/>
  <c r="D1823" i="14"/>
  <c r="D1824" i="14"/>
  <c r="D1825" i="14"/>
  <c r="D1826" i="14"/>
  <c r="D1827" i="14"/>
  <c r="D1828" i="14"/>
  <c r="D1829" i="14"/>
  <c r="D1830" i="14"/>
  <c r="D1831" i="14"/>
  <c r="D1832" i="14"/>
  <c r="D1833" i="14"/>
  <c r="D1834" i="14"/>
  <c r="D1835" i="14"/>
  <c r="D1836" i="14"/>
  <c r="D1837" i="14"/>
  <c r="D1838" i="14"/>
  <c r="D1839" i="14"/>
  <c r="D1840" i="14"/>
  <c r="D1841" i="14"/>
  <c r="D1842" i="14"/>
  <c r="D1843" i="14"/>
  <c r="D1844" i="14"/>
  <c r="D1845" i="14"/>
  <c r="D1846" i="14"/>
  <c r="D1847" i="14"/>
  <c r="D1848" i="14"/>
  <c r="D1849" i="14"/>
  <c r="D1850" i="14"/>
  <c r="D1851" i="14"/>
  <c r="D1852" i="14"/>
  <c r="D1853" i="14"/>
  <c r="D1854" i="14"/>
  <c r="D1855" i="14"/>
  <c r="D1856" i="14"/>
  <c r="D1857" i="14"/>
  <c r="D1858" i="14"/>
  <c r="D1859" i="14"/>
  <c r="D1860" i="14"/>
  <c r="D1861" i="14"/>
  <c r="D1862" i="14"/>
  <c r="D1863" i="14"/>
  <c r="D1864" i="14"/>
  <c r="D1865" i="14"/>
  <c r="D1866" i="14"/>
  <c r="D1867" i="14"/>
  <c r="D1868" i="14"/>
  <c r="D1869" i="14"/>
  <c r="D1870" i="14"/>
  <c r="D1871" i="14"/>
  <c r="D1872" i="14"/>
  <c r="D1873" i="14"/>
  <c r="D1874" i="14"/>
  <c r="D1875" i="14"/>
  <c r="D1876" i="14"/>
  <c r="D1877" i="14"/>
  <c r="D1878" i="14"/>
  <c r="D1879" i="14"/>
  <c r="D1880" i="14"/>
  <c r="D1881" i="14"/>
  <c r="D1882" i="14"/>
  <c r="D1883" i="14"/>
  <c r="D1884" i="14"/>
  <c r="D1885" i="14"/>
  <c r="D1886" i="14"/>
  <c r="D1887" i="14"/>
  <c r="D1888" i="14"/>
  <c r="D1889" i="14"/>
  <c r="D1890" i="14"/>
  <c r="D1891" i="14"/>
  <c r="D1892" i="14"/>
  <c r="D1893" i="14"/>
  <c r="D1894" i="14"/>
  <c r="D1895" i="14"/>
  <c r="D1896" i="14"/>
  <c r="D1897" i="14"/>
  <c r="D1898" i="14"/>
  <c r="D1899" i="14"/>
  <c r="D1900" i="14"/>
  <c r="D1901" i="14"/>
  <c r="D1902" i="14"/>
  <c r="D1903" i="14"/>
  <c r="D1904" i="14"/>
  <c r="D1905" i="14"/>
  <c r="D1906" i="14"/>
  <c r="D1907" i="14"/>
  <c r="D1908" i="14"/>
  <c r="D1909" i="14"/>
  <c r="D1910" i="14"/>
  <c r="D1911" i="14"/>
  <c r="D1912" i="14"/>
  <c r="D1913" i="14"/>
  <c r="D1914" i="14"/>
  <c r="D1915" i="14"/>
  <c r="D1916" i="14"/>
  <c r="D1917" i="14"/>
  <c r="D1918" i="14"/>
  <c r="D1919" i="14"/>
  <c r="D1920" i="14"/>
  <c r="D1921" i="14"/>
  <c r="D1922" i="14"/>
  <c r="D1923" i="14"/>
  <c r="D1924" i="14"/>
  <c r="D1925" i="14"/>
  <c r="D1926" i="14"/>
  <c r="D1927" i="14"/>
  <c r="D1928" i="14"/>
  <c r="D1929" i="14"/>
  <c r="D1930" i="14"/>
  <c r="D1931" i="14"/>
  <c r="D1932" i="14"/>
  <c r="D1933" i="14"/>
  <c r="D1934" i="14"/>
  <c r="D1935" i="14"/>
  <c r="D1936" i="14"/>
  <c r="D1937" i="14"/>
  <c r="D1938" i="14"/>
  <c r="D1939" i="14"/>
  <c r="D1940" i="14"/>
  <c r="D1941" i="14"/>
  <c r="D1942" i="14"/>
  <c r="D1943" i="14"/>
  <c r="D1944" i="14"/>
  <c r="D1945" i="14"/>
  <c r="D1946" i="14"/>
  <c r="D1947" i="14"/>
  <c r="D1948" i="14"/>
  <c r="D1949" i="14"/>
  <c r="D1950" i="14"/>
  <c r="D1951" i="14"/>
  <c r="D1952" i="14"/>
  <c r="D1953" i="14"/>
  <c r="D1954" i="14"/>
  <c r="D1955" i="14"/>
  <c r="D1956" i="14"/>
  <c r="D1957" i="14"/>
  <c r="D1958" i="14"/>
  <c r="D1959" i="14"/>
  <c r="D1960" i="14"/>
  <c r="D1961" i="14"/>
  <c r="D1962" i="14"/>
  <c r="D1963" i="14"/>
  <c r="D1964" i="14"/>
  <c r="D1965" i="14"/>
  <c r="D1966" i="14"/>
  <c r="D1967" i="14"/>
  <c r="D1968" i="14"/>
  <c r="D1969" i="14"/>
  <c r="D1970" i="14"/>
  <c r="D1971" i="14"/>
  <c r="D1972" i="14"/>
  <c r="D1973" i="14"/>
  <c r="D1974" i="14"/>
  <c r="D1975" i="14"/>
  <c r="D1976" i="14"/>
  <c r="D1977" i="14"/>
  <c r="D1978" i="14"/>
  <c r="D1979" i="14"/>
  <c r="D1980" i="14"/>
  <c r="D1981" i="14"/>
  <c r="D1982" i="14"/>
  <c r="D1983" i="14"/>
  <c r="D1984" i="14"/>
  <c r="D1985" i="14"/>
  <c r="D1986" i="14"/>
  <c r="D1987" i="14"/>
  <c r="D1988" i="14"/>
  <c r="D1989" i="14"/>
  <c r="D1990" i="14"/>
  <c r="D1991" i="14"/>
  <c r="D1992" i="14"/>
  <c r="D1993" i="14"/>
  <c r="D1994" i="14"/>
  <c r="D1995" i="14"/>
  <c r="D1996" i="14"/>
  <c r="D1997" i="14"/>
  <c r="D1998" i="14"/>
  <c r="D1999" i="14"/>
  <c r="D2000" i="14"/>
  <c r="D2001" i="14"/>
  <c r="D2002" i="14"/>
  <c r="D2003" i="14"/>
  <c r="D2004" i="14"/>
  <c r="D2005" i="14"/>
  <c r="D2006" i="14"/>
  <c r="D2007" i="14"/>
  <c r="D2008" i="14"/>
  <c r="D2009" i="14"/>
  <c r="D2010" i="14"/>
  <c r="D2011" i="14"/>
  <c r="D2012" i="14"/>
  <c r="D2013" i="14"/>
  <c r="D2014" i="14"/>
  <c r="D2015" i="14"/>
  <c r="D2016" i="14"/>
  <c r="D2017" i="14"/>
  <c r="D2018" i="14"/>
  <c r="D2019" i="14"/>
  <c r="D2020" i="14"/>
  <c r="D2021" i="14"/>
  <c r="D2022" i="14"/>
  <c r="D2023" i="14"/>
  <c r="D2024" i="14"/>
  <c r="D2025" i="14"/>
  <c r="D2026" i="14"/>
  <c r="D2027" i="14"/>
  <c r="D2028" i="14"/>
  <c r="D2029" i="14"/>
  <c r="D2030" i="14"/>
  <c r="D2031" i="14"/>
  <c r="D2032" i="14"/>
  <c r="D2033" i="14"/>
  <c r="D2034" i="14"/>
  <c r="D2035" i="14"/>
  <c r="D2036" i="14"/>
  <c r="D2037" i="14"/>
  <c r="D2038" i="14"/>
  <c r="D2039" i="14"/>
  <c r="D2040" i="14"/>
  <c r="D2041" i="14"/>
  <c r="D2042" i="14"/>
  <c r="D2043" i="14"/>
  <c r="D2044" i="14"/>
  <c r="D2045" i="14"/>
  <c r="D2046" i="14"/>
  <c r="D2047" i="14"/>
  <c r="D2048" i="14"/>
  <c r="D2049" i="14"/>
  <c r="D2050" i="14"/>
  <c r="D2051" i="14"/>
  <c r="D2052" i="14"/>
  <c r="D2053" i="14"/>
  <c r="D2054" i="14"/>
  <c r="D2055" i="14"/>
  <c r="D2056" i="14"/>
  <c r="D2057" i="14"/>
  <c r="D2058" i="14"/>
  <c r="D2059" i="14"/>
  <c r="D2060" i="14"/>
  <c r="D2061" i="14"/>
  <c r="D2062" i="14"/>
  <c r="D2063" i="14"/>
  <c r="D2064" i="14"/>
  <c r="D2065" i="14"/>
  <c r="D2066" i="14"/>
  <c r="D2067" i="14"/>
  <c r="D2068" i="14"/>
  <c r="D2069" i="14"/>
  <c r="D2070" i="14"/>
  <c r="D2071" i="14"/>
  <c r="D2072" i="14"/>
  <c r="D2073" i="14"/>
  <c r="D2074" i="14"/>
  <c r="D2075" i="14"/>
  <c r="D2076" i="14"/>
  <c r="D2077" i="14"/>
  <c r="D2078" i="14"/>
  <c r="D2079" i="14"/>
  <c r="D2080" i="14"/>
  <c r="D2081" i="14"/>
  <c r="D2082" i="14"/>
  <c r="D2083" i="14"/>
  <c r="D2084" i="14"/>
  <c r="D2085" i="14"/>
  <c r="D2086" i="14"/>
  <c r="D2087" i="14"/>
  <c r="D2088" i="14"/>
  <c r="D2089" i="14"/>
  <c r="D2090" i="14"/>
  <c r="D2091" i="14"/>
  <c r="D2092" i="14"/>
  <c r="D2093" i="14"/>
  <c r="D2094" i="14"/>
  <c r="D2095" i="14"/>
  <c r="D2096" i="14"/>
  <c r="D2097" i="14"/>
  <c r="D2098" i="14"/>
  <c r="D2099" i="14"/>
  <c r="D2100" i="14"/>
  <c r="D2101" i="14"/>
  <c r="D2102" i="14"/>
  <c r="D2103" i="14"/>
  <c r="D2104" i="14"/>
  <c r="D2105" i="14"/>
  <c r="D2106" i="14"/>
  <c r="D2107" i="14"/>
  <c r="D2108" i="14"/>
  <c r="D2109" i="14"/>
  <c r="D2110" i="14"/>
  <c r="D2111" i="14"/>
  <c r="D2112" i="14"/>
  <c r="D2113" i="14"/>
  <c r="D2114" i="14"/>
  <c r="D2115" i="14"/>
  <c r="D2116" i="14"/>
  <c r="D2117" i="14"/>
  <c r="D2118" i="14"/>
  <c r="D2119" i="14"/>
  <c r="D2120" i="14"/>
  <c r="D2121" i="14"/>
  <c r="D2122" i="14"/>
  <c r="D2123" i="14"/>
  <c r="D2124" i="14"/>
  <c r="D2125" i="14"/>
  <c r="D2126" i="14"/>
  <c r="D2127" i="14"/>
  <c r="D2128" i="14"/>
  <c r="D2129" i="14"/>
  <c r="D2130" i="14"/>
  <c r="D2131" i="14"/>
  <c r="D2132" i="14"/>
  <c r="D2133" i="14"/>
  <c r="D2134" i="14"/>
  <c r="D2135" i="14"/>
  <c r="D2136" i="14"/>
  <c r="D2137" i="14"/>
  <c r="D2138" i="14"/>
  <c r="D2139" i="14"/>
  <c r="D2140" i="14"/>
  <c r="D2141" i="14"/>
  <c r="D2142" i="14"/>
  <c r="D2143" i="14"/>
  <c r="D2144" i="14"/>
  <c r="D2145" i="14"/>
  <c r="D2146" i="14"/>
  <c r="D2147" i="14"/>
  <c r="D2148" i="14"/>
  <c r="D2149" i="14"/>
  <c r="D2150" i="14"/>
  <c r="D2151" i="14"/>
  <c r="D2152" i="14"/>
  <c r="D2153" i="14"/>
  <c r="D2154" i="14"/>
  <c r="D2155" i="14"/>
  <c r="D2156" i="14"/>
  <c r="D2157" i="14"/>
  <c r="D2158" i="14"/>
  <c r="D2159" i="14"/>
  <c r="D2160" i="14"/>
  <c r="D2161" i="14"/>
  <c r="D2162" i="14"/>
  <c r="D2163" i="14"/>
  <c r="D2164" i="14"/>
  <c r="D2165" i="14"/>
  <c r="D2166" i="14"/>
  <c r="D2167" i="14"/>
  <c r="D2168" i="14"/>
  <c r="D2169" i="14"/>
  <c r="D2170" i="14"/>
  <c r="D2171" i="14"/>
  <c r="D2172" i="14"/>
  <c r="D2173" i="14"/>
  <c r="D2174" i="14"/>
  <c r="D2175" i="14"/>
  <c r="D2176" i="14"/>
  <c r="D2177" i="14"/>
  <c r="D2178" i="14"/>
  <c r="D2179" i="14"/>
  <c r="D2180" i="14"/>
  <c r="D2181" i="14"/>
  <c r="D2182" i="14"/>
  <c r="D2183" i="14"/>
  <c r="D2184" i="14"/>
  <c r="D2185" i="14"/>
  <c r="D2186" i="14"/>
  <c r="D2187" i="14"/>
  <c r="D2188" i="14"/>
  <c r="D2189" i="14"/>
  <c r="D2190" i="14"/>
  <c r="D2191" i="14"/>
  <c r="D2192" i="14"/>
  <c r="D2193" i="14"/>
  <c r="D2194" i="14"/>
  <c r="D2195" i="14"/>
  <c r="D2196" i="14"/>
  <c r="D2197" i="14"/>
  <c r="D2198" i="14"/>
  <c r="D2199" i="14"/>
  <c r="D2200" i="14"/>
  <c r="D2201" i="14"/>
  <c r="D2202" i="14"/>
  <c r="D2203" i="14"/>
  <c r="D2204" i="14"/>
  <c r="D2205" i="14"/>
  <c r="D2206" i="14"/>
  <c r="D2207" i="14"/>
  <c r="D2208" i="14"/>
  <c r="D2209" i="14"/>
  <c r="D2210" i="14"/>
  <c r="D2211" i="14"/>
  <c r="D2212" i="14"/>
  <c r="D2213" i="14"/>
  <c r="D2214" i="14"/>
  <c r="D2215" i="14"/>
  <c r="D2216" i="14"/>
  <c r="D2217" i="14"/>
  <c r="D2218" i="14"/>
  <c r="D2219" i="14"/>
  <c r="D2220" i="14"/>
  <c r="D2221" i="14"/>
  <c r="D2222" i="14"/>
  <c r="D2223" i="14"/>
  <c r="D2224" i="14"/>
  <c r="D2225" i="14"/>
  <c r="D2226" i="14"/>
  <c r="D2227" i="14"/>
  <c r="D2228" i="14"/>
  <c r="D2229" i="14"/>
  <c r="D2230" i="14"/>
  <c r="D2231" i="14"/>
  <c r="D2232" i="14"/>
  <c r="D2233" i="14"/>
  <c r="D2234" i="14"/>
  <c r="D2235" i="14"/>
  <c r="D2236" i="14"/>
  <c r="D2237" i="14"/>
  <c r="D2238" i="14"/>
  <c r="D2239" i="14"/>
  <c r="D2240" i="14"/>
  <c r="D2241" i="14"/>
  <c r="D2242" i="14"/>
  <c r="D2243" i="14"/>
  <c r="D2244" i="14"/>
  <c r="D2245" i="14"/>
  <c r="D2246" i="14"/>
  <c r="D2247" i="14"/>
  <c r="D2248" i="14"/>
  <c r="D2249" i="14"/>
  <c r="D2250" i="14"/>
  <c r="D2251" i="14"/>
  <c r="D2252" i="14"/>
  <c r="D2253" i="14"/>
  <c r="D2254" i="14"/>
  <c r="D2255" i="14"/>
  <c r="D2256" i="14"/>
  <c r="D2257" i="14"/>
  <c r="D2258" i="14"/>
  <c r="D2259" i="14"/>
  <c r="D2260" i="14"/>
  <c r="D2261" i="14"/>
  <c r="D2262" i="14"/>
  <c r="D2263" i="14"/>
  <c r="D2264" i="14"/>
  <c r="D2265" i="14"/>
  <c r="D2266" i="14"/>
  <c r="D2267" i="14"/>
  <c r="D2268" i="14"/>
  <c r="D2269" i="14"/>
  <c r="D2270" i="14"/>
  <c r="D2271" i="14"/>
  <c r="D2272" i="14"/>
  <c r="D2273" i="14"/>
  <c r="D2274" i="14"/>
  <c r="D2275" i="14"/>
  <c r="D2276" i="14"/>
  <c r="D2277" i="14"/>
  <c r="D2278" i="14"/>
  <c r="D2279" i="14"/>
  <c r="D2280" i="14"/>
  <c r="D2281" i="14"/>
  <c r="D2282" i="14"/>
  <c r="D2283" i="14"/>
  <c r="D2284" i="14"/>
  <c r="D2285" i="14"/>
  <c r="D2286" i="14"/>
  <c r="D2287" i="14"/>
  <c r="D2288" i="14"/>
  <c r="D2289" i="14"/>
  <c r="D2290" i="14"/>
  <c r="D2291" i="14"/>
  <c r="D2292" i="14"/>
  <c r="D2293" i="14"/>
  <c r="D2294" i="14"/>
  <c r="D2295" i="14"/>
  <c r="D2296" i="14"/>
  <c r="D2297" i="14"/>
  <c r="D2298" i="14"/>
  <c r="D2299" i="14"/>
  <c r="D2300" i="14"/>
  <c r="D2301" i="14"/>
  <c r="D2302" i="14"/>
  <c r="D2303" i="14"/>
  <c r="D2304" i="14"/>
  <c r="D2305" i="14"/>
  <c r="D2306" i="14"/>
  <c r="D2307" i="14"/>
  <c r="D2308" i="14"/>
  <c r="D2309" i="14"/>
  <c r="D2310" i="14"/>
  <c r="D2311" i="14"/>
  <c r="D2312" i="14"/>
  <c r="D2313" i="14"/>
  <c r="D2314" i="14"/>
  <c r="D2315" i="14"/>
  <c r="D2316" i="14"/>
  <c r="D2317" i="14"/>
  <c r="D2318" i="14"/>
  <c r="D2319" i="14"/>
  <c r="D2320" i="14"/>
  <c r="D2321" i="14"/>
  <c r="D2322" i="14"/>
  <c r="D2323" i="14"/>
  <c r="D2324" i="14"/>
  <c r="D2325" i="14"/>
  <c r="D2326" i="14"/>
  <c r="D2327" i="14"/>
  <c r="D2328" i="14"/>
  <c r="D2329" i="14"/>
  <c r="D2330" i="14"/>
  <c r="D2331" i="14"/>
  <c r="D2332" i="14"/>
  <c r="D2333" i="14"/>
  <c r="D2334" i="14"/>
  <c r="D2335" i="14"/>
  <c r="D2336" i="14"/>
  <c r="D2337" i="14"/>
  <c r="D2338" i="14"/>
  <c r="D2339" i="14"/>
  <c r="D2340" i="14"/>
  <c r="D2341" i="14"/>
  <c r="D2342" i="14"/>
  <c r="D2343" i="14"/>
  <c r="D2344" i="14"/>
  <c r="D2345" i="14"/>
  <c r="D2346" i="14"/>
  <c r="D2347" i="14"/>
  <c r="D2348" i="14"/>
  <c r="D2349" i="14"/>
  <c r="D2350" i="14"/>
  <c r="D2351" i="14"/>
  <c r="D2352" i="14"/>
  <c r="D2353" i="14"/>
  <c r="D2354" i="14"/>
  <c r="D2355" i="14"/>
  <c r="D2356" i="14"/>
  <c r="D2357" i="14"/>
  <c r="D2358" i="14"/>
  <c r="D2359" i="14"/>
  <c r="D2360" i="14"/>
  <c r="D2361" i="14"/>
  <c r="D2362" i="14"/>
  <c r="D2363" i="14"/>
  <c r="D2364" i="14"/>
  <c r="D2365" i="14"/>
  <c r="D2366" i="14"/>
  <c r="D2367" i="14"/>
  <c r="D2368" i="14"/>
  <c r="D2369" i="14"/>
  <c r="D2370" i="14"/>
  <c r="D2371" i="14"/>
  <c r="D2372" i="14"/>
  <c r="D2373" i="14"/>
  <c r="D2374" i="14"/>
  <c r="D2375" i="14"/>
  <c r="D2376" i="14"/>
  <c r="D2377" i="14"/>
  <c r="D2378" i="14"/>
  <c r="D2379" i="14"/>
  <c r="D2380" i="14"/>
  <c r="D2381" i="14"/>
  <c r="D2382" i="14"/>
  <c r="D2383" i="14"/>
  <c r="D2384" i="14"/>
  <c r="D2385" i="14"/>
  <c r="D2386" i="14"/>
  <c r="D2387" i="14"/>
  <c r="D2388" i="14"/>
  <c r="D2389" i="14"/>
  <c r="D2390" i="14"/>
  <c r="D2391" i="14"/>
  <c r="D2392" i="14"/>
  <c r="D2393" i="14"/>
  <c r="D2394" i="14"/>
  <c r="D2395" i="14"/>
  <c r="D2396" i="14"/>
  <c r="D2397" i="14"/>
  <c r="D2398" i="14"/>
  <c r="D2399" i="14"/>
  <c r="D2400" i="14"/>
  <c r="D2401" i="14"/>
  <c r="D2402" i="14"/>
  <c r="D2403" i="14"/>
  <c r="D2404" i="14"/>
  <c r="D2405" i="14"/>
  <c r="D2406" i="14"/>
  <c r="D2407" i="14"/>
  <c r="D2408" i="14"/>
  <c r="D2409" i="14"/>
  <c r="D2410" i="14"/>
  <c r="D2411" i="14"/>
  <c r="D2412" i="14"/>
  <c r="D2413" i="14"/>
  <c r="D2414" i="14"/>
  <c r="D2415" i="14"/>
  <c r="D2416" i="14"/>
  <c r="D2417" i="14"/>
  <c r="D2418" i="14"/>
  <c r="D2419" i="14"/>
  <c r="D2420" i="14"/>
  <c r="D2421" i="14"/>
  <c r="D2422" i="14"/>
  <c r="D2423" i="14"/>
  <c r="D2424" i="14"/>
  <c r="D2425" i="14"/>
  <c r="D2426" i="14"/>
  <c r="D2427" i="14"/>
  <c r="D2428" i="14"/>
  <c r="D2429" i="14"/>
  <c r="D2430" i="14"/>
  <c r="D2431" i="14"/>
  <c r="D2432" i="14"/>
  <c r="D2433" i="14"/>
  <c r="D2434" i="14"/>
  <c r="D2435" i="14"/>
  <c r="D6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729" i="14"/>
  <c r="G730" i="14"/>
  <c r="G731" i="14"/>
  <c r="G732" i="14"/>
  <c r="G733" i="14"/>
  <c r="G734" i="14"/>
  <c r="G735" i="14"/>
  <c r="G736" i="14"/>
  <c r="G737" i="14"/>
  <c r="G738" i="14"/>
  <c r="G739" i="14"/>
  <c r="G740" i="14"/>
  <c r="G741" i="14"/>
  <c r="G742" i="14"/>
  <c r="G743" i="14"/>
  <c r="G744" i="14"/>
  <c r="G745" i="14"/>
  <c r="G746" i="14"/>
  <c r="G747" i="14"/>
  <c r="G748" i="14"/>
  <c r="G749" i="14"/>
  <c r="G750" i="14"/>
  <c r="G751" i="14"/>
  <c r="G752" i="14"/>
  <c r="G753" i="14"/>
  <c r="G754" i="14"/>
  <c r="G755" i="14"/>
  <c r="G756" i="14"/>
  <c r="G757" i="14"/>
  <c r="G758" i="14"/>
  <c r="G759" i="14"/>
  <c r="G760" i="14"/>
  <c r="G761" i="14"/>
  <c r="G762" i="14"/>
  <c r="G763" i="14"/>
  <c r="G764" i="14"/>
  <c r="G765" i="14"/>
  <c r="G766" i="14"/>
  <c r="G767" i="14"/>
  <c r="G768" i="14"/>
  <c r="G769" i="14"/>
  <c r="G770" i="14"/>
  <c r="G771" i="14"/>
  <c r="G772" i="14"/>
  <c r="G773" i="14"/>
  <c r="G774" i="14"/>
  <c r="G775" i="14"/>
  <c r="G776" i="14"/>
  <c r="G777" i="14"/>
  <c r="G778" i="14"/>
  <c r="G779" i="14"/>
  <c r="G780" i="14"/>
  <c r="G781" i="14"/>
  <c r="G782" i="14"/>
  <c r="G783" i="14"/>
  <c r="G784" i="14"/>
  <c r="G785" i="14"/>
  <c r="G786" i="14"/>
  <c r="G787" i="14"/>
  <c r="G788" i="14"/>
  <c r="G789" i="14"/>
  <c r="G790" i="14"/>
  <c r="G791" i="14"/>
  <c r="G792" i="14"/>
  <c r="G793" i="14"/>
  <c r="G794" i="14"/>
  <c r="G795" i="14"/>
  <c r="G796" i="14"/>
  <c r="G797" i="14"/>
  <c r="G798" i="14"/>
  <c r="G799" i="14"/>
  <c r="G800" i="14"/>
  <c r="G801" i="14"/>
  <c r="G802" i="14"/>
  <c r="G803" i="14"/>
  <c r="G804" i="14"/>
  <c r="G805" i="14"/>
  <c r="G806" i="14"/>
  <c r="G807" i="14"/>
  <c r="G808" i="14"/>
  <c r="G809" i="14"/>
  <c r="G810" i="14"/>
  <c r="G811" i="14"/>
  <c r="G812" i="14"/>
  <c r="G813" i="14"/>
  <c r="G814" i="14"/>
  <c r="G815" i="14"/>
  <c r="G816" i="14"/>
  <c r="G817" i="14"/>
  <c r="G818" i="14"/>
  <c r="G819" i="14"/>
  <c r="G820" i="14"/>
  <c r="G821" i="14"/>
  <c r="G822" i="14"/>
  <c r="G823" i="14"/>
  <c r="G824" i="14"/>
  <c r="G825" i="14"/>
  <c r="G826" i="14"/>
  <c r="G827" i="14"/>
  <c r="G828" i="14"/>
  <c r="G829" i="14"/>
  <c r="G830" i="14"/>
  <c r="G831" i="14"/>
  <c r="G832" i="14"/>
  <c r="G833" i="14"/>
  <c r="G834" i="14"/>
  <c r="G835" i="14"/>
  <c r="G836" i="14"/>
  <c r="G837" i="14"/>
  <c r="G838" i="14"/>
  <c r="G839" i="14"/>
  <c r="G840" i="14"/>
  <c r="G841" i="14"/>
  <c r="G842" i="14"/>
  <c r="G843" i="14"/>
  <c r="G844" i="14"/>
  <c r="G845" i="14"/>
  <c r="G846" i="14"/>
  <c r="G847" i="14"/>
  <c r="G848" i="14"/>
  <c r="G849" i="14"/>
  <c r="G850" i="14"/>
  <c r="G851" i="14"/>
  <c r="G852" i="14"/>
  <c r="G853" i="14"/>
  <c r="G854" i="14"/>
  <c r="G855" i="14"/>
  <c r="G856" i="14"/>
  <c r="G857" i="14"/>
  <c r="G858" i="14"/>
  <c r="G859" i="14"/>
  <c r="G860" i="14"/>
  <c r="G861" i="14"/>
  <c r="G862" i="14"/>
  <c r="G863" i="14"/>
  <c r="G864" i="14"/>
  <c r="G865" i="14"/>
  <c r="G866" i="14"/>
  <c r="G867" i="14"/>
  <c r="G868" i="14"/>
  <c r="G869" i="14"/>
  <c r="G870" i="14"/>
  <c r="G871" i="14"/>
  <c r="G872" i="14"/>
  <c r="G873" i="14"/>
  <c r="G874" i="14"/>
  <c r="G875" i="14"/>
  <c r="G876" i="14"/>
  <c r="G877" i="14"/>
  <c r="G878" i="14"/>
  <c r="G879" i="14"/>
  <c r="G880" i="14"/>
  <c r="G881" i="14"/>
  <c r="G882" i="14"/>
  <c r="G883" i="14"/>
  <c r="G884" i="14"/>
  <c r="G885" i="14"/>
  <c r="G886" i="14"/>
  <c r="G887" i="14"/>
  <c r="G888" i="14"/>
  <c r="G889" i="14"/>
  <c r="G890" i="14"/>
  <c r="G891" i="14"/>
  <c r="G892" i="14"/>
  <c r="G893" i="14"/>
  <c r="G894" i="14"/>
  <c r="G895" i="14"/>
  <c r="G896" i="14"/>
  <c r="G897" i="14"/>
  <c r="G898" i="14"/>
  <c r="G899" i="14"/>
  <c r="G900" i="14"/>
  <c r="G901" i="14"/>
  <c r="G902" i="14"/>
  <c r="G903" i="14"/>
  <c r="G904" i="14"/>
  <c r="G905" i="14"/>
  <c r="G906" i="14"/>
  <c r="G907" i="14"/>
  <c r="G908" i="14"/>
  <c r="G909" i="14"/>
  <c r="G910" i="14"/>
  <c r="G911" i="14"/>
  <c r="G912" i="14"/>
  <c r="G913" i="14"/>
  <c r="G914" i="14"/>
  <c r="G915" i="14"/>
  <c r="G916" i="14"/>
  <c r="G917" i="14"/>
  <c r="G918" i="14"/>
  <c r="G919" i="14"/>
  <c r="G920" i="14"/>
  <c r="G921" i="14"/>
  <c r="G922" i="14"/>
  <c r="G923" i="14"/>
  <c r="G924" i="14"/>
  <c r="G925" i="14"/>
  <c r="G926" i="14"/>
  <c r="G927" i="14"/>
  <c r="G928" i="14"/>
  <c r="G929" i="14"/>
  <c r="G930" i="14"/>
  <c r="G931" i="14"/>
  <c r="G932" i="14"/>
  <c r="G933" i="14"/>
  <c r="G934" i="14"/>
  <c r="G935" i="14"/>
  <c r="G936" i="14"/>
  <c r="G937" i="14"/>
  <c r="G938" i="14"/>
  <c r="G939" i="14"/>
  <c r="G940" i="14"/>
  <c r="G941" i="14"/>
  <c r="G942" i="14"/>
  <c r="G943" i="14"/>
  <c r="G944" i="14"/>
  <c r="G945" i="14"/>
  <c r="G946" i="14"/>
  <c r="G947" i="14"/>
  <c r="G948" i="14"/>
  <c r="G949" i="14"/>
  <c r="G950" i="14"/>
  <c r="G951" i="14"/>
  <c r="G952" i="14"/>
  <c r="G953" i="14"/>
  <c r="G954" i="14"/>
  <c r="G955" i="14"/>
  <c r="G956" i="14"/>
  <c r="G957" i="14"/>
  <c r="G958" i="14"/>
  <c r="G959" i="14"/>
  <c r="G960" i="14"/>
  <c r="G961" i="14"/>
  <c r="G962" i="14"/>
  <c r="G963" i="14"/>
  <c r="G964" i="14"/>
  <c r="G965" i="14"/>
  <c r="G966" i="14"/>
  <c r="G967" i="14"/>
  <c r="G968" i="14"/>
  <c r="G969" i="14"/>
  <c r="G970" i="14"/>
  <c r="G971" i="14"/>
  <c r="G972" i="14"/>
  <c r="G973" i="14"/>
  <c r="G974" i="14"/>
  <c r="G975" i="14"/>
  <c r="G976" i="14"/>
  <c r="G977" i="14"/>
  <c r="G978" i="14"/>
  <c r="G979" i="14"/>
  <c r="G980" i="14"/>
  <c r="G981" i="14"/>
  <c r="G982" i="14"/>
  <c r="G983" i="14"/>
  <c r="G984" i="14"/>
  <c r="G985" i="14"/>
  <c r="G986" i="14"/>
  <c r="G987" i="14"/>
  <c r="G988" i="14"/>
  <c r="G989" i="14"/>
  <c r="G990" i="14"/>
  <c r="G991" i="14"/>
  <c r="G992" i="14"/>
  <c r="G993" i="14"/>
  <c r="G994" i="14"/>
  <c r="G995" i="14"/>
  <c r="G996" i="14"/>
  <c r="G997" i="14"/>
  <c r="G998" i="14"/>
  <c r="G999" i="14"/>
  <c r="G1000" i="14"/>
  <c r="G1001" i="14"/>
  <c r="G1002" i="14"/>
  <c r="G1003" i="14"/>
  <c r="G1004" i="14"/>
  <c r="G1005" i="14"/>
  <c r="G1006" i="14"/>
  <c r="G1007" i="14"/>
  <c r="G1008" i="14"/>
  <c r="G1009" i="14"/>
  <c r="G1010" i="14"/>
  <c r="G1011" i="14"/>
  <c r="G1012" i="14"/>
  <c r="G1013" i="14"/>
  <c r="G1014" i="14"/>
  <c r="G1015" i="14"/>
  <c r="G1016" i="14"/>
  <c r="G1017" i="14"/>
  <c r="G1018" i="14"/>
  <c r="G1019" i="14"/>
  <c r="G1020" i="14"/>
  <c r="G1021" i="14"/>
  <c r="G1022" i="14"/>
  <c r="G1023" i="14"/>
  <c r="G1024" i="14"/>
  <c r="G1025" i="14"/>
  <c r="G1026" i="14"/>
  <c r="G1027" i="14"/>
  <c r="G1028" i="14"/>
  <c r="G1029" i="14"/>
  <c r="G1030" i="14"/>
  <c r="G1031" i="14"/>
  <c r="G1032" i="14"/>
  <c r="G1033" i="14"/>
  <c r="G1034" i="14"/>
  <c r="G1035" i="14"/>
  <c r="G1036" i="14"/>
  <c r="G1037" i="14"/>
  <c r="G1038" i="14"/>
  <c r="G1039" i="14"/>
  <c r="G1040" i="14"/>
  <c r="G1041" i="14"/>
  <c r="G1042" i="14"/>
  <c r="G1043" i="14"/>
  <c r="G1044" i="14"/>
  <c r="G1045" i="14"/>
  <c r="G1046" i="14"/>
  <c r="G1047" i="14"/>
  <c r="G1048" i="14"/>
  <c r="G1049" i="14"/>
  <c r="G1050" i="14"/>
  <c r="G1051" i="14"/>
  <c r="G1052" i="14"/>
  <c r="G1053" i="14"/>
  <c r="G1054" i="14"/>
  <c r="G1055" i="14"/>
  <c r="G1056" i="14"/>
  <c r="G1057" i="14"/>
  <c r="G1058" i="14"/>
  <c r="G1059" i="14"/>
  <c r="G1060" i="14"/>
  <c r="G1061" i="14"/>
  <c r="G1062" i="14"/>
  <c r="G1063" i="14"/>
  <c r="G1064" i="14"/>
  <c r="G1065" i="14"/>
  <c r="G1066" i="14"/>
  <c r="G1067" i="14"/>
  <c r="G1068" i="14"/>
  <c r="G1069" i="14"/>
  <c r="G1070" i="14"/>
  <c r="G1071" i="14"/>
  <c r="G1072" i="14"/>
  <c r="G1073" i="14"/>
  <c r="G1074" i="14"/>
  <c r="G1075" i="14"/>
  <c r="G1076" i="14"/>
  <c r="G1077" i="14"/>
  <c r="G1078" i="14"/>
  <c r="G1079" i="14"/>
  <c r="G1080" i="14"/>
  <c r="G1081" i="14"/>
  <c r="G1082" i="14"/>
  <c r="G1083" i="14"/>
  <c r="G1084" i="14"/>
  <c r="G1085" i="14"/>
  <c r="G1086" i="14"/>
  <c r="G1087" i="14"/>
  <c r="G1088" i="14"/>
  <c r="G1089" i="14"/>
  <c r="G1090" i="14"/>
  <c r="G1091" i="14"/>
  <c r="G1092" i="14"/>
  <c r="G1093" i="14"/>
  <c r="G1094" i="14"/>
  <c r="G1095" i="14"/>
  <c r="G1096" i="14"/>
  <c r="G1097" i="14"/>
  <c r="G1098" i="14"/>
  <c r="G1099" i="14"/>
  <c r="G1100" i="14"/>
  <c r="G1101" i="14"/>
  <c r="G1102" i="14"/>
  <c r="G1103" i="14"/>
  <c r="G1104" i="14"/>
  <c r="G1105" i="14"/>
  <c r="G1106" i="14"/>
  <c r="G1107" i="14"/>
  <c r="G1108" i="14"/>
  <c r="G1109" i="14"/>
  <c r="G1110" i="14"/>
  <c r="G1111" i="14"/>
  <c r="G1112" i="14"/>
  <c r="G1113" i="14"/>
  <c r="G1114" i="14"/>
  <c r="G1115" i="14"/>
  <c r="G1116" i="14"/>
  <c r="G1117" i="14"/>
  <c r="G1118" i="14"/>
  <c r="G1119" i="14"/>
  <c r="G1120" i="14"/>
  <c r="G1121" i="14"/>
  <c r="G1122" i="14"/>
  <c r="G1123" i="14"/>
  <c r="G1124" i="14"/>
  <c r="G1125" i="14"/>
  <c r="G1126" i="14"/>
  <c r="G1127" i="14"/>
  <c r="G1128" i="14"/>
  <c r="G1129" i="14"/>
  <c r="G1130" i="14"/>
  <c r="G1131" i="14"/>
  <c r="G1132" i="14"/>
  <c r="G1133" i="14"/>
  <c r="G1134" i="14"/>
  <c r="G1135" i="14"/>
  <c r="G1136" i="14"/>
  <c r="G1137" i="14"/>
  <c r="G1138" i="14"/>
  <c r="G1139" i="14"/>
  <c r="G1140" i="14"/>
  <c r="G1141" i="14"/>
  <c r="G1142" i="14"/>
  <c r="G1143" i="14"/>
  <c r="G1144" i="14"/>
  <c r="G1145" i="14"/>
  <c r="G1146" i="14"/>
  <c r="G1147" i="14"/>
  <c r="G1148" i="14"/>
  <c r="G1149" i="14"/>
  <c r="G1150" i="14"/>
  <c r="G1151" i="14"/>
  <c r="G1152" i="14"/>
  <c r="G1153" i="14"/>
  <c r="G1154" i="14"/>
  <c r="G1155" i="14"/>
  <c r="G1156" i="14"/>
  <c r="G1157" i="14"/>
  <c r="G1158" i="14"/>
  <c r="G1159" i="14"/>
  <c r="G1160" i="14"/>
  <c r="G1161" i="14"/>
  <c r="G1162" i="14"/>
  <c r="G1163" i="14"/>
  <c r="G1164" i="14"/>
  <c r="G1165" i="14"/>
  <c r="G1166" i="14"/>
  <c r="G1167" i="14"/>
  <c r="G1168" i="14"/>
  <c r="G1169" i="14"/>
  <c r="G1170" i="14"/>
  <c r="G1171" i="14"/>
  <c r="G1172" i="14"/>
  <c r="G1173" i="14"/>
  <c r="G1174" i="14"/>
  <c r="G1175" i="14"/>
  <c r="G1176" i="14"/>
  <c r="G1177" i="14"/>
  <c r="G1178" i="14"/>
  <c r="G1179" i="14"/>
  <c r="G1180" i="14"/>
  <c r="G1181" i="14"/>
  <c r="G1182" i="14"/>
  <c r="G1183" i="14"/>
  <c r="G1184" i="14"/>
  <c r="G1185" i="14"/>
  <c r="G1186" i="14"/>
  <c r="G1187" i="14"/>
  <c r="G1188" i="14"/>
  <c r="G1189" i="14"/>
  <c r="G1190" i="14"/>
  <c r="G1191" i="14"/>
  <c r="G1192" i="14"/>
  <c r="G1193" i="14"/>
  <c r="G1194" i="14"/>
  <c r="G1195" i="14"/>
  <c r="G1196" i="14"/>
  <c r="G1197" i="14"/>
  <c r="G1198" i="14"/>
  <c r="G1199" i="14"/>
  <c r="G1200" i="14"/>
  <c r="G1201" i="14"/>
  <c r="G1202" i="14"/>
  <c r="G1203" i="14"/>
  <c r="G1204" i="14"/>
  <c r="G1205" i="14"/>
  <c r="G1206" i="14"/>
  <c r="G1207" i="14"/>
  <c r="G1208" i="14"/>
  <c r="G1209" i="14"/>
  <c r="G1210" i="14"/>
  <c r="G1211" i="14"/>
  <c r="G1212" i="14"/>
  <c r="G1213" i="14"/>
  <c r="G1214" i="14"/>
  <c r="G1215" i="14"/>
  <c r="G1216" i="14"/>
  <c r="G1217" i="14"/>
  <c r="G1218" i="14"/>
  <c r="G1219" i="14"/>
  <c r="G1220" i="14"/>
  <c r="G1221" i="14"/>
  <c r="G1222" i="14"/>
  <c r="G1223" i="14"/>
  <c r="G1224" i="14"/>
  <c r="G1225" i="14"/>
  <c r="G1226" i="14"/>
  <c r="G1227" i="14"/>
  <c r="G1228" i="14"/>
  <c r="G1229" i="14"/>
  <c r="G1230" i="14"/>
  <c r="G1231" i="14"/>
  <c r="G1232" i="14"/>
  <c r="G1233" i="14"/>
  <c r="G1234" i="14"/>
  <c r="G1235" i="14"/>
  <c r="G1236" i="14"/>
  <c r="G1237" i="14"/>
  <c r="G1238" i="14"/>
  <c r="G1239" i="14"/>
  <c r="G1240" i="14"/>
  <c r="G1241" i="14"/>
  <c r="G1242" i="14"/>
  <c r="G1243" i="14"/>
  <c r="G1244" i="14"/>
  <c r="G1245" i="14"/>
  <c r="G1246" i="14"/>
  <c r="G1247" i="14"/>
  <c r="G1248" i="14"/>
  <c r="G1249" i="14"/>
  <c r="G1250" i="14"/>
  <c r="G1251" i="14"/>
  <c r="G1252" i="14"/>
  <c r="G1253" i="14"/>
  <c r="G1254" i="14"/>
  <c r="G1255" i="14"/>
  <c r="G1256" i="14"/>
  <c r="G1257" i="14"/>
  <c r="G1258" i="14"/>
  <c r="G1259" i="14"/>
  <c r="G1260" i="14"/>
  <c r="G1261" i="14"/>
  <c r="G1262" i="14"/>
  <c r="G1263" i="14"/>
  <c r="G1264" i="14"/>
  <c r="G1265" i="14"/>
  <c r="G1266" i="14"/>
  <c r="G1267" i="14"/>
  <c r="G1268" i="14"/>
  <c r="G1269" i="14"/>
  <c r="G1270" i="14"/>
  <c r="G1271" i="14"/>
  <c r="G1272" i="14"/>
  <c r="G1273" i="14"/>
  <c r="G1274" i="14"/>
  <c r="G1275" i="14"/>
  <c r="G1276" i="14"/>
  <c r="G1277" i="14"/>
  <c r="G1278" i="14"/>
  <c r="G1279" i="14"/>
  <c r="G1280" i="14"/>
  <c r="G1281" i="14"/>
  <c r="G1282" i="14"/>
  <c r="G1283" i="14"/>
  <c r="G1284" i="14"/>
  <c r="G1285" i="14"/>
  <c r="G1286" i="14"/>
  <c r="G1287" i="14"/>
  <c r="G1288" i="14"/>
  <c r="G1289" i="14"/>
  <c r="G1290" i="14"/>
  <c r="G1291" i="14"/>
  <c r="G1292" i="14"/>
  <c r="G1293" i="14"/>
  <c r="G1294" i="14"/>
  <c r="G1295" i="14"/>
  <c r="G1296" i="14"/>
  <c r="G1297" i="14"/>
  <c r="G1298" i="14"/>
  <c r="G1299" i="14"/>
  <c r="G1300" i="14"/>
  <c r="G1301" i="14"/>
  <c r="G1302" i="14"/>
  <c r="G1303" i="14"/>
  <c r="G1304" i="14"/>
  <c r="G1305" i="14"/>
  <c r="G1306" i="14"/>
  <c r="G1307" i="14"/>
  <c r="G1308" i="14"/>
  <c r="G1309" i="14"/>
  <c r="G1310" i="14"/>
  <c r="G1311" i="14"/>
  <c r="G1312" i="14"/>
  <c r="G1313" i="14"/>
  <c r="G1314" i="14"/>
  <c r="G1315" i="14"/>
  <c r="G1316" i="14"/>
  <c r="G1317" i="14"/>
  <c r="G1318" i="14"/>
  <c r="G1319" i="14"/>
  <c r="G1320" i="14"/>
  <c r="G1321" i="14"/>
  <c r="G1322" i="14"/>
  <c r="G1323" i="14"/>
  <c r="G1324" i="14"/>
  <c r="G1325" i="14"/>
  <c r="G1326" i="14"/>
  <c r="G1327" i="14"/>
  <c r="G1328" i="14"/>
  <c r="G1329" i="14"/>
  <c r="G1330" i="14"/>
  <c r="G1331" i="14"/>
  <c r="G1332" i="14"/>
  <c r="G1333" i="14"/>
  <c r="G1334" i="14"/>
  <c r="G1335" i="14"/>
  <c r="G1336" i="14"/>
  <c r="G1337" i="14"/>
  <c r="G1338" i="14"/>
  <c r="G1339" i="14"/>
  <c r="G1340" i="14"/>
  <c r="G1341" i="14"/>
  <c r="G1342" i="14"/>
  <c r="G1343" i="14"/>
  <c r="G1344" i="14"/>
  <c r="G1345" i="14"/>
  <c r="G1346" i="14"/>
  <c r="G1347" i="14"/>
  <c r="G1348" i="14"/>
  <c r="G1349" i="14"/>
  <c r="G1350" i="14"/>
  <c r="G1351" i="14"/>
  <c r="G1352" i="14"/>
  <c r="G1353" i="14"/>
  <c r="G1354" i="14"/>
  <c r="G1355" i="14"/>
  <c r="G1356" i="14"/>
  <c r="G1357" i="14"/>
  <c r="G1358" i="14"/>
  <c r="G1359" i="14"/>
  <c r="G1360" i="14"/>
  <c r="G1361" i="14"/>
  <c r="G1362" i="14"/>
  <c r="G1363" i="14"/>
  <c r="G1364" i="14"/>
  <c r="G1365" i="14"/>
  <c r="G1366" i="14"/>
  <c r="G1367" i="14"/>
  <c r="G1368" i="14"/>
  <c r="G1369" i="14"/>
  <c r="G1370" i="14"/>
  <c r="G1371" i="14"/>
  <c r="G1372" i="14"/>
  <c r="G1373" i="14"/>
  <c r="G1374" i="14"/>
  <c r="G1375" i="14"/>
  <c r="G1376" i="14"/>
  <c r="G1377" i="14"/>
  <c r="G1378" i="14"/>
  <c r="G1379" i="14"/>
  <c r="G1380" i="14"/>
  <c r="G1381" i="14"/>
  <c r="G1382" i="14"/>
  <c r="G1383" i="14"/>
  <c r="G1384" i="14"/>
  <c r="G1385" i="14"/>
  <c r="G1386" i="14"/>
  <c r="G1387" i="14"/>
  <c r="G1388" i="14"/>
  <c r="G1389" i="14"/>
  <c r="G1390" i="14"/>
  <c r="G1391" i="14"/>
  <c r="G1392" i="14"/>
  <c r="G1393" i="14"/>
  <c r="G1394" i="14"/>
  <c r="G1395" i="14"/>
  <c r="G1396" i="14"/>
  <c r="G1397" i="14"/>
  <c r="G1398" i="14"/>
  <c r="G1399" i="14"/>
  <c r="G1400" i="14"/>
  <c r="G1401" i="14"/>
  <c r="G1402" i="14"/>
  <c r="G1403" i="14"/>
  <c r="G1404" i="14"/>
  <c r="G1405" i="14"/>
  <c r="G1406" i="14"/>
  <c r="G1407" i="14"/>
  <c r="G1408" i="14"/>
  <c r="G1409" i="14"/>
  <c r="G1410" i="14"/>
  <c r="G1411" i="14"/>
  <c r="G1412" i="14"/>
  <c r="G1413" i="14"/>
  <c r="G1414" i="14"/>
  <c r="G1415" i="14"/>
  <c r="G1416" i="14"/>
  <c r="G1417" i="14"/>
  <c r="G1418" i="14"/>
  <c r="G1419" i="14"/>
  <c r="G1420" i="14"/>
  <c r="G1421" i="14"/>
  <c r="G1422" i="14"/>
  <c r="G1423" i="14"/>
  <c r="G1424" i="14"/>
  <c r="G1425" i="14"/>
  <c r="G1426" i="14"/>
  <c r="G1427" i="14"/>
  <c r="G1428" i="14"/>
  <c r="G1429" i="14"/>
  <c r="G1430" i="14"/>
  <c r="G1431" i="14"/>
  <c r="G1432" i="14"/>
  <c r="G1433" i="14"/>
  <c r="G1434" i="14"/>
  <c r="G1435" i="14"/>
  <c r="G1436" i="14"/>
  <c r="G1437" i="14"/>
  <c r="G1438" i="14"/>
  <c r="G1439" i="14"/>
  <c r="G1440" i="14"/>
  <c r="G1441" i="14"/>
  <c r="G1442" i="14"/>
  <c r="G1443" i="14"/>
  <c r="G1444" i="14"/>
  <c r="G1445" i="14"/>
  <c r="G1446" i="14"/>
  <c r="G1447" i="14"/>
  <c r="G1448" i="14"/>
  <c r="G1449" i="14"/>
  <c r="G1450" i="14"/>
  <c r="G1451" i="14"/>
  <c r="G1452" i="14"/>
  <c r="G1453" i="14"/>
  <c r="G1454" i="14"/>
  <c r="G1455" i="14"/>
  <c r="G1456" i="14"/>
  <c r="G1457" i="14"/>
  <c r="G1458" i="14"/>
  <c r="G1459" i="14"/>
  <c r="G1460" i="14"/>
  <c r="G1461" i="14"/>
  <c r="G1462" i="14"/>
  <c r="G1463" i="14"/>
  <c r="G1464" i="14"/>
  <c r="G1465" i="14"/>
  <c r="G1466" i="14"/>
  <c r="G1467" i="14"/>
  <c r="G1468" i="14"/>
  <c r="G1469" i="14"/>
  <c r="G1470" i="14"/>
  <c r="G1471" i="14"/>
  <c r="G1472" i="14"/>
  <c r="G1473" i="14"/>
  <c r="G1474" i="14"/>
  <c r="G1475" i="14"/>
  <c r="G1476" i="14"/>
  <c r="G1477" i="14"/>
  <c r="G1478" i="14"/>
  <c r="G1479" i="14"/>
  <c r="G1480" i="14"/>
  <c r="G1481" i="14"/>
  <c r="G1482" i="14"/>
  <c r="G1483" i="14"/>
  <c r="G1484" i="14"/>
  <c r="G1485" i="14"/>
  <c r="G1486" i="14"/>
  <c r="G1487" i="14"/>
  <c r="G1488" i="14"/>
  <c r="G1489" i="14"/>
  <c r="G1490" i="14"/>
  <c r="G1491" i="14"/>
  <c r="G1492" i="14"/>
  <c r="G1493" i="14"/>
  <c r="G1494" i="14"/>
  <c r="G1495" i="14"/>
  <c r="G1496" i="14"/>
  <c r="G1497" i="14"/>
  <c r="G1498" i="14"/>
  <c r="G1499" i="14"/>
  <c r="G1500" i="14"/>
  <c r="G1501" i="14"/>
  <c r="G1502" i="14"/>
  <c r="G1503" i="14"/>
  <c r="G1504" i="14"/>
  <c r="G1505" i="14"/>
  <c r="G1506" i="14"/>
  <c r="G1507" i="14"/>
  <c r="G1508" i="14"/>
  <c r="G1509" i="14"/>
  <c r="G1510" i="14"/>
  <c r="G1511" i="14"/>
  <c r="G1512" i="14"/>
  <c r="G1513" i="14"/>
  <c r="G1514" i="14"/>
  <c r="G1515" i="14"/>
  <c r="G1516" i="14"/>
  <c r="G1517" i="14"/>
  <c r="G1518" i="14"/>
  <c r="G1519" i="14"/>
  <c r="G1520" i="14"/>
  <c r="G1521" i="14"/>
  <c r="G1522" i="14"/>
  <c r="G1523" i="14"/>
  <c r="G1524" i="14"/>
  <c r="G1525" i="14"/>
  <c r="G1526" i="14"/>
  <c r="G1527" i="14"/>
  <c r="G1528" i="14"/>
  <c r="G1529" i="14"/>
  <c r="G1530" i="14"/>
  <c r="G1531" i="14"/>
  <c r="G1532" i="14"/>
  <c r="G1533" i="14"/>
  <c r="G1534" i="14"/>
  <c r="G1535" i="14"/>
  <c r="G1536" i="14"/>
  <c r="G1537" i="14"/>
  <c r="G1538" i="14"/>
  <c r="G1539" i="14"/>
  <c r="G1540" i="14"/>
  <c r="G1541" i="14"/>
  <c r="G1542" i="14"/>
  <c r="G1543" i="14"/>
  <c r="G1544" i="14"/>
  <c r="G1545" i="14"/>
  <c r="G1546" i="14"/>
  <c r="G1547" i="14"/>
  <c r="G1548" i="14"/>
  <c r="G1549" i="14"/>
  <c r="G1550" i="14"/>
  <c r="G1551" i="14"/>
  <c r="G1552" i="14"/>
  <c r="G1553" i="14"/>
  <c r="G1554" i="14"/>
  <c r="G1555" i="14"/>
  <c r="G1556" i="14"/>
  <c r="G1557" i="14"/>
  <c r="G1558" i="14"/>
  <c r="G1559" i="14"/>
  <c r="G1560" i="14"/>
  <c r="G1561" i="14"/>
  <c r="G1562" i="14"/>
  <c r="G1563" i="14"/>
  <c r="G1564" i="14"/>
  <c r="G1565" i="14"/>
  <c r="G1566" i="14"/>
  <c r="G1567" i="14"/>
  <c r="G1568" i="14"/>
  <c r="G1569" i="14"/>
  <c r="G1570" i="14"/>
  <c r="G1571" i="14"/>
  <c r="G1572" i="14"/>
  <c r="G1573" i="14"/>
  <c r="G1574" i="14"/>
  <c r="G1575" i="14"/>
  <c r="G1576" i="14"/>
  <c r="G1577" i="14"/>
  <c r="G1578" i="14"/>
  <c r="G1579" i="14"/>
  <c r="G1580" i="14"/>
  <c r="G1581" i="14"/>
  <c r="G1582" i="14"/>
  <c r="G1583" i="14"/>
  <c r="G1584" i="14"/>
  <c r="G1585" i="14"/>
  <c r="G1586" i="14"/>
  <c r="G1587" i="14"/>
  <c r="G1588" i="14"/>
  <c r="G1589" i="14"/>
  <c r="G1590" i="14"/>
  <c r="G1591" i="14"/>
  <c r="G1592" i="14"/>
  <c r="G1593" i="14"/>
  <c r="G1594" i="14"/>
  <c r="G1595" i="14"/>
  <c r="G1596" i="14"/>
  <c r="G1597" i="14"/>
  <c r="G1598" i="14"/>
  <c r="G1599" i="14"/>
  <c r="G1600" i="14"/>
  <c r="G1601" i="14"/>
  <c r="G1602" i="14"/>
  <c r="G1603" i="14"/>
  <c r="G1604" i="14"/>
  <c r="G1605" i="14"/>
  <c r="G1606" i="14"/>
  <c r="G1607" i="14"/>
  <c r="G1608" i="14"/>
  <c r="G1609" i="14"/>
  <c r="G1610" i="14"/>
  <c r="G1611" i="14"/>
  <c r="G1612" i="14"/>
  <c r="G1613" i="14"/>
  <c r="G1614" i="14"/>
  <c r="G1615" i="14"/>
  <c r="G1616" i="14"/>
  <c r="G1617" i="14"/>
  <c r="G1618" i="14"/>
  <c r="G1619" i="14"/>
  <c r="G1620" i="14"/>
  <c r="G1621" i="14"/>
  <c r="G1622" i="14"/>
  <c r="G1623" i="14"/>
  <c r="G1624" i="14"/>
  <c r="G1625" i="14"/>
  <c r="G1626" i="14"/>
  <c r="G1627" i="14"/>
  <c r="G1628" i="14"/>
  <c r="G1629" i="14"/>
  <c r="G1630" i="14"/>
  <c r="G1631" i="14"/>
  <c r="G1632" i="14"/>
  <c r="G1633" i="14"/>
  <c r="G1634" i="14"/>
  <c r="G1635" i="14"/>
  <c r="G1636" i="14"/>
  <c r="G1637" i="14"/>
  <c r="G1638" i="14"/>
  <c r="G1639" i="14"/>
  <c r="G1640" i="14"/>
  <c r="G1641" i="14"/>
  <c r="G1642" i="14"/>
  <c r="G1643" i="14"/>
  <c r="G1644" i="14"/>
  <c r="G1645" i="14"/>
  <c r="G1646" i="14"/>
  <c r="G1647" i="14"/>
  <c r="G1648" i="14"/>
  <c r="G1649" i="14"/>
  <c r="G1650" i="14"/>
  <c r="G1651" i="14"/>
  <c r="G1652" i="14"/>
  <c r="G1653" i="14"/>
  <c r="G1654" i="14"/>
  <c r="G1655" i="14"/>
  <c r="G1656" i="14"/>
  <c r="G1657" i="14"/>
  <c r="G1658" i="14"/>
  <c r="G1659" i="14"/>
  <c r="G1660" i="14"/>
  <c r="G1661" i="14"/>
  <c r="G1662" i="14"/>
  <c r="G1663" i="14"/>
  <c r="G1664" i="14"/>
  <c r="G1665" i="14"/>
  <c r="G1666" i="14"/>
  <c r="G1667" i="14"/>
  <c r="G1668" i="14"/>
  <c r="G1669" i="14"/>
  <c r="G1670" i="14"/>
  <c r="G1671" i="14"/>
  <c r="G1672" i="14"/>
  <c r="G1673" i="14"/>
  <c r="G1674" i="14"/>
  <c r="G1675" i="14"/>
  <c r="G1676" i="14"/>
  <c r="G1677" i="14"/>
  <c r="G1678" i="14"/>
  <c r="G1679" i="14"/>
  <c r="G1680" i="14"/>
  <c r="G1681" i="14"/>
  <c r="G1682" i="14"/>
  <c r="G1683" i="14"/>
  <c r="G1684" i="14"/>
  <c r="G1685" i="14"/>
  <c r="G1686" i="14"/>
  <c r="G1687" i="14"/>
  <c r="G1688" i="14"/>
  <c r="G1689" i="14"/>
  <c r="G1690" i="14"/>
  <c r="G1691" i="14"/>
  <c r="G1692" i="14"/>
  <c r="G1693" i="14"/>
  <c r="G1694" i="14"/>
  <c r="G1695" i="14"/>
  <c r="G1696" i="14"/>
  <c r="G1697" i="14"/>
  <c r="G1698" i="14"/>
  <c r="G1699" i="14"/>
  <c r="G1700" i="14"/>
  <c r="G1701" i="14"/>
  <c r="G1702" i="14"/>
  <c r="G1703" i="14"/>
  <c r="G1704" i="14"/>
  <c r="G1705" i="14"/>
  <c r="G1706" i="14"/>
  <c r="G1707" i="14"/>
  <c r="G1708" i="14"/>
  <c r="G1709" i="14"/>
  <c r="G1710" i="14"/>
  <c r="G1711" i="14"/>
  <c r="G1712" i="14"/>
  <c r="G1713" i="14"/>
  <c r="G1714" i="14"/>
  <c r="G1715" i="14"/>
  <c r="G1716" i="14"/>
  <c r="G1717" i="14"/>
  <c r="G1718" i="14"/>
  <c r="G1719" i="14"/>
  <c r="G1720" i="14"/>
  <c r="G1721" i="14"/>
  <c r="G1722" i="14"/>
  <c r="G1723" i="14"/>
  <c r="G1724" i="14"/>
  <c r="G1725" i="14"/>
  <c r="G1726" i="14"/>
  <c r="G1727" i="14"/>
  <c r="G1728" i="14"/>
  <c r="G1729" i="14"/>
  <c r="G1730" i="14"/>
  <c r="G1731" i="14"/>
  <c r="G1732" i="14"/>
  <c r="G1733" i="14"/>
  <c r="G1734" i="14"/>
  <c r="G1735" i="14"/>
  <c r="G1736" i="14"/>
  <c r="G1737" i="14"/>
  <c r="G1738" i="14"/>
  <c r="G1739" i="14"/>
  <c r="G1740" i="14"/>
  <c r="G1741" i="14"/>
  <c r="G1742" i="14"/>
  <c r="G1743" i="14"/>
  <c r="G1744" i="14"/>
  <c r="G1745" i="14"/>
  <c r="G1746" i="14"/>
  <c r="G1747" i="14"/>
  <c r="G1748" i="14"/>
  <c r="G1749" i="14"/>
  <c r="G1750" i="14"/>
  <c r="G1751" i="14"/>
  <c r="G1752" i="14"/>
  <c r="G1753" i="14"/>
  <c r="G1754" i="14"/>
  <c r="G1755" i="14"/>
  <c r="G1756" i="14"/>
  <c r="G1757" i="14"/>
  <c r="G1758" i="14"/>
  <c r="G1759" i="14"/>
  <c r="G1760" i="14"/>
  <c r="G1761" i="14"/>
  <c r="G1762" i="14"/>
  <c r="G1763" i="14"/>
  <c r="G1764" i="14"/>
  <c r="G1765" i="14"/>
  <c r="G1766" i="14"/>
  <c r="G1767" i="14"/>
  <c r="G1768" i="14"/>
  <c r="G1769" i="14"/>
  <c r="G1770" i="14"/>
  <c r="G1771" i="14"/>
  <c r="G1772" i="14"/>
  <c r="G1773" i="14"/>
  <c r="G1774" i="14"/>
  <c r="G1775" i="14"/>
  <c r="G1776" i="14"/>
  <c r="G1777" i="14"/>
  <c r="G1778" i="14"/>
  <c r="G1779" i="14"/>
  <c r="G1780" i="14"/>
  <c r="G1781" i="14"/>
  <c r="G1782" i="14"/>
  <c r="G1783" i="14"/>
  <c r="G1784" i="14"/>
  <c r="G1785" i="14"/>
  <c r="G1786" i="14"/>
  <c r="G1787" i="14"/>
  <c r="G1788" i="14"/>
  <c r="G1789" i="14"/>
  <c r="G1790" i="14"/>
  <c r="G1791" i="14"/>
  <c r="G1792" i="14"/>
  <c r="G1793" i="14"/>
  <c r="G1794" i="14"/>
  <c r="G1795" i="14"/>
  <c r="G1796" i="14"/>
  <c r="G1797" i="14"/>
  <c r="G1798" i="14"/>
  <c r="G1799" i="14"/>
  <c r="G1800" i="14"/>
  <c r="G1801" i="14"/>
  <c r="G1802" i="14"/>
  <c r="G1803" i="14"/>
  <c r="G1804" i="14"/>
  <c r="G1805" i="14"/>
  <c r="G1806" i="14"/>
  <c r="G1807" i="14"/>
  <c r="G1808" i="14"/>
  <c r="G1809" i="14"/>
  <c r="G1810" i="14"/>
  <c r="G1811" i="14"/>
  <c r="G1812" i="14"/>
  <c r="G1813" i="14"/>
  <c r="G1814" i="14"/>
  <c r="G1815" i="14"/>
  <c r="G1816" i="14"/>
  <c r="G1817" i="14"/>
  <c r="G1818" i="14"/>
  <c r="G1819" i="14"/>
  <c r="G1820" i="14"/>
  <c r="G1821" i="14"/>
  <c r="G1822" i="14"/>
  <c r="G1823" i="14"/>
  <c r="G1824" i="14"/>
  <c r="G1825" i="14"/>
  <c r="G1826" i="14"/>
  <c r="G1827" i="14"/>
  <c r="G1828" i="14"/>
  <c r="G1829" i="14"/>
  <c r="G1830" i="14"/>
  <c r="G1831" i="14"/>
  <c r="G1832" i="14"/>
  <c r="G1833" i="14"/>
  <c r="G1834" i="14"/>
  <c r="G1835" i="14"/>
  <c r="G1836" i="14"/>
  <c r="G1837" i="14"/>
  <c r="G1838" i="14"/>
  <c r="G1839" i="14"/>
  <c r="G1840" i="14"/>
  <c r="G1841" i="14"/>
  <c r="G1842" i="14"/>
  <c r="G1843" i="14"/>
  <c r="G1844" i="14"/>
  <c r="G1845" i="14"/>
  <c r="G1846" i="14"/>
  <c r="G1847" i="14"/>
  <c r="G1848" i="14"/>
  <c r="G1849" i="14"/>
  <c r="G1850" i="14"/>
  <c r="G1851" i="14"/>
  <c r="G1852" i="14"/>
  <c r="G1853" i="14"/>
  <c r="G1854" i="14"/>
  <c r="G1855" i="14"/>
  <c r="G1856" i="14"/>
  <c r="G1857" i="14"/>
  <c r="G1858" i="14"/>
  <c r="G1859" i="14"/>
  <c r="G1860" i="14"/>
  <c r="G1861" i="14"/>
  <c r="G1862" i="14"/>
  <c r="G1863" i="14"/>
  <c r="G1864" i="14"/>
  <c r="G1865" i="14"/>
  <c r="G1866" i="14"/>
  <c r="G1867" i="14"/>
  <c r="G1868" i="14"/>
  <c r="G1869" i="14"/>
  <c r="G1870" i="14"/>
  <c r="G1871" i="14"/>
  <c r="G1872" i="14"/>
  <c r="G1873" i="14"/>
  <c r="G1874" i="14"/>
  <c r="G1875" i="14"/>
  <c r="G1876" i="14"/>
  <c r="G1877" i="14"/>
  <c r="G1878" i="14"/>
  <c r="G1879" i="14"/>
  <c r="G1880" i="14"/>
  <c r="G1881" i="14"/>
  <c r="G1882" i="14"/>
  <c r="G1883" i="14"/>
  <c r="G1884" i="14"/>
  <c r="G1885" i="14"/>
  <c r="G1886" i="14"/>
  <c r="G1887" i="14"/>
  <c r="G1888" i="14"/>
  <c r="G1889" i="14"/>
  <c r="G1890" i="14"/>
  <c r="G1891" i="14"/>
  <c r="G1892" i="14"/>
  <c r="G1893" i="14"/>
  <c r="G1894" i="14"/>
  <c r="G1895" i="14"/>
  <c r="G1896" i="14"/>
  <c r="G1897" i="14"/>
  <c r="G1898" i="14"/>
  <c r="G1899" i="14"/>
  <c r="G1900" i="14"/>
  <c r="G1901" i="14"/>
  <c r="G1902" i="14"/>
  <c r="G1903" i="14"/>
  <c r="G1904" i="14"/>
  <c r="G1905" i="14"/>
  <c r="G1906" i="14"/>
  <c r="G1907" i="14"/>
  <c r="G1908" i="14"/>
  <c r="G1909" i="14"/>
  <c r="G1910" i="14"/>
  <c r="G1911" i="14"/>
  <c r="G1912" i="14"/>
  <c r="G1913" i="14"/>
  <c r="G1914" i="14"/>
  <c r="G1915" i="14"/>
  <c r="G1916" i="14"/>
  <c r="G1917" i="14"/>
  <c r="G1918" i="14"/>
  <c r="G1919" i="14"/>
  <c r="G1920" i="14"/>
  <c r="G1921" i="14"/>
  <c r="G1922" i="14"/>
  <c r="G1923" i="14"/>
  <c r="G1924" i="14"/>
  <c r="G1925" i="14"/>
  <c r="G1926" i="14"/>
  <c r="G1927" i="14"/>
  <c r="G1928" i="14"/>
  <c r="G1929" i="14"/>
  <c r="G1930" i="14"/>
  <c r="G1931" i="14"/>
  <c r="G1932" i="14"/>
  <c r="G1933" i="14"/>
  <c r="G1934" i="14"/>
  <c r="G1935" i="14"/>
  <c r="G1936" i="14"/>
  <c r="G1937" i="14"/>
  <c r="G1938" i="14"/>
  <c r="G1939" i="14"/>
  <c r="G1940" i="14"/>
  <c r="G1941" i="14"/>
  <c r="G1942" i="14"/>
  <c r="G1943" i="14"/>
  <c r="G1944" i="14"/>
  <c r="G1945" i="14"/>
  <c r="G1946" i="14"/>
  <c r="G1947" i="14"/>
  <c r="G1948" i="14"/>
  <c r="G1949" i="14"/>
  <c r="G1950" i="14"/>
  <c r="G1951" i="14"/>
  <c r="G1952" i="14"/>
  <c r="G1953" i="14"/>
  <c r="G1954" i="14"/>
  <c r="G1955" i="14"/>
  <c r="G1956" i="14"/>
  <c r="G1957" i="14"/>
  <c r="G1958" i="14"/>
  <c r="G1959" i="14"/>
  <c r="G1960" i="14"/>
  <c r="G1961" i="14"/>
  <c r="G1962" i="14"/>
  <c r="G1963" i="14"/>
  <c r="G1964" i="14"/>
  <c r="G1965" i="14"/>
  <c r="G1966" i="14"/>
  <c r="G1967" i="14"/>
  <c r="G1968" i="14"/>
  <c r="G1969" i="14"/>
  <c r="G1970" i="14"/>
  <c r="G1971" i="14"/>
  <c r="G1972" i="14"/>
  <c r="G1973" i="14"/>
  <c r="G1974" i="14"/>
  <c r="G1975" i="14"/>
  <c r="G1976" i="14"/>
  <c r="G1977" i="14"/>
  <c r="G1978" i="14"/>
  <c r="G1979" i="14"/>
  <c r="G1980" i="14"/>
  <c r="G1981" i="14"/>
  <c r="G1982" i="14"/>
  <c r="G1983" i="14"/>
  <c r="G1984" i="14"/>
  <c r="G1985" i="14"/>
  <c r="G1986" i="14"/>
  <c r="G1987" i="14"/>
  <c r="G1988" i="14"/>
  <c r="G1989" i="14"/>
  <c r="G1990" i="14"/>
  <c r="G1991" i="14"/>
  <c r="G1992" i="14"/>
  <c r="G1993" i="14"/>
  <c r="G1994" i="14"/>
  <c r="G1995" i="14"/>
  <c r="G1996" i="14"/>
  <c r="G1997" i="14"/>
  <c r="G1998" i="14"/>
  <c r="G1999" i="14"/>
  <c r="G2000" i="14"/>
  <c r="G2001" i="14"/>
  <c r="G2002" i="14"/>
  <c r="G2003" i="14"/>
  <c r="G2004" i="14"/>
  <c r="G2005" i="14"/>
  <c r="G2006" i="14"/>
  <c r="G2007" i="14"/>
  <c r="G2008" i="14"/>
  <c r="G2009" i="14"/>
  <c r="G2010" i="14"/>
  <c r="G2011" i="14"/>
  <c r="G2012" i="14"/>
  <c r="G2013" i="14"/>
  <c r="G2014" i="14"/>
  <c r="G2015" i="14"/>
  <c r="G2016" i="14"/>
  <c r="G2017" i="14"/>
  <c r="G2018" i="14"/>
  <c r="G2019" i="14"/>
  <c r="G2020" i="14"/>
  <c r="G2021" i="14"/>
  <c r="G2022" i="14"/>
  <c r="G2023" i="14"/>
  <c r="G2024" i="14"/>
  <c r="G2025" i="14"/>
  <c r="G2026" i="14"/>
  <c r="G2027" i="14"/>
  <c r="G2028" i="14"/>
  <c r="G2029" i="14"/>
  <c r="G2030" i="14"/>
  <c r="G2031" i="14"/>
  <c r="G2032" i="14"/>
  <c r="G2033" i="14"/>
  <c r="G2034" i="14"/>
  <c r="G2035" i="14"/>
  <c r="G2036" i="14"/>
  <c r="G2037" i="14"/>
  <c r="G2038" i="14"/>
  <c r="G2039" i="14"/>
  <c r="G2040" i="14"/>
  <c r="G2041" i="14"/>
  <c r="G2042" i="14"/>
  <c r="G2043" i="14"/>
  <c r="G2044" i="14"/>
  <c r="G2045" i="14"/>
  <c r="G2046" i="14"/>
  <c r="G2047" i="14"/>
  <c r="G2048" i="14"/>
  <c r="G2049" i="14"/>
  <c r="G2050" i="14"/>
  <c r="G2051" i="14"/>
  <c r="G2052" i="14"/>
  <c r="G2053" i="14"/>
  <c r="G2054" i="14"/>
  <c r="G2055" i="14"/>
  <c r="G2056" i="14"/>
  <c r="G2057" i="14"/>
  <c r="G2058" i="14"/>
  <c r="G2059" i="14"/>
  <c r="G2060" i="14"/>
  <c r="G2061" i="14"/>
  <c r="G2062" i="14"/>
  <c r="G2063" i="14"/>
  <c r="G2064" i="14"/>
  <c r="G2065" i="14"/>
  <c r="G2066" i="14"/>
  <c r="G2067" i="14"/>
  <c r="G2068" i="14"/>
  <c r="G2069" i="14"/>
  <c r="G2070" i="14"/>
  <c r="G2071" i="14"/>
  <c r="G2072" i="14"/>
  <c r="G2073" i="14"/>
  <c r="G2074" i="14"/>
  <c r="G2075" i="14"/>
  <c r="G2076" i="14"/>
  <c r="G2077" i="14"/>
  <c r="G2078" i="14"/>
  <c r="G2079" i="14"/>
  <c r="G2080" i="14"/>
  <c r="G2081" i="14"/>
  <c r="G2082" i="14"/>
  <c r="G2083" i="14"/>
  <c r="G2084" i="14"/>
  <c r="G2085" i="14"/>
  <c r="G2086" i="14"/>
  <c r="G2087" i="14"/>
  <c r="G2088" i="14"/>
  <c r="G2089" i="14"/>
  <c r="G2090" i="14"/>
  <c r="G2091" i="14"/>
  <c r="G2092" i="14"/>
  <c r="G2093" i="14"/>
  <c r="G2094" i="14"/>
  <c r="G2095" i="14"/>
  <c r="G2096" i="14"/>
  <c r="G2097" i="14"/>
  <c r="G2098" i="14"/>
  <c r="G2099" i="14"/>
  <c r="G2100" i="14"/>
  <c r="G2101" i="14"/>
  <c r="G2102" i="14"/>
  <c r="G2103" i="14"/>
  <c r="G2104" i="14"/>
  <c r="G2105" i="14"/>
  <c r="G2106" i="14"/>
  <c r="G2107" i="14"/>
  <c r="G2108" i="14"/>
  <c r="G2109" i="14"/>
  <c r="G2110" i="14"/>
  <c r="G2111" i="14"/>
  <c r="G2112" i="14"/>
  <c r="G2113" i="14"/>
  <c r="G2114" i="14"/>
  <c r="G2115" i="14"/>
  <c r="G2116" i="14"/>
  <c r="G2117" i="14"/>
  <c r="G2118" i="14"/>
  <c r="G2119" i="14"/>
  <c r="G2120" i="14"/>
  <c r="G2121" i="14"/>
  <c r="G2122" i="14"/>
  <c r="G2123" i="14"/>
  <c r="G2124" i="14"/>
  <c r="G2125" i="14"/>
  <c r="G2126" i="14"/>
  <c r="G2127" i="14"/>
  <c r="G2128" i="14"/>
  <c r="G2129" i="14"/>
  <c r="G2130" i="14"/>
  <c r="G2131" i="14"/>
  <c r="G2132" i="14"/>
  <c r="G2133" i="14"/>
  <c r="G2134" i="14"/>
  <c r="G2135" i="14"/>
  <c r="G2136" i="14"/>
  <c r="G2137" i="14"/>
  <c r="G2138" i="14"/>
  <c r="G2139" i="14"/>
  <c r="G2140" i="14"/>
  <c r="G2141" i="14"/>
  <c r="G2142" i="14"/>
  <c r="G2143" i="14"/>
  <c r="G2144" i="14"/>
  <c r="G2145" i="14"/>
  <c r="G2146" i="14"/>
  <c r="G2147" i="14"/>
  <c r="G2148" i="14"/>
  <c r="G2149" i="14"/>
  <c r="G2150" i="14"/>
  <c r="G2151" i="14"/>
  <c r="G2152" i="14"/>
  <c r="G2153" i="14"/>
  <c r="G2154" i="14"/>
  <c r="G2155" i="14"/>
  <c r="G2156" i="14"/>
  <c r="G2157" i="14"/>
  <c r="G2158" i="14"/>
  <c r="G2159" i="14"/>
  <c r="G2160" i="14"/>
  <c r="G2161" i="14"/>
  <c r="G2162" i="14"/>
  <c r="G2163" i="14"/>
  <c r="G2164" i="14"/>
  <c r="G2165" i="14"/>
  <c r="G2166" i="14"/>
  <c r="G2167" i="14"/>
  <c r="G2168" i="14"/>
  <c r="G2169" i="14"/>
  <c r="G2170" i="14"/>
  <c r="G2171" i="14"/>
  <c r="G2172" i="14"/>
  <c r="G2173" i="14"/>
  <c r="G2174" i="14"/>
  <c r="G2175" i="14"/>
  <c r="G2176" i="14"/>
  <c r="G2177" i="14"/>
  <c r="G2178" i="14"/>
  <c r="G2179" i="14"/>
  <c r="G2180" i="14"/>
  <c r="G2181" i="14"/>
  <c r="G2182" i="14"/>
  <c r="G2183" i="14"/>
  <c r="G2184" i="14"/>
  <c r="G2185" i="14"/>
  <c r="G2186" i="14"/>
  <c r="G2187" i="14"/>
  <c r="G2188" i="14"/>
  <c r="G2189" i="14"/>
  <c r="G2190" i="14"/>
  <c r="G2191" i="14"/>
  <c r="G2192" i="14"/>
  <c r="G2193" i="14"/>
  <c r="G2194" i="14"/>
  <c r="G2195" i="14"/>
  <c r="G2196" i="14"/>
  <c r="G2197" i="14"/>
  <c r="G2198" i="14"/>
  <c r="G2199" i="14"/>
  <c r="G2200" i="14"/>
  <c r="G2201" i="14"/>
  <c r="G2202" i="14"/>
  <c r="G2203" i="14"/>
  <c r="G2204" i="14"/>
  <c r="G2205" i="14"/>
  <c r="G2206" i="14"/>
  <c r="G2207" i="14"/>
  <c r="G2208" i="14"/>
  <c r="G2209" i="14"/>
  <c r="G2210" i="14"/>
  <c r="G2211" i="14"/>
  <c r="G2212" i="14"/>
  <c r="G2213" i="14"/>
  <c r="G2214" i="14"/>
  <c r="G2215" i="14"/>
  <c r="G2216" i="14"/>
  <c r="G2217" i="14"/>
  <c r="G2218" i="14"/>
  <c r="G2219" i="14"/>
  <c r="G2220" i="14"/>
  <c r="G2221" i="14"/>
  <c r="G2222" i="14"/>
  <c r="G2223" i="14"/>
  <c r="G2224" i="14"/>
  <c r="G2225" i="14"/>
  <c r="G2226" i="14"/>
  <c r="G2227" i="14"/>
  <c r="G2228" i="14"/>
  <c r="G2229" i="14"/>
  <c r="G2230" i="14"/>
  <c r="G2231" i="14"/>
  <c r="G2232" i="14"/>
  <c r="G2233" i="14"/>
  <c r="G2234" i="14"/>
  <c r="G2235" i="14"/>
  <c r="G2236" i="14"/>
  <c r="G2237" i="14"/>
  <c r="G2238" i="14"/>
  <c r="G2239" i="14"/>
  <c r="G2240" i="14"/>
  <c r="G2241" i="14"/>
  <c r="G2242" i="14"/>
  <c r="G2243" i="14"/>
  <c r="G2244" i="14"/>
  <c r="G2245" i="14"/>
  <c r="G2246" i="14"/>
  <c r="G2247" i="14"/>
  <c r="G2248" i="14"/>
  <c r="G2249" i="14"/>
  <c r="G2250" i="14"/>
  <c r="G2251" i="14"/>
  <c r="G2252" i="14"/>
  <c r="G2253" i="14"/>
  <c r="G2254" i="14"/>
  <c r="G2255" i="14"/>
  <c r="G2256" i="14"/>
  <c r="G2257" i="14"/>
  <c r="G2258" i="14"/>
  <c r="G2259" i="14"/>
  <c r="G2260" i="14"/>
  <c r="G2261" i="14"/>
  <c r="G2262" i="14"/>
  <c r="G2263" i="14"/>
  <c r="G2264" i="14"/>
  <c r="G2265" i="14"/>
  <c r="G2266" i="14"/>
  <c r="G2267" i="14"/>
  <c r="G2268" i="14"/>
  <c r="G2269" i="14"/>
  <c r="G2270" i="14"/>
  <c r="G2271" i="14"/>
  <c r="G2272" i="14"/>
  <c r="G2273" i="14"/>
  <c r="G2274" i="14"/>
  <c r="G2275" i="14"/>
  <c r="G2276" i="14"/>
  <c r="G2277" i="14"/>
  <c r="G2278" i="14"/>
  <c r="G2279" i="14"/>
  <c r="G2280" i="14"/>
  <c r="G2281" i="14"/>
  <c r="G2282" i="14"/>
  <c r="G2283" i="14"/>
  <c r="G2284" i="14"/>
  <c r="G2285" i="14"/>
  <c r="G2286" i="14"/>
  <c r="G2287" i="14"/>
  <c r="G2288" i="14"/>
  <c r="G2289" i="14"/>
  <c r="G2290" i="14"/>
  <c r="G2291" i="14"/>
  <c r="G2292" i="14"/>
  <c r="G2293" i="14"/>
  <c r="G2294" i="14"/>
  <c r="G2295" i="14"/>
  <c r="G2296" i="14"/>
  <c r="G2297" i="14"/>
  <c r="G2298" i="14"/>
  <c r="G2299" i="14"/>
  <c r="G2300" i="14"/>
  <c r="G2301" i="14"/>
  <c r="G2302" i="14"/>
  <c r="G2303" i="14"/>
  <c r="G2304" i="14"/>
  <c r="G2305" i="14"/>
  <c r="G2306" i="14"/>
  <c r="G2307" i="14"/>
  <c r="G2308" i="14"/>
  <c r="G2309" i="14"/>
  <c r="G2310" i="14"/>
  <c r="G2311" i="14"/>
  <c r="G2312" i="14"/>
  <c r="G2313" i="14"/>
  <c r="G2314" i="14"/>
  <c r="G2315" i="14"/>
  <c r="G2316" i="14"/>
  <c r="G2317" i="14"/>
  <c r="G2318" i="14"/>
  <c r="G2319" i="14"/>
  <c r="G2320" i="14"/>
  <c r="G2321" i="14"/>
  <c r="G2322" i="14"/>
  <c r="G2323" i="14"/>
  <c r="G2324" i="14"/>
  <c r="G2325" i="14"/>
  <c r="G2326" i="14"/>
  <c r="G2327" i="14"/>
  <c r="G2328" i="14"/>
  <c r="G2329" i="14"/>
  <c r="G2330" i="14"/>
  <c r="G2331" i="14"/>
  <c r="G2332" i="14"/>
  <c r="G2333" i="14"/>
  <c r="G2334" i="14"/>
  <c r="G2335" i="14"/>
  <c r="G2336" i="14"/>
  <c r="G2337" i="14"/>
  <c r="G2338" i="14"/>
  <c r="G2339" i="14"/>
  <c r="G2340" i="14"/>
  <c r="G2341" i="14"/>
  <c r="G2342" i="14"/>
  <c r="G2343" i="14"/>
  <c r="G2344" i="14"/>
  <c r="G2345" i="14"/>
  <c r="G2346" i="14"/>
  <c r="G2347" i="14"/>
  <c r="G2348" i="14"/>
  <c r="G2349" i="14"/>
  <c r="G2350" i="14"/>
  <c r="G2351" i="14"/>
  <c r="G2352" i="14"/>
  <c r="G2353" i="14"/>
  <c r="G2354" i="14"/>
  <c r="G2355" i="14"/>
  <c r="G2356" i="14"/>
  <c r="G2357" i="14"/>
  <c r="G2358" i="14"/>
  <c r="G2359" i="14"/>
  <c r="G2360" i="14"/>
  <c r="G2361" i="14"/>
  <c r="G2362" i="14"/>
  <c r="G2363" i="14"/>
  <c r="G2364" i="14"/>
  <c r="G2365" i="14"/>
  <c r="G2366" i="14"/>
  <c r="G2367" i="14"/>
  <c r="G2368" i="14"/>
  <c r="G2369" i="14"/>
  <c r="G2370" i="14"/>
  <c r="G2371" i="14"/>
  <c r="G2372" i="14"/>
  <c r="G2373" i="14"/>
  <c r="G2374" i="14"/>
  <c r="G2375" i="14"/>
  <c r="G2376" i="14"/>
  <c r="G2377" i="14"/>
  <c r="G2378" i="14"/>
  <c r="G2379" i="14"/>
  <c r="G2380" i="14"/>
  <c r="G2381" i="14"/>
  <c r="G2382" i="14"/>
  <c r="G2383" i="14"/>
  <c r="G2384" i="14"/>
  <c r="G2385" i="14"/>
  <c r="G2386" i="14"/>
  <c r="G2387" i="14"/>
  <c r="G2388" i="14"/>
  <c r="G2389" i="14"/>
  <c r="G2390" i="14"/>
  <c r="G2391" i="14"/>
  <c r="G2392" i="14"/>
  <c r="G2393" i="14"/>
  <c r="G2394" i="14"/>
  <c r="G2395" i="14"/>
  <c r="G2396" i="14"/>
  <c r="G2397" i="14"/>
  <c r="G2398" i="14"/>
  <c r="G2399" i="14"/>
  <c r="G2400" i="14"/>
  <c r="G2401" i="14"/>
  <c r="G2402" i="14"/>
  <c r="G2403" i="14"/>
  <c r="G2404" i="14"/>
  <c r="G2405" i="14"/>
  <c r="G2406" i="14"/>
  <c r="G2407" i="14"/>
  <c r="G2408" i="14"/>
  <c r="G2409" i="14"/>
  <c r="G2410" i="14"/>
  <c r="G2411" i="14"/>
  <c r="G2412" i="14"/>
  <c r="G2413" i="14"/>
  <c r="G2414" i="14"/>
  <c r="G2415" i="14"/>
  <c r="G2416" i="14"/>
  <c r="G2417" i="14"/>
  <c r="G2418" i="14"/>
  <c r="G2419" i="14"/>
  <c r="G2420" i="14"/>
  <c r="G2421" i="14"/>
  <c r="G2422" i="14"/>
  <c r="G2423" i="14"/>
  <c r="G2424" i="14"/>
  <c r="G2425" i="14"/>
  <c r="G2426" i="14"/>
  <c r="G2427" i="14"/>
  <c r="G2428" i="14"/>
  <c r="G2429" i="14"/>
  <c r="G2430" i="14"/>
  <c r="G2431" i="14"/>
  <c r="G2432" i="14"/>
  <c r="G2433" i="14"/>
  <c r="G2434" i="14"/>
  <c r="G11" i="14"/>
  <c r="G10" i="14"/>
  <c r="G9" i="14"/>
  <c r="G8" i="14"/>
  <c r="G7" i="14"/>
  <c r="G6" i="14"/>
  <c r="C23" i="19" l="1"/>
  <c r="H19" i="19" s="1"/>
  <c r="C7" i="22"/>
  <c r="C9" i="22" s="1"/>
  <c r="D10" i="26" s="1"/>
  <c r="C10" i="26" s="1"/>
  <c r="H4" i="22"/>
  <c r="D40" i="19"/>
  <c r="K19" i="19"/>
  <c r="J31" i="19"/>
  <c r="G15" i="19"/>
  <c r="F15" i="19"/>
  <c r="E15" i="19"/>
  <c r="D15" i="19"/>
  <c r="G13" i="19"/>
  <c r="F13" i="19"/>
  <c r="E13" i="19"/>
  <c r="D13" i="19"/>
  <c r="B15" i="19"/>
  <c r="B13" i="19"/>
  <c r="G11" i="19"/>
  <c r="F11" i="19"/>
  <c r="E11" i="19"/>
  <c r="D11" i="19"/>
  <c r="G12" i="19" l="1"/>
  <c r="L19" i="19"/>
  <c r="I19" i="19"/>
  <c r="M19" i="19"/>
  <c r="J19" i="19"/>
  <c r="E12" i="19"/>
  <c r="F12" i="19"/>
  <c r="M15" i="7"/>
  <c r="L15" i="7"/>
  <c r="K15" i="7"/>
  <c r="J15" i="7"/>
  <c r="I15" i="7"/>
  <c r="H15" i="7"/>
  <c r="G15" i="7"/>
  <c r="F15" i="7"/>
  <c r="E15" i="7"/>
  <c r="D15" i="7"/>
  <c r="L6" i="7"/>
  <c r="K6" i="7"/>
  <c r="J6" i="7"/>
  <c r="I6" i="7"/>
  <c r="H6" i="7"/>
  <c r="G6" i="7"/>
  <c r="F6" i="7"/>
  <c r="E6" i="7"/>
  <c r="D6" i="7"/>
  <c r="M6" i="7"/>
  <c r="I30" i="19" l="1"/>
  <c r="J30" i="19" s="1"/>
  <c r="E16" i="7"/>
  <c r="I16" i="7"/>
  <c r="M16" i="7"/>
  <c r="G16" i="7"/>
  <c r="K16" i="7"/>
  <c r="D16" i="7"/>
  <c r="H16" i="7"/>
  <c r="L16" i="7"/>
  <c r="F16" i="7"/>
  <c r="J16" i="7"/>
  <c r="D39" i="19"/>
  <c r="D29" i="19"/>
  <c r="F36" i="19" s="1"/>
  <c r="B2" i="19"/>
  <c r="H11" i="19" l="1"/>
  <c r="I11" i="19" s="1"/>
  <c r="J11" i="19" s="1"/>
  <c r="K11" i="19" s="1"/>
  <c r="L11" i="19" s="1"/>
  <c r="M11" i="19" s="1"/>
  <c r="B60" i="20"/>
  <c r="B59" i="20"/>
  <c r="E34" i="20"/>
  <c r="F34" i="20"/>
  <c r="G34" i="20"/>
  <c r="H34" i="20"/>
  <c r="E33" i="20"/>
  <c r="E35" i="20" s="1"/>
  <c r="F33" i="20"/>
  <c r="F35" i="20" s="1"/>
  <c r="G33" i="20"/>
  <c r="G35" i="20" s="1"/>
  <c r="H33" i="20"/>
  <c r="H35" i="20" s="1"/>
  <c r="D34" i="20"/>
  <c r="D33" i="20"/>
  <c r="B33" i="20"/>
  <c r="B34" i="20"/>
  <c r="D25" i="20"/>
  <c r="E25" i="20"/>
  <c r="F25" i="20"/>
  <c r="G25" i="20"/>
  <c r="H25" i="20"/>
  <c r="D26" i="20"/>
  <c r="E26" i="20"/>
  <c r="F26" i="20"/>
  <c r="G26" i="20"/>
  <c r="H26" i="20"/>
  <c r="D27" i="20"/>
  <c r="E27" i="20"/>
  <c r="F27" i="20"/>
  <c r="G27" i="20"/>
  <c r="H27" i="20"/>
  <c r="D28" i="20"/>
  <c r="E28" i="20"/>
  <c r="F28" i="20"/>
  <c r="G28" i="20"/>
  <c r="H28" i="20"/>
  <c r="D29" i="20"/>
  <c r="E29" i="20"/>
  <c r="F29" i="20"/>
  <c r="G29" i="20"/>
  <c r="H29" i="20"/>
  <c r="D30" i="20"/>
  <c r="E30" i="20"/>
  <c r="F30" i="20"/>
  <c r="G30" i="20"/>
  <c r="H30" i="20"/>
  <c r="D31" i="20"/>
  <c r="E31" i="20"/>
  <c r="F31" i="20"/>
  <c r="G31" i="20"/>
  <c r="H31" i="20"/>
  <c r="H24" i="20"/>
  <c r="G24" i="20"/>
  <c r="F24" i="20"/>
  <c r="E24" i="20"/>
  <c r="D24" i="20"/>
  <c r="B31" i="20"/>
  <c r="B30" i="20"/>
  <c r="B29" i="20"/>
  <c r="B28" i="20"/>
  <c r="B27" i="20"/>
  <c r="B26" i="20"/>
  <c r="B25" i="20"/>
  <c r="B24" i="20"/>
  <c r="H18" i="20"/>
  <c r="G18" i="20"/>
  <c r="F18" i="20"/>
  <c r="E18" i="20"/>
  <c r="D18" i="20"/>
  <c r="H17" i="20"/>
  <c r="G17" i="20"/>
  <c r="F17" i="20"/>
  <c r="E17" i="20"/>
  <c r="D17" i="20"/>
  <c r="H16" i="20"/>
  <c r="G16" i="20"/>
  <c r="F16" i="20"/>
  <c r="E16" i="20"/>
  <c r="D16" i="20"/>
  <c r="H15" i="20"/>
  <c r="G15" i="20"/>
  <c r="F15" i="20"/>
  <c r="E15" i="20"/>
  <c r="D15" i="20"/>
  <c r="B18" i="20"/>
  <c r="B17" i="20"/>
  <c r="B16" i="20"/>
  <c r="B15" i="20"/>
  <c r="H11" i="20"/>
  <c r="G11" i="20"/>
  <c r="F11" i="20"/>
  <c r="E11" i="20"/>
  <c r="D11" i="20"/>
  <c r="H10" i="20"/>
  <c r="G10" i="20"/>
  <c r="F10" i="20"/>
  <c r="E10" i="20"/>
  <c r="D10" i="20"/>
  <c r="H9" i="20"/>
  <c r="G9" i="20"/>
  <c r="F9" i="20"/>
  <c r="E9" i="20"/>
  <c r="D9" i="20"/>
  <c r="H8" i="20"/>
  <c r="G8" i="20"/>
  <c r="F8" i="20"/>
  <c r="E8" i="20"/>
  <c r="D8" i="20"/>
  <c r="B11" i="20"/>
  <c r="B10" i="20"/>
  <c r="B9" i="20"/>
  <c r="B8" i="20"/>
  <c r="B2" i="20"/>
  <c r="G12" i="20" l="1"/>
  <c r="D35" i="20"/>
  <c r="D12" i="20"/>
  <c r="H12" i="20"/>
  <c r="E12" i="20"/>
  <c r="H19" i="20"/>
  <c r="F12" i="20"/>
  <c r="D19" i="20"/>
  <c r="G19" i="20"/>
  <c r="G21" i="20" s="1"/>
  <c r="F19" i="20"/>
  <c r="E19" i="20"/>
  <c r="M8" i="16"/>
  <c r="M7" i="16"/>
  <c r="M6" i="16"/>
  <c r="M5" i="16"/>
  <c r="L5" i="16" a="1"/>
  <c r="L5" i="16" s="1"/>
  <c r="D21" i="20" l="1"/>
  <c r="D37" i="20" s="1"/>
  <c r="H21" i="20"/>
  <c r="H46" i="20" s="1"/>
  <c r="H52" i="20" s="1"/>
  <c r="F21" i="20"/>
  <c r="E21" i="20"/>
  <c r="G46" i="20"/>
  <c r="G52" i="20" s="1"/>
  <c r="G37" i="20"/>
  <c r="L8" i="16"/>
  <c r="L7" i="16"/>
  <c r="L6" i="16"/>
  <c r="E46" i="20" l="1"/>
  <c r="E52" i="20" s="1"/>
  <c r="F46" i="20"/>
  <c r="F52" i="20" s="1"/>
  <c r="F37" i="20"/>
  <c r="H37" i="20"/>
  <c r="E37" i="20"/>
  <c r="D28" i="19" l="1"/>
  <c r="B2" i="14" l="1"/>
  <c r="B2" i="7" l="1"/>
  <c r="M44" i="7"/>
  <c r="L44" i="7"/>
  <c r="K44" i="7"/>
  <c r="J44" i="7"/>
  <c r="I44" i="7"/>
  <c r="H44" i="7"/>
  <c r="G44" i="7"/>
  <c r="F44" i="7"/>
  <c r="E44" i="7"/>
  <c r="D44" i="7"/>
  <c r="B6" i="7" l="1"/>
  <c r="M65" i="7" l="1"/>
  <c r="L65" i="7"/>
  <c r="K65" i="7"/>
  <c r="J65" i="7"/>
  <c r="I65" i="7"/>
  <c r="H65" i="7"/>
  <c r="G65" i="7"/>
  <c r="F65" i="7"/>
  <c r="E65" i="7"/>
  <c r="D65" i="7"/>
  <c r="M64" i="7"/>
  <c r="L64" i="7"/>
  <c r="K64" i="7"/>
  <c r="J64" i="7"/>
  <c r="I64" i="7"/>
  <c r="H64" i="7"/>
  <c r="G64" i="7"/>
  <c r="F64" i="7"/>
  <c r="E64" i="7"/>
  <c r="D64" i="7"/>
  <c r="M63" i="7"/>
  <c r="L63" i="7"/>
  <c r="K63" i="7"/>
  <c r="J63" i="7"/>
  <c r="I63" i="7"/>
  <c r="H63" i="7"/>
  <c r="G63" i="7"/>
  <c r="F63" i="7"/>
  <c r="E63" i="7"/>
  <c r="D63" i="7"/>
  <c r="M60" i="7"/>
  <c r="L60" i="7"/>
  <c r="K60" i="7"/>
  <c r="J60" i="7"/>
  <c r="I60" i="7"/>
  <c r="H60" i="7"/>
  <c r="G60" i="7"/>
  <c r="F60" i="7"/>
  <c r="E60" i="7"/>
  <c r="D60" i="7"/>
  <c r="M59" i="7"/>
  <c r="L59" i="7"/>
  <c r="K59" i="7"/>
  <c r="J59" i="7"/>
  <c r="I59" i="7"/>
  <c r="H59" i="7"/>
  <c r="G59" i="7"/>
  <c r="F59" i="7"/>
  <c r="E59" i="7"/>
  <c r="D59" i="7"/>
  <c r="M58" i="7"/>
  <c r="L58" i="7"/>
  <c r="K58" i="7"/>
  <c r="J58" i="7"/>
  <c r="I58" i="7"/>
  <c r="H58" i="7"/>
  <c r="G58" i="7"/>
  <c r="F58" i="7"/>
  <c r="E58" i="7"/>
  <c r="D58" i="7"/>
  <c r="M57" i="7"/>
  <c r="L57" i="7"/>
  <c r="K57" i="7"/>
  <c r="J57" i="7"/>
  <c r="I57" i="7"/>
  <c r="H57" i="7"/>
  <c r="G57" i="7"/>
  <c r="F57" i="7"/>
  <c r="E57" i="7"/>
  <c r="D57" i="7"/>
  <c r="M53" i="7"/>
  <c r="L53" i="7"/>
  <c r="K53" i="7"/>
  <c r="J53" i="7"/>
  <c r="I53" i="7"/>
  <c r="H53" i="7"/>
  <c r="G53" i="7"/>
  <c r="F53" i="7"/>
  <c r="E53" i="7"/>
  <c r="M52" i="7"/>
  <c r="L52" i="7"/>
  <c r="K52" i="7"/>
  <c r="J52" i="7"/>
  <c r="I52" i="7"/>
  <c r="H52" i="7"/>
  <c r="G52" i="7"/>
  <c r="F52" i="7"/>
  <c r="E52" i="7"/>
  <c r="M51" i="7"/>
  <c r="L51" i="7"/>
  <c r="K51" i="7"/>
  <c r="J51" i="7"/>
  <c r="I51" i="7"/>
  <c r="H51" i="7"/>
  <c r="G51" i="7"/>
  <c r="F51" i="7"/>
  <c r="E51" i="7"/>
  <c r="M50" i="7"/>
  <c r="L50" i="7"/>
  <c r="K50" i="7"/>
  <c r="J50" i="7"/>
  <c r="I50" i="7"/>
  <c r="H50" i="7"/>
  <c r="G50" i="7"/>
  <c r="F50" i="7"/>
  <c r="E50" i="7"/>
  <c r="D51" i="7"/>
  <c r="D52" i="7"/>
  <c r="D53" i="7"/>
  <c r="D50" i="7"/>
  <c r="D61" i="7" l="1"/>
  <c r="H61" i="7"/>
  <c r="L61" i="7"/>
  <c r="D66" i="7"/>
  <c r="H66" i="7"/>
  <c r="F54" i="7"/>
  <c r="J54" i="7"/>
  <c r="E54" i="7"/>
  <c r="I54" i="7"/>
  <c r="M54" i="7"/>
  <c r="E61" i="7"/>
  <c r="I61" i="7"/>
  <c r="M61" i="7"/>
  <c r="E66" i="7"/>
  <c r="I66" i="7"/>
  <c r="M66" i="7"/>
  <c r="G66" i="7"/>
  <c r="K66" i="7"/>
  <c r="F61" i="7"/>
  <c r="J61" i="7"/>
  <c r="F66" i="7"/>
  <c r="J66" i="7"/>
  <c r="K54" i="7"/>
  <c r="G54" i="7"/>
  <c r="H54" i="7"/>
  <c r="L54" i="7"/>
  <c r="G61" i="7"/>
  <c r="K61" i="7"/>
  <c r="D54" i="7"/>
  <c r="L66" i="7"/>
  <c r="M39" i="7"/>
  <c r="D43" i="19" s="1"/>
  <c r="L39" i="7"/>
  <c r="K39" i="7"/>
  <c r="J39" i="7"/>
  <c r="I39" i="7"/>
  <c r="H39" i="7"/>
  <c r="G39" i="7"/>
  <c r="F39" i="7"/>
  <c r="E39" i="7"/>
  <c r="D39" i="7"/>
  <c r="D33" i="7"/>
  <c r="E33" i="7"/>
  <c r="F33" i="7"/>
  <c r="G33" i="7"/>
  <c r="H33" i="7"/>
  <c r="I33" i="7"/>
  <c r="J33" i="7"/>
  <c r="K33" i="7"/>
  <c r="L33" i="7"/>
  <c r="M33" i="7"/>
  <c r="M27" i="7"/>
  <c r="G8" i="19" s="1"/>
  <c r="L27" i="7"/>
  <c r="F8" i="19" s="1"/>
  <c r="F9" i="19" s="1"/>
  <c r="K27" i="7"/>
  <c r="E8" i="19" s="1"/>
  <c r="J27" i="7"/>
  <c r="D8" i="19" s="1"/>
  <c r="I27" i="7"/>
  <c r="H27" i="7"/>
  <c r="G27" i="7"/>
  <c r="F27" i="7"/>
  <c r="E27" i="7"/>
  <c r="D27" i="7"/>
  <c r="M24" i="7"/>
  <c r="M25" i="7" s="1"/>
  <c r="L24" i="7"/>
  <c r="K24" i="7"/>
  <c r="K25" i="7" s="1"/>
  <c r="J24" i="7"/>
  <c r="I24" i="7"/>
  <c r="I25" i="7" s="1"/>
  <c r="H24" i="7"/>
  <c r="G24" i="7"/>
  <c r="G25" i="7" s="1"/>
  <c r="F24" i="7"/>
  <c r="E24" i="7"/>
  <c r="E25" i="7" s="1"/>
  <c r="D24" i="7"/>
  <c r="E18" i="7"/>
  <c r="F18" i="7"/>
  <c r="G18" i="7"/>
  <c r="H18" i="7"/>
  <c r="I18" i="7"/>
  <c r="J18" i="7"/>
  <c r="K18" i="7"/>
  <c r="L18" i="7"/>
  <c r="M18" i="7"/>
  <c r="D18" i="7"/>
  <c r="E9" i="7"/>
  <c r="F9" i="7"/>
  <c r="G9" i="7"/>
  <c r="H9" i="7"/>
  <c r="I9" i="7"/>
  <c r="J9" i="7"/>
  <c r="K9" i="7"/>
  <c r="L9" i="7"/>
  <c r="M9" i="7"/>
  <c r="M12" i="7" s="1"/>
  <c r="D9" i="7"/>
  <c r="M3" i="7"/>
  <c r="G4" i="19" s="1"/>
  <c r="E3" i="7"/>
  <c r="F3" i="7"/>
  <c r="G3" i="7"/>
  <c r="C1" i="22" s="1"/>
  <c r="H3" i="7"/>
  <c r="D1" i="22" s="1"/>
  <c r="I3" i="7"/>
  <c r="J3" i="7"/>
  <c r="F1" i="22" s="1"/>
  <c r="K3" i="7"/>
  <c r="G1" i="22" s="1"/>
  <c r="L3" i="7"/>
  <c r="H1" i="22" s="1"/>
  <c r="D3" i="7"/>
  <c r="D4" i="20" l="1"/>
  <c r="E1" i="22"/>
  <c r="G4" i="20"/>
  <c r="F4" i="19"/>
  <c r="O34" i="19" s="1"/>
  <c r="O39" i="19" s="1"/>
  <c r="H4" i="19"/>
  <c r="I4" i="19" s="1"/>
  <c r="J4" i="19" s="1"/>
  <c r="K4" i="19" s="1"/>
  <c r="L4" i="19" s="1"/>
  <c r="M4" i="19" s="1"/>
  <c r="P34" i="19"/>
  <c r="P39" i="19" s="1"/>
  <c r="G9" i="19"/>
  <c r="F4" i="20"/>
  <c r="E4" i="19"/>
  <c r="N34" i="19" s="1"/>
  <c r="N39" i="19" s="1"/>
  <c r="E4" i="20"/>
  <c r="D4" i="19"/>
  <c r="M34" i="19" s="1"/>
  <c r="M39" i="19" s="1"/>
  <c r="E9" i="19"/>
  <c r="M21" i="7"/>
  <c r="M46" i="7" s="1"/>
  <c r="M47" i="7" s="1"/>
  <c r="H4" i="20"/>
  <c r="D68" i="7"/>
  <c r="D70" i="7" s="1"/>
  <c r="K68" i="7"/>
  <c r="K70" i="7" s="1"/>
  <c r="G68" i="7"/>
  <c r="G70" i="7" s="1"/>
  <c r="H68" i="7"/>
  <c r="H70" i="7" s="1"/>
  <c r="E68" i="7"/>
  <c r="E70" i="7" s="1"/>
  <c r="L68" i="7"/>
  <c r="L70" i="7" s="1"/>
  <c r="M19" i="7"/>
  <c r="I19" i="7"/>
  <c r="E19" i="7"/>
  <c r="E28" i="7"/>
  <c r="I28" i="7"/>
  <c r="M28" i="7"/>
  <c r="M7" i="7"/>
  <c r="K19" i="7"/>
  <c r="G19" i="7"/>
  <c r="F28" i="7"/>
  <c r="J28" i="7"/>
  <c r="G28" i="7"/>
  <c r="K28" i="7"/>
  <c r="M68" i="7"/>
  <c r="M70" i="7" s="1"/>
  <c r="J19" i="7"/>
  <c r="F19" i="7"/>
  <c r="F25" i="7"/>
  <c r="J25" i="7"/>
  <c r="J68" i="7"/>
  <c r="J70" i="7" s="1"/>
  <c r="I68" i="7"/>
  <c r="I70" i="7" s="1"/>
  <c r="F68" i="7"/>
  <c r="F70" i="7" s="1"/>
  <c r="M10" i="7"/>
  <c r="D19" i="7"/>
  <c r="D28" i="7"/>
  <c r="H28" i="7"/>
  <c r="L28" i="7"/>
  <c r="D25" i="7"/>
  <c r="H25" i="7"/>
  <c r="L25" i="7"/>
  <c r="L19" i="7"/>
  <c r="H19" i="7"/>
  <c r="M13" i="7"/>
  <c r="L12" i="7"/>
  <c r="L21" i="7" s="1"/>
  <c r="L46" i="7" s="1"/>
  <c r="L47" i="7" s="1"/>
  <c r="K12" i="7"/>
  <c r="K21" i="7" s="1"/>
  <c r="K46" i="7" s="1"/>
  <c r="K47" i="7" s="1"/>
  <c r="J12" i="7"/>
  <c r="J21" i="7" s="1"/>
  <c r="J46" i="7" s="1"/>
  <c r="J47" i="7" s="1"/>
  <c r="I12" i="7"/>
  <c r="I21" i="7" s="1"/>
  <c r="I46" i="7" s="1"/>
  <c r="I47" i="7" s="1"/>
  <c r="H12" i="7"/>
  <c r="H21" i="7" s="1"/>
  <c r="H46" i="7" s="1"/>
  <c r="H47" i="7" s="1"/>
  <c r="G12" i="7"/>
  <c r="G21" i="7" s="1"/>
  <c r="G46" i="7" s="1"/>
  <c r="G47" i="7" s="1"/>
  <c r="F12" i="7"/>
  <c r="F21" i="7" s="1"/>
  <c r="F46" i="7" s="1"/>
  <c r="F47" i="7" s="1"/>
  <c r="E12" i="7"/>
  <c r="E21" i="7" s="1"/>
  <c r="E46" i="7" s="1"/>
  <c r="E47" i="7" s="1"/>
  <c r="D12" i="7"/>
  <c r="D21" i="7" s="1"/>
  <c r="D46" i="7" s="1"/>
  <c r="D47" i="7" s="1"/>
  <c r="L10" i="7"/>
  <c r="K10" i="7"/>
  <c r="J10" i="7"/>
  <c r="I10" i="7"/>
  <c r="H10" i="7"/>
  <c r="G10" i="7"/>
  <c r="F10" i="7"/>
  <c r="E10" i="7"/>
  <c r="D10" i="7"/>
  <c r="K7" i="7"/>
  <c r="I7" i="7"/>
  <c r="F7" i="7"/>
  <c r="L7" i="7"/>
  <c r="H7" i="7"/>
  <c r="G7" i="7"/>
  <c r="E7" i="7"/>
  <c r="I28" i="19" l="1"/>
  <c r="M22" i="7"/>
  <c r="M30" i="7"/>
  <c r="M34" i="7" s="1"/>
  <c r="E13" i="7"/>
  <c r="G13" i="7"/>
  <c r="K13" i="7"/>
  <c r="I13" i="7"/>
  <c r="F13" i="7"/>
  <c r="J13" i="7"/>
  <c r="H13" i="7"/>
  <c r="L13" i="7"/>
  <c r="D13" i="7"/>
  <c r="J7" i="7"/>
  <c r="B6" i="6"/>
  <c r="E1" i="6"/>
  <c r="J28" i="19" l="1"/>
  <c r="H8" i="19"/>
  <c r="M36" i="7"/>
  <c r="G6" i="19" s="1"/>
  <c r="H39" i="20"/>
  <c r="M31" i="7"/>
  <c r="M37" i="7"/>
  <c r="L30" i="7"/>
  <c r="L22" i="7"/>
  <c r="J22" i="7"/>
  <c r="J30" i="7"/>
  <c r="I30" i="7"/>
  <c r="I22" i="7"/>
  <c r="G30" i="7"/>
  <c r="G22" i="7"/>
  <c r="H30" i="7"/>
  <c r="H22" i="7"/>
  <c r="F22" i="7"/>
  <c r="F30" i="7"/>
  <c r="K30" i="7"/>
  <c r="K22" i="7"/>
  <c r="E30" i="7"/>
  <c r="E22" i="7"/>
  <c r="D22" i="7"/>
  <c r="D30" i="7"/>
  <c r="H9" i="19" l="1"/>
  <c r="I8" i="19"/>
  <c r="G18" i="19"/>
  <c r="M41" i="7"/>
  <c r="E39" i="20"/>
  <c r="F39" i="20"/>
  <c r="G39" i="20"/>
  <c r="H48" i="20"/>
  <c r="H50" i="20" s="1"/>
  <c r="H53" i="20" s="1"/>
  <c r="H60" i="20" s="1"/>
  <c r="H40" i="20"/>
  <c r="H59" i="20" s="1"/>
  <c r="D39" i="20"/>
  <c r="H31" i="7"/>
  <c r="H36" i="7"/>
  <c r="H34" i="7"/>
  <c r="L31" i="7"/>
  <c r="L36" i="7"/>
  <c r="F6" i="19" s="1"/>
  <c r="L34" i="7"/>
  <c r="K31" i="7"/>
  <c r="K36" i="7"/>
  <c r="E6" i="19" s="1"/>
  <c r="K34" i="7"/>
  <c r="F31" i="7"/>
  <c r="F36" i="7"/>
  <c r="F34" i="7"/>
  <c r="J31" i="7"/>
  <c r="J36" i="7"/>
  <c r="D6" i="19" s="1"/>
  <c r="D18" i="19" s="1"/>
  <c r="J34" i="7"/>
  <c r="D31" i="7"/>
  <c r="D36" i="7"/>
  <c r="D34" i="7"/>
  <c r="I31" i="7"/>
  <c r="I34" i="7"/>
  <c r="I36" i="7"/>
  <c r="E31" i="7"/>
  <c r="E36" i="7"/>
  <c r="E34" i="7"/>
  <c r="G31" i="7"/>
  <c r="G36" i="7"/>
  <c r="G34" i="7"/>
  <c r="J8" i="19" l="1"/>
  <c r="I9" i="19"/>
  <c r="E18" i="19"/>
  <c r="E7" i="19"/>
  <c r="F7" i="19"/>
  <c r="F18" i="19"/>
  <c r="G7" i="19"/>
  <c r="H62" i="20"/>
  <c r="F48" i="20"/>
  <c r="F50" i="20" s="1"/>
  <c r="F53" i="20" s="1"/>
  <c r="F60" i="20" s="1"/>
  <c r="F40" i="20"/>
  <c r="F59" i="20" s="1"/>
  <c r="D48" i="20"/>
  <c r="D50" i="20" s="1"/>
  <c r="D40" i="20"/>
  <c r="G48" i="20"/>
  <c r="G50" i="20" s="1"/>
  <c r="G53" i="20" s="1"/>
  <c r="G60" i="20" s="1"/>
  <c r="G40" i="20"/>
  <c r="G59" i="20" s="1"/>
  <c r="E48" i="20"/>
  <c r="E50" i="20" s="1"/>
  <c r="E53" i="20" s="1"/>
  <c r="E40" i="20"/>
  <c r="E59" i="20" s="1"/>
  <c r="K41" i="7"/>
  <c r="K37" i="7"/>
  <c r="E41" i="7"/>
  <c r="E37" i="7"/>
  <c r="F41" i="7"/>
  <c r="F37" i="7"/>
  <c r="J41" i="7"/>
  <c r="J37" i="7"/>
  <c r="H41" i="7"/>
  <c r="H37" i="7"/>
  <c r="G41" i="7"/>
  <c r="G37" i="7"/>
  <c r="I41" i="7"/>
  <c r="I37" i="7"/>
  <c r="D41" i="7"/>
  <c r="D37" i="7"/>
  <c r="L41" i="7"/>
  <c r="L37" i="7"/>
  <c r="I29" i="19" l="1"/>
  <c r="H6" i="19"/>
  <c r="K8" i="19"/>
  <c r="J9" i="19"/>
  <c r="E60" i="20"/>
  <c r="E62" i="20" s="1"/>
  <c r="G56" i="20"/>
  <c r="G55" i="20"/>
  <c r="G62" i="20"/>
  <c r="F62" i="20"/>
  <c r="I42" i="7"/>
  <c r="G42" i="7"/>
  <c r="J42" i="7"/>
  <c r="E42" i="7"/>
  <c r="L42" i="7"/>
  <c r="M42" i="7"/>
  <c r="H42" i="7"/>
  <c r="F42" i="7"/>
  <c r="K42" i="7"/>
  <c r="J27" i="19" l="1"/>
  <c r="L8" i="19"/>
  <c r="K9" i="19"/>
  <c r="H7" i="19"/>
  <c r="I6" i="19"/>
  <c r="H10" i="19"/>
  <c r="I10" i="19" s="1"/>
  <c r="J29" i="19"/>
  <c r="G64" i="20"/>
  <c r="G65" i="20"/>
  <c r="J6" i="19" l="1"/>
  <c r="I7" i="19"/>
  <c r="I18" i="19"/>
  <c r="J10" i="19"/>
  <c r="K10" i="19" s="1"/>
  <c r="L10" i="19" s="1"/>
  <c r="M10" i="19" s="1"/>
  <c r="H18" i="19"/>
  <c r="H20" i="19" s="1"/>
  <c r="L9" i="19"/>
  <c r="M8" i="19"/>
  <c r="M9" i="19" s="1"/>
  <c r="J18" i="19" l="1"/>
  <c r="K6" i="19"/>
  <c r="J7" i="19"/>
  <c r="I20" i="19"/>
  <c r="K7" i="19" l="1"/>
  <c r="K18" i="19"/>
  <c r="L6" i="19"/>
  <c r="J20" i="19"/>
  <c r="L7" i="19" l="1"/>
  <c r="L18" i="19"/>
  <c r="M6" i="19"/>
  <c r="K20" i="19"/>
  <c r="M7" i="19" l="1"/>
  <c r="M18" i="19"/>
  <c r="D27" i="19" s="1"/>
  <c r="D31" i="19" s="1"/>
  <c r="D36" i="19" s="1"/>
  <c r="L20" i="19"/>
  <c r="M20" i="19" l="1"/>
  <c r="D35" i="19" l="1"/>
  <c r="D37" i="19" s="1"/>
  <c r="D42" i="19" s="1"/>
  <c r="F39" i="19" l="1"/>
  <c r="P19" i="19"/>
  <c r="D45" i="19"/>
  <c r="D48" i="19" s="1"/>
</calcChain>
</file>

<file path=xl/sharedStrings.xml><?xml version="1.0" encoding="utf-8"?>
<sst xmlns="http://schemas.openxmlformats.org/spreadsheetml/2006/main" count="492" uniqueCount="260">
  <si>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</si>
  <si>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</si>
  <si>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</si>
  <si>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</si>
  <si>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</si>
  <si>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</si>
  <si>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</si>
  <si>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</si>
  <si>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</si>
  <si>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</si>
  <si>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</si>
  <si>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</si>
  <si>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</si>
  <si>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</si>
  <si>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</si>
  <si>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</si>
  <si>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</si>
  <si>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</si>
  <si>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</si>
  <si>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</si>
  <si>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</si>
  <si>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</si>
  <si>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</si>
  <si>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</si>
  <si>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</si>
  <si>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</si>
  <si>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</si>
  <si>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</si>
  <si>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</si>
  <si>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</si>
  <si>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</si>
  <si>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</si>
  <si>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</si>
  <si>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INDRAPRASTHA GAS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</si>
  <si>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</si>
  <si>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</si>
  <si>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</si>
  <si>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</si>
  <si>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</si>
  <si>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</si>
  <si>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</si>
  <si>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</si>
  <si>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</si>
  <si>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</si>
  <si>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</si>
  <si>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</si>
  <si>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</si>
  <si>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</si>
  <si>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</si>
  <si>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</si>
  <si>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</si>
  <si>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</si>
  <si>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</si>
  <si>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</si>
  <si>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</si>
  <si>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#</t>
  </si>
  <si>
    <t>Income Statement</t>
  </si>
  <si>
    <t>Year</t>
  </si>
  <si>
    <t>COGS</t>
  </si>
  <si>
    <t>COGS % Sales</t>
  </si>
  <si>
    <t>Gross Profit</t>
  </si>
  <si>
    <t>Gross Margin</t>
  </si>
  <si>
    <t>S&amp;P Expenses</t>
  </si>
  <si>
    <t>S&amp;P % Sales</t>
  </si>
  <si>
    <t>EBITDA</t>
  </si>
  <si>
    <t>EBITDA Margin</t>
  </si>
  <si>
    <t>Interest % Sales</t>
  </si>
  <si>
    <t>Depriciation</t>
  </si>
  <si>
    <t>Depriciation % Sales</t>
  </si>
  <si>
    <t>Earning Before Taxes</t>
  </si>
  <si>
    <t>EBT % Sales</t>
  </si>
  <si>
    <t>Taxes</t>
  </si>
  <si>
    <t>Taxes % EBT</t>
  </si>
  <si>
    <t>Net Income</t>
  </si>
  <si>
    <t>Net Margin</t>
  </si>
  <si>
    <t>No of Equity Share</t>
  </si>
  <si>
    <t>Earning Per Share</t>
  </si>
  <si>
    <t>EPS Growth</t>
  </si>
  <si>
    <t xml:space="preserve">Dividend Amount </t>
  </si>
  <si>
    <t>Balance Sheet</t>
  </si>
  <si>
    <t>Total Liability</t>
  </si>
  <si>
    <t>Fixed Assest Net Block</t>
  </si>
  <si>
    <t>Total Non Current Assets</t>
  </si>
  <si>
    <t>Total Current Assets</t>
  </si>
  <si>
    <t>Total Assets</t>
  </si>
  <si>
    <t>Check</t>
  </si>
  <si>
    <t>Fixed assets purchased</t>
  </si>
  <si>
    <t>Fixed assets sold</t>
  </si>
  <si>
    <t>Date</t>
  </si>
  <si>
    <t>Nifty50 Close</t>
  </si>
  <si>
    <t>Beta</t>
  </si>
  <si>
    <t>Beta 5Y Weekly</t>
  </si>
  <si>
    <t>Berger Paints</t>
  </si>
  <si>
    <t>Akzo Nobel</t>
  </si>
  <si>
    <t>Indigo Paints</t>
  </si>
  <si>
    <t>-</t>
  </si>
  <si>
    <t>Beta Calculation</t>
  </si>
  <si>
    <t>Tax Rate</t>
  </si>
  <si>
    <t>Nerolac</t>
  </si>
  <si>
    <t>Average</t>
  </si>
  <si>
    <t>Median</t>
  </si>
  <si>
    <t>WACC</t>
  </si>
  <si>
    <t>Particulars</t>
  </si>
  <si>
    <t>Calculation of ROIC</t>
  </si>
  <si>
    <t>Current Assets</t>
  </si>
  <si>
    <t>Total Current Assests</t>
  </si>
  <si>
    <t>Current Liabilities</t>
  </si>
  <si>
    <t>Total Current Liabilities</t>
  </si>
  <si>
    <t>Non Current Assets</t>
  </si>
  <si>
    <t>Net Non Current Assests</t>
  </si>
  <si>
    <t>Net Capital Invested</t>
  </si>
  <si>
    <t>EBIT</t>
  </si>
  <si>
    <t>ROIC</t>
  </si>
  <si>
    <t>Calculation of Reivestment Rate</t>
  </si>
  <si>
    <t>Net Capex</t>
  </si>
  <si>
    <t>Change in Working Capital</t>
  </si>
  <si>
    <t>EBI(1-T)</t>
  </si>
  <si>
    <t>Reinvestment</t>
  </si>
  <si>
    <t>Reinvestment Rate</t>
  </si>
  <si>
    <t xml:space="preserve">4Y Average </t>
  </si>
  <si>
    <t>4Y Median</t>
  </si>
  <si>
    <t>Calculation of Growth Rate</t>
  </si>
  <si>
    <t>Intrinsic Growth Rate</t>
  </si>
  <si>
    <t>Discounted Factor</t>
  </si>
  <si>
    <t>Terminal  Growth</t>
  </si>
  <si>
    <t>4Y Average</t>
  </si>
  <si>
    <t>Calaculation of Terminal Value</t>
  </si>
  <si>
    <t>Terminal Value</t>
  </si>
  <si>
    <t>Terminal Growth</t>
  </si>
  <si>
    <t>Calaculation of Equity Value</t>
  </si>
  <si>
    <t>Enterprise Value</t>
  </si>
  <si>
    <t>Less:Debt</t>
  </si>
  <si>
    <t>Add:Cash</t>
  </si>
  <si>
    <t>Equity Value</t>
  </si>
  <si>
    <t>No Of Share</t>
  </si>
  <si>
    <t>Equity Value per Share</t>
  </si>
  <si>
    <t>Share Price</t>
  </si>
  <si>
    <t xml:space="preserve">Discount/Premium </t>
  </si>
  <si>
    <t>Other Income% sales</t>
  </si>
  <si>
    <t>EBIT % Sales</t>
  </si>
  <si>
    <t>Deperication</t>
  </si>
  <si>
    <t>Capex</t>
  </si>
  <si>
    <t>Calculation of WACC</t>
  </si>
  <si>
    <t>Risk Free Return</t>
  </si>
  <si>
    <t xml:space="preserve">Market Premium </t>
  </si>
  <si>
    <t>Cost of Equity</t>
  </si>
  <si>
    <t>Proceeds from borrowings</t>
  </si>
  <si>
    <t>Repayment of borrowings</t>
  </si>
  <si>
    <t>Free Cash Flow to Equity</t>
  </si>
  <si>
    <t>Working Capital</t>
  </si>
  <si>
    <t>Net Income Growth</t>
  </si>
  <si>
    <t>Net Income Growth Rate</t>
  </si>
  <si>
    <t>Dep Growth Rate</t>
  </si>
  <si>
    <t>Working Capital same as net income growth</t>
  </si>
  <si>
    <t>Proceeds of borrowing = Repayment of borrowing</t>
  </si>
  <si>
    <t xml:space="preserve"> ( For 2 Year)</t>
  </si>
  <si>
    <t>Next 4 Year</t>
  </si>
  <si>
    <t>Crude oil consumption is expected to grow at a CAGR of 4.59%</t>
  </si>
  <si>
    <t>2024E</t>
  </si>
  <si>
    <t xml:space="preserve">Dividend Per Share (DPS) - Net issue </t>
  </si>
  <si>
    <t>Dividend for 2024E is forecasted using past growth rate</t>
  </si>
  <si>
    <t>Dividend Growth Rate</t>
  </si>
  <si>
    <t>Average Dividend</t>
  </si>
  <si>
    <t>Price of Stock</t>
  </si>
  <si>
    <t>Dividend for 2024/ Cost of Equity</t>
  </si>
  <si>
    <t>PV of FCFE</t>
  </si>
  <si>
    <t>FCFE(1+G)</t>
  </si>
  <si>
    <t>IGL</t>
  </si>
  <si>
    <t>Market Return</t>
  </si>
  <si>
    <t>Maket 10 Year Return</t>
  </si>
  <si>
    <t>Stock 10 Year Return</t>
  </si>
  <si>
    <t>Calaculation of PV of FCFE</t>
  </si>
  <si>
    <t>Relative Valuation</t>
  </si>
  <si>
    <t>Amount in crores</t>
  </si>
  <si>
    <t>Comparable Company Valuation</t>
  </si>
  <si>
    <t>Market Data</t>
  </si>
  <si>
    <t>Financials</t>
  </si>
  <si>
    <t>Valuation</t>
  </si>
  <si>
    <t>Company</t>
  </si>
  <si>
    <t>Ticker</t>
  </si>
  <si>
    <t>Shares Outstanding</t>
  </si>
  <si>
    <t>Net Debt</t>
  </si>
  <si>
    <t>Revenue</t>
  </si>
  <si>
    <t>EV/Revenue</t>
  </si>
  <si>
    <t>EV/EBITDA</t>
  </si>
  <si>
    <t>P/E</t>
  </si>
  <si>
    <t>High</t>
  </si>
  <si>
    <t>75th Percentile</t>
  </si>
  <si>
    <t>25th Percentile</t>
  </si>
  <si>
    <t>Low</t>
  </si>
  <si>
    <t>Indraprastha Gas Comparable Valuation</t>
  </si>
  <si>
    <t>Implied Enterprise Value</t>
  </si>
  <si>
    <t>Implied Market Value</t>
  </si>
  <si>
    <t>Implied Value per Share</t>
  </si>
  <si>
    <t>Sensitivity Analysis</t>
  </si>
  <si>
    <t>Open</t>
  </si>
  <si>
    <t>Close</t>
  </si>
  <si>
    <t>Adj Close</t>
  </si>
  <si>
    <t>Volume</t>
  </si>
  <si>
    <t>Max</t>
  </si>
  <si>
    <t>Min</t>
  </si>
  <si>
    <t>52 week</t>
  </si>
  <si>
    <t>Difference</t>
  </si>
  <si>
    <t>DCF Growth</t>
  </si>
  <si>
    <t xml:space="preserve">Valuation methods </t>
  </si>
  <si>
    <t>Maket 5 Year Return</t>
  </si>
  <si>
    <t>Stock 5 Year Return</t>
  </si>
  <si>
    <t>if market return is taken for 5 years</t>
  </si>
  <si>
    <t>if crude oil consumption grow at 3.59%</t>
  </si>
  <si>
    <t>if risk free return is 6.9%</t>
  </si>
  <si>
    <t>Equity value per share (current)</t>
  </si>
  <si>
    <t xml:space="preserve">DDM </t>
  </si>
  <si>
    <t>52 Week High and low</t>
  </si>
  <si>
    <t>FOOTBALL FIELD</t>
  </si>
  <si>
    <t>Name</t>
  </si>
  <si>
    <t>CMP Rs.</t>
  </si>
  <si>
    <t>No. Eq. Shares Cr.</t>
  </si>
  <si>
    <t>Market value</t>
  </si>
  <si>
    <t>Debt Rs.Cr.</t>
  </si>
  <si>
    <t>Cash End Rs.Cr.</t>
  </si>
  <si>
    <t>EV</t>
  </si>
  <si>
    <t>EV Rs.Cr.</t>
  </si>
  <si>
    <t>Sales Rs.Cr.</t>
  </si>
  <si>
    <t>EV / EBITDA</t>
  </si>
  <si>
    <t>NP 12M Rs.Cr.</t>
  </si>
  <si>
    <t xml:space="preserve">Mar Cap Rs.Cr. </t>
  </si>
  <si>
    <t>Indraprastha Gas</t>
  </si>
  <si>
    <t>GAIL (India)</t>
  </si>
  <si>
    <t>Adani Total Gas</t>
  </si>
  <si>
    <t>Petronet LNG</t>
  </si>
  <si>
    <t>Gujarat Gas</t>
  </si>
  <si>
    <t>Guj.St.Petronet</t>
  </si>
  <si>
    <t>Mahanagar Gas</t>
  </si>
  <si>
    <t>IRM Energy</t>
  </si>
  <si>
    <t>Positron</t>
  </si>
  <si>
    <t>Gujarat Gas Ltd (GGL)</t>
  </si>
  <si>
    <t>Market Value (Market Cap): ?35,000+ crore</t>
  </si>
  <si>
    <t>Share Price (Approx): ?500-?520 per share</t>
  </si>
  <si>
    <t>Reasons for Acquisition:</t>
  </si>
  <si>
    <t>Geographic Expansion: GGL is the largest city gas distribution (CGD) company in India, with a strong presence in Gujarat, Maharashtra, and other states. An acquisition or collaboration with GGL would give IGL a broader footprint in these regions, expanding its customer base and pipeline infrastructure.</t>
  </si>
  <si>
    <t>Synergy Gains:</t>
  </si>
  <si>
    <t>Cost Efficiency: Joint ventures in pipeline and distribution infrastructure would reduce capital expenditure (CapEx) and operating expenses (OpEx), leading to higher profit margins.</t>
  </si>
  <si>
    <t>Increased Market Share: The combined entity would dominate the CGD market, improving pricing power and contract negotiations with suppliers, driving revenue growth.</t>
  </si>
  <si>
    <t>Operational Synergies: Both companies focus on similar business models, leading to better integration of supply chains, procurement, and customer service capabilities.</t>
  </si>
  <si>
    <t>Share Price (Approx): ?230-?250 per share</t>
  </si>
  <si>
    <t>Infrastructure Complementarity: Petronet LNG is one of the leading LNG infrastructure companies in India, with major LNG import terminals. IGL’s gas distribution business would benefit from securing long-term access to LNG terminals and imports, enabling a secure and cost-effective supply of gas.</t>
  </si>
  <si>
    <t>Supply Chain Integration: By acquiring or collaborating with Petronet LNG, IGL would gain greater control over the supply of natural gas, ensuring better cost management and reducing dependency on external suppliers.</t>
  </si>
  <si>
    <t>Cost Reduction: Joint development of infrastructure such as LNG storage, distribution networks, and logistics will lead to cost savings, improving overall margins.</t>
  </si>
  <si>
    <t>Revenue Growth: Petronet LNG’s position in the LNG value chain would allow IGL to participate in both the upstream and downstream segments, potentially opening up new revenue streams.</t>
  </si>
  <si>
    <t>Mahanagar Gas Ltd (MGL)</t>
  </si>
  <si>
    <t>Market Value (Market Cap): ?10,000+ crore</t>
  </si>
  <si>
    <t>Share Price (Approx): ?1,000-?1,100 per share</t>
  </si>
  <si>
    <t>Strategic Position in Mumbai: MGL operates in the highly profitable Mumbai and surrounding regions. An acquisition would allow IGL to enter this market, benefiting from high urban demand and a strong industrial customer base.</t>
  </si>
  <si>
    <t>Market Consolidation: IGL and MGL combined would dominate two of the largest and most lucrative urban gas distribution markets (Delhi and Mumbai), increasing pricing power and reducing competition.</t>
  </si>
  <si>
    <t>Economies of Scale: Cost savings would be achieved by consolidating operational functions like procurement, distribution, and customer service, improving overall efficiency and profitability.</t>
  </si>
  <si>
    <t>Cross-selling Opportunities: IGL could offer additional services like industrial gas distribution and advanced energy solutions to MGL’s existing customer base, enhancing revenue potential.</t>
  </si>
  <si>
    <t>Synergy Gains Summary</t>
  </si>
  <si>
    <t>Operational Synergies: Combining gas distribution infrastructure, logistics, and procurement would lead to significant cost reductions, estimated at 10-20% of operating expenses.</t>
  </si>
  <si>
    <t>Revenue Growth: The merged or collaborative entity could command a larger market share, allowing for higher price realizations and growth in gas volumes. The additional customer base could lead to an increase of 10-15% in revenue.</t>
  </si>
  <si>
    <t>Cross-Sector Synergies: Partnering with Petronet LNG would improve supply chain control and lower the cost of sourcing LNG, a crucial feedstock for both industrial and residential gas distribution.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</si>
</sst>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mmmm\ yy"/>
    <numFmt numFmtId="167" formatCode="0.0%"/>
    <numFmt numFmtId="168" formatCode="[$₹-4009]\ #,##0.00;[Red][$₹-4009]\ \-#,##0.00"/>
    <numFmt numFmtId="169" formatCode="yyyy"/>
    <numFmt numFmtId="170" formatCode="yyyy&quot;A&quot;"/>
    <numFmt numFmtId="171" formatCode="yyyy&quot;E&quot;"/>
    <numFmt numFmtId="172" formatCode="0.000"/>
    <numFmt numFmtId="173" formatCode="0.000%"/>
    <numFmt numFmtId="174" formatCode="#,##0.0;[Red]\(#,##0\);\-"/>
    <numFmt numFmtId="175" formatCode="[$₹-4009]\ #,##0.00;[Red][$₹-4009]\ #,##0.00"/>
    <numFmt numFmtId="176" formatCode="0.000&quot;x&quot;"/>
    <numFmt numFmtId="177" formatCode="0.0\x"/>
    <numFmt numFmtId="178" formatCode="#,##0.0"/>
    <numFmt numFmtId="179" formatCode="&quot;₹&quot;\ #,##0.00"/>
    <numFmt numFmtId="180" formatCode="_ [$₹-4009]\ * #,##0.00_ ;_ [$₹-4009]\ * \-#,##0.00_ ;_ [$₹-4009]\ * &quot;-&quot;??_ ;_ @_ "/>
    <numFmt numFmtId="184" formatCode="_ * #,##0.00_ ;_ * \-#,##0.00_ ;_ * &quot;-&quot;??_ ;_ @_ 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rgb="FF22222F"/>
      <name val="Calibri"/>
      <family val="2"/>
      <scheme val="minor"/>
    </font>
    <font>
      <sz val="11"/>
      <color rgb="FF22222F"/>
      <name val="Arial"/>
      <family val="2"/>
    </font>
    <font>
      <i/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9"/>
      <color theme="1"/>
      <name val="Calibri"/>
      <family val="2"/>
      <scheme val="minor"/>
    </font>
    <font>
      <sz val="36"/>
      <color theme="0"/>
      <name val="Calibri"/>
      <family val="2"/>
    </font>
    <font>
      <i/>
      <sz val="11"/>
      <color theme="1"/>
      <name val="calibri"/>
      <family val="2"/>
    </font>
    <font>
      <b/>
      <sz val="12"/>
      <color rgb="FF002060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thin">
        <color theme="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  <xf numFmtId="184" fontId="3" fillId="0" borderId="0" applyFont="0" applyFill="0" applyBorder="0" applyAlignment="0" applyProtection="0"/>
  </cellStyleXfs>
  <cellXfs count="223">
    <xf numFmtId="0" fontId="0" fillId="0" borderId="0" xfId="0"/>
    <xf numFmtId="43" fontId="1" fillId="0" borderId="0" xfId="1" applyFont="1" applyBorder="1"/>
    <xf numFmtId="0" fontId="1" fillId="0" borderId="0" xfId="0" applyFont="1"/>
    <xf numFmtId="43" fontId="0" fillId="0" borderId="0" xfId="1" applyFont="1" applyBorder="1"/>
    <xf numFmtId="43" fontId="3" fillId="0" borderId="0" xfId="1" applyFont="1" applyBorder="1"/>
    <xf numFmtId="165" fontId="2" fillId="3" borderId="0" xfId="0" applyNumberFormat="1" applyFont="1" applyFill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164" fontId="0" fillId="0" borderId="0" xfId="1" applyNumberFormat="1" applyFont="1" applyBorder="1"/>
    <xf numFmtId="0" fontId="0" fillId="4" borderId="0" xfId="0" applyFill="1"/>
    <xf numFmtId="0" fontId="0" fillId="4" borderId="0" xfId="0" applyFill="1" applyAlignment="1">
      <alignment horizontal="center"/>
    </xf>
    <xf numFmtId="166" fontId="0" fillId="4" borderId="0" xfId="0" applyNumberFormat="1" applyFill="1" applyAlignment="1">
      <alignment horizontal="center"/>
    </xf>
    <xf numFmtId="0" fontId="5" fillId="4" borderId="0" xfId="0" applyFont="1" applyFill="1"/>
    <xf numFmtId="0" fontId="2" fillId="5" borderId="0" xfId="0" applyFont="1" applyFill="1" applyAlignment="1">
      <alignment horizontal="center"/>
    </xf>
    <xf numFmtId="166" fontId="2" fillId="5" borderId="0" xfId="0" applyNumberFormat="1" applyFont="1" applyFill="1" applyAlignment="1">
      <alignment horizontal="center"/>
    </xf>
    <xf numFmtId="0" fontId="7" fillId="4" borderId="0" xfId="0" applyFont="1" applyFill="1"/>
    <xf numFmtId="167" fontId="7" fillId="4" borderId="0" xfId="4" applyNumberFormat="1" applyFont="1" applyFill="1"/>
    <xf numFmtId="168" fontId="0" fillId="4" borderId="0" xfId="0" applyNumberFormat="1" applyFill="1"/>
    <xf numFmtId="164" fontId="0" fillId="4" borderId="0" xfId="0" applyNumberFormat="1" applyFill="1"/>
    <xf numFmtId="0" fontId="2" fillId="4" borderId="0" xfId="0" applyFont="1" applyFill="1"/>
    <xf numFmtId="0" fontId="1" fillId="4" borderId="1" xfId="0" applyFont="1" applyFill="1" applyBorder="1"/>
    <xf numFmtId="0" fontId="0" fillId="4" borderId="1" xfId="0" applyFill="1" applyBorder="1"/>
    <xf numFmtId="0" fontId="1" fillId="4" borderId="2" xfId="0" applyFont="1" applyFill="1" applyBorder="1"/>
    <xf numFmtId="0" fontId="0" fillId="4" borderId="2" xfId="0" applyFill="1" applyBorder="1"/>
    <xf numFmtId="168" fontId="0" fillId="4" borderId="2" xfId="0" applyNumberFormat="1" applyFill="1" applyBorder="1"/>
    <xf numFmtId="168" fontId="0" fillId="4" borderId="1" xfId="0" applyNumberFormat="1" applyFill="1" applyBorder="1"/>
    <xf numFmtId="10" fontId="0" fillId="0" borderId="0" xfId="0" applyNumberFormat="1"/>
    <xf numFmtId="14" fontId="0" fillId="0" borderId="0" xfId="0" applyNumberFormat="1" applyAlignment="1">
      <alignment horizontal="left"/>
    </xf>
    <xf numFmtId="0" fontId="2" fillId="8" borderId="0" xfId="0" applyFont="1" applyFill="1" applyAlignment="1">
      <alignment horizontal="left"/>
    </xf>
    <xf numFmtId="0" fontId="0" fillId="0" borderId="4" xfId="0" applyBorder="1"/>
    <xf numFmtId="0" fontId="2" fillId="4" borderId="0" xfId="0" applyFont="1" applyFill="1" applyAlignment="1">
      <alignment horizontal="left"/>
    </xf>
    <xf numFmtId="168" fontId="0" fillId="4" borderId="0" xfId="0" applyNumberFormat="1" applyFill="1" applyAlignment="1">
      <alignment horizontal="left"/>
    </xf>
    <xf numFmtId="0" fontId="2" fillId="8" borderId="0" xfId="0" applyFont="1" applyFill="1"/>
    <xf numFmtId="0" fontId="0" fillId="0" borderId="5" xfId="0" applyBorder="1"/>
    <xf numFmtId="168" fontId="0" fillId="0" borderId="0" xfId="0" applyNumberFormat="1"/>
    <xf numFmtId="0" fontId="0" fillId="5" borderId="0" xfId="0" applyFill="1"/>
    <xf numFmtId="0" fontId="2" fillId="5" borderId="0" xfId="0" applyFont="1" applyFill="1"/>
    <xf numFmtId="169" fontId="2" fillId="5" borderId="0" xfId="0" applyNumberFormat="1" applyFont="1" applyFill="1"/>
    <xf numFmtId="0" fontId="2" fillId="10" borderId="0" xfId="0" applyFont="1" applyFill="1"/>
    <xf numFmtId="3" fontId="0" fillId="0" borderId="0" xfId="0" applyNumberFormat="1"/>
    <xf numFmtId="0" fontId="1" fillId="0" borderId="2" xfId="0" applyFont="1" applyBorder="1"/>
    <xf numFmtId="0" fontId="0" fillId="0" borderId="2" xfId="0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Alignment="1">
      <alignment horizontal="left" vertical="top"/>
    </xf>
    <xf numFmtId="0" fontId="0" fillId="0" borderId="9" xfId="0" applyBorder="1"/>
    <xf numFmtId="0" fontId="1" fillId="0" borderId="10" xfId="0" applyFont="1" applyBorder="1"/>
    <xf numFmtId="0" fontId="1" fillId="0" borderId="11" xfId="0" applyFont="1" applyBorder="1" applyAlignment="1">
      <alignment horizontal="left" vertical="top"/>
    </xf>
    <xf numFmtId="0" fontId="0" fillId="0" borderId="11" xfId="0" applyBorder="1"/>
    <xf numFmtId="167" fontId="1" fillId="0" borderId="10" xfId="4" applyNumberFormat="1" applyFont="1" applyBorder="1"/>
    <xf numFmtId="167" fontId="1" fillId="0" borderId="0" xfId="0" applyNumberFormat="1" applyFont="1"/>
    <xf numFmtId="3" fontId="0" fillId="0" borderId="9" xfId="0" applyNumberFormat="1" applyBorder="1"/>
    <xf numFmtId="10" fontId="9" fillId="0" borderId="9" xfId="0" applyNumberFormat="1" applyFont="1" applyBorder="1"/>
    <xf numFmtId="0" fontId="0" fillId="0" borderId="10" xfId="0" applyBorder="1"/>
    <xf numFmtId="10" fontId="0" fillId="0" borderId="10" xfId="0" applyNumberFormat="1" applyBorder="1"/>
    <xf numFmtId="167" fontId="0" fillId="0" borderId="9" xfId="0" applyNumberFormat="1" applyBorder="1"/>
    <xf numFmtId="174" fontId="0" fillId="0" borderId="8" xfId="0" applyNumberFormat="1" applyBorder="1"/>
    <xf numFmtId="174" fontId="0" fillId="0" borderId="0" xfId="0" applyNumberFormat="1"/>
    <xf numFmtId="174" fontId="1" fillId="0" borderId="2" xfId="0" applyNumberFormat="1" applyFont="1" applyBorder="1"/>
    <xf numFmtId="174" fontId="1" fillId="0" borderId="4" xfId="0" applyNumberFormat="1" applyFont="1" applyBorder="1"/>
    <xf numFmtId="174" fontId="1" fillId="0" borderId="7" xfId="0" applyNumberFormat="1" applyFont="1" applyBorder="1"/>
    <xf numFmtId="174" fontId="0" fillId="0" borderId="9" xfId="0" applyNumberFormat="1" applyBorder="1"/>
    <xf numFmtId="174" fontId="1" fillId="0" borderId="11" xfId="0" applyNumberFormat="1" applyFont="1" applyBorder="1"/>
    <xf numFmtId="174" fontId="1" fillId="0" borderId="10" xfId="0" applyNumberFormat="1" applyFont="1" applyBorder="1"/>
    <xf numFmtId="170" fontId="2" fillId="5" borderId="0" xfId="0" applyNumberFormat="1" applyFont="1" applyFill="1"/>
    <xf numFmtId="171" fontId="2" fillId="5" borderId="0" xfId="0" applyNumberFormat="1" applyFont="1" applyFill="1"/>
    <xf numFmtId="0" fontId="0" fillId="9" borderId="0" xfId="0" applyFill="1"/>
    <xf numFmtId="10" fontId="10" fillId="9" borderId="0" xfId="0" applyNumberFormat="1" applyFont="1" applyFill="1"/>
    <xf numFmtId="10" fontId="0" fillId="9" borderId="0" xfId="4" applyNumberFormat="1" applyFont="1" applyFill="1"/>
    <xf numFmtId="175" fontId="0" fillId="0" borderId="0" xfId="0" applyNumberFormat="1"/>
    <xf numFmtId="175" fontId="1" fillId="0" borderId="10" xfId="0" applyNumberFormat="1" applyFont="1" applyBorder="1"/>
    <xf numFmtId="164" fontId="0" fillId="0" borderId="0" xfId="0" applyNumberFormat="1"/>
    <xf numFmtId="4" fontId="0" fillId="0" borderId="0" xfId="0" applyNumberFormat="1"/>
    <xf numFmtId="176" fontId="1" fillId="0" borderId="0" xfId="0" applyNumberFormat="1" applyFont="1"/>
    <xf numFmtId="2" fontId="0" fillId="0" borderId="2" xfId="0" applyNumberFormat="1" applyBorder="1"/>
    <xf numFmtId="168" fontId="0" fillId="4" borderId="8" xfId="0" applyNumberFormat="1" applyFill="1" applyBorder="1"/>
    <xf numFmtId="10" fontId="0" fillId="0" borderId="8" xfId="0" applyNumberFormat="1" applyBorder="1"/>
    <xf numFmtId="172" fontId="0" fillId="0" borderId="8" xfId="0" applyNumberFormat="1" applyBorder="1"/>
    <xf numFmtId="0" fontId="11" fillId="4" borderId="0" xfId="0" applyFont="1" applyFill="1"/>
    <xf numFmtId="10" fontId="11" fillId="4" borderId="0" xfId="4" applyNumberFormat="1" applyFont="1" applyFill="1"/>
    <xf numFmtId="10" fontId="0" fillId="0" borderId="0" xfId="4" applyNumberFormat="1" applyFont="1"/>
    <xf numFmtId="10" fontId="0" fillId="4" borderId="0" xfId="4" applyNumberFormat="1" applyFont="1" applyFill="1"/>
    <xf numFmtId="0" fontId="12" fillId="7" borderId="0" xfId="0" applyFont="1" applyFill="1" applyAlignment="1">
      <alignment horizontal="left" vertical="center"/>
    </xf>
    <xf numFmtId="3" fontId="13" fillId="7" borderId="0" xfId="0" applyNumberFormat="1" applyFont="1" applyFill="1" applyAlignment="1">
      <alignment horizontal="right" vertical="center" wrapText="1"/>
    </xf>
    <xf numFmtId="0" fontId="13" fillId="7" borderId="0" xfId="0" applyFont="1" applyFill="1" applyAlignment="1">
      <alignment horizontal="right" vertical="center" wrapText="1"/>
    </xf>
    <xf numFmtId="0" fontId="5" fillId="11" borderId="0" xfId="0" applyFont="1" applyFill="1"/>
    <xf numFmtId="0" fontId="2" fillId="11" borderId="0" xfId="0" applyFont="1" applyFill="1"/>
    <xf numFmtId="175" fontId="1" fillId="0" borderId="0" xfId="0" applyNumberFormat="1" applyFont="1"/>
    <xf numFmtId="2" fontId="0" fillId="0" borderId="0" xfId="0" applyNumberFormat="1"/>
    <xf numFmtId="168" fontId="0" fillId="9" borderId="8" xfId="0" applyNumberFormat="1" applyFill="1" applyBorder="1"/>
    <xf numFmtId="0" fontId="0" fillId="9" borderId="8" xfId="0" applyFill="1" applyBorder="1"/>
    <xf numFmtId="0" fontId="0" fillId="9" borderId="12" xfId="0" applyFill="1" applyBorder="1"/>
    <xf numFmtId="0" fontId="0" fillId="11" borderId="0" xfId="0" applyFill="1"/>
    <xf numFmtId="170" fontId="1" fillId="0" borderId="0" xfId="0" applyNumberFormat="1" applyFont="1"/>
    <xf numFmtId="0" fontId="8" fillId="0" borderId="0" xfId="0" applyFont="1"/>
    <xf numFmtId="0" fontId="7" fillId="0" borderId="0" xfId="0" applyFont="1"/>
    <xf numFmtId="9" fontId="0" fillId="9" borderId="8" xfId="4" applyFont="1" applyFill="1" applyBorder="1"/>
    <xf numFmtId="0" fontId="14" fillId="0" borderId="0" xfId="0" applyFont="1"/>
    <xf numFmtId="175" fontId="1" fillId="0" borderId="13" xfId="0" applyNumberFormat="1" applyFont="1" applyBorder="1" applyAlignment="1">
      <alignment wrapText="1"/>
    </xf>
    <xf numFmtId="10" fontId="0" fillId="0" borderId="13" xfId="4" applyNumberFormat="1" applyFont="1" applyBorder="1"/>
    <xf numFmtId="10" fontId="1" fillId="0" borderId="13" xfId="0" applyNumberFormat="1" applyFont="1" applyBorder="1"/>
    <xf numFmtId="10" fontId="0" fillId="0" borderId="13" xfId="0" applyNumberFormat="1" applyBorder="1"/>
    <xf numFmtId="0" fontId="1" fillId="0" borderId="13" xfId="0" applyFont="1" applyBorder="1" applyAlignment="1">
      <alignment wrapText="1"/>
    </xf>
    <xf numFmtId="0" fontId="1" fillId="0" borderId="13" xfId="0" applyFont="1" applyBorder="1"/>
    <xf numFmtId="9" fontId="0" fillId="0" borderId="13" xfId="0" applyNumberFormat="1" applyBorder="1"/>
    <xf numFmtId="9" fontId="0" fillId="0" borderId="13" xfId="4" applyFont="1" applyBorder="1"/>
    <xf numFmtId="0" fontId="1" fillId="0" borderId="0" xfId="0" applyFont="1" applyAlignment="1">
      <alignment horizontal="center"/>
    </xf>
    <xf numFmtId="167" fontId="0" fillId="0" borderId="13" xfId="4" applyNumberFormat="1" applyFont="1" applyBorder="1"/>
    <xf numFmtId="167" fontId="0" fillId="9" borderId="8" xfId="4" applyNumberFormat="1" applyFont="1" applyFill="1" applyBorder="1"/>
    <xf numFmtId="167" fontId="11" fillId="0" borderId="8" xfId="4" applyNumberFormat="1" applyFont="1" applyFill="1" applyBorder="1"/>
    <xf numFmtId="9" fontId="11" fillId="0" borderId="8" xfId="4" applyFont="1" applyFill="1" applyBorder="1"/>
    <xf numFmtId="0" fontId="15" fillId="0" borderId="0" xfId="0" applyFont="1"/>
    <xf numFmtId="175" fontId="1" fillId="0" borderId="8" xfId="0" applyNumberFormat="1" applyFont="1" applyBorder="1"/>
    <xf numFmtId="10" fontId="0" fillId="0" borderId="8" xfId="4" applyNumberFormat="1" applyFont="1" applyBorder="1"/>
    <xf numFmtId="10" fontId="1" fillId="0" borderId="8" xfId="0" applyNumberFormat="1" applyFont="1" applyBorder="1"/>
    <xf numFmtId="2" fontId="0" fillId="0" borderId="8" xfId="0" applyNumberFormat="1" applyBorder="1"/>
    <xf numFmtId="0" fontId="1" fillId="0" borderId="8" xfId="0" applyFont="1" applyBorder="1"/>
    <xf numFmtId="0" fontId="1" fillId="0" borderId="3" xfId="0" applyFont="1" applyBorder="1"/>
    <xf numFmtId="173" fontId="0" fillId="0" borderId="14" xfId="0" applyNumberFormat="1" applyBorder="1"/>
    <xf numFmtId="0" fontId="1" fillId="0" borderId="14" xfId="0" applyFont="1" applyBorder="1"/>
    <xf numFmtId="168" fontId="0" fillId="0" borderId="8" xfId="0" applyNumberFormat="1" applyBorder="1"/>
    <xf numFmtId="175" fontId="1" fillId="0" borderId="12" xfId="0" applyNumberFormat="1" applyFont="1" applyBorder="1"/>
    <xf numFmtId="0" fontId="1" fillId="9" borderId="0" xfId="0" applyFont="1" applyFill="1"/>
    <xf numFmtId="10" fontId="1" fillId="0" borderId="0" xfId="4" applyNumberFormat="1" applyFont="1"/>
    <xf numFmtId="0" fontId="16" fillId="0" borderId="0" xfId="0" applyFont="1"/>
    <xf numFmtId="0" fontId="2" fillId="12" borderId="0" xfId="0" applyFont="1" applyFill="1"/>
    <xf numFmtId="0" fontId="5" fillId="12" borderId="0" xfId="0" applyFont="1" applyFill="1"/>
    <xf numFmtId="0" fontId="12" fillId="0" borderId="0" xfId="0" applyFont="1" applyAlignment="1">
      <alignment horizontal="left" vertical="center"/>
    </xf>
    <xf numFmtId="3" fontId="13" fillId="0" borderId="0" xfId="0" applyNumberFormat="1" applyFont="1" applyAlignment="1">
      <alignment horizontal="right" vertical="center" wrapText="1"/>
    </xf>
    <xf numFmtId="0" fontId="13" fillId="0" borderId="0" xfId="0" applyFont="1" applyAlignment="1">
      <alignment horizontal="right" vertical="center" wrapText="1"/>
    </xf>
    <xf numFmtId="10" fontId="0" fillId="0" borderId="0" xfId="4" applyNumberFormat="1" applyFont="1" applyFill="1"/>
    <xf numFmtId="14" fontId="0" fillId="0" borderId="0" xfId="0" applyNumberFormat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centerContinuous"/>
    </xf>
    <xf numFmtId="0" fontId="8" fillId="0" borderId="0" xfId="0" applyFont="1" applyAlignment="1">
      <alignment horizontal="center"/>
    </xf>
    <xf numFmtId="0" fontId="2" fillId="13" borderId="0" xfId="0" applyFont="1" applyFill="1"/>
    <xf numFmtId="173" fontId="0" fillId="0" borderId="3" xfId="0" applyNumberFormat="1" applyBorder="1"/>
    <xf numFmtId="0" fontId="18" fillId="0" borderId="0" xfId="0" applyFont="1"/>
    <xf numFmtId="0" fontId="19" fillId="0" borderId="15" xfId="0" applyFont="1" applyBorder="1"/>
    <xf numFmtId="0" fontId="0" fillId="0" borderId="15" xfId="0" applyBorder="1"/>
    <xf numFmtId="0" fontId="18" fillId="0" borderId="15" xfId="0" applyFont="1" applyBorder="1"/>
    <xf numFmtId="0" fontId="20" fillId="11" borderId="0" xfId="0" applyFont="1" applyFill="1"/>
    <xf numFmtId="0" fontId="20" fillId="11" borderId="0" xfId="0" applyFont="1" applyFill="1" applyAlignment="1">
      <alignment horizontal="left"/>
    </xf>
    <xf numFmtId="0" fontId="20" fillId="11" borderId="0" xfId="0" applyFont="1" applyFill="1" applyAlignment="1">
      <alignment horizontal="right" wrapText="1"/>
    </xf>
    <xf numFmtId="0" fontId="20" fillId="11" borderId="0" xfId="0" applyFont="1" applyFill="1" applyAlignment="1">
      <alignment horizontal="right"/>
    </xf>
    <xf numFmtId="2" fontId="20" fillId="4" borderId="0" xfId="0" applyNumberFormat="1" applyFont="1" applyFill="1" applyAlignment="1">
      <alignment horizontal="left"/>
    </xf>
    <xf numFmtId="2" fontId="20" fillId="4" borderId="0" xfId="0" applyNumberFormat="1" applyFont="1" applyFill="1" applyAlignment="1">
      <alignment horizontal="right" wrapText="1"/>
    </xf>
    <xf numFmtId="2" fontId="20" fillId="4" borderId="0" xfId="0" applyNumberFormat="1" applyFont="1" applyFill="1" applyAlignment="1">
      <alignment horizontal="right"/>
    </xf>
    <xf numFmtId="2" fontId="21" fillId="4" borderId="0" xfId="0" applyNumberFormat="1" applyFont="1" applyFill="1" applyAlignment="1">
      <alignment horizontal="left"/>
    </xf>
    <xf numFmtId="2" fontId="21" fillId="4" borderId="0" xfId="0" applyNumberFormat="1" applyFont="1" applyFill="1" applyAlignment="1">
      <alignment horizontal="right" wrapText="1"/>
    </xf>
    <xf numFmtId="2" fontId="21" fillId="4" borderId="0" xfId="0" applyNumberFormat="1" applyFont="1" applyFill="1" applyAlignment="1">
      <alignment horizontal="right"/>
    </xf>
    <xf numFmtId="177" fontId="21" fillId="4" borderId="0" xfId="0" applyNumberFormat="1" applyFont="1" applyFill="1" applyAlignment="1">
      <alignment horizontal="right"/>
    </xf>
    <xf numFmtId="2" fontId="0" fillId="4" borderId="0" xfId="0" applyNumberFormat="1" applyFill="1"/>
    <xf numFmtId="0" fontId="22" fillId="4" borderId="0" xfId="0" applyFont="1" applyFill="1" applyAlignment="1">
      <alignment horizontal="left"/>
    </xf>
    <xf numFmtId="2" fontId="22" fillId="4" borderId="0" xfId="0" applyNumberFormat="1" applyFont="1" applyFill="1" applyAlignment="1">
      <alignment horizontal="left"/>
    </xf>
    <xf numFmtId="2" fontId="23" fillId="4" borderId="0" xfId="0" applyNumberFormat="1" applyFont="1" applyFill="1" applyAlignment="1">
      <alignment horizontal="right" wrapText="1"/>
    </xf>
    <xf numFmtId="3" fontId="22" fillId="4" borderId="0" xfId="0" applyNumberFormat="1" applyFont="1" applyFill="1" applyAlignment="1">
      <alignment horizontal="right" wrapText="1"/>
    </xf>
    <xf numFmtId="3" fontId="22" fillId="4" borderId="0" xfId="0" applyNumberFormat="1" applyFont="1" applyFill="1" applyAlignment="1">
      <alignment horizontal="right"/>
    </xf>
    <xf numFmtId="2" fontId="23" fillId="4" borderId="0" xfId="0" applyNumberFormat="1" applyFont="1" applyFill="1" applyAlignment="1">
      <alignment horizontal="right"/>
    </xf>
    <xf numFmtId="2" fontId="22" fillId="4" borderId="0" xfId="0" applyNumberFormat="1" applyFont="1" applyFill="1" applyAlignment="1">
      <alignment horizontal="right"/>
    </xf>
    <xf numFmtId="177" fontId="22" fillId="4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3" fontId="0" fillId="4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2" fontId="0" fillId="4" borderId="0" xfId="0" applyNumberFormat="1" applyFill="1" applyAlignment="1">
      <alignment horizontal="right"/>
    </xf>
    <xf numFmtId="0" fontId="0" fillId="14" borderId="17" xfId="0" applyFill="1" applyBorder="1"/>
    <xf numFmtId="177" fontId="0" fillId="14" borderId="17" xfId="0" applyNumberFormat="1" applyFill="1" applyBorder="1"/>
    <xf numFmtId="0" fontId="21" fillId="14" borderId="17" xfId="0" applyFont="1" applyFill="1" applyBorder="1"/>
    <xf numFmtId="177" fontId="21" fillId="14" borderId="17" xfId="0" applyNumberFormat="1" applyFont="1" applyFill="1" applyBorder="1"/>
    <xf numFmtId="0" fontId="20" fillId="11" borderId="15" xfId="0" applyFont="1" applyFill="1" applyBorder="1"/>
    <xf numFmtId="0" fontId="24" fillId="11" borderId="0" xfId="0" applyFont="1" applyFill="1"/>
    <xf numFmtId="0" fontId="20" fillId="11" borderId="0" xfId="0" applyFont="1" applyFill="1" applyAlignment="1">
      <alignment horizontal="center"/>
    </xf>
    <xf numFmtId="0" fontId="0" fillId="0" borderId="17" xfId="0" applyBorder="1"/>
    <xf numFmtId="3" fontId="0" fillId="0" borderId="17" xfId="0" applyNumberFormat="1" applyBorder="1"/>
    <xf numFmtId="2" fontId="0" fillId="0" borderId="17" xfId="0" applyNumberFormat="1" applyBorder="1"/>
    <xf numFmtId="0" fontId="21" fillId="14" borderId="18" xfId="0" applyFont="1" applyFill="1" applyBorder="1"/>
    <xf numFmtId="178" fontId="21" fillId="14" borderId="18" xfId="0" applyNumberFormat="1" applyFont="1" applyFill="1" applyBorder="1"/>
    <xf numFmtId="0" fontId="21" fillId="0" borderId="0" xfId="0" applyFont="1"/>
    <xf numFmtId="0" fontId="1" fillId="4" borderId="0" xfId="0" applyFont="1" applyFill="1"/>
    <xf numFmtId="172" fontId="1" fillId="4" borderId="0" xfId="0" applyNumberFormat="1" applyFont="1" applyFill="1"/>
    <xf numFmtId="0" fontId="4" fillId="4" borderId="0" xfId="2" applyFill="1" applyAlignment="1" applyProtection="1"/>
    <xf numFmtId="10" fontId="0" fillId="9" borderId="0" xfId="0" applyNumberFormat="1" applyFill="1"/>
    <xf numFmtId="175" fontId="0" fillId="9" borderId="0" xfId="0" applyNumberFormat="1" applyFill="1"/>
    <xf numFmtId="9" fontId="0" fillId="0" borderId="0" xfId="4" applyFont="1"/>
    <xf numFmtId="10" fontId="1" fillId="0" borderId="0" xfId="0" applyNumberFormat="1" applyFont="1"/>
    <xf numFmtId="0" fontId="2" fillId="11" borderId="19" xfId="0" applyFont="1" applyFill="1" applyBorder="1"/>
    <xf numFmtId="0" fontId="0" fillId="11" borderId="20" xfId="0" applyFill="1" applyBorder="1"/>
    <xf numFmtId="0" fontId="0" fillId="11" borderId="21" xfId="0" applyFill="1" applyBorder="1"/>
    <xf numFmtId="2" fontId="0" fillId="0" borderId="22" xfId="0" applyNumberFormat="1" applyBorder="1"/>
    <xf numFmtId="10" fontId="0" fillId="0" borderId="23" xfId="0" applyNumberFormat="1" applyBorder="1"/>
    <xf numFmtId="10" fontId="0" fillId="0" borderId="22" xfId="0" applyNumberFormat="1" applyBorder="1"/>
    <xf numFmtId="179" fontId="0" fillId="0" borderId="0" xfId="0" applyNumberFormat="1"/>
    <xf numFmtId="179" fontId="0" fillId="0" borderId="23" xfId="0" applyNumberFormat="1" applyBorder="1"/>
    <xf numFmtId="179" fontId="0" fillId="15" borderId="0" xfId="0" applyNumberFormat="1" applyFill="1"/>
    <xf numFmtId="10" fontId="0" fillId="0" borderId="24" xfId="0" applyNumberFormat="1" applyBorder="1"/>
    <xf numFmtId="179" fontId="0" fillId="0" borderId="4" xfId="0" applyNumberFormat="1" applyBorder="1"/>
    <xf numFmtId="179" fontId="0" fillId="0" borderId="25" xfId="0" applyNumberFormat="1" applyBorder="1"/>
    <xf numFmtId="0" fontId="0" fillId="0" borderId="0" xfId="0" applyAlignment="1">
      <alignment horizontal="center"/>
    </xf>
    <xf numFmtId="3" fontId="25" fillId="0" borderId="17" xfId="0" applyNumberFormat="1" applyFont="1" applyBorder="1"/>
    <xf numFmtId="178" fontId="26" fillId="0" borderId="0" xfId="0" applyNumberFormat="1" applyFont="1"/>
    <xf numFmtId="0" fontId="0" fillId="0" borderId="13" xfId="0" applyBorder="1"/>
    <xf numFmtId="180" fontId="0" fillId="0" borderId="13" xfId="0" applyNumberFormat="1" applyBorder="1"/>
    <xf numFmtId="0" fontId="1" fillId="0" borderId="13" xfId="0" applyFont="1" applyBorder="1" applyAlignment="1">
      <alignment horizontal="center"/>
    </xf>
    <xf numFmtId="0" fontId="1" fillId="6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11" borderId="0" xfId="0" applyFont="1" applyFill="1" applyAlignment="1">
      <alignment horizontal="center" vertical="center"/>
    </xf>
    <xf numFmtId="0" fontId="20" fillId="11" borderId="16" xfId="0" applyFont="1" applyFill="1" applyBorder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" fillId="5" borderId="0" xfId="0" applyFont="1" applyFill="1" applyAlignment="1"/>
    <xf numFmtId="0" fontId="0" fillId="16" borderId="13" xfId="0" applyFill="1" applyBorder="1"/>
    <xf numFmtId="0" fontId="28" fillId="16" borderId="13" xfId="0" applyFont="1" applyFill="1" applyBorder="1"/>
    <xf numFmtId="0" fontId="0" fillId="0" borderId="0" xfId="0"/>
    <xf numFmtId="0" fontId="1" fillId="0" borderId="0" xfId="0" applyFont="1"/>
    <xf numFmtId="2" fontId="0" fillId="0" borderId="0" xfId="0" applyNumberFormat="1"/>
    <xf numFmtId="2" fontId="29" fillId="0" borderId="0" xfId="0" applyNumberFormat="1" applyFont="1"/>
    <xf numFmtId="2" fontId="29" fillId="0" borderId="0" xfId="4" applyNumberFormat="1" applyFont="1"/>
  </cellXfs>
  <cellStyles count="6">
    <cellStyle name="Accent6" xfId="3" builtinId="49"/>
    <cellStyle name="Comma" xfId="1" builtinId="3"/>
    <cellStyle name="Comma 2" xfId="5" xr:uid="{8296F7B3-59A4-41DF-9FD1-5302F1AB3FF7}"/>
    <cellStyle name="Hyperlink" xfId="2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Impact" panose="020B0806030902050204" pitchFamily="34" charset="0"/>
                <a:ea typeface="+mn-ea"/>
                <a:cs typeface="+mn-cs"/>
              </a:defRPr>
            </a:pPr>
            <a:r>
              <a:rPr lang="en-IN" sz="2000">
                <a:solidFill>
                  <a:srgbClr val="002060"/>
                </a:solidFill>
              </a:rPr>
              <a:t>FOOTBALL FIELD VALUATION - IGL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Impact" panose="020B080603090205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812706612400014"/>
          <c:y val="0.1201507186318251"/>
          <c:w val="0.71566106214694447"/>
          <c:h val="0.7565528445375321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'Football Field'!$B$4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Impact" panose="020B080603090205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Field'!$A$5:$A$11</c:f>
              <c:strCache>
                <c:ptCount val="7"/>
                <c:pt idx="0">
                  <c:v>DCF Growth</c:v>
                </c:pt>
                <c:pt idx="1">
                  <c:v>Equity value per share (current)</c:v>
                </c:pt>
                <c:pt idx="2">
                  <c:v>EV/Revenue</c:v>
                </c:pt>
                <c:pt idx="3">
                  <c:v>EV/EBITDA</c:v>
                </c:pt>
                <c:pt idx="4">
                  <c:v>P/E</c:v>
                </c:pt>
                <c:pt idx="5">
                  <c:v>DDM </c:v>
                </c:pt>
                <c:pt idx="6">
                  <c:v>52 Week High and low</c:v>
                </c:pt>
              </c:strCache>
            </c:strRef>
          </c:cat>
          <c:val>
            <c:numRef>
              <c:f>'Football Field'!$B$5:$B$11</c:f>
              <c:numCache>
                <c:formatCode>_ [$₹-4009]\ * #,##0.00_ ;_ [$₹-4009]\ * \-#,##0.00_ ;_ [$₹-4009]\ * "-"??_ ;_ @_ </c:formatCode>
                <c:ptCount val="7"/>
                <c:pt idx="0">
                  <c:v>1306</c:v>
                </c:pt>
                <c:pt idx="1">
                  <c:v>1601.59578538598</c:v>
                </c:pt>
                <c:pt idx="2">
                  <c:v>311.92565454922027</c:v>
                </c:pt>
                <c:pt idx="3">
                  <c:v>389.60412497370072</c:v>
                </c:pt>
                <c:pt idx="4">
                  <c:v>336.17627779556568</c:v>
                </c:pt>
                <c:pt idx="5">
                  <c:v>303.76566305253147</c:v>
                </c:pt>
                <c:pt idx="6">
                  <c:v>375.70001200000002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1-4F72-A7FA-3566165C1CC9}"/>
            </c:ext>
          </c:extLst>
        </c:ser>
        <c:ser>
          <c:idx val="1"/>
          <c:order val="1"/>
          <c:tx>
            <c:strRef>
              <c:f>'Football Field'!$C$4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'Football Field'!$A$5:$A$11</c:f>
              <c:strCache>
                <c:ptCount val="7"/>
                <c:pt idx="0">
                  <c:v>DCF Growth</c:v>
                </c:pt>
                <c:pt idx="1">
                  <c:v>Equity value per share (current)</c:v>
                </c:pt>
                <c:pt idx="2">
                  <c:v>EV/Revenue</c:v>
                </c:pt>
                <c:pt idx="3">
                  <c:v>EV/EBITDA</c:v>
                </c:pt>
                <c:pt idx="4">
                  <c:v>P/E</c:v>
                </c:pt>
                <c:pt idx="5">
                  <c:v>DDM </c:v>
                </c:pt>
                <c:pt idx="6">
                  <c:v>52 Week High and low</c:v>
                </c:pt>
              </c:strCache>
            </c:strRef>
          </c:cat>
          <c:val>
            <c:numRef>
              <c:f>'Football Field'!$C$5:$C$11</c:f>
              <c:numCache>
                <c:formatCode>_ [$₹-4009]\ * #,##0.00_ ;_ [$₹-4009]\ * \-#,##0.00_ ;_ [$₹-4009]\ * "-"??_ ;_ @_ </c:formatCode>
                <c:ptCount val="7"/>
                <c:pt idx="0">
                  <c:v>633</c:v>
                </c:pt>
                <c:pt idx="1">
                  <c:v>5</c:v>
                </c:pt>
                <c:pt idx="2">
                  <c:v>240.57191687935114</c:v>
                </c:pt>
                <c:pt idx="3">
                  <c:v>48.458156298945653</c:v>
                </c:pt>
                <c:pt idx="4">
                  <c:v>216.32129363300572</c:v>
                </c:pt>
                <c:pt idx="5">
                  <c:v>152.55786633304911</c:v>
                </c:pt>
                <c:pt idx="6">
                  <c:v>194.64996399999995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21-4F72-A7FA-3566165C1CC9}"/>
            </c:ext>
          </c:extLst>
        </c:ser>
        <c:ser>
          <c:idx val="2"/>
          <c:order val="2"/>
          <c:tx>
            <c:strRef>
              <c:f>'Football Field'!$D$4</c:f>
              <c:strCache>
                <c:ptCount val="1"/>
                <c:pt idx="0">
                  <c:v>Max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Impact" panose="020B080603090205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Field'!$A$5:$A$11</c:f>
              <c:strCache>
                <c:ptCount val="7"/>
                <c:pt idx="0">
                  <c:v>DCF Growth</c:v>
                </c:pt>
                <c:pt idx="1">
                  <c:v>Equity value per share (current)</c:v>
                </c:pt>
                <c:pt idx="2">
                  <c:v>EV/Revenue</c:v>
                </c:pt>
                <c:pt idx="3">
                  <c:v>EV/EBITDA</c:v>
                </c:pt>
                <c:pt idx="4">
                  <c:v>P/E</c:v>
                </c:pt>
                <c:pt idx="5">
                  <c:v>DDM </c:v>
                </c:pt>
                <c:pt idx="6">
                  <c:v>52 Week High and low</c:v>
                </c:pt>
              </c:strCache>
            </c:strRef>
          </c:cat>
          <c:val>
            <c:numRef>
              <c:f>'Football Field'!$D$5:$D$11</c:f>
              <c:numCache>
                <c:formatCode>_ [$₹-4009]\ * #,##0.00_ ;_ [$₹-4009]\ * \-#,##0.00_ ;_ [$₹-4009]\ * "-"??_ ;_ @_ </c:formatCode>
                <c:ptCount val="7"/>
                <c:pt idx="0">
                  <c:v>1939</c:v>
                </c:pt>
                <c:pt idx="1">
                  <c:v>1601.59578538598</c:v>
                </c:pt>
                <c:pt idx="2">
                  <c:v>552.4975714285714</c:v>
                </c:pt>
                <c:pt idx="3">
                  <c:v>438.06228127264637</c:v>
                </c:pt>
                <c:pt idx="4">
                  <c:v>552.4975714285714</c:v>
                </c:pt>
                <c:pt idx="5">
                  <c:v>456.32352938558057</c:v>
                </c:pt>
                <c:pt idx="6">
                  <c:v>570.34997599999997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21-4F72-A7FA-3566165C1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5911440"/>
        <c:axId val="1315910480"/>
      </c:barChart>
      <c:catAx>
        <c:axId val="1315911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mpact" panose="020B0806030902050204" pitchFamily="34" charset="0"/>
                <a:ea typeface="+mn-ea"/>
                <a:cs typeface="+mn-cs"/>
              </a:defRPr>
            </a:pPr>
            <a:endParaRPr lang="en-US"/>
          </a:p>
        </c:txPr>
        <c:crossAx val="1315910480"/>
        <c:crosses val="autoZero"/>
        <c:auto val="1"/>
        <c:lblAlgn val="ctr"/>
        <c:lblOffset val="100"/>
        <c:noMultiLvlLbl val="0"/>
      </c:catAx>
      <c:valAx>
        <c:axId val="1315910480"/>
        <c:scaling>
          <c:orientation val="minMax"/>
          <c:max val="2000"/>
        </c:scaling>
        <c:delete val="0"/>
        <c:axPos val="b"/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mpact" panose="020B0806030902050204" pitchFamily="34" charset="0"/>
                <a:ea typeface="+mn-ea"/>
                <a:cs typeface="+mn-cs"/>
              </a:defRPr>
            </a:pPr>
            <a:endParaRPr lang="en-US"/>
          </a:p>
        </c:txPr>
        <c:crossAx val="131591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20000">
          <a:schemeClr val="accent4">
            <a:alpha val="91000"/>
            <a:lumMod val="11000"/>
            <a:lumOff val="89000"/>
          </a:schemeClr>
        </a:gs>
        <a:gs pos="74000">
          <a:schemeClr val="accent4">
            <a:lumMod val="45000"/>
            <a:lumOff val="55000"/>
          </a:schemeClr>
        </a:gs>
        <a:gs pos="83000">
          <a:schemeClr val="accent4">
            <a:lumMod val="45000"/>
            <a:lumOff val="55000"/>
          </a:schemeClr>
        </a:gs>
        <a:gs pos="100000">
          <a:schemeClr val="accent4">
            <a:lumMod val="30000"/>
            <a:lumOff val="70000"/>
          </a:schemeClr>
        </a:gs>
      </a:gsLst>
      <a:path path="rect">
        <a:fillToRect l="50000" t="50000" r="50000" b="50000"/>
      </a:path>
      <a:tileRect/>
    </a:gradFill>
    <a:ln w="9525" cap="flat" cmpd="sng" algn="ctr">
      <a:gradFill flip="none" rotWithShape="1">
        <a:gsLst>
          <a:gs pos="25000">
            <a:schemeClr val="accent4">
              <a:lumMod val="5000"/>
              <a:lumOff val="95000"/>
            </a:schemeClr>
          </a:gs>
          <a:gs pos="74000">
            <a:schemeClr val="accent4">
              <a:lumMod val="45000"/>
              <a:lumOff val="55000"/>
            </a:schemeClr>
          </a:gs>
          <a:gs pos="83000">
            <a:schemeClr val="accent4">
              <a:lumMod val="45000"/>
              <a:lumOff val="55000"/>
            </a:schemeClr>
          </a:gs>
          <a:gs pos="100000">
            <a:schemeClr val="accent4">
              <a:lumMod val="30000"/>
              <a:lumOff val="70000"/>
            </a:schemeClr>
          </a:gs>
        </a:gsLst>
        <a:lin ang="5400000" scaled="1"/>
        <a:tileRect/>
      </a:gradFill>
      <a:round/>
    </a:ln>
    <a:effectLst>
      <a:glow rad="25400">
        <a:schemeClr val="accent1">
          <a:alpha val="40000"/>
        </a:schemeClr>
      </a:glow>
      <a:outerShdw blurRad="101600" dist="63500" dir="3000000" algn="ctr" rotWithShape="0">
        <a:srgbClr val="000000">
          <a:alpha val="94000"/>
        </a:srgbClr>
      </a:outerShdw>
    </a:effectLst>
    <a:scene3d>
      <a:camera prst="orthographicFront"/>
      <a:lightRig rig="threePt" dir="t"/>
    </a:scene3d>
    <a:sp3d>
      <a:bevelT w="101600" prst="riblet"/>
    </a:sp3d>
  </c:spPr>
  <c:txPr>
    <a:bodyPr/>
    <a:lstStyle/>
    <a:p>
      <a:pPr>
        <a:defRPr sz="1100" baseline="0">
          <a:latin typeface="Impact" panose="020B080603090205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Impact" panose="020B0806030902050204" pitchFamily="34" charset="0"/>
                <a:ea typeface="+mn-ea"/>
                <a:cs typeface="+mn-cs"/>
              </a:defRPr>
            </a:pPr>
            <a:r>
              <a:rPr lang="en-IN" sz="2000">
                <a:solidFill>
                  <a:srgbClr val="002060"/>
                </a:solidFill>
              </a:rPr>
              <a:t>FOOTBALL FIELD VALUATION - IGL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Impact" panose="020B080603090205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'Football Field'!$B$4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Impact" panose="020B080603090205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Field'!$A$5:$A$11</c:f>
              <c:strCache>
                <c:ptCount val="7"/>
                <c:pt idx="0">
                  <c:v>DCF Growth</c:v>
                </c:pt>
                <c:pt idx="1">
                  <c:v>Equity value per share (current)</c:v>
                </c:pt>
                <c:pt idx="2">
                  <c:v>EV/Revenue</c:v>
                </c:pt>
                <c:pt idx="3">
                  <c:v>EV/EBITDA</c:v>
                </c:pt>
                <c:pt idx="4">
                  <c:v>P/E</c:v>
                </c:pt>
                <c:pt idx="5">
                  <c:v>DDM </c:v>
                </c:pt>
                <c:pt idx="6">
                  <c:v>52 Week High and low</c:v>
                </c:pt>
              </c:strCache>
            </c:strRef>
          </c:cat>
          <c:val>
            <c:numRef>
              <c:f>'Football Field'!$B$5:$B$11</c:f>
              <c:numCache>
                <c:formatCode>_ [$₹-4009]\ * #,##0.00_ ;_ [$₹-4009]\ * \-#,##0.00_ ;_ [$₹-4009]\ * "-"??_ ;_ @_ </c:formatCode>
                <c:ptCount val="7"/>
                <c:pt idx="0">
                  <c:v>1306</c:v>
                </c:pt>
                <c:pt idx="1">
                  <c:v>1601.59578538598</c:v>
                </c:pt>
                <c:pt idx="2">
                  <c:v>311.92565454922027</c:v>
                </c:pt>
                <c:pt idx="3">
                  <c:v>389.60412497370072</c:v>
                </c:pt>
                <c:pt idx="4">
                  <c:v>336.17627779556568</c:v>
                </c:pt>
                <c:pt idx="5">
                  <c:v>303.76566305253147</c:v>
                </c:pt>
                <c:pt idx="6">
                  <c:v>375.70001200000002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CF-4BD9-879D-39A3DB4B6230}"/>
            </c:ext>
          </c:extLst>
        </c:ser>
        <c:ser>
          <c:idx val="1"/>
          <c:order val="1"/>
          <c:tx>
            <c:strRef>
              <c:f>'Football Field'!$C$4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'Football Field'!$A$5:$A$11</c:f>
              <c:strCache>
                <c:ptCount val="7"/>
                <c:pt idx="0">
                  <c:v>DCF Growth</c:v>
                </c:pt>
                <c:pt idx="1">
                  <c:v>Equity value per share (current)</c:v>
                </c:pt>
                <c:pt idx="2">
                  <c:v>EV/Revenue</c:v>
                </c:pt>
                <c:pt idx="3">
                  <c:v>EV/EBITDA</c:v>
                </c:pt>
                <c:pt idx="4">
                  <c:v>P/E</c:v>
                </c:pt>
                <c:pt idx="5">
                  <c:v>DDM </c:v>
                </c:pt>
                <c:pt idx="6">
                  <c:v>52 Week High and low</c:v>
                </c:pt>
              </c:strCache>
            </c:strRef>
          </c:cat>
          <c:val>
            <c:numRef>
              <c:f>'Football Field'!$C$5:$C$11</c:f>
              <c:numCache>
                <c:formatCode>_ [$₹-4009]\ * #,##0.00_ ;_ [$₹-4009]\ * \-#,##0.00_ ;_ [$₹-4009]\ * "-"??_ ;_ @_ </c:formatCode>
                <c:ptCount val="7"/>
                <c:pt idx="0">
                  <c:v>633</c:v>
                </c:pt>
                <c:pt idx="1">
                  <c:v>5</c:v>
                </c:pt>
                <c:pt idx="2">
                  <c:v>240.57191687935114</c:v>
                </c:pt>
                <c:pt idx="3">
                  <c:v>48.458156298945653</c:v>
                </c:pt>
                <c:pt idx="4">
                  <c:v>216.32129363300572</c:v>
                </c:pt>
                <c:pt idx="5">
                  <c:v>152.55786633304911</c:v>
                </c:pt>
                <c:pt idx="6">
                  <c:v>194.64996399999995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CF-4BD9-879D-39A3DB4B6230}"/>
            </c:ext>
          </c:extLst>
        </c:ser>
        <c:ser>
          <c:idx val="2"/>
          <c:order val="2"/>
          <c:tx>
            <c:strRef>
              <c:f>'Football Field'!$D$4</c:f>
              <c:strCache>
                <c:ptCount val="1"/>
                <c:pt idx="0">
                  <c:v>Max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Impact" panose="020B080603090205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Field'!$A$5:$A$11</c:f>
              <c:strCache>
                <c:ptCount val="7"/>
                <c:pt idx="0">
                  <c:v>DCF Growth</c:v>
                </c:pt>
                <c:pt idx="1">
                  <c:v>Equity value per share (current)</c:v>
                </c:pt>
                <c:pt idx="2">
                  <c:v>EV/Revenue</c:v>
                </c:pt>
                <c:pt idx="3">
                  <c:v>EV/EBITDA</c:v>
                </c:pt>
                <c:pt idx="4">
                  <c:v>P/E</c:v>
                </c:pt>
                <c:pt idx="5">
                  <c:v>DDM </c:v>
                </c:pt>
                <c:pt idx="6">
                  <c:v>52 Week High and low</c:v>
                </c:pt>
              </c:strCache>
            </c:strRef>
          </c:cat>
          <c:val>
            <c:numRef>
              <c:f>'Football Field'!$D$5:$D$11</c:f>
              <c:numCache>
                <c:formatCode>_ [$₹-4009]\ * #,##0.00_ ;_ [$₹-4009]\ * \-#,##0.00_ ;_ [$₹-4009]\ * "-"??_ ;_ @_ </c:formatCode>
                <c:ptCount val="7"/>
                <c:pt idx="0">
                  <c:v>1939</c:v>
                </c:pt>
                <c:pt idx="1">
                  <c:v>1601.59578538598</c:v>
                </c:pt>
                <c:pt idx="2">
                  <c:v>552.4975714285714</c:v>
                </c:pt>
                <c:pt idx="3">
                  <c:v>438.06228127264637</c:v>
                </c:pt>
                <c:pt idx="4">
                  <c:v>552.4975714285714</c:v>
                </c:pt>
                <c:pt idx="5">
                  <c:v>456.32352938558057</c:v>
                </c:pt>
                <c:pt idx="6">
                  <c:v>570.34997599999997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CF-4BD9-879D-39A3DB4B6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5911440"/>
        <c:axId val="1315910480"/>
      </c:barChart>
      <c:catAx>
        <c:axId val="131591144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mpact" panose="020B0806030902050204" pitchFamily="34" charset="0"/>
                <a:ea typeface="+mn-ea"/>
                <a:cs typeface="+mn-cs"/>
              </a:defRPr>
            </a:pPr>
            <a:endParaRPr lang="en-US"/>
          </a:p>
        </c:txPr>
        <c:crossAx val="1315910480"/>
        <c:crosses val="autoZero"/>
        <c:auto val="1"/>
        <c:lblAlgn val="ctr"/>
        <c:lblOffset val="100"/>
        <c:noMultiLvlLbl val="0"/>
      </c:catAx>
      <c:valAx>
        <c:axId val="1315910480"/>
        <c:scaling>
          <c:orientation val="maxMin"/>
          <c:max val="2000"/>
        </c:scaling>
        <c:delete val="0"/>
        <c:axPos val="b"/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mpact" panose="020B0806030902050204" pitchFamily="34" charset="0"/>
                <a:ea typeface="+mn-ea"/>
                <a:cs typeface="+mn-cs"/>
              </a:defRPr>
            </a:pPr>
            <a:endParaRPr lang="en-US"/>
          </a:p>
        </c:txPr>
        <c:crossAx val="131591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20000">
          <a:schemeClr val="accent4">
            <a:alpha val="91000"/>
            <a:lumMod val="11000"/>
            <a:lumOff val="89000"/>
          </a:schemeClr>
        </a:gs>
        <a:gs pos="74000">
          <a:schemeClr val="accent4">
            <a:lumMod val="45000"/>
            <a:lumOff val="55000"/>
          </a:schemeClr>
        </a:gs>
        <a:gs pos="83000">
          <a:schemeClr val="accent4">
            <a:lumMod val="45000"/>
            <a:lumOff val="55000"/>
          </a:schemeClr>
        </a:gs>
        <a:gs pos="100000">
          <a:schemeClr val="accent4">
            <a:lumMod val="30000"/>
            <a:lumOff val="70000"/>
          </a:schemeClr>
        </a:gs>
      </a:gsLst>
      <a:path path="rect">
        <a:fillToRect l="50000" t="50000" r="50000" b="50000"/>
      </a:path>
      <a:tileRect/>
    </a:gradFill>
    <a:ln w="9525" cap="flat" cmpd="sng" algn="ctr">
      <a:gradFill flip="none" rotWithShape="1">
        <a:gsLst>
          <a:gs pos="25000">
            <a:schemeClr val="accent4">
              <a:lumMod val="5000"/>
              <a:lumOff val="95000"/>
            </a:schemeClr>
          </a:gs>
          <a:gs pos="74000">
            <a:schemeClr val="accent4">
              <a:lumMod val="45000"/>
              <a:lumOff val="55000"/>
            </a:schemeClr>
          </a:gs>
          <a:gs pos="83000">
            <a:schemeClr val="accent4">
              <a:lumMod val="45000"/>
              <a:lumOff val="55000"/>
            </a:schemeClr>
          </a:gs>
          <a:gs pos="100000">
            <a:schemeClr val="accent4">
              <a:lumMod val="30000"/>
              <a:lumOff val="70000"/>
            </a:schemeClr>
          </a:gs>
        </a:gsLst>
        <a:lin ang="5400000" scaled="1"/>
        <a:tileRect/>
      </a:gradFill>
      <a:round/>
    </a:ln>
    <a:effectLst>
      <a:glow rad="25400">
        <a:schemeClr val="accent1">
          <a:alpha val="40000"/>
        </a:schemeClr>
      </a:glow>
      <a:outerShdw blurRad="101600" dist="63500" dir="5400000" algn="ctr" rotWithShape="0">
        <a:srgbClr val="000000">
          <a:alpha val="94000"/>
        </a:srgbClr>
      </a:outerShdw>
    </a:effectLst>
    <a:scene3d>
      <a:camera prst="orthographicFront"/>
      <a:lightRig rig="threePt" dir="t"/>
    </a:scene3d>
    <a:sp3d>
      <a:bevelT w="101600" prst="riblet"/>
    </a:sp3d>
  </c:spPr>
  <c:txPr>
    <a:bodyPr/>
    <a:lstStyle/>
    <a:p>
      <a:pPr>
        <a:defRPr sz="1100" baseline="0">
          <a:latin typeface="Impact" panose="020B080603090205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75</xdr:row>
      <xdr:rowOff>38100</xdr:rowOff>
    </xdr:from>
    <xdr:to>
      <xdr:col>10</xdr:col>
      <xdr:colOff>466340</xdr:colOff>
      <xdr:row>95</xdr:row>
      <xdr:rowOff>96376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DA2277-4CA8-4215-8521-C6B6411A6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12</xdr:row>
      <xdr:rowOff>3510</xdr:rowOff>
    </xdr:from>
    <xdr:to>
      <xdr:col>11</xdr:col>
      <xdr:colOff>377440</xdr:colOff>
      <xdr:row>32</xdr:row>
      <xdr:rowOff>61786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F8027B-4743-3BA9-E2D3-28CCA5D0F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smacin-my.sharepoint.com/personal/321156_fsm_ac_in/Documents/Relative%20Pricing%20-%20Cipla.xlsx" TargetMode="External"/><Relationship Id="rId1" Type="http://schemas.openxmlformats.org/officeDocument/2006/relationships/externalLinkPath" Target="https://fsmacin-my.sharepoint.com/personal/321156_fsm_ac_in/Documents/Relative%20Pricing%20-%20Cip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s_Val"/>
      <sheetName val="Data"/>
    </sheetNames>
    <sheetDataSet>
      <sheetData sheetId="0"/>
      <sheetData sheetId="1">
        <row r="3">
          <cell r="C3" t="str">
            <v>GAIL (India)</v>
          </cell>
        </row>
        <row r="4">
          <cell r="C4" t="str">
            <v>Adani Total Gas</v>
          </cell>
        </row>
        <row r="5">
          <cell r="C5" t="str">
            <v>Petronet LNG</v>
          </cell>
        </row>
        <row r="6">
          <cell r="C6" t="str">
            <v>Gujarat Gas</v>
          </cell>
        </row>
        <row r="7">
          <cell r="C7" t="str">
            <v>Indraprastha Gas</v>
          </cell>
        </row>
        <row r="8">
          <cell r="C8" t="str">
            <v>Guj.St.Petronet</v>
          </cell>
        </row>
        <row r="9">
          <cell r="C9" t="str">
            <v>Mahanagar Gas</v>
          </cell>
        </row>
        <row r="10">
          <cell r="C10" t="str">
            <v>IRM Energy</v>
          </cell>
        </row>
        <row r="11">
          <cell r="C11" t="str">
            <v>Positron</v>
          </cell>
        </row>
      </sheetData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creener.in/exce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8"/>
  <sheetViews>
    <sheetView showGridLines="0" tabSelected="1" workbookViewId="0">
      <pane xSplit="1" ySplit="3" topLeftCell="B69" activePane="bottomRight" state="frozen"/>
      <selection pane="topRight" activeCell="B1" sqref="B1"/>
      <selection pane="bottomLeft" activeCell="A4" sqref="A4"/>
      <selection pane="bottomRight" activeCell="M75" sqref="M75"/>
    </sheetView>
  </sheetViews>
  <sheetFormatPr defaultColWidth="8.90625" defaultRowHeight="14.5" x14ac:dyDescent="0.35"/>
  <cols>
    <col min="1" max="1" width="1.90625" style="12" customWidth="1"/>
    <col min="2" max="2" width="24.81640625" style="9" bestFit="1" customWidth="1"/>
    <col min="3" max="3" width="7.36328125" style="9" customWidth="1"/>
    <col min="4" max="12" width="15.81640625" style="9" customWidth="1"/>
    <col min="13" max="13" width="14.6328125" style="9" bestFit="1" customWidth="1"/>
    <col min="14" max="16384" width="8.90625" style="9"/>
  </cols>
  <sheetData>
    <row r="1" spans="1:13" x14ac:dyDescent="0.35">
      <c r="E1" s="12"/>
    </row>
    <row r="2" spans="1:13" x14ac:dyDescent="0.35">
      <c r="B2" s="206" t="str">
        <f>"Historical Data" &amp;" " &amp;'Data Sheet'!$B$1</f>
        <v>Historical Data INDRAPRASTHA GAS LTD</v>
      </c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</row>
    <row r="3" spans="1:13" x14ac:dyDescent="0.35">
      <c r="B3" s="13" t="s">
        <v>57</v>
      </c>
      <c r="C3" s="13"/>
      <c r="D3" s="14">
        <f>'Data Sheet'!B16</f>
        <v>42094</v>
      </c>
      <c r="E3" s="14">
        <f>'Data Sheet'!C16</f>
        <v>42460</v>
      </c>
      <c r="F3" s="14">
        <f>'Data Sheet'!D16</f>
        <v>42825</v>
      </c>
      <c r="G3" s="14">
        <f>'Data Sheet'!E16</f>
        <v>43190</v>
      </c>
      <c r="H3" s="14">
        <f>'Data Sheet'!F16</f>
        <v>43555</v>
      </c>
      <c r="I3" s="14">
        <f>'Data Sheet'!G16</f>
        <v>43921</v>
      </c>
      <c r="J3" s="14">
        <f>'Data Sheet'!H16</f>
        <v>44286</v>
      </c>
      <c r="K3" s="14">
        <f>'Data Sheet'!I16</f>
        <v>44651</v>
      </c>
      <c r="L3" s="14">
        <f>'Data Sheet'!J16</f>
        <v>45016</v>
      </c>
      <c r="M3" s="14">
        <f>'Data Sheet'!K16</f>
        <v>45382</v>
      </c>
    </row>
    <row r="4" spans="1:13" x14ac:dyDescent="0.35"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</row>
    <row r="5" spans="1:13" x14ac:dyDescent="0.35">
      <c r="A5" s="9" t="s">
        <v>55</v>
      </c>
      <c r="B5" s="205" t="s">
        <v>56</v>
      </c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</row>
    <row r="6" spans="1:13" x14ac:dyDescent="0.35">
      <c r="B6" s="9" t="str">
        <f>'Data Sheet'!A17</f>
        <v>Sales</v>
      </c>
      <c r="D6" s="17">
        <f>'Data Sheet'!B17</f>
        <v>3680.99</v>
      </c>
      <c r="E6" s="17">
        <f>'Data Sheet'!C17</f>
        <v>3685.79</v>
      </c>
      <c r="F6" s="17">
        <f>'Data Sheet'!D17</f>
        <v>3814.78</v>
      </c>
      <c r="G6" s="17">
        <f>'Data Sheet'!E17</f>
        <v>4535.47</v>
      </c>
      <c r="H6" s="17">
        <f>'Data Sheet'!F17</f>
        <v>5764.84</v>
      </c>
      <c r="I6" s="17">
        <f>'Data Sheet'!G17</f>
        <v>6485.27</v>
      </c>
      <c r="J6" s="17">
        <f>'Data Sheet'!H17</f>
        <v>4940.8</v>
      </c>
      <c r="K6" s="17">
        <f>'Data Sheet'!I17</f>
        <v>7709.96</v>
      </c>
      <c r="L6" s="17">
        <f>'Data Sheet'!J17</f>
        <v>14145.85</v>
      </c>
      <c r="M6" s="17">
        <f>'Data Sheet'!K17</f>
        <v>14000.02</v>
      </c>
    </row>
    <row r="7" spans="1:13" x14ac:dyDescent="0.35">
      <c r="B7" s="15" t="s">
        <v>10</v>
      </c>
      <c r="C7" s="15"/>
      <c r="D7" s="15"/>
      <c r="E7" s="16">
        <f>E6/D6-1</f>
        <v>1.3039970225401376E-3</v>
      </c>
      <c r="F7" s="16">
        <f t="shared" ref="F7:M7" si="0">F6/E6-1</f>
        <v>3.499656789996175E-2</v>
      </c>
      <c r="G7" s="16">
        <f t="shared" si="0"/>
        <v>0.18892046199256574</v>
      </c>
      <c r="H7" s="16">
        <f t="shared" si="0"/>
        <v>0.27105680337429194</v>
      </c>
      <c r="I7" s="16">
        <f t="shared" si="0"/>
        <v>0.12496964356339468</v>
      </c>
      <c r="J7" s="16">
        <f t="shared" si="0"/>
        <v>-0.23815045479987729</v>
      </c>
      <c r="K7" s="16">
        <f t="shared" si="0"/>
        <v>0.56046794041450765</v>
      </c>
      <c r="L7" s="16">
        <f t="shared" si="0"/>
        <v>0.83475011543509958</v>
      </c>
      <c r="M7" s="16">
        <f t="shared" si="0"/>
        <v>-1.0309030563734223E-2</v>
      </c>
    </row>
    <row r="9" spans="1:13" x14ac:dyDescent="0.35">
      <c r="B9" s="9" t="s">
        <v>58</v>
      </c>
      <c r="D9" s="17">
        <f>IFERROR(SUM('Data Sheet'!B18,'Data Sheet'!B20:B22)-1*'Data Sheet'!B19,0)</f>
        <v>2781.82</v>
      </c>
      <c r="E9" s="17">
        <f>IFERROR(SUM('Data Sheet'!C18,'Data Sheet'!C20:C22)-1*'Data Sheet'!C19,0)</f>
        <v>2776.8999999999996</v>
      </c>
      <c r="F9" s="17">
        <f>IFERROR(SUM('Data Sheet'!D18,'Data Sheet'!D20:D22)-1*'Data Sheet'!D19,0)</f>
        <v>2650.81</v>
      </c>
      <c r="G9" s="17">
        <f>IFERROR(SUM('Data Sheet'!E18,'Data Sheet'!E20:E22)-1*'Data Sheet'!E19,0)</f>
        <v>3161.7200000000003</v>
      </c>
      <c r="H9" s="17">
        <f>IFERROR(SUM('Data Sheet'!F18,'Data Sheet'!F20:F22)-1*'Data Sheet'!F19,0)</f>
        <v>4205.96</v>
      </c>
      <c r="I9" s="17">
        <f>IFERROR(SUM('Data Sheet'!G18,'Data Sheet'!G20:G22)-1*'Data Sheet'!G19,0)</f>
        <v>4599.25</v>
      </c>
      <c r="J9" s="17">
        <f>IFERROR(SUM('Data Sheet'!H18,'Data Sheet'!H20:H22)-1*'Data Sheet'!H19,0)</f>
        <v>3113.7200000000003</v>
      </c>
      <c r="K9" s="17">
        <f>IFERROR(SUM('Data Sheet'!I18,'Data Sheet'!I20:I22)-1*'Data Sheet'!I19,0)</f>
        <v>5452.62</v>
      </c>
      <c r="L9" s="17">
        <f>IFERROR(SUM('Data Sheet'!J18,'Data Sheet'!J20:J22)-1*'Data Sheet'!J19,0)</f>
        <v>11698.590000000002</v>
      </c>
      <c r="M9" s="17">
        <f>IFERROR(SUM('Data Sheet'!K18,'Data Sheet'!K20:K22)-1*'Data Sheet'!K19,0)</f>
        <v>10039.709999999999</v>
      </c>
    </row>
    <row r="10" spans="1:13" x14ac:dyDescent="0.35">
      <c r="B10" s="15" t="s">
        <v>59</v>
      </c>
      <c r="C10" s="15"/>
      <c r="D10" s="16">
        <f>D9/D6</f>
        <v>0.75572604109220631</v>
      </c>
      <c r="E10" s="16">
        <f t="shared" ref="E10:M10" si="1">E9/E6</f>
        <v>0.75340700365457602</v>
      </c>
      <c r="F10" s="16">
        <f t="shared" si="1"/>
        <v>0.69487886588479542</v>
      </c>
      <c r="G10" s="16">
        <f t="shared" si="1"/>
        <v>0.69710967110354605</v>
      </c>
      <c r="H10" s="16">
        <f t="shared" si="1"/>
        <v>0.72958833202656104</v>
      </c>
      <c r="I10" s="16">
        <f t="shared" si="1"/>
        <v>0.70918404322410622</v>
      </c>
      <c r="J10" s="16">
        <f t="shared" si="1"/>
        <v>0.63020563471502589</v>
      </c>
      <c r="K10" s="16">
        <f t="shared" si="1"/>
        <v>0.70721767687510695</v>
      </c>
      <c r="L10" s="16">
        <f t="shared" si="1"/>
        <v>0.8269980241554945</v>
      </c>
      <c r="M10" s="16">
        <f t="shared" si="1"/>
        <v>0.7171211183984022</v>
      </c>
    </row>
    <row r="12" spans="1:13" x14ac:dyDescent="0.35">
      <c r="B12" s="9" t="s">
        <v>60</v>
      </c>
      <c r="D12" s="17">
        <f>D6-D9</f>
        <v>899.16999999999962</v>
      </c>
      <c r="E12" s="17">
        <f t="shared" ref="E12:M12" si="2">E6-E9</f>
        <v>908.89000000000033</v>
      </c>
      <c r="F12" s="17">
        <f t="shared" si="2"/>
        <v>1163.9700000000003</v>
      </c>
      <c r="G12" s="17">
        <f t="shared" si="2"/>
        <v>1373.75</v>
      </c>
      <c r="H12" s="17">
        <f t="shared" si="2"/>
        <v>1558.88</v>
      </c>
      <c r="I12" s="17">
        <f t="shared" si="2"/>
        <v>1886.0200000000004</v>
      </c>
      <c r="J12" s="17">
        <f t="shared" si="2"/>
        <v>1827.08</v>
      </c>
      <c r="K12" s="17">
        <f t="shared" si="2"/>
        <v>2257.34</v>
      </c>
      <c r="L12" s="17">
        <f t="shared" si="2"/>
        <v>2447.2599999999984</v>
      </c>
      <c r="M12" s="17">
        <f t="shared" si="2"/>
        <v>3960.3100000000013</v>
      </c>
    </row>
    <row r="13" spans="1:13" x14ac:dyDescent="0.35">
      <c r="B13" s="15" t="s">
        <v>61</v>
      </c>
      <c r="C13" s="15"/>
      <c r="D13" s="16">
        <f>D12/D6</f>
        <v>0.24427395890779374</v>
      </c>
      <c r="E13" s="16">
        <f t="shared" ref="E13:K13" si="3">E12/E6</f>
        <v>0.246592996345424</v>
      </c>
      <c r="F13" s="16">
        <f t="shared" si="3"/>
        <v>0.30512113411520458</v>
      </c>
      <c r="G13" s="16">
        <f t="shared" si="3"/>
        <v>0.30289032889645395</v>
      </c>
      <c r="H13" s="16">
        <f t="shared" si="3"/>
        <v>0.27041166797343902</v>
      </c>
      <c r="I13" s="16">
        <f t="shared" si="3"/>
        <v>0.29081595677589372</v>
      </c>
      <c r="J13" s="16">
        <f t="shared" si="3"/>
        <v>0.36979436528497406</v>
      </c>
      <c r="K13" s="16">
        <f t="shared" si="3"/>
        <v>0.292782323124893</v>
      </c>
      <c r="L13" s="16">
        <f>L12/L6</f>
        <v>0.17300197584450552</v>
      </c>
      <c r="M13" s="16">
        <f>M12/M6</f>
        <v>0.2828788816015978</v>
      </c>
    </row>
    <row r="14" spans="1:13" x14ac:dyDescent="0.35">
      <c r="B14" s="15"/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3" x14ac:dyDescent="0.35">
      <c r="B15" s="9" t="s">
        <v>4</v>
      </c>
      <c r="D15" s="17">
        <f>'Data Sheet'!B25</f>
        <v>34.44</v>
      </c>
      <c r="E15" s="17">
        <f>'Data Sheet'!C25</f>
        <v>29.21</v>
      </c>
      <c r="F15" s="17">
        <f>'Data Sheet'!D25</f>
        <v>64.98</v>
      </c>
      <c r="G15" s="17">
        <f>'Data Sheet'!E25</f>
        <v>90.44</v>
      </c>
      <c r="H15" s="17">
        <f>'Data Sheet'!F25</f>
        <v>144.11000000000001</v>
      </c>
      <c r="I15" s="17">
        <f>'Data Sheet'!G25</f>
        <v>151.88999999999999</v>
      </c>
      <c r="J15" s="17">
        <f>'Data Sheet'!H25</f>
        <v>149.30000000000001</v>
      </c>
      <c r="K15" s="17">
        <f>'Data Sheet'!I25</f>
        <v>213.45</v>
      </c>
      <c r="L15" s="17">
        <f>'Data Sheet'!J25</f>
        <v>260.02999999999997</v>
      </c>
      <c r="M15" s="17">
        <f>'Data Sheet'!K25</f>
        <v>363.21</v>
      </c>
    </row>
    <row r="16" spans="1:13" x14ac:dyDescent="0.35">
      <c r="B16" s="80" t="s">
        <v>138</v>
      </c>
      <c r="C16" s="80"/>
      <c r="D16" s="81">
        <f>ABS(D15/D6)</f>
        <v>9.3561786367254464E-3</v>
      </c>
      <c r="E16" s="81">
        <f t="shared" ref="E16:M16" si="4">ABS(E15/E6)</f>
        <v>7.9250309974252461E-3</v>
      </c>
      <c r="F16" s="81">
        <f t="shared" si="4"/>
        <v>1.7033747686629373E-2</v>
      </c>
      <c r="G16" s="81">
        <f t="shared" si="4"/>
        <v>1.9940601525310495E-2</v>
      </c>
      <c r="H16" s="81">
        <f t="shared" si="4"/>
        <v>2.4998091881127664E-2</v>
      </c>
      <c r="I16" s="81">
        <f t="shared" si="4"/>
        <v>2.3420767369747131E-2</v>
      </c>
      <c r="J16" s="81">
        <f t="shared" si="4"/>
        <v>3.0217778497409326E-2</v>
      </c>
      <c r="K16" s="81">
        <f t="shared" si="4"/>
        <v>2.76849685342077E-2</v>
      </c>
      <c r="L16" s="81">
        <f t="shared" si="4"/>
        <v>1.8382069652937077E-2</v>
      </c>
      <c r="M16" s="81">
        <f t="shared" si="4"/>
        <v>2.5943534366379473E-2</v>
      </c>
    </row>
    <row r="17" spans="2:14" s="12" customFormat="1" x14ac:dyDescent="0.35"/>
    <row r="18" spans="2:14" x14ac:dyDescent="0.35">
      <c r="B18" s="9" t="s">
        <v>62</v>
      </c>
      <c r="D18" s="17">
        <f>IFERROR(SUM('Data Sheet'!B23:B24),0)</f>
        <v>105.41</v>
      </c>
      <c r="E18" s="17">
        <f>IFERROR(SUM('Data Sheet'!C23:C24),0)</f>
        <v>133.47</v>
      </c>
      <c r="F18" s="17">
        <f>IFERROR(SUM('Data Sheet'!D23:D24),0)</f>
        <v>199.98</v>
      </c>
      <c r="G18" s="17">
        <f>IFERROR(SUM('Data Sheet'!E23:E24),0)</f>
        <v>248.72</v>
      </c>
      <c r="H18" s="17">
        <f>IFERROR(SUM('Data Sheet'!F23:F24),0)</f>
        <v>299.86</v>
      </c>
      <c r="I18" s="17">
        <f>IFERROR(SUM('Data Sheet'!G23:G24),0)</f>
        <v>349.7</v>
      </c>
      <c r="J18" s="17">
        <f>IFERROR(SUM('Data Sheet'!H23:H24),0)</f>
        <v>332.48</v>
      </c>
      <c r="K18" s="17">
        <f>IFERROR(SUM('Data Sheet'!I23:I24),0)</f>
        <v>363.09</v>
      </c>
      <c r="L18" s="17">
        <f>IFERROR(SUM('Data Sheet'!J23:J24),0)</f>
        <v>389.34999999999997</v>
      </c>
      <c r="M18" s="17">
        <f>IFERROR(SUM('Data Sheet'!K23:K24),0)</f>
        <v>1593.46</v>
      </c>
    </row>
    <row r="19" spans="2:14" x14ac:dyDescent="0.35">
      <c r="B19" s="15" t="s">
        <v>63</v>
      </c>
      <c r="C19" s="15"/>
      <c r="D19" s="16">
        <f t="shared" ref="D19:M19" si="5">D18/D6</f>
        <v>2.8636317947074021E-2</v>
      </c>
      <c r="E19" s="16">
        <f t="shared" si="5"/>
        <v>3.6212046806790403E-2</v>
      </c>
      <c r="F19" s="16">
        <f t="shared" si="5"/>
        <v>5.2422420165776265E-2</v>
      </c>
      <c r="G19" s="16">
        <f t="shared" si="5"/>
        <v>5.4838859037762346E-2</v>
      </c>
      <c r="H19" s="16">
        <f t="shared" si="5"/>
        <v>5.2015320459891344E-2</v>
      </c>
      <c r="I19" s="16">
        <f t="shared" si="5"/>
        <v>5.3922195991839963E-2</v>
      </c>
      <c r="J19" s="16">
        <f t="shared" si="5"/>
        <v>6.7292746113989638E-2</v>
      </c>
      <c r="K19" s="16">
        <f t="shared" si="5"/>
        <v>4.7093629538934048E-2</v>
      </c>
      <c r="L19" s="16">
        <f t="shared" si="5"/>
        <v>2.7523973462181484E-2</v>
      </c>
      <c r="M19" s="16">
        <f t="shared" si="5"/>
        <v>0.11381840883084453</v>
      </c>
    </row>
    <row r="21" spans="2:14" x14ac:dyDescent="0.35">
      <c r="B21" s="9" t="s">
        <v>64</v>
      </c>
      <c r="D21" s="17">
        <f>D12+D15-D18</f>
        <v>828.1999999999997</v>
      </c>
      <c r="E21" s="17">
        <f t="shared" ref="E21:M21" si="6">E12+E15-E18</f>
        <v>804.63000000000034</v>
      </c>
      <c r="F21" s="17">
        <f t="shared" si="6"/>
        <v>1028.9700000000003</v>
      </c>
      <c r="G21" s="17">
        <f t="shared" si="6"/>
        <v>1215.47</v>
      </c>
      <c r="H21" s="17">
        <f t="shared" si="6"/>
        <v>1403.13</v>
      </c>
      <c r="I21" s="17">
        <f t="shared" si="6"/>
        <v>1688.2100000000003</v>
      </c>
      <c r="J21" s="17">
        <f t="shared" si="6"/>
        <v>1643.8999999999999</v>
      </c>
      <c r="K21" s="17">
        <f t="shared" si="6"/>
        <v>2107.6999999999998</v>
      </c>
      <c r="L21" s="17">
        <f t="shared" si="6"/>
        <v>2317.9399999999982</v>
      </c>
      <c r="M21" s="17">
        <f t="shared" si="6"/>
        <v>2730.0600000000013</v>
      </c>
    </row>
    <row r="22" spans="2:14" x14ac:dyDescent="0.35">
      <c r="B22" s="15" t="s">
        <v>65</v>
      </c>
      <c r="C22" s="15"/>
      <c r="D22" s="16">
        <f t="shared" ref="D22:M22" si="7">D21/D6</f>
        <v>0.22499381959744519</v>
      </c>
      <c r="E22" s="16">
        <f t="shared" si="7"/>
        <v>0.21830598053605885</v>
      </c>
      <c r="F22" s="16">
        <f t="shared" si="7"/>
        <v>0.26973246163605769</v>
      </c>
      <c r="G22" s="16">
        <f t="shared" si="7"/>
        <v>0.26799207138400211</v>
      </c>
      <c r="H22" s="16">
        <f t="shared" si="7"/>
        <v>0.24339443939467531</v>
      </c>
      <c r="I22" s="16">
        <f t="shared" si="7"/>
        <v>0.26031452815380085</v>
      </c>
      <c r="J22" s="16">
        <f t="shared" si="7"/>
        <v>0.33271939766839376</v>
      </c>
      <c r="K22" s="16">
        <f t="shared" si="7"/>
        <v>0.27337366212016662</v>
      </c>
      <c r="L22" s="16">
        <f t="shared" si="7"/>
        <v>0.1638600720352611</v>
      </c>
      <c r="M22" s="16">
        <f t="shared" si="7"/>
        <v>0.19500400713713276</v>
      </c>
    </row>
    <row r="24" spans="2:14" x14ac:dyDescent="0.35">
      <c r="B24" s="9" t="s">
        <v>6</v>
      </c>
      <c r="D24" s="17">
        <f>'Data Sheet'!B27</f>
        <v>30.44</v>
      </c>
      <c r="E24" s="17">
        <f>'Data Sheet'!C27</f>
        <v>9.92</v>
      </c>
      <c r="F24" s="17">
        <f>'Data Sheet'!D27</f>
        <v>1.21</v>
      </c>
      <c r="G24" s="17">
        <f>'Data Sheet'!E27</f>
        <v>1.69</v>
      </c>
      <c r="H24" s="17">
        <f>'Data Sheet'!F27</f>
        <v>2.0499999999999998</v>
      </c>
      <c r="I24" s="17">
        <f>'Data Sheet'!G27</f>
        <v>20.309999999999999</v>
      </c>
      <c r="J24" s="17">
        <f>'Data Sheet'!H27</f>
        <v>22.02</v>
      </c>
      <c r="K24" s="17">
        <f>'Data Sheet'!I27</f>
        <v>24.76</v>
      </c>
      <c r="L24" s="17">
        <f>'Data Sheet'!J27</f>
        <v>26.84</v>
      </c>
      <c r="M24" s="17">
        <f>'Data Sheet'!K27</f>
        <v>9.15</v>
      </c>
      <c r="N24" s="17"/>
    </row>
    <row r="25" spans="2:14" x14ac:dyDescent="0.35">
      <c r="B25" s="16" t="s">
        <v>66</v>
      </c>
      <c r="C25" s="16"/>
      <c r="D25" s="16">
        <f t="shared" ref="D25:M25" si="8">D24/D6</f>
        <v>8.2695144512753369E-3</v>
      </c>
      <c r="E25" s="16">
        <f t="shared" si="8"/>
        <v>2.6914175794063144E-3</v>
      </c>
      <c r="F25" s="16">
        <f t="shared" si="8"/>
        <v>3.1718736073902033E-4</v>
      </c>
      <c r="G25" s="16">
        <f t="shared" si="8"/>
        <v>3.726184937834447E-4</v>
      </c>
      <c r="H25" s="16">
        <f t="shared" si="8"/>
        <v>3.5560397166270008E-4</v>
      </c>
      <c r="I25" s="16">
        <f t="shared" si="8"/>
        <v>3.1317123265492412E-3</v>
      </c>
      <c r="J25" s="16">
        <f t="shared" si="8"/>
        <v>4.4567681347150254E-3</v>
      </c>
      <c r="K25" s="16">
        <f t="shared" si="8"/>
        <v>3.2114304094962879E-3</v>
      </c>
      <c r="L25" s="16">
        <f t="shared" si="8"/>
        <v>1.897376262296009E-3</v>
      </c>
      <c r="M25" s="16">
        <f t="shared" si="8"/>
        <v>6.5357049489929301E-4</v>
      </c>
    </row>
    <row r="27" spans="2:14" x14ac:dyDescent="0.35">
      <c r="B27" s="9" t="s">
        <v>67</v>
      </c>
      <c r="D27" s="17">
        <f>'Data Sheet'!B26</f>
        <v>148.72</v>
      </c>
      <c r="E27" s="17">
        <f>'Data Sheet'!C26</f>
        <v>156.25</v>
      </c>
      <c r="F27" s="17">
        <f>'Data Sheet'!D26</f>
        <v>167.07</v>
      </c>
      <c r="G27" s="17">
        <f>'Data Sheet'!E26</f>
        <v>181.29</v>
      </c>
      <c r="H27" s="17">
        <f>'Data Sheet'!F26</f>
        <v>201.07</v>
      </c>
      <c r="I27" s="17">
        <f>'Data Sheet'!G26</f>
        <v>252.25</v>
      </c>
      <c r="J27" s="17">
        <f>'Data Sheet'!H26</f>
        <v>290.39</v>
      </c>
      <c r="K27" s="17">
        <f>'Data Sheet'!I26</f>
        <v>317.06</v>
      </c>
      <c r="L27" s="17">
        <f>'Data Sheet'!J26</f>
        <v>363.36</v>
      </c>
      <c r="M27" s="17">
        <f>'Data Sheet'!K26</f>
        <v>413.75</v>
      </c>
    </row>
    <row r="28" spans="2:14" x14ac:dyDescent="0.35">
      <c r="B28" s="16" t="s">
        <v>68</v>
      </c>
      <c r="C28" s="16"/>
      <c r="D28" s="16">
        <f t="shared" ref="D28:M28" si="9">D27/D6</f>
        <v>4.0402174415035089E-2</v>
      </c>
      <c r="E28" s="16">
        <f t="shared" si="9"/>
        <v>4.2392539998209341E-2</v>
      </c>
      <c r="F28" s="16">
        <f t="shared" si="9"/>
        <v>4.3795448230304235E-2</v>
      </c>
      <c r="G28" s="16">
        <f t="shared" si="9"/>
        <v>3.997160162011875E-2</v>
      </c>
      <c r="H28" s="16">
        <f t="shared" si="9"/>
        <v>3.4878678332789806E-2</v>
      </c>
      <c r="I28" s="16">
        <f t="shared" si="9"/>
        <v>3.8895836256624627E-2</v>
      </c>
      <c r="J28" s="16">
        <f t="shared" si="9"/>
        <v>5.8773882772020718E-2</v>
      </c>
      <c r="K28" s="16">
        <f t="shared" si="9"/>
        <v>4.1123429952943984E-2</v>
      </c>
      <c r="L28" s="16">
        <f t="shared" si="9"/>
        <v>2.568668549433226E-2</v>
      </c>
      <c r="M28" s="16">
        <f t="shared" si="9"/>
        <v>2.9553529209243985E-2</v>
      </c>
    </row>
    <row r="30" spans="2:14" x14ac:dyDescent="0.35">
      <c r="B30" s="9" t="s">
        <v>69</v>
      </c>
      <c r="D30" s="17">
        <f>D21-SUM(D24,D27)</f>
        <v>649.03999999999974</v>
      </c>
      <c r="E30" s="17">
        <f t="shared" ref="E30:M30" si="10">E21-SUM(E24,E27)</f>
        <v>638.46000000000038</v>
      </c>
      <c r="F30" s="17">
        <f t="shared" si="10"/>
        <v>860.69000000000028</v>
      </c>
      <c r="G30" s="17">
        <f t="shared" si="10"/>
        <v>1032.49</v>
      </c>
      <c r="H30" s="17">
        <f t="shared" si="10"/>
        <v>1200.0100000000002</v>
      </c>
      <c r="I30" s="17">
        <f t="shared" si="10"/>
        <v>1415.6500000000003</v>
      </c>
      <c r="J30" s="17">
        <f t="shared" si="10"/>
        <v>1331.4899999999998</v>
      </c>
      <c r="K30" s="17">
        <f t="shared" si="10"/>
        <v>1765.8799999999999</v>
      </c>
      <c r="L30" s="17">
        <f t="shared" si="10"/>
        <v>1927.7399999999982</v>
      </c>
      <c r="M30" s="17">
        <f t="shared" si="10"/>
        <v>2307.1600000000012</v>
      </c>
    </row>
    <row r="31" spans="2:14" x14ac:dyDescent="0.35">
      <c r="B31" s="16" t="s">
        <v>70</v>
      </c>
      <c r="C31" s="16"/>
      <c r="D31" s="16">
        <f t="shared" ref="D31:M31" si="11">D30/D6</f>
        <v>0.17632213073113476</v>
      </c>
      <c r="E31" s="16">
        <f t="shared" si="11"/>
        <v>0.17322202295844322</v>
      </c>
      <c r="F31" s="16">
        <f t="shared" si="11"/>
        <v>0.22561982604501446</v>
      </c>
      <c r="G31" s="16">
        <f t="shared" si="11"/>
        <v>0.2276478512700999</v>
      </c>
      <c r="H31" s="16">
        <f t="shared" si="11"/>
        <v>0.20816015709022284</v>
      </c>
      <c r="I31" s="16">
        <f t="shared" si="11"/>
        <v>0.21828697957062701</v>
      </c>
      <c r="J31" s="16">
        <f t="shared" si="11"/>
        <v>0.26948874676165796</v>
      </c>
      <c r="K31" s="16">
        <f t="shared" si="11"/>
        <v>0.22903880175772634</v>
      </c>
      <c r="L31" s="16">
        <f t="shared" si="11"/>
        <v>0.13627601027863281</v>
      </c>
      <c r="M31" s="16">
        <f t="shared" si="11"/>
        <v>0.16479690743298947</v>
      </c>
    </row>
    <row r="33" spans="1:14" x14ac:dyDescent="0.35">
      <c r="B33" s="9" t="s">
        <v>71</v>
      </c>
      <c r="D33" s="17">
        <f>'Data Sheet'!B29</f>
        <v>211.31</v>
      </c>
      <c r="E33" s="17">
        <f>'Data Sheet'!C29</f>
        <v>219.41</v>
      </c>
      <c r="F33" s="17">
        <f>'Data Sheet'!D29</f>
        <v>289.62</v>
      </c>
      <c r="G33" s="17">
        <f>'Data Sheet'!E29</f>
        <v>361.72</v>
      </c>
      <c r="H33" s="17">
        <f>'Data Sheet'!F29</f>
        <v>413.34</v>
      </c>
      <c r="I33" s="17">
        <f>'Data Sheet'!G29</f>
        <v>279.11</v>
      </c>
      <c r="J33" s="17">
        <f>'Data Sheet'!H29</f>
        <v>325.83999999999997</v>
      </c>
      <c r="K33" s="17">
        <f>'Data Sheet'!I29</f>
        <v>450.93</v>
      </c>
      <c r="L33" s="17">
        <f>'Data Sheet'!J29</f>
        <v>482.72</v>
      </c>
      <c r="M33" s="17">
        <f>'Data Sheet'!K29</f>
        <v>559.08000000000004</v>
      </c>
    </row>
    <row r="34" spans="1:14" x14ac:dyDescent="0.35">
      <c r="B34" s="16" t="s">
        <v>72</v>
      </c>
      <c r="C34" s="16"/>
      <c r="D34" s="16">
        <f>D33/D30</f>
        <v>0.32557315419696797</v>
      </c>
      <c r="E34" s="16">
        <f t="shared" ref="E34:M34" si="12">E33/E30</f>
        <v>0.34365504495191534</v>
      </c>
      <c r="F34" s="16">
        <f t="shared" si="12"/>
        <v>0.33649746133915803</v>
      </c>
      <c r="G34" s="16">
        <f t="shared" si="12"/>
        <v>0.35033753353543379</v>
      </c>
      <c r="H34" s="16">
        <f t="shared" si="12"/>
        <v>0.34444712960725321</v>
      </c>
      <c r="I34" s="16">
        <f t="shared" si="12"/>
        <v>0.19716031504962381</v>
      </c>
      <c r="J34" s="16">
        <f t="shared" si="12"/>
        <v>0.24471832308166042</v>
      </c>
      <c r="K34" s="16">
        <f t="shared" si="12"/>
        <v>0.25535710240786463</v>
      </c>
      <c r="L34" s="16">
        <f t="shared" si="12"/>
        <v>0.25040721259090981</v>
      </c>
      <c r="M34" s="16">
        <f t="shared" si="12"/>
        <v>0.24232389604535434</v>
      </c>
    </row>
    <row r="36" spans="1:14" x14ac:dyDescent="0.35">
      <c r="B36" s="9" t="s">
        <v>73</v>
      </c>
      <c r="D36" s="17">
        <f>D30-D33</f>
        <v>437.72999999999973</v>
      </c>
      <c r="E36" s="17">
        <f t="shared" ref="E36:M36" si="13">E30-E33</f>
        <v>419.05000000000041</v>
      </c>
      <c r="F36" s="17">
        <f t="shared" si="13"/>
        <v>571.07000000000028</v>
      </c>
      <c r="G36" s="17">
        <f t="shared" si="13"/>
        <v>670.77</v>
      </c>
      <c r="H36" s="17">
        <f t="shared" si="13"/>
        <v>786.6700000000003</v>
      </c>
      <c r="I36" s="17">
        <f t="shared" si="13"/>
        <v>1136.5400000000004</v>
      </c>
      <c r="J36" s="17">
        <f t="shared" si="13"/>
        <v>1005.6499999999999</v>
      </c>
      <c r="K36" s="17">
        <f t="shared" si="13"/>
        <v>1314.9499999999998</v>
      </c>
      <c r="L36" s="17">
        <f t="shared" si="13"/>
        <v>1445.0199999999982</v>
      </c>
      <c r="M36" s="17">
        <f t="shared" si="13"/>
        <v>1748.0800000000013</v>
      </c>
    </row>
    <row r="37" spans="1:14" x14ac:dyDescent="0.35">
      <c r="B37" s="16" t="s">
        <v>74</v>
      </c>
      <c r="C37" s="16"/>
      <c r="D37" s="16">
        <f t="shared" ref="D37:M37" si="14">D36/D6</f>
        <v>0.11891637847426909</v>
      </c>
      <c r="E37" s="16">
        <f t="shared" si="14"/>
        <v>0.1136934008719977</v>
      </c>
      <c r="F37" s="16">
        <f t="shared" si="14"/>
        <v>0.14969932735308464</v>
      </c>
      <c r="G37" s="16">
        <f t="shared" si="14"/>
        <v>0.14789426454149182</v>
      </c>
      <c r="H37" s="16">
        <f t="shared" si="14"/>
        <v>0.13645998848190066</v>
      </c>
      <c r="I37" s="16">
        <f t="shared" si="14"/>
        <v>0.17524944990725141</v>
      </c>
      <c r="J37" s="16">
        <f t="shared" si="14"/>
        <v>0.20353991256476681</v>
      </c>
      <c r="K37" s="16">
        <f t="shared" si="14"/>
        <v>0.17055211700190401</v>
      </c>
      <c r="L37" s="16">
        <f t="shared" si="14"/>
        <v>0.1021515144017502</v>
      </c>
      <c r="M37" s="16">
        <f t="shared" si="14"/>
        <v>0.12486267876760185</v>
      </c>
      <c r="N37" s="16"/>
    </row>
    <row r="39" spans="1:14" x14ac:dyDescent="0.35">
      <c r="B39" s="9" t="s">
        <v>75</v>
      </c>
      <c r="D39" s="18">
        <f>'Data Sheet'!B93</f>
        <v>70</v>
      </c>
      <c r="E39" s="18">
        <f>'Data Sheet'!C93</f>
        <v>70</v>
      </c>
      <c r="F39" s="18">
        <f>'Data Sheet'!D93</f>
        <v>70</v>
      </c>
      <c r="G39" s="18">
        <f>'Data Sheet'!E93</f>
        <v>70</v>
      </c>
      <c r="H39" s="18">
        <f>'Data Sheet'!F93</f>
        <v>70</v>
      </c>
      <c r="I39" s="18">
        <f>'Data Sheet'!G93</f>
        <v>70</v>
      </c>
      <c r="J39" s="18">
        <f>'Data Sheet'!H93</f>
        <v>70</v>
      </c>
      <c r="K39" s="18">
        <f>'Data Sheet'!I93</f>
        <v>70</v>
      </c>
      <c r="L39" s="18">
        <f>'Data Sheet'!J93</f>
        <v>70</v>
      </c>
      <c r="M39" s="18">
        <f>'Data Sheet'!K93</f>
        <v>70</v>
      </c>
    </row>
    <row r="41" spans="1:14" x14ac:dyDescent="0.35">
      <c r="B41" s="9" t="s">
        <v>76</v>
      </c>
      <c r="D41" s="17">
        <f>D36/D39</f>
        <v>6.2532857142857106</v>
      </c>
      <c r="E41" s="17">
        <f t="shared" ref="E41:M41" si="15">E36/E39</f>
        <v>5.9864285714285774</v>
      </c>
      <c r="F41" s="17">
        <f t="shared" si="15"/>
        <v>8.1581428571428614</v>
      </c>
      <c r="G41" s="17">
        <f t="shared" si="15"/>
        <v>9.5824285714285704</v>
      </c>
      <c r="H41" s="17">
        <f t="shared" si="15"/>
        <v>11.238142857142861</v>
      </c>
      <c r="I41" s="17">
        <f t="shared" si="15"/>
        <v>16.236285714285721</v>
      </c>
      <c r="J41" s="17">
        <f t="shared" si="15"/>
        <v>14.366428571428569</v>
      </c>
      <c r="K41" s="17">
        <f t="shared" si="15"/>
        <v>18.784999999999997</v>
      </c>
      <c r="L41" s="17">
        <f t="shared" si="15"/>
        <v>20.643142857142831</v>
      </c>
      <c r="M41" s="17">
        <f t="shared" si="15"/>
        <v>24.972571428571445</v>
      </c>
    </row>
    <row r="42" spans="1:14" x14ac:dyDescent="0.35">
      <c r="B42" s="16" t="s">
        <v>77</v>
      </c>
      <c r="C42" s="16"/>
      <c r="D42" s="16"/>
      <c r="E42" s="16">
        <f>E41/D41-1</f>
        <v>-4.2674708153426333E-2</v>
      </c>
      <c r="F42" s="16">
        <f t="shared" ref="F42:M42" si="16">F41/E41-1</f>
        <v>0.36277293879011996</v>
      </c>
      <c r="G42" s="16">
        <f t="shared" si="16"/>
        <v>0.17458455180625765</v>
      </c>
      <c r="H42" s="16">
        <f t="shared" si="16"/>
        <v>0.1727864990980521</v>
      </c>
      <c r="I42" s="16">
        <f t="shared" si="16"/>
        <v>0.4447481154740871</v>
      </c>
      <c r="J42" s="16">
        <f t="shared" si="16"/>
        <v>-0.11516532634135235</v>
      </c>
      <c r="K42" s="16">
        <f t="shared" si="16"/>
        <v>0.30756227315666473</v>
      </c>
      <c r="L42" s="16">
        <f t="shared" si="16"/>
        <v>9.8916308604888759E-2</v>
      </c>
      <c r="M42" s="16">
        <f t="shared" si="16"/>
        <v>0.20972720100760078</v>
      </c>
    </row>
    <row r="44" spans="1:14" x14ac:dyDescent="0.35">
      <c r="B44" s="9" t="s">
        <v>78</v>
      </c>
      <c r="D44" s="17">
        <f>'Data Sheet'!B31</f>
        <v>84</v>
      </c>
      <c r="E44" s="17">
        <f>'Data Sheet'!C31</f>
        <v>84</v>
      </c>
      <c r="F44" s="17">
        <f>'Data Sheet'!D31</f>
        <v>119</v>
      </c>
      <c r="G44" s="17">
        <f>'Data Sheet'!E31</f>
        <v>140</v>
      </c>
      <c r="H44" s="17">
        <f>'Data Sheet'!F31</f>
        <v>168</v>
      </c>
      <c r="I44" s="17">
        <f>'Data Sheet'!G31</f>
        <v>196</v>
      </c>
      <c r="J44" s="17">
        <f>'Data Sheet'!H31</f>
        <v>252</v>
      </c>
      <c r="K44" s="17">
        <f>'Data Sheet'!I31</f>
        <v>385</v>
      </c>
      <c r="L44" s="17">
        <f>'Data Sheet'!J31</f>
        <v>910</v>
      </c>
      <c r="M44" s="17">
        <f>'Data Sheet'!K31</f>
        <v>630</v>
      </c>
    </row>
    <row r="45" spans="1:14" x14ac:dyDescent="0.35"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4" x14ac:dyDescent="0.35">
      <c r="B46" s="9" t="s">
        <v>139</v>
      </c>
      <c r="D46" s="17">
        <f>D21-(D27)</f>
        <v>679.47999999999968</v>
      </c>
      <c r="E46" s="17">
        <f t="shared" ref="E46:M46" si="17">E21-(E27)</f>
        <v>648.38000000000034</v>
      </c>
      <c r="F46" s="17">
        <f t="shared" si="17"/>
        <v>861.90000000000032</v>
      </c>
      <c r="G46" s="17">
        <f t="shared" si="17"/>
        <v>1034.18</v>
      </c>
      <c r="H46" s="17">
        <f t="shared" si="17"/>
        <v>1202.0600000000002</v>
      </c>
      <c r="I46" s="17">
        <f t="shared" si="17"/>
        <v>1435.9600000000003</v>
      </c>
      <c r="J46" s="17">
        <f t="shared" si="17"/>
        <v>1353.5099999999998</v>
      </c>
      <c r="K46" s="17">
        <f t="shared" si="17"/>
        <v>1790.6399999999999</v>
      </c>
      <c r="L46" s="17">
        <f t="shared" si="17"/>
        <v>1954.5799999999981</v>
      </c>
      <c r="M46" s="17">
        <f t="shared" si="17"/>
        <v>2316.3100000000013</v>
      </c>
    </row>
    <row r="47" spans="1:14" x14ac:dyDescent="0.35">
      <c r="D47" s="83">
        <f>D46/D6</f>
        <v>0.18459164518241009</v>
      </c>
      <c r="E47" s="83">
        <f t="shared" ref="E47:M47" si="18">E46/E6</f>
        <v>0.17591344053784952</v>
      </c>
      <c r="F47" s="83">
        <f t="shared" si="18"/>
        <v>0.22593701340575348</v>
      </c>
      <c r="G47" s="83">
        <f t="shared" si="18"/>
        <v>0.22802046976388335</v>
      </c>
      <c r="H47" s="83">
        <f t="shared" si="18"/>
        <v>0.20851576106188552</v>
      </c>
      <c r="I47" s="83">
        <f t="shared" si="18"/>
        <v>0.22141869189717625</v>
      </c>
      <c r="J47" s="83">
        <f t="shared" si="18"/>
        <v>0.27394551489637298</v>
      </c>
      <c r="K47" s="83">
        <f t="shared" si="18"/>
        <v>0.23225023216722265</v>
      </c>
      <c r="L47" s="83">
        <f t="shared" si="18"/>
        <v>0.13817338654092884</v>
      </c>
      <c r="M47" s="83">
        <f t="shared" si="18"/>
        <v>0.16545047792788875</v>
      </c>
    </row>
    <row r="48" spans="1:14" x14ac:dyDescent="0.35">
      <c r="A48" s="9" t="s">
        <v>55</v>
      </c>
      <c r="B48" s="205" t="s">
        <v>79</v>
      </c>
      <c r="C48" s="205"/>
      <c r="D48" s="205"/>
      <c r="E48" s="205"/>
      <c r="F48" s="205"/>
      <c r="G48" s="205"/>
      <c r="H48" s="205"/>
      <c r="I48" s="205"/>
      <c r="J48" s="205"/>
      <c r="K48" s="205"/>
      <c r="L48" s="205"/>
      <c r="M48" s="205"/>
    </row>
    <row r="50" spans="2:13" x14ac:dyDescent="0.35">
      <c r="B50" s="9" t="s">
        <v>11</v>
      </c>
      <c r="D50" s="17">
        <f>'Data Sheet'!B57</f>
        <v>140</v>
      </c>
      <c r="E50" s="17">
        <f>'Data Sheet'!C57</f>
        <v>140</v>
      </c>
      <c r="F50" s="17">
        <f>'Data Sheet'!D57</f>
        <v>140</v>
      </c>
      <c r="G50" s="17">
        <f>'Data Sheet'!E57</f>
        <v>140</v>
      </c>
      <c r="H50" s="17">
        <f>'Data Sheet'!F57</f>
        <v>140</v>
      </c>
      <c r="I50" s="17">
        <f>'Data Sheet'!G57</f>
        <v>140</v>
      </c>
      <c r="J50" s="17">
        <f>'Data Sheet'!H57</f>
        <v>140</v>
      </c>
      <c r="K50" s="17">
        <f>'Data Sheet'!I57</f>
        <v>140</v>
      </c>
      <c r="L50" s="17">
        <f>'Data Sheet'!J57</f>
        <v>140</v>
      </c>
      <c r="M50" s="17">
        <f>'Data Sheet'!K57</f>
        <v>140</v>
      </c>
    </row>
    <row r="51" spans="2:13" x14ac:dyDescent="0.35">
      <c r="B51" s="9" t="s">
        <v>12</v>
      </c>
      <c r="D51" s="17">
        <f>'Data Sheet'!B58</f>
        <v>1958.13</v>
      </c>
      <c r="E51" s="17">
        <f>'Data Sheet'!C58</f>
        <v>2376.4299999999998</v>
      </c>
      <c r="F51" s="17">
        <f>'Data Sheet'!D58</f>
        <v>2786.56</v>
      </c>
      <c r="G51" s="17">
        <f>'Data Sheet'!E58</f>
        <v>3372.9</v>
      </c>
      <c r="H51" s="17">
        <f>'Data Sheet'!F58</f>
        <v>3989.85</v>
      </c>
      <c r="I51" s="17">
        <f>'Data Sheet'!G58</f>
        <v>4922.3599999999997</v>
      </c>
      <c r="J51" s="17">
        <f>'Data Sheet'!H58</f>
        <v>5731.85</v>
      </c>
      <c r="K51" s="17">
        <f>'Data Sheet'!I58</f>
        <v>6796.15</v>
      </c>
      <c r="L51" s="17">
        <f>'Data Sheet'!J58</f>
        <v>6946.56</v>
      </c>
      <c r="M51" s="17">
        <f>'Data Sheet'!K58</f>
        <v>8411.74</v>
      </c>
    </row>
    <row r="52" spans="2:13" x14ac:dyDescent="0.35">
      <c r="B52" s="9" t="s">
        <v>36</v>
      </c>
      <c r="D52" s="17">
        <f>'Data Sheet'!B59</f>
        <v>145.31</v>
      </c>
      <c r="E52" s="17">
        <f>'Data Sheet'!C59</f>
        <v>0</v>
      </c>
      <c r="F52" s="17">
        <f>'Data Sheet'!D59</f>
        <v>0</v>
      </c>
      <c r="G52" s="17">
        <f>'Data Sheet'!E59</f>
        <v>0</v>
      </c>
      <c r="H52" s="17">
        <f>'Data Sheet'!F59</f>
        <v>0</v>
      </c>
      <c r="I52" s="17">
        <f>'Data Sheet'!G59</f>
        <v>96.19</v>
      </c>
      <c r="J52" s="17">
        <f>'Data Sheet'!H59</f>
        <v>113.04</v>
      </c>
      <c r="K52" s="17">
        <f>'Data Sheet'!I59</f>
        <v>107.64</v>
      </c>
      <c r="L52" s="17">
        <f>'Data Sheet'!J59</f>
        <v>82.77</v>
      </c>
      <c r="M52" s="17">
        <f>'Data Sheet'!K59</f>
        <v>81.17</v>
      </c>
    </row>
    <row r="53" spans="2:13" x14ac:dyDescent="0.35">
      <c r="B53" s="9" t="s">
        <v>37</v>
      </c>
      <c r="D53" s="17">
        <f>'Data Sheet'!B60</f>
        <v>832.63</v>
      </c>
      <c r="E53" s="17">
        <f>'Data Sheet'!C60</f>
        <v>867.83</v>
      </c>
      <c r="F53" s="17">
        <f>'Data Sheet'!D60</f>
        <v>1164.3900000000001</v>
      </c>
      <c r="G53" s="17">
        <f>'Data Sheet'!E60</f>
        <v>1418.93</v>
      </c>
      <c r="H53" s="17">
        <f>'Data Sheet'!F60</f>
        <v>1823.14</v>
      </c>
      <c r="I53" s="17">
        <f>'Data Sheet'!G60</f>
        <v>2017.08</v>
      </c>
      <c r="J53" s="17">
        <f>'Data Sheet'!H60</f>
        <v>2606.4499999999998</v>
      </c>
      <c r="K53" s="17">
        <f>'Data Sheet'!I60</f>
        <v>3412.92</v>
      </c>
      <c r="L53" s="17">
        <f>'Data Sheet'!J60</f>
        <v>4611.26</v>
      </c>
      <c r="M53" s="17">
        <f>'Data Sheet'!K60</f>
        <v>4487.66</v>
      </c>
    </row>
    <row r="54" spans="2:13" ht="15" thickBot="1" x14ac:dyDescent="0.4">
      <c r="B54" s="20" t="s">
        <v>80</v>
      </c>
      <c r="C54" s="21"/>
      <c r="D54" s="25">
        <f>SUM(D50:D53)</f>
        <v>3076.07</v>
      </c>
      <c r="E54" s="25">
        <f t="shared" ref="E54:M54" si="19">SUM(E50:E53)</f>
        <v>3384.2599999999998</v>
      </c>
      <c r="F54" s="25">
        <f t="shared" si="19"/>
        <v>4090.95</v>
      </c>
      <c r="G54" s="25">
        <f t="shared" si="19"/>
        <v>4931.83</v>
      </c>
      <c r="H54" s="25">
        <f t="shared" si="19"/>
        <v>5952.9900000000007</v>
      </c>
      <c r="I54" s="25">
        <f t="shared" si="19"/>
        <v>7175.6299999999992</v>
      </c>
      <c r="J54" s="25">
        <f t="shared" si="19"/>
        <v>8591.34</v>
      </c>
      <c r="K54" s="25">
        <f t="shared" si="19"/>
        <v>10456.709999999999</v>
      </c>
      <c r="L54" s="25">
        <f t="shared" si="19"/>
        <v>11780.59</v>
      </c>
      <c r="M54" s="25">
        <f t="shared" si="19"/>
        <v>13120.57</v>
      </c>
    </row>
    <row r="55" spans="2:13" ht="15" thickTop="1" x14ac:dyDescent="0.35"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2:13" x14ac:dyDescent="0.35"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2:13" x14ac:dyDescent="0.35">
      <c r="B57" s="9" t="s">
        <v>81</v>
      </c>
      <c r="D57" s="17">
        <f>'Data Sheet'!B62</f>
        <v>1955.81</v>
      </c>
      <c r="E57" s="17">
        <f>'Data Sheet'!C62</f>
        <v>2019.19</v>
      </c>
      <c r="F57" s="17">
        <f>'Data Sheet'!D62</f>
        <v>2117.15</v>
      </c>
      <c r="G57" s="17">
        <f>'Data Sheet'!E62</f>
        <v>2432.0300000000002</v>
      </c>
      <c r="H57" s="17">
        <f>'Data Sheet'!F62</f>
        <v>2876.85</v>
      </c>
      <c r="I57" s="17">
        <f>'Data Sheet'!G62</f>
        <v>3556.9</v>
      </c>
      <c r="J57" s="17">
        <f>'Data Sheet'!H62</f>
        <v>4320.87</v>
      </c>
      <c r="K57" s="17">
        <f>'Data Sheet'!I62</f>
        <v>5001.74</v>
      </c>
      <c r="L57" s="17">
        <f>'Data Sheet'!J62</f>
        <v>5733.54</v>
      </c>
      <c r="M57" s="17">
        <f>'Data Sheet'!K62</f>
        <v>6598.91</v>
      </c>
    </row>
    <row r="58" spans="2:13" x14ac:dyDescent="0.35">
      <c r="B58" s="9" t="s">
        <v>15</v>
      </c>
      <c r="D58" s="17">
        <f>'Data Sheet'!B63</f>
        <v>254.1</v>
      </c>
      <c r="E58" s="17">
        <f>'Data Sheet'!C63</f>
        <v>266.92</v>
      </c>
      <c r="F58" s="17">
        <f>'Data Sheet'!D63</f>
        <v>351.79</v>
      </c>
      <c r="G58" s="17">
        <f>'Data Sheet'!E63</f>
        <v>386.02</v>
      </c>
      <c r="H58" s="17">
        <f>'Data Sheet'!F63</f>
        <v>478.08</v>
      </c>
      <c r="I58" s="17">
        <f>'Data Sheet'!G63</f>
        <v>776.69</v>
      </c>
      <c r="J58" s="17">
        <f>'Data Sheet'!H63</f>
        <v>846.94</v>
      </c>
      <c r="K58" s="17">
        <f>'Data Sheet'!I63</f>
        <v>1378.6</v>
      </c>
      <c r="L58" s="17">
        <f>'Data Sheet'!J63</f>
        <v>1433.74</v>
      </c>
      <c r="M58" s="17">
        <f>'Data Sheet'!K63</f>
        <v>1396.44</v>
      </c>
    </row>
    <row r="59" spans="2:13" x14ac:dyDescent="0.35">
      <c r="B59" s="9" t="s">
        <v>16</v>
      </c>
      <c r="D59" s="17">
        <f>'Data Sheet'!B64</f>
        <v>290.86</v>
      </c>
      <c r="E59" s="17">
        <f>'Data Sheet'!C64</f>
        <v>259.17</v>
      </c>
      <c r="F59" s="17">
        <f>'Data Sheet'!D64</f>
        <v>677.04</v>
      </c>
      <c r="G59" s="17">
        <f>'Data Sheet'!E64</f>
        <v>1147.69</v>
      </c>
      <c r="H59" s="17">
        <f>'Data Sheet'!F64</f>
        <v>1543.99</v>
      </c>
      <c r="I59" s="17">
        <f>'Data Sheet'!G64</f>
        <v>258.12</v>
      </c>
      <c r="J59" s="17">
        <f>'Data Sheet'!H64</f>
        <v>1825.82</v>
      </c>
      <c r="K59" s="17">
        <f>'Data Sheet'!I64</f>
        <v>1975.8</v>
      </c>
      <c r="L59" s="17">
        <f>'Data Sheet'!J64</f>
        <v>677.25</v>
      </c>
      <c r="M59" s="17">
        <f>'Data Sheet'!K64</f>
        <v>1157.6099999999999</v>
      </c>
    </row>
    <row r="60" spans="2:13" x14ac:dyDescent="0.35">
      <c r="B60" s="9" t="s">
        <v>38</v>
      </c>
      <c r="D60" s="17">
        <f>'Data Sheet'!B65-SUM('Data Sheet'!B67:B69)</f>
        <v>65.44</v>
      </c>
      <c r="E60" s="17">
        <f>'Data Sheet'!C65-SUM('Data Sheet'!C67:C69)</f>
        <v>73.490000000000009</v>
      </c>
      <c r="F60" s="17">
        <f>'Data Sheet'!D65-SUM('Data Sheet'!D67:D69)</f>
        <v>78.450000000000045</v>
      </c>
      <c r="G60" s="17">
        <f>'Data Sheet'!E65-SUM('Data Sheet'!E67:E69)</f>
        <v>125.88</v>
      </c>
      <c r="H60" s="17">
        <f>'Data Sheet'!F65-SUM('Data Sheet'!F67:F69)</f>
        <v>170.90999999999985</v>
      </c>
      <c r="I60" s="17">
        <f>'Data Sheet'!G65-SUM('Data Sheet'!G67:G69)</f>
        <v>179.09999999999991</v>
      </c>
      <c r="J60" s="17">
        <f>'Data Sheet'!H65-SUM('Data Sheet'!H67:H69)</f>
        <v>155.22000000000003</v>
      </c>
      <c r="K60" s="17">
        <f>'Data Sheet'!I65-SUM('Data Sheet'!I67:I69)</f>
        <v>168.46000000000004</v>
      </c>
      <c r="L60" s="17">
        <f>'Data Sheet'!J65-SUM('Data Sheet'!J67:J69)</f>
        <v>345.63999999999987</v>
      </c>
      <c r="M60" s="17">
        <f>'Data Sheet'!K65-SUM('Data Sheet'!K67:K69)</f>
        <v>747.59999999999991</v>
      </c>
    </row>
    <row r="61" spans="2:13" ht="15" thickBot="1" x14ac:dyDescent="0.4">
      <c r="B61" s="22" t="s">
        <v>82</v>
      </c>
      <c r="C61" s="23"/>
      <c r="D61" s="24">
        <f>SUM(D57:D60)</f>
        <v>2566.21</v>
      </c>
      <c r="E61" s="24">
        <f t="shared" ref="E61:M61" si="20">SUM(E57:E60)</f>
        <v>2618.7700000000004</v>
      </c>
      <c r="F61" s="24">
        <f t="shared" si="20"/>
        <v>3224.4300000000003</v>
      </c>
      <c r="G61" s="24">
        <f t="shared" si="20"/>
        <v>4091.6200000000003</v>
      </c>
      <c r="H61" s="24">
        <f t="shared" si="20"/>
        <v>5069.83</v>
      </c>
      <c r="I61" s="24">
        <f t="shared" si="20"/>
        <v>4770.8099999999995</v>
      </c>
      <c r="J61" s="24">
        <f t="shared" si="20"/>
        <v>7148.8499999999995</v>
      </c>
      <c r="K61" s="24">
        <f t="shared" si="20"/>
        <v>8524.5999999999985</v>
      </c>
      <c r="L61" s="24">
        <f t="shared" si="20"/>
        <v>8190.17</v>
      </c>
      <c r="M61" s="24">
        <f t="shared" si="20"/>
        <v>9900.5600000000013</v>
      </c>
    </row>
    <row r="62" spans="2:13" x14ac:dyDescent="0.35"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2:13" x14ac:dyDescent="0.35">
      <c r="B63" s="9" t="s">
        <v>43</v>
      </c>
      <c r="D63" s="17">
        <f>'Data Sheet'!B67</f>
        <v>235.19</v>
      </c>
      <c r="E63" s="17">
        <f>'Data Sheet'!C67</f>
        <v>251.14</v>
      </c>
      <c r="F63" s="17">
        <f>'Data Sheet'!D67</f>
        <v>201.39</v>
      </c>
      <c r="G63" s="17">
        <f>'Data Sheet'!E67</f>
        <v>226.14</v>
      </c>
      <c r="H63" s="17">
        <f>'Data Sheet'!F67</f>
        <v>221.48</v>
      </c>
      <c r="I63" s="17">
        <f>'Data Sheet'!G67</f>
        <v>170.39</v>
      </c>
      <c r="J63" s="17">
        <f>'Data Sheet'!H67</f>
        <v>260.70999999999998</v>
      </c>
      <c r="K63" s="17">
        <f>'Data Sheet'!I67</f>
        <v>520.55999999999995</v>
      </c>
      <c r="L63" s="17">
        <f>'Data Sheet'!J67</f>
        <v>903.35</v>
      </c>
      <c r="M63" s="17">
        <f>'Data Sheet'!K67</f>
        <v>1018.52</v>
      </c>
    </row>
    <row r="64" spans="2:13" x14ac:dyDescent="0.35">
      <c r="B64" s="9" t="s">
        <v>30</v>
      </c>
      <c r="D64" s="17">
        <f>'Data Sheet'!B68</f>
        <v>43.47</v>
      </c>
      <c r="E64" s="17">
        <f>'Data Sheet'!C68</f>
        <v>60.59</v>
      </c>
      <c r="F64" s="17">
        <f>'Data Sheet'!D68</f>
        <v>56.54</v>
      </c>
      <c r="G64" s="17">
        <f>'Data Sheet'!E68</f>
        <v>56.04</v>
      </c>
      <c r="H64" s="17">
        <f>'Data Sheet'!F68</f>
        <v>54.59</v>
      </c>
      <c r="I64" s="17">
        <f>'Data Sheet'!G68</f>
        <v>54.49</v>
      </c>
      <c r="J64" s="17">
        <f>'Data Sheet'!H68</f>
        <v>49.49</v>
      </c>
      <c r="K64" s="17">
        <f>'Data Sheet'!I68</f>
        <v>49.91</v>
      </c>
      <c r="L64" s="17">
        <f>'Data Sheet'!J68</f>
        <v>53.84</v>
      </c>
      <c r="M64" s="17">
        <f>'Data Sheet'!K68</f>
        <v>52.23</v>
      </c>
    </row>
    <row r="65" spans="1:13" x14ac:dyDescent="0.35">
      <c r="B65" s="9" t="s">
        <v>52</v>
      </c>
      <c r="D65" s="17">
        <f>'Data Sheet'!B69</f>
        <v>231.2</v>
      </c>
      <c r="E65" s="17">
        <f>'Data Sheet'!C69</f>
        <v>453.76</v>
      </c>
      <c r="F65" s="17">
        <f>'Data Sheet'!D69</f>
        <v>608.59</v>
      </c>
      <c r="G65" s="17">
        <f>'Data Sheet'!E69</f>
        <v>558.03</v>
      </c>
      <c r="H65" s="17">
        <f>'Data Sheet'!F69</f>
        <v>607.09</v>
      </c>
      <c r="I65" s="17">
        <f>'Data Sheet'!G69</f>
        <v>2179.94</v>
      </c>
      <c r="J65" s="17">
        <f>'Data Sheet'!H69</f>
        <v>1132.29</v>
      </c>
      <c r="K65" s="17">
        <f>'Data Sheet'!I69</f>
        <v>1361.64</v>
      </c>
      <c r="L65" s="17">
        <f>'Data Sheet'!J69</f>
        <v>2633.23</v>
      </c>
      <c r="M65" s="17">
        <f>'Data Sheet'!K69</f>
        <v>2149.2600000000002</v>
      </c>
    </row>
    <row r="66" spans="1:13" ht="15" thickBot="1" x14ac:dyDescent="0.4">
      <c r="B66" s="22" t="s">
        <v>83</v>
      </c>
      <c r="C66" s="23"/>
      <c r="D66" s="24">
        <f>SUM(D63:D65)</f>
        <v>509.85999999999996</v>
      </c>
      <c r="E66" s="24">
        <f t="shared" ref="E66:M66" si="21">SUM(E63:E65)</f>
        <v>765.49</v>
      </c>
      <c r="F66" s="24">
        <f t="shared" si="21"/>
        <v>866.52</v>
      </c>
      <c r="G66" s="24">
        <f t="shared" si="21"/>
        <v>840.21</v>
      </c>
      <c r="H66" s="24">
        <f t="shared" si="21"/>
        <v>883.16000000000008</v>
      </c>
      <c r="I66" s="24">
        <f t="shared" si="21"/>
        <v>2404.8200000000002</v>
      </c>
      <c r="J66" s="24">
        <f t="shared" si="21"/>
        <v>1442.49</v>
      </c>
      <c r="K66" s="24">
        <f t="shared" si="21"/>
        <v>1932.1100000000001</v>
      </c>
      <c r="L66" s="24">
        <f t="shared" si="21"/>
        <v>3590.42</v>
      </c>
      <c r="M66" s="24">
        <f t="shared" si="21"/>
        <v>3220.01</v>
      </c>
    </row>
    <row r="67" spans="1:13" x14ac:dyDescent="0.35"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5" thickBot="1" x14ac:dyDescent="0.4">
      <c r="B68" s="20" t="s">
        <v>84</v>
      </c>
      <c r="C68" s="21"/>
      <c r="D68" s="25">
        <f>SUM(D61,D66)</f>
        <v>3076.07</v>
      </c>
      <c r="E68" s="25">
        <f t="shared" ref="E68:M68" si="22">SUM(E61,E66)</f>
        <v>3384.26</v>
      </c>
      <c r="F68" s="25">
        <f t="shared" si="22"/>
        <v>4090.9500000000003</v>
      </c>
      <c r="G68" s="25">
        <f t="shared" si="22"/>
        <v>4931.83</v>
      </c>
      <c r="H68" s="25">
        <f t="shared" si="22"/>
        <v>5952.99</v>
      </c>
      <c r="I68" s="25">
        <f t="shared" si="22"/>
        <v>7175.6299999999992</v>
      </c>
      <c r="J68" s="25">
        <f t="shared" si="22"/>
        <v>8591.34</v>
      </c>
      <c r="K68" s="25">
        <f t="shared" si="22"/>
        <v>10456.709999999999</v>
      </c>
      <c r="L68" s="25">
        <f t="shared" si="22"/>
        <v>11780.59</v>
      </c>
      <c r="M68" s="25">
        <f t="shared" si="22"/>
        <v>13120.570000000002</v>
      </c>
    </row>
    <row r="69" spans="1:13" ht="15" thickTop="1" x14ac:dyDescent="0.35"/>
    <row r="70" spans="1:13" x14ac:dyDescent="0.35">
      <c r="B70" s="9" t="s">
        <v>85</v>
      </c>
      <c r="D70" s="9" t="b">
        <f t="shared" ref="D70:M70" si="23">D68=D54</f>
        <v>1</v>
      </c>
      <c r="E70" s="9" t="b">
        <f t="shared" si="23"/>
        <v>1</v>
      </c>
      <c r="F70" s="9" t="b">
        <f t="shared" si="23"/>
        <v>1</v>
      </c>
      <c r="G70" s="9" t="b">
        <f t="shared" si="23"/>
        <v>1</v>
      </c>
      <c r="H70" s="9" t="b">
        <f t="shared" si="23"/>
        <v>1</v>
      </c>
      <c r="I70" s="9" t="b">
        <f t="shared" si="23"/>
        <v>1</v>
      </c>
      <c r="J70" s="9" t="b">
        <f t="shared" si="23"/>
        <v>1</v>
      </c>
      <c r="K70" s="9" t="b">
        <f t="shared" si="23"/>
        <v>1</v>
      </c>
      <c r="L70" s="9" t="b">
        <f t="shared" si="23"/>
        <v>1</v>
      </c>
      <c r="M70" s="9" t="b">
        <f t="shared" si="23"/>
        <v>1</v>
      </c>
    </row>
    <row r="71" spans="1:13" customFormat="1" x14ac:dyDescent="0.35">
      <c r="A71" s="12"/>
    </row>
    <row r="72" spans="1:13" customFormat="1" x14ac:dyDescent="0.35">
      <c r="A72" s="12"/>
      <c r="B72" s="2"/>
    </row>
    <row r="73" spans="1:13" customFormat="1" x14ac:dyDescent="0.35">
      <c r="A73" s="12"/>
      <c r="B73" s="129"/>
      <c r="C73" s="130"/>
      <c r="D73" s="34"/>
      <c r="E73" s="34"/>
      <c r="F73" s="34"/>
      <c r="G73" s="34"/>
      <c r="H73" s="34"/>
      <c r="I73" s="34"/>
      <c r="J73" s="34"/>
      <c r="K73" s="34"/>
      <c r="L73" s="34"/>
      <c r="M73" s="34"/>
    </row>
    <row r="74" spans="1:13" customFormat="1" x14ac:dyDescent="0.35">
      <c r="A74" s="12"/>
      <c r="B74" s="129"/>
      <c r="C74" s="131"/>
      <c r="D74" s="34"/>
      <c r="E74" s="34"/>
      <c r="F74" s="34"/>
      <c r="G74" s="34"/>
      <c r="H74" s="34"/>
      <c r="I74" s="34"/>
      <c r="J74" s="34"/>
      <c r="K74" s="34"/>
      <c r="L74" s="34"/>
      <c r="M74" s="34"/>
    </row>
    <row r="75" spans="1:13" customFormat="1" x14ac:dyDescent="0.35">
      <c r="A75" s="12"/>
    </row>
    <row r="76" spans="1:13" customFormat="1" x14ac:dyDescent="0.35">
      <c r="A76" s="12"/>
      <c r="D76" s="34"/>
      <c r="E76" s="34"/>
      <c r="F76" s="34"/>
      <c r="G76" s="34"/>
      <c r="H76" s="34"/>
      <c r="I76" s="34"/>
      <c r="J76" s="34"/>
      <c r="K76" s="34"/>
      <c r="L76" s="34"/>
      <c r="M76" s="34"/>
    </row>
    <row r="77" spans="1:13" customFormat="1" x14ac:dyDescent="0.35">
      <c r="A77" s="12"/>
      <c r="D77" s="132"/>
      <c r="E77" s="132"/>
      <c r="F77" s="132"/>
      <c r="G77" s="132"/>
      <c r="H77" s="132"/>
      <c r="I77" s="132"/>
      <c r="J77" s="132"/>
      <c r="K77" s="132"/>
      <c r="L77" s="132"/>
      <c r="M77" s="132"/>
    </row>
    <row r="78" spans="1:13" customFormat="1" x14ac:dyDescent="0.35">
      <c r="A78" s="12"/>
    </row>
  </sheetData>
  <mergeCells count="3">
    <mergeCell ref="B5:M5"/>
    <mergeCell ref="B2:M2"/>
    <mergeCell ref="B48:M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P266"/>
  <sheetViews>
    <sheetView showGridLines="0" topLeftCell="A2" workbookViewId="0">
      <selection activeCell="M30" sqref="M30"/>
    </sheetView>
  </sheetViews>
  <sheetFormatPr defaultRowHeight="14.5" x14ac:dyDescent="0.35"/>
  <cols>
    <col min="1" max="1" width="1.90625" customWidth="1"/>
    <col min="2" max="2" width="10.54296875" bestFit="1" customWidth="1"/>
    <col min="3" max="4" width="10.54296875" customWidth="1"/>
    <col min="5" max="5" width="11.90625" customWidth="1"/>
    <col min="6" max="6" width="12.81640625" customWidth="1"/>
    <col min="7" max="7" width="11.90625" bestFit="1" customWidth="1"/>
    <col min="8" max="8" width="4.36328125" customWidth="1"/>
    <col min="9" max="9" width="14.1796875" customWidth="1"/>
    <col min="10" max="10" width="4.36328125" customWidth="1"/>
    <col min="11" max="11" width="13.81640625" customWidth="1"/>
    <col min="12" max="12" width="12.453125" customWidth="1"/>
    <col min="14" max="14" width="12.453125" customWidth="1"/>
  </cols>
  <sheetData>
    <row r="2" spans="2:16" x14ac:dyDescent="0.35">
      <c r="B2" s="206" t="s">
        <v>91</v>
      </c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</row>
    <row r="4" spans="2:16" x14ac:dyDescent="0.35">
      <c r="B4" s="28" t="s">
        <v>88</v>
      </c>
      <c r="C4" s="30"/>
      <c r="D4" s="32" t="s">
        <v>92</v>
      </c>
      <c r="E4" s="28" t="s">
        <v>98</v>
      </c>
      <c r="F4" s="28" t="s">
        <v>93</v>
      </c>
      <c r="G4" s="28" t="s">
        <v>94</v>
      </c>
      <c r="I4" s="28" t="s">
        <v>89</v>
      </c>
      <c r="L4" s="207" t="s">
        <v>96</v>
      </c>
      <c r="M4" s="207"/>
    </row>
    <row r="5" spans="2:16" x14ac:dyDescent="0.35">
      <c r="B5" s="27">
        <v>43213</v>
      </c>
      <c r="C5" s="27"/>
      <c r="D5" s="31">
        <v>271.78539999999998</v>
      </c>
      <c r="E5" s="31">
        <v>466.18902600000001</v>
      </c>
      <c r="F5" s="31">
        <v>62.965648999999999</v>
      </c>
      <c r="G5" s="17" t="s">
        <v>95</v>
      </c>
      <c r="I5" s="31">
        <v>10692.299805000001</v>
      </c>
      <c r="L5" s="33" t="str">
        <f t="array" ref="L5:L8">TRANSPOSE(D4:G4)</f>
        <v>Berger Paints</v>
      </c>
      <c r="M5">
        <f>SLOPE(D$5:D$265,$I$5:$I$265)</f>
        <v>4.4128462534253732E-2</v>
      </c>
    </row>
    <row r="6" spans="2:16" x14ac:dyDescent="0.35">
      <c r="B6" s="27">
        <v>43220</v>
      </c>
      <c r="C6" s="27"/>
      <c r="D6" s="31">
        <v>263.77172899999999</v>
      </c>
      <c r="E6" s="31">
        <v>488.44360399999999</v>
      </c>
      <c r="F6" s="31">
        <v>62.256312999999999</v>
      </c>
      <c r="G6" s="17" t="s">
        <v>95</v>
      </c>
      <c r="I6" s="31">
        <v>10618.25</v>
      </c>
      <c r="L6" s="33" t="str">
        <v>Nerolac</v>
      </c>
      <c r="M6">
        <f>SLOPE(E$5:E$265,$I$5:$I$265)</f>
        <v>8.3232058198123623E-3</v>
      </c>
    </row>
    <row r="7" spans="2:16" x14ac:dyDescent="0.35">
      <c r="B7" s="27">
        <v>43227</v>
      </c>
      <c r="C7" s="27"/>
      <c r="D7" s="31">
        <v>269.21130399999998</v>
      </c>
      <c r="E7" s="31">
        <v>497.22958399999999</v>
      </c>
      <c r="F7" s="31">
        <v>63.541145</v>
      </c>
      <c r="G7" s="17" t="s">
        <v>95</v>
      </c>
      <c r="I7" s="31">
        <v>10806.5</v>
      </c>
      <c r="L7" s="33" t="str">
        <v>Akzo Nobel</v>
      </c>
      <c r="M7">
        <f>SLOPE(F$5:F$265,$I$5:$I$265)</f>
        <v>1.4865807918354062E-3</v>
      </c>
    </row>
    <row r="8" spans="2:16" x14ac:dyDescent="0.35">
      <c r="B8" s="27">
        <v>43234</v>
      </c>
      <c r="C8" s="27"/>
      <c r="D8" s="31">
        <v>272.46536300000002</v>
      </c>
      <c r="E8" s="31">
        <v>490.66427599999997</v>
      </c>
      <c r="F8" s="31">
        <v>64.522864999999996</v>
      </c>
      <c r="G8" s="17" t="s">
        <v>95</v>
      </c>
      <c r="I8" s="31">
        <v>10596.400390999999</v>
      </c>
      <c r="L8" s="33" t="str">
        <v>Indigo Paints</v>
      </c>
      <c r="M8">
        <f>SLOPE(G150:G265,I150:I265)</f>
        <v>-0.23765188831734285</v>
      </c>
    </row>
    <row r="9" spans="2:16" x14ac:dyDescent="0.35">
      <c r="B9" s="27">
        <v>43241</v>
      </c>
      <c r="C9" s="27"/>
      <c r="D9" s="31">
        <v>287.95846599999999</v>
      </c>
      <c r="E9" s="31">
        <v>478.402466</v>
      </c>
      <c r="F9" s="31">
        <v>65.453811999999999</v>
      </c>
      <c r="G9" s="17" t="s">
        <v>95</v>
      </c>
      <c r="I9" s="31">
        <v>10605.150390999999</v>
      </c>
    </row>
    <row r="10" spans="2:16" x14ac:dyDescent="0.35">
      <c r="B10" s="27">
        <v>43248</v>
      </c>
      <c r="C10" s="27"/>
      <c r="D10" s="31">
        <v>281.35324100000003</v>
      </c>
      <c r="E10" s="31">
        <v>468.79580700000002</v>
      </c>
      <c r="F10" s="31">
        <v>64.302811000000005</v>
      </c>
      <c r="G10" s="17" t="s">
        <v>95</v>
      </c>
      <c r="I10" s="31">
        <v>10696.200194999999</v>
      </c>
    </row>
    <row r="11" spans="2:16" x14ac:dyDescent="0.35">
      <c r="B11" s="27">
        <v>43255</v>
      </c>
      <c r="C11" s="27"/>
      <c r="D11" s="31">
        <v>277.27355999999997</v>
      </c>
      <c r="E11" s="31">
        <v>457.93392899999998</v>
      </c>
      <c r="F11" s="31">
        <v>64.302811000000005</v>
      </c>
      <c r="G11" s="17" t="s">
        <v>95</v>
      </c>
      <c r="I11" s="31">
        <v>10767.650390999999</v>
      </c>
    </row>
    <row r="12" spans="2:16" x14ac:dyDescent="0.35">
      <c r="B12" s="27">
        <v>43262</v>
      </c>
      <c r="C12" s="27"/>
      <c r="D12" s="31">
        <v>282.90741000000003</v>
      </c>
      <c r="E12" s="31">
        <v>485.933289</v>
      </c>
      <c r="F12" s="31">
        <v>64.573639</v>
      </c>
      <c r="G12" s="17" t="s">
        <v>95</v>
      </c>
      <c r="I12" s="31">
        <v>10817.700194999999</v>
      </c>
    </row>
    <row r="13" spans="2:16" x14ac:dyDescent="0.35">
      <c r="B13" s="27">
        <v>43269</v>
      </c>
      <c r="C13" s="27"/>
      <c r="D13" s="31">
        <v>277.127838</v>
      </c>
      <c r="E13" s="31">
        <v>450.31698599999999</v>
      </c>
      <c r="F13" s="31">
        <v>63.287242999999997</v>
      </c>
      <c r="G13" s="17" t="s">
        <v>95</v>
      </c>
      <c r="I13" s="31">
        <v>10821.849609000001</v>
      </c>
    </row>
    <row r="14" spans="2:16" x14ac:dyDescent="0.35">
      <c r="B14" s="27">
        <v>43276</v>
      </c>
      <c r="C14" s="27"/>
      <c r="D14" s="31">
        <v>272.95101899999997</v>
      </c>
      <c r="E14" s="31">
        <v>431.57815599999998</v>
      </c>
      <c r="F14" s="31">
        <v>62.051636000000002</v>
      </c>
      <c r="G14" s="17" t="s">
        <v>95</v>
      </c>
      <c r="I14" s="31">
        <v>10714.299805000001</v>
      </c>
    </row>
    <row r="15" spans="2:16" x14ac:dyDescent="0.35">
      <c r="B15" s="27">
        <v>43283</v>
      </c>
      <c r="C15" s="27"/>
      <c r="D15" s="31">
        <v>288.05560300000002</v>
      </c>
      <c r="E15" s="31">
        <v>470.42211900000001</v>
      </c>
      <c r="F15" s="31">
        <v>62.965648999999999</v>
      </c>
      <c r="G15" s="17" t="s">
        <v>95</v>
      </c>
      <c r="I15" s="31">
        <v>10772.650390999999</v>
      </c>
    </row>
    <row r="16" spans="2:16" x14ac:dyDescent="0.35">
      <c r="B16" s="27">
        <v>43290</v>
      </c>
      <c r="C16" s="27"/>
      <c r="D16" s="31">
        <v>291.21246300000001</v>
      </c>
      <c r="E16" s="31">
        <v>484.81787100000003</v>
      </c>
      <c r="F16" s="31">
        <v>62.610188000000001</v>
      </c>
      <c r="G16" s="17" t="s">
        <v>95</v>
      </c>
      <c r="I16" s="31">
        <v>11018.900390999999</v>
      </c>
    </row>
    <row r="17" spans="2:9" x14ac:dyDescent="0.35">
      <c r="B17" s="27">
        <v>43297</v>
      </c>
      <c r="C17" s="27"/>
      <c r="D17" s="31">
        <v>301.07174700000002</v>
      </c>
      <c r="E17" s="31">
        <v>467.29898100000003</v>
      </c>
      <c r="F17" s="31">
        <v>66.147789000000003</v>
      </c>
      <c r="G17" s="17" t="s">
        <v>95</v>
      </c>
      <c r="I17" s="31">
        <v>11010.200194999999</v>
      </c>
    </row>
    <row r="18" spans="2:9" x14ac:dyDescent="0.35">
      <c r="B18" s="27">
        <v>43304</v>
      </c>
      <c r="C18" s="27"/>
      <c r="D18" s="31">
        <v>309.76538099999999</v>
      </c>
      <c r="E18" s="31">
        <v>465.103027</v>
      </c>
      <c r="F18" s="31">
        <v>67.027946</v>
      </c>
      <c r="G18" s="17" t="s">
        <v>95</v>
      </c>
      <c r="I18" s="31">
        <v>11278.349609000001</v>
      </c>
    </row>
    <row r="19" spans="2:9" x14ac:dyDescent="0.35">
      <c r="B19" s="27">
        <v>43311</v>
      </c>
      <c r="C19" s="27"/>
      <c r="D19" s="31">
        <v>306.75030500000003</v>
      </c>
      <c r="E19" s="31">
        <v>464.17587300000002</v>
      </c>
      <c r="F19" s="31">
        <v>67.975807000000003</v>
      </c>
      <c r="G19" s="17" t="s">
        <v>95</v>
      </c>
      <c r="I19" s="31">
        <v>11360.799805000001</v>
      </c>
    </row>
    <row r="20" spans="2:9" x14ac:dyDescent="0.35">
      <c r="B20" s="27">
        <v>43318</v>
      </c>
      <c r="C20" s="27"/>
      <c r="D20" s="31">
        <v>320.62249800000001</v>
      </c>
      <c r="E20" s="31">
        <v>511.99880999999999</v>
      </c>
      <c r="F20" s="31">
        <v>68.669792000000001</v>
      </c>
      <c r="G20" s="17" t="s">
        <v>95</v>
      </c>
      <c r="I20" s="31">
        <v>11429.5</v>
      </c>
    </row>
    <row r="21" spans="2:9" x14ac:dyDescent="0.35">
      <c r="B21" s="27">
        <v>43325</v>
      </c>
      <c r="C21" s="27"/>
      <c r="D21" s="31">
        <v>326.532715</v>
      </c>
      <c r="E21" s="31">
        <v>495.01687600000002</v>
      </c>
      <c r="F21" s="31">
        <v>67.247985999999997</v>
      </c>
      <c r="G21" s="17" t="s">
        <v>95</v>
      </c>
      <c r="I21" s="31">
        <v>11470.75</v>
      </c>
    </row>
    <row r="22" spans="2:9" x14ac:dyDescent="0.35">
      <c r="B22" s="27">
        <v>43332</v>
      </c>
      <c r="C22" s="27"/>
      <c r="D22" s="31">
        <v>328.38891599999999</v>
      </c>
      <c r="E22" s="31">
        <v>494.821594</v>
      </c>
      <c r="F22" s="31">
        <v>67.366470000000007</v>
      </c>
      <c r="G22" s="17" t="s">
        <v>95</v>
      </c>
      <c r="I22" s="31">
        <v>11557.099609000001</v>
      </c>
    </row>
    <row r="23" spans="2:9" x14ac:dyDescent="0.35">
      <c r="B23" s="27">
        <v>43339</v>
      </c>
      <c r="C23" s="27"/>
      <c r="D23" s="31">
        <v>326.97241200000002</v>
      </c>
      <c r="E23" s="31">
        <v>503.01992799999999</v>
      </c>
      <c r="F23" s="31">
        <v>68.365134999999995</v>
      </c>
      <c r="G23" s="17" t="s">
        <v>95</v>
      </c>
      <c r="I23" s="31">
        <v>11680.5</v>
      </c>
    </row>
    <row r="24" spans="2:9" x14ac:dyDescent="0.35">
      <c r="B24" s="27">
        <v>43346</v>
      </c>
      <c r="C24" s="27"/>
      <c r="D24" s="31">
        <v>308.75295999999997</v>
      </c>
      <c r="E24" s="31">
        <v>483.84188799999998</v>
      </c>
      <c r="F24" s="31">
        <v>69.566895000000002</v>
      </c>
      <c r="G24" s="17" t="s">
        <v>95</v>
      </c>
      <c r="I24" s="31">
        <v>11589.099609000001</v>
      </c>
    </row>
    <row r="25" spans="2:9" x14ac:dyDescent="0.35">
      <c r="B25" s="27">
        <v>43353</v>
      </c>
      <c r="C25" s="27"/>
      <c r="D25" s="31">
        <v>304.11261000000002</v>
      </c>
      <c r="E25" s="31">
        <v>469.250946</v>
      </c>
      <c r="F25" s="31">
        <v>68.111228999999994</v>
      </c>
      <c r="G25" s="17" t="s">
        <v>95</v>
      </c>
      <c r="I25" s="31">
        <v>11515.200194999999</v>
      </c>
    </row>
    <row r="26" spans="2:9" x14ac:dyDescent="0.35">
      <c r="B26" s="27">
        <v>43360</v>
      </c>
      <c r="C26" s="27"/>
      <c r="D26" s="31">
        <v>294.24585000000002</v>
      </c>
      <c r="E26" s="31">
        <v>430.45581099999998</v>
      </c>
      <c r="F26" s="31">
        <v>69.736153000000002</v>
      </c>
      <c r="G26" s="17" t="s">
        <v>95</v>
      </c>
      <c r="I26" s="31">
        <v>11143.099609000001</v>
      </c>
    </row>
    <row r="27" spans="2:9" x14ac:dyDescent="0.35">
      <c r="B27" s="27">
        <v>43367</v>
      </c>
      <c r="C27" s="27"/>
      <c r="D27" s="31">
        <v>286.283997</v>
      </c>
      <c r="E27" s="31">
        <v>448.95062300000001</v>
      </c>
      <c r="F27" s="31">
        <v>68.162018000000003</v>
      </c>
      <c r="G27" s="17" t="s">
        <v>95</v>
      </c>
      <c r="I27" s="31">
        <v>10930.450194999999</v>
      </c>
    </row>
    <row r="28" spans="2:9" x14ac:dyDescent="0.35">
      <c r="B28" s="27">
        <v>43374</v>
      </c>
      <c r="C28" s="27"/>
      <c r="D28" s="31">
        <v>261.71466099999998</v>
      </c>
      <c r="E28" s="31">
        <v>385.999908</v>
      </c>
      <c r="F28" s="31">
        <v>67.688072000000005</v>
      </c>
      <c r="G28" s="17" t="s">
        <v>95</v>
      </c>
      <c r="I28" s="31">
        <v>10316.450194999999</v>
      </c>
    </row>
    <row r="29" spans="2:9" x14ac:dyDescent="0.35">
      <c r="B29" s="27">
        <v>43381</v>
      </c>
      <c r="C29" s="27"/>
      <c r="D29" s="31">
        <v>277.39410400000003</v>
      </c>
      <c r="E29" s="31">
        <v>413.57138099999997</v>
      </c>
      <c r="F29" s="31">
        <v>62.203957000000003</v>
      </c>
      <c r="G29" s="17" t="s">
        <v>95</v>
      </c>
      <c r="I29" s="31">
        <v>10472.5</v>
      </c>
    </row>
    <row r="30" spans="2:9" x14ac:dyDescent="0.35">
      <c r="B30" s="27">
        <v>43388</v>
      </c>
      <c r="C30" s="27"/>
      <c r="D30" s="31">
        <v>276.759094</v>
      </c>
      <c r="E30" s="31">
        <v>406.34912100000003</v>
      </c>
      <c r="F30" s="31">
        <v>62.813313000000001</v>
      </c>
      <c r="G30" s="17" t="s">
        <v>95</v>
      </c>
      <c r="I30" s="31">
        <v>10303.549805000001</v>
      </c>
    </row>
    <row r="31" spans="2:9" x14ac:dyDescent="0.35">
      <c r="B31" s="27">
        <v>43395</v>
      </c>
      <c r="C31" s="27"/>
      <c r="D31" s="31">
        <v>275.97753899999998</v>
      </c>
      <c r="E31" s="31">
        <v>357.306152</v>
      </c>
      <c r="F31" s="31">
        <v>62.447659000000002</v>
      </c>
      <c r="G31" s="17" t="s">
        <v>95</v>
      </c>
      <c r="I31" s="31">
        <v>10030</v>
      </c>
    </row>
    <row r="32" spans="2:9" x14ac:dyDescent="0.35">
      <c r="B32" s="27">
        <v>43402</v>
      </c>
      <c r="C32" s="27"/>
      <c r="D32" s="31">
        <v>297.37194799999997</v>
      </c>
      <c r="E32" s="31">
        <v>380.485657</v>
      </c>
      <c r="F32" s="31">
        <v>64.029694000000006</v>
      </c>
      <c r="G32" s="17" t="s">
        <v>95</v>
      </c>
      <c r="I32" s="31">
        <v>10553</v>
      </c>
    </row>
    <row r="33" spans="2:9" x14ac:dyDescent="0.35">
      <c r="B33" s="27">
        <v>43409</v>
      </c>
      <c r="C33" s="27"/>
      <c r="D33" s="31">
        <v>302.10998499999999</v>
      </c>
      <c r="E33" s="31">
        <v>390.24548299999998</v>
      </c>
      <c r="F33" s="31">
        <v>63.332233000000002</v>
      </c>
      <c r="G33" s="17" t="s">
        <v>95</v>
      </c>
      <c r="I33" s="31">
        <v>10585.200194999999</v>
      </c>
    </row>
    <row r="34" spans="2:9" x14ac:dyDescent="0.35">
      <c r="B34" s="27">
        <v>43416</v>
      </c>
      <c r="C34" s="27"/>
      <c r="D34" s="31">
        <v>310.16949499999998</v>
      </c>
      <c r="E34" s="31">
        <v>410.936218</v>
      </c>
      <c r="F34" s="31">
        <v>63.060062000000002</v>
      </c>
      <c r="G34" s="17" t="s">
        <v>95</v>
      </c>
      <c r="I34" s="31">
        <v>10682.200194999999</v>
      </c>
    </row>
    <row r="35" spans="2:9" x14ac:dyDescent="0.35">
      <c r="B35" s="27">
        <v>43423</v>
      </c>
      <c r="C35" s="27"/>
      <c r="D35" s="31">
        <v>306.60376000000002</v>
      </c>
      <c r="E35" s="31">
        <v>434.50610399999999</v>
      </c>
      <c r="F35" s="31">
        <v>61.529057000000002</v>
      </c>
      <c r="G35" s="17" t="s">
        <v>95</v>
      </c>
      <c r="I35" s="31">
        <v>10526.75</v>
      </c>
    </row>
    <row r="36" spans="2:9" x14ac:dyDescent="0.35">
      <c r="B36" s="27">
        <v>43430</v>
      </c>
      <c r="C36" s="27"/>
      <c r="D36" s="31">
        <v>312.41635100000002</v>
      </c>
      <c r="E36" s="31">
        <v>448.56021099999998</v>
      </c>
      <c r="F36" s="31">
        <v>63.026035</v>
      </c>
      <c r="G36" s="17" t="s">
        <v>95</v>
      </c>
      <c r="I36" s="31">
        <v>10876.75</v>
      </c>
    </row>
    <row r="37" spans="2:9" x14ac:dyDescent="0.35">
      <c r="B37" s="27">
        <v>43437</v>
      </c>
      <c r="C37" s="27"/>
      <c r="D37" s="31">
        <v>303.72186299999998</v>
      </c>
      <c r="E37" s="31">
        <v>434.70129400000002</v>
      </c>
      <c r="F37" s="31">
        <v>61.137802000000001</v>
      </c>
      <c r="G37" s="17" t="s">
        <v>95</v>
      </c>
      <c r="I37" s="31">
        <v>10693.700194999999</v>
      </c>
    </row>
    <row r="38" spans="2:9" x14ac:dyDescent="0.35">
      <c r="B38" s="27">
        <v>43444</v>
      </c>
      <c r="C38" s="27"/>
      <c r="D38" s="31">
        <v>315.68905599999999</v>
      </c>
      <c r="E38" s="31">
        <v>447.58419800000001</v>
      </c>
      <c r="F38" s="31">
        <v>59.861977000000003</v>
      </c>
      <c r="G38" s="17" t="s">
        <v>95</v>
      </c>
      <c r="I38" s="31">
        <v>10805.450194999999</v>
      </c>
    </row>
    <row r="39" spans="2:9" x14ac:dyDescent="0.35">
      <c r="B39" s="27">
        <v>43451</v>
      </c>
      <c r="C39" s="27"/>
      <c r="D39" s="31">
        <v>323.01589999999999</v>
      </c>
      <c r="E39" s="31">
        <v>472.22775300000001</v>
      </c>
      <c r="F39" s="31">
        <v>58.569125999999997</v>
      </c>
      <c r="G39" s="17" t="s">
        <v>95</v>
      </c>
      <c r="I39" s="31">
        <v>10754</v>
      </c>
    </row>
    <row r="40" spans="2:9" x14ac:dyDescent="0.35">
      <c r="B40" s="27">
        <v>43458</v>
      </c>
      <c r="C40" s="27"/>
      <c r="D40" s="31">
        <v>322.52743500000003</v>
      </c>
      <c r="E40" s="31">
        <v>470.519745</v>
      </c>
      <c r="F40" s="31">
        <v>59.300609999999999</v>
      </c>
      <c r="G40" s="17" t="s">
        <v>95</v>
      </c>
      <c r="I40" s="31">
        <v>10859.900390999999</v>
      </c>
    </row>
    <row r="41" spans="2:9" x14ac:dyDescent="0.35">
      <c r="B41" s="27">
        <v>43465</v>
      </c>
      <c r="C41" s="27"/>
      <c r="D41" s="31">
        <v>315.64022799999998</v>
      </c>
      <c r="E41" s="31">
        <v>468.03097500000001</v>
      </c>
      <c r="F41" s="31">
        <v>59.998058</v>
      </c>
      <c r="G41" s="17" t="s">
        <v>95</v>
      </c>
      <c r="I41" s="31">
        <v>10727.349609000001</v>
      </c>
    </row>
    <row r="42" spans="2:9" x14ac:dyDescent="0.35">
      <c r="B42" s="27">
        <v>43472</v>
      </c>
      <c r="C42" s="27"/>
      <c r="D42" s="31">
        <v>317.691711</v>
      </c>
      <c r="E42" s="31">
        <v>437.87326000000002</v>
      </c>
      <c r="F42" s="31">
        <v>60.117142000000001</v>
      </c>
      <c r="G42" s="17" t="s">
        <v>95</v>
      </c>
      <c r="I42" s="31">
        <v>10794.950194999999</v>
      </c>
    </row>
    <row r="43" spans="2:9" x14ac:dyDescent="0.35">
      <c r="B43" s="27">
        <v>43479</v>
      </c>
      <c r="C43" s="27"/>
      <c r="D43" s="31">
        <v>318.61975100000001</v>
      </c>
      <c r="E43" s="31">
        <v>444.85140999999999</v>
      </c>
      <c r="F43" s="31">
        <v>62.668804000000002</v>
      </c>
      <c r="G43" s="17" t="s">
        <v>95</v>
      </c>
      <c r="I43" s="31">
        <v>10906.950194999999</v>
      </c>
    </row>
    <row r="44" spans="2:9" x14ac:dyDescent="0.35">
      <c r="B44" s="27">
        <v>43486</v>
      </c>
      <c r="C44" s="27"/>
      <c r="D44" s="31">
        <v>306.70147700000001</v>
      </c>
      <c r="E44" s="31">
        <v>438.26357999999999</v>
      </c>
      <c r="F44" s="31">
        <v>56.627991000000002</v>
      </c>
      <c r="G44" s="17" t="s">
        <v>95</v>
      </c>
      <c r="I44" s="31">
        <v>10780.549805000001</v>
      </c>
    </row>
    <row r="45" spans="2:9" x14ac:dyDescent="0.35">
      <c r="B45" s="27">
        <v>43493</v>
      </c>
      <c r="C45" s="27"/>
      <c r="D45" s="31">
        <v>317.88708500000001</v>
      </c>
      <c r="E45" s="31">
        <v>446.90103099999999</v>
      </c>
      <c r="F45" s="31">
        <v>64.589400999999995</v>
      </c>
      <c r="G45" s="17" t="s">
        <v>95</v>
      </c>
      <c r="I45" s="31">
        <v>10893.650390999999</v>
      </c>
    </row>
    <row r="46" spans="2:9" x14ac:dyDescent="0.35">
      <c r="B46" s="27">
        <v>43500</v>
      </c>
      <c r="C46" s="27"/>
      <c r="D46" s="31">
        <v>302.59841899999998</v>
      </c>
      <c r="E46" s="31">
        <v>458.36880500000001</v>
      </c>
      <c r="F46" s="31">
        <v>63.945663000000003</v>
      </c>
      <c r="G46" s="17" t="s">
        <v>95</v>
      </c>
      <c r="I46" s="31">
        <v>10943.599609000001</v>
      </c>
    </row>
    <row r="47" spans="2:9" x14ac:dyDescent="0.35">
      <c r="B47" s="27">
        <v>43507</v>
      </c>
      <c r="C47" s="27"/>
      <c r="D47" s="31">
        <v>286.08862299999998</v>
      </c>
      <c r="E47" s="31">
        <v>440.55715900000001</v>
      </c>
      <c r="F47" s="31">
        <v>69.593483000000006</v>
      </c>
      <c r="G47" s="17" t="s">
        <v>95</v>
      </c>
      <c r="I47" s="31">
        <v>10724.400390999999</v>
      </c>
    </row>
    <row r="48" spans="2:9" x14ac:dyDescent="0.35">
      <c r="B48" s="27">
        <v>43514</v>
      </c>
      <c r="C48" s="27"/>
      <c r="D48" s="31">
        <v>287.21203600000001</v>
      </c>
      <c r="E48" s="31">
        <v>432.55413800000002</v>
      </c>
      <c r="F48" s="31">
        <v>68.803809999999999</v>
      </c>
      <c r="G48" s="17" t="s">
        <v>95</v>
      </c>
      <c r="I48" s="31">
        <v>10791.650390999999</v>
      </c>
    </row>
    <row r="49" spans="2:9" x14ac:dyDescent="0.35">
      <c r="B49" s="27">
        <v>43521</v>
      </c>
      <c r="C49" s="27"/>
      <c r="D49" s="31">
        <v>295.22277800000001</v>
      </c>
      <c r="E49" s="31">
        <v>435.48208599999998</v>
      </c>
      <c r="F49" s="31">
        <v>72.332534999999993</v>
      </c>
      <c r="G49" s="17" t="s">
        <v>95</v>
      </c>
      <c r="I49" s="31">
        <v>10863.5</v>
      </c>
    </row>
    <row r="50" spans="2:9" x14ac:dyDescent="0.35">
      <c r="B50" s="27">
        <v>43528</v>
      </c>
      <c r="C50" s="27"/>
      <c r="D50" s="31">
        <v>295.36929300000003</v>
      </c>
      <c r="E50" s="31">
        <v>433.92056300000002</v>
      </c>
      <c r="F50" s="31">
        <v>70.761664999999994</v>
      </c>
      <c r="G50" s="17" t="s">
        <v>95</v>
      </c>
      <c r="I50" s="31">
        <v>11035.400390999999</v>
      </c>
    </row>
    <row r="51" spans="2:9" x14ac:dyDescent="0.35">
      <c r="B51" s="27">
        <v>43535</v>
      </c>
      <c r="C51" s="27"/>
      <c r="D51" s="31">
        <v>302.20764200000002</v>
      </c>
      <c r="E51" s="31">
        <v>455.636078</v>
      </c>
      <c r="F51" s="31">
        <v>74.230286000000007</v>
      </c>
      <c r="G51" s="17" t="s">
        <v>95</v>
      </c>
      <c r="I51" s="31">
        <v>11426.849609000001</v>
      </c>
    </row>
    <row r="52" spans="2:9" x14ac:dyDescent="0.35">
      <c r="B52" s="27">
        <v>43542</v>
      </c>
      <c r="C52" s="27"/>
      <c r="D52" s="31">
        <v>307.09225500000002</v>
      </c>
      <c r="E52" s="31">
        <v>434.31088299999999</v>
      </c>
      <c r="F52" s="31">
        <v>72.214493000000004</v>
      </c>
      <c r="G52" s="17" t="s">
        <v>95</v>
      </c>
      <c r="I52" s="31">
        <v>11456.900390999999</v>
      </c>
    </row>
    <row r="53" spans="2:9" x14ac:dyDescent="0.35">
      <c r="B53" s="27">
        <v>43549</v>
      </c>
      <c r="C53" s="27"/>
      <c r="D53" s="31">
        <v>316.27517699999999</v>
      </c>
      <c r="E53" s="31">
        <v>447.48663299999998</v>
      </c>
      <c r="F53" s="31">
        <v>71.724152000000004</v>
      </c>
      <c r="G53" s="17" t="s">
        <v>95</v>
      </c>
      <c r="I53" s="31">
        <v>11623.900390999999</v>
      </c>
    </row>
    <row r="54" spans="2:9" x14ac:dyDescent="0.35">
      <c r="B54" s="27">
        <v>43556</v>
      </c>
      <c r="C54" s="27"/>
      <c r="D54" s="31">
        <v>326.43505900000002</v>
      </c>
      <c r="E54" s="31">
        <v>457.490387</v>
      </c>
      <c r="F54" s="31">
        <v>72.368865999999997</v>
      </c>
      <c r="G54" s="17" t="s">
        <v>95</v>
      </c>
      <c r="I54" s="31">
        <v>11665.950194999999</v>
      </c>
    </row>
    <row r="55" spans="2:9" x14ac:dyDescent="0.35">
      <c r="B55" s="27">
        <v>43563</v>
      </c>
      <c r="C55" s="27"/>
      <c r="D55" s="31">
        <v>319.79208399999999</v>
      </c>
      <c r="E55" s="31">
        <v>450.21935999999999</v>
      </c>
      <c r="F55" s="31">
        <v>72.759299999999996</v>
      </c>
      <c r="G55" s="17" t="s">
        <v>95</v>
      </c>
      <c r="I55" s="31">
        <v>11643.450194999999</v>
      </c>
    </row>
    <row r="56" spans="2:9" x14ac:dyDescent="0.35">
      <c r="B56" s="27">
        <v>43570</v>
      </c>
      <c r="C56" s="27"/>
      <c r="D56" s="31">
        <v>321.74591099999998</v>
      </c>
      <c r="E56" s="31">
        <v>437.14123499999999</v>
      </c>
      <c r="F56" s="31">
        <v>72.868256000000002</v>
      </c>
      <c r="G56" s="17" t="s">
        <v>95</v>
      </c>
      <c r="I56" s="31">
        <v>11752.799805000001</v>
      </c>
    </row>
    <row r="57" spans="2:9" x14ac:dyDescent="0.35">
      <c r="B57" s="27">
        <v>43577</v>
      </c>
      <c r="C57" s="27"/>
      <c r="D57" s="31">
        <v>312.56295799999998</v>
      </c>
      <c r="E57" s="31">
        <v>430.65100100000001</v>
      </c>
      <c r="F57" s="31">
        <v>69.853652999999994</v>
      </c>
      <c r="G57" s="17" t="s">
        <v>95</v>
      </c>
      <c r="I57" s="31">
        <v>11754.650390999999</v>
      </c>
    </row>
    <row r="58" spans="2:9" x14ac:dyDescent="0.35">
      <c r="B58" s="27">
        <v>43584</v>
      </c>
      <c r="C58" s="27"/>
      <c r="D58" s="31">
        <v>304.69879200000003</v>
      </c>
      <c r="E58" s="31">
        <v>420.79354899999998</v>
      </c>
      <c r="F58" s="31">
        <v>68.282791000000003</v>
      </c>
      <c r="G58" s="17" t="s">
        <v>95</v>
      </c>
      <c r="I58" s="31">
        <v>11712.25</v>
      </c>
    </row>
    <row r="59" spans="2:9" x14ac:dyDescent="0.35">
      <c r="B59" s="27">
        <v>43591</v>
      </c>
      <c r="C59" s="27"/>
      <c r="D59" s="31">
        <v>294.63662699999998</v>
      </c>
      <c r="E59" s="31">
        <v>404.34832799999998</v>
      </c>
      <c r="F59" s="31">
        <v>69.224518000000003</v>
      </c>
      <c r="G59" s="17" t="s">
        <v>95</v>
      </c>
      <c r="I59" s="31">
        <v>11278.900390999999</v>
      </c>
    </row>
    <row r="60" spans="2:9" x14ac:dyDescent="0.35">
      <c r="B60" s="27">
        <v>43598</v>
      </c>
      <c r="C60" s="27"/>
      <c r="D60" s="31">
        <v>293.41546599999998</v>
      </c>
      <c r="E60" s="31">
        <v>400.88360599999999</v>
      </c>
      <c r="F60" s="31">
        <v>70.806618</v>
      </c>
      <c r="G60" s="17" t="s">
        <v>95</v>
      </c>
      <c r="I60" s="31">
        <v>11407.150390999999</v>
      </c>
    </row>
    <row r="61" spans="2:9" x14ac:dyDescent="0.35">
      <c r="B61" s="27">
        <v>43605</v>
      </c>
      <c r="C61" s="27"/>
      <c r="D61" s="31">
        <v>303.33111600000001</v>
      </c>
      <c r="E61" s="31">
        <v>426.99105800000001</v>
      </c>
      <c r="F61" s="31">
        <v>70.390274000000005</v>
      </c>
      <c r="G61" s="17" t="s">
        <v>95</v>
      </c>
      <c r="I61" s="31">
        <v>11844.099609000001</v>
      </c>
    </row>
    <row r="62" spans="2:9" x14ac:dyDescent="0.35">
      <c r="B62" s="27">
        <v>43612</v>
      </c>
      <c r="C62" s="27"/>
      <c r="D62" s="31">
        <v>322.67394999999999</v>
      </c>
      <c r="E62" s="31">
        <v>450.26818800000001</v>
      </c>
      <c r="F62" s="31">
        <v>69.872146999999998</v>
      </c>
      <c r="G62" s="17" t="s">
        <v>95</v>
      </c>
      <c r="I62" s="31">
        <v>11922.799805000001</v>
      </c>
    </row>
    <row r="63" spans="2:9" x14ac:dyDescent="0.35">
      <c r="B63" s="27">
        <v>43619</v>
      </c>
      <c r="C63" s="27"/>
      <c r="D63" s="31">
        <v>318.71749899999998</v>
      </c>
      <c r="E63" s="31">
        <v>437.33642600000002</v>
      </c>
      <c r="F63" s="31">
        <v>73.221419999999995</v>
      </c>
      <c r="G63" s="17" t="s">
        <v>95</v>
      </c>
      <c r="I63" s="31">
        <v>11870.650390999999</v>
      </c>
    </row>
    <row r="64" spans="2:9" x14ac:dyDescent="0.35">
      <c r="B64" s="27">
        <v>43626</v>
      </c>
      <c r="C64" s="27"/>
      <c r="D64" s="31">
        <v>320.18279999999999</v>
      </c>
      <c r="E64" s="31">
        <v>438.849243</v>
      </c>
      <c r="F64" s="31">
        <v>75.950806</v>
      </c>
      <c r="G64" s="17" t="s">
        <v>95</v>
      </c>
      <c r="I64" s="31">
        <v>11823.299805000001</v>
      </c>
    </row>
    <row r="65" spans="2:9" x14ac:dyDescent="0.35">
      <c r="B65" s="27">
        <v>43633</v>
      </c>
      <c r="C65" s="27"/>
      <c r="D65" s="31">
        <v>310.364868</v>
      </c>
      <c r="E65" s="31">
        <v>441.71929899999998</v>
      </c>
      <c r="F65" s="31">
        <v>75.663994000000002</v>
      </c>
      <c r="G65" s="17" t="s">
        <v>95</v>
      </c>
      <c r="I65" s="31">
        <v>11724.099609000001</v>
      </c>
    </row>
    <row r="66" spans="2:9" x14ac:dyDescent="0.35">
      <c r="B66" s="27">
        <v>43640</v>
      </c>
      <c r="C66" s="27"/>
      <c r="D66" s="31">
        <v>310.16949499999998</v>
      </c>
      <c r="E66" s="31">
        <v>433.13122600000003</v>
      </c>
      <c r="F66" s="31">
        <v>76.459671</v>
      </c>
      <c r="G66" s="17" t="s">
        <v>95</v>
      </c>
      <c r="I66" s="31">
        <v>11788.849609000001</v>
      </c>
    </row>
    <row r="67" spans="2:9" x14ac:dyDescent="0.35">
      <c r="B67" s="27">
        <v>43647</v>
      </c>
      <c r="C67" s="27"/>
      <c r="D67" s="31">
        <v>306.261841</v>
      </c>
      <c r="E67" s="31">
        <v>430.039581</v>
      </c>
      <c r="F67" s="31">
        <v>77.366394</v>
      </c>
      <c r="G67" s="17" t="s">
        <v>95</v>
      </c>
      <c r="I67" s="31">
        <v>11811.150390999999</v>
      </c>
    </row>
    <row r="68" spans="2:9" x14ac:dyDescent="0.35">
      <c r="B68" s="27">
        <v>43654</v>
      </c>
      <c r="C68" s="27"/>
      <c r="D68" s="31">
        <v>302.40304600000002</v>
      </c>
      <c r="E68" s="31">
        <v>427.88028000000003</v>
      </c>
      <c r="F68" s="31">
        <v>76.709479999999999</v>
      </c>
      <c r="G68" s="17" t="s">
        <v>95</v>
      </c>
      <c r="I68" s="31">
        <v>11552.5</v>
      </c>
    </row>
    <row r="69" spans="2:9" x14ac:dyDescent="0.35">
      <c r="B69" s="27">
        <v>43661</v>
      </c>
      <c r="C69" s="27"/>
      <c r="D69" s="31">
        <v>302.01226800000001</v>
      </c>
      <c r="E69" s="31">
        <v>412.12738000000002</v>
      </c>
      <c r="F69" s="31">
        <v>76.330139000000003</v>
      </c>
      <c r="G69" s="17" t="s">
        <v>95</v>
      </c>
      <c r="I69" s="31">
        <v>11419.25</v>
      </c>
    </row>
    <row r="70" spans="2:9" x14ac:dyDescent="0.35">
      <c r="B70" s="27">
        <v>43668</v>
      </c>
      <c r="C70" s="27"/>
      <c r="D70" s="31">
        <v>320.32937600000002</v>
      </c>
      <c r="E70" s="31">
        <v>396.57076999999998</v>
      </c>
      <c r="F70" s="31">
        <v>80.031006000000005</v>
      </c>
      <c r="G70" s="17" t="s">
        <v>95</v>
      </c>
      <c r="I70" s="31">
        <v>11284.299805000001</v>
      </c>
    </row>
    <row r="71" spans="2:9" x14ac:dyDescent="0.35">
      <c r="B71" s="27">
        <v>43675</v>
      </c>
      <c r="C71" s="27"/>
      <c r="D71" s="31">
        <v>328.58822600000002</v>
      </c>
      <c r="E71" s="31">
        <v>425.67193600000002</v>
      </c>
      <c r="F71" s="31">
        <v>77.199852000000007</v>
      </c>
      <c r="G71" s="17" t="s">
        <v>95</v>
      </c>
      <c r="I71" s="31">
        <v>10997.349609000001</v>
      </c>
    </row>
    <row r="72" spans="2:9" x14ac:dyDescent="0.35">
      <c r="B72" s="27">
        <v>43682</v>
      </c>
      <c r="C72" s="27"/>
      <c r="D72" s="31">
        <v>355.162598</v>
      </c>
      <c r="E72" s="31">
        <v>467.72876000000002</v>
      </c>
      <c r="F72" s="31">
        <v>76.015586999999996</v>
      </c>
      <c r="G72" s="17" t="s">
        <v>95</v>
      </c>
      <c r="I72" s="31">
        <v>11109.650390999999</v>
      </c>
    </row>
    <row r="73" spans="2:9" x14ac:dyDescent="0.35">
      <c r="B73" s="27">
        <v>43689</v>
      </c>
      <c r="C73" s="27"/>
      <c r="D73" s="31">
        <v>361.58685300000002</v>
      </c>
      <c r="E73" s="31">
        <v>469.250092</v>
      </c>
      <c r="F73" s="31">
        <v>74.738770000000002</v>
      </c>
      <c r="G73" s="17" t="s">
        <v>95</v>
      </c>
      <c r="I73" s="31">
        <v>11047.799805000001</v>
      </c>
    </row>
    <row r="74" spans="2:9" x14ac:dyDescent="0.35">
      <c r="B74" s="27">
        <v>43696</v>
      </c>
      <c r="C74" s="27"/>
      <c r="D74" s="31">
        <v>359.36309799999998</v>
      </c>
      <c r="E74" s="31">
        <v>464.88244600000002</v>
      </c>
      <c r="F74" s="31">
        <v>74.988594000000006</v>
      </c>
      <c r="G74" s="17" t="s">
        <v>95</v>
      </c>
      <c r="I74" s="31">
        <v>10829.349609000001</v>
      </c>
    </row>
    <row r="75" spans="2:9" x14ac:dyDescent="0.35">
      <c r="B75" s="27">
        <v>43703</v>
      </c>
      <c r="C75" s="27"/>
      <c r="D75" s="31">
        <v>364.84835800000002</v>
      </c>
      <c r="E75" s="31">
        <v>452.07403599999998</v>
      </c>
      <c r="F75" s="31">
        <v>75.377182000000005</v>
      </c>
      <c r="G75" s="17" t="s">
        <v>95</v>
      </c>
      <c r="I75" s="31">
        <v>11023.25</v>
      </c>
    </row>
    <row r="76" spans="2:9" x14ac:dyDescent="0.35">
      <c r="B76" s="27">
        <v>43710</v>
      </c>
      <c r="C76" s="27"/>
      <c r="D76" s="31">
        <v>360.15374800000001</v>
      </c>
      <c r="E76" s="31">
        <v>452.36843900000002</v>
      </c>
      <c r="F76" s="31">
        <v>75.728759999999994</v>
      </c>
      <c r="G76" s="17" t="s">
        <v>95</v>
      </c>
      <c r="I76" s="31">
        <v>10946.200194999999</v>
      </c>
    </row>
    <row r="77" spans="2:9" x14ac:dyDescent="0.35">
      <c r="B77" s="27">
        <v>43717</v>
      </c>
      <c r="C77" s="27"/>
      <c r="D77" s="31">
        <v>364.05773900000003</v>
      </c>
      <c r="E77" s="31">
        <v>462.67407200000002</v>
      </c>
      <c r="F77" s="31">
        <v>76.404174999999995</v>
      </c>
      <c r="G77" s="17" t="s">
        <v>95</v>
      </c>
      <c r="I77" s="31">
        <v>11075.900390999999</v>
      </c>
    </row>
    <row r="78" spans="2:9" x14ac:dyDescent="0.35">
      <c r="B78" s="27">
        <v>43724</v>
      </c>
      <c r="C78" s="27"/>
      <c r="D78" s="31">
        <v>394.94354199999998</v>
      </c>
      <c r="E78" s="31">
        <v>474.59918199999998</v>
      </c>
      <c r="F78" s="31">
        <v>74.590744000000001</v>
      </c>
      <c r="G78" s="17" t="s">
        <v>95</v>
      </c>
      <c r="I78" s="31">
        <v>11274.200194999999</v>
      </c>
    </row>
    <row r="79" spans="2:9" x14ac:dyDescent="0.35">
      <c r="B79" s="27">
        <v>43731</v>
      </c>
      <c r="C79" s="27"/>
      <c r="D79" s="31">
        <v>436.30590799999999</v>
      </c>
      <c r="E79" s="31">
        <v>506.98837300000002</v>
      </c>
      <c r="F79" s="31">
        <v>75.460448999999997</v>
      </c>
      <c r="G79" s="17" t="s">
        <v>95</v>
      </c>
      <c r="I79" s="31">
        <v>11512.400390999999</v>
      </c>
    </row>
    <row r="80" spans="2:9" x14ac:dyDescent="0.35">
      <c r="B80" s="27">
        <v>43738</v>
      </c>
      <c r="C80" s="27"/>
      <c r="D80" s="31">
        <v>419.800476</v>
      </c>
      <c r="E80" s="31">
        <v>483.089111</v>
      </c>
      <c r="F80" s="31">
        <v>74.627746999999999</v>
      </c>
      <c r="G80" s="17" t="s">
        <v>95</v>
      </c>
      <c r="I80" s="31">
        <v>11174.75</v>
      </c>
    </row>
    <row r="81" spans="2:9" x14ac:dyDescent="0.35">
      <c r="B81" s="27">
        <v>43745</v>
      </c>
      <c r="C81" s="27"/>
      <c r="D81" s="31">
        <v>472.42999300000002</v>
      </c>
      <c r="E81" s="31">
        <v>498.20400999999998</v>
      </c>
      <c r="F81" s="31">
        <v>76.653960999999995</v>
      </c>
      <c r="G81" s="17" t="s">
        <v>95</v>
      </c>
      <c r="I81" s="31">
        <v>11305.049805000001</v>
      </c>
    </row>
    <row r="82" spans="2:9" x14ac:dyDescent="0.35">
      <c r="B82" s="27">
        <v>43752</v>
      </c>
      <c r="C82" s="27"/>
      <c r="D82" s="31">
        <v>493.23468000000003</v>
      </c>
      <c r="E82" s="31">
        <v>531.18212900000003</v>
      </c>
      <c r="F82" s="31">
        <v>77.717972000000003</v>
      </c>
      <c r="G82" s="17" t="s">
        <v>95</v>
      </c>
      <c r="I82" s="31">
        <v>11661.849609000001</v>
      </c>
    </row>
    <row r="83" spans="2:9" x14ac:dyDescent="0.35">
      <c r="B83" s="27">
        <v>43759</v>
      </c>
      <c r="C83" s="27"/>
      <c r="D83" s="31">
        <v>484.043091</v>
      </c>
      <c r="E83" s="31">
        <v>537.07104500000003</v>
      </c>
      <c r="F83" s="31">
        <v>76.718742000000006</v>
      </c>
      <c r="G83" s="17" t="s">
        <v>95</v>
      </c>
      <c r="I83" s="31">
        <v>11583.900390999999</v>
      </c>
    </row>
    <row r="84" spans="2:9" x14ac:dyDescent="0.35">
      <c r="B84" s="27">
        <v>43766</v>
      </c>
      <c r="C84" s="27"/>
      <c r="D84" s="31">
        <v>502.57455399999998</v>
      </c>
      <c r="E84" s="31">
        <v>528.53204300000004</v>
      </c>
      <c r="F84" s="31">
        <v>77.664558</v>
      </c>
      <c r="G84" s="17" t="s">
        <v>95</v>
      </c>
      <c r="I84" s="31">
        <v>11890.599609000001</v>
      </c>
    </row>
    <row r="85" spans="2:9" x14ac:dyDescent="0.35">
      <c r="B85" s="27">
        <v>43773</v>
      </c>
      <c r="C85" s="27"/>
      <c r="D85" s="31">
        <v>479.74374399999999</v>
      </c>
      <c r="E85" s="31">
        <v>518.71710199999995</v>
      </c>
      <c r="F85" s="31">
        <v>80.983870999999994</v>
      </c>
      <c r="G85" s="17" t="s">
        <v>95</v>
      </c>
      <c r="I85" s="31">
        <v>11908.150390999999</v>
      </c>
    </row>
    <row r="86" spans="2:9" x14ac:dyDescent="0.35">
      <c r="B86" s="27">
        <v>43780</v>
      </c>
      <c r="C86" s="27"/>
      <c r="D86" s="31">
        <v>481.62158199999999</v>
      </c>
      <c r="E86" s="31">
        <v>540.65338099999997</v>
      </c>
      <c r="F86" s="31">
        <v>82.099616999999995</v>
      </c>
      <c r="G86" s="17" t="s">
        <v>95</v>
      </c>
      <c r="I86" s="31">
        <v>11895.450194999999</v>
      </c>
    </row>
    <row r="87" spans="2:9" x14ac:dyDescent="0.35">
      <c r="B87" s="27">
        <v>43787</v>
      </c>
      <c r="C87" s="27"/>
      <c r="D87" s="31">
        <v>471.34277300000002</v>
      </c>
      <c r="E87" s="31">
        <v>515.03662099999997</v>
      </c>
      <c r="F87" s="31">
        <v>80.900192000000004</v>
      </c>
      <c r="G87" s="17" t="s">
        <v>95</v>
      </c>
      <c r="I87" s="31">
        <v>11914.400390999999</v>
      </c>
    </row>
    <row r="88" spans="2:9" x14ac:dyDescent="0.35">
      <c r="B88" s="27">
        <v>43794</v>
      </c>
      <c r="C88" s="27"/>
      <c r="D88" s="31">
        <v>490.763824</v>
      </c>
      <c r="E88" s="31">
        <v>515.23290999999995</v>
      </c>
      <c r="F88" s="31">
        <v>80.816513</v>
      </c>
      <c r="G88" s="17" t="s">
        <v>95</v>
      </c>
      <c r="I88" s="31">
        <v>12056.049805000001</v>
      </c>
    </row>
    <row r="89" spans="2:9" x14ac:dyDescent="0.35">
      <c r="B89" s="27">
        <v>43801</v>
      </c>
      <c r="C89" s="27"/>
      <c r="D89" s="31">
        <v>494.76663200000002</v>
      </c>
      <c r="E89" s="31">
        <v>514.10412599999995</v>
      </c>
      <c r="F89" s="31">
        <v>82.955001999999993</v>
      </c>
      <c r="G89" s="17" t="s">
        <v>95</v>
      </c>
      <c r="I89" s="31">
        <v>11921.5</v>
      </c>
    </row>
    <row r="90" spans="2:9" x14ac:dyDescent="0.35">
      <c r="B90" s="27">
        <v>43808</v>
      </c>
      <c r="C90" s="27"/>
      <c r="D90" s="31">
        <v>494.81607100000002</v>
      </c>
      <c r="E90" s="31">
        <v>520.04205300000001</v>
      </c>
      <c r="F90" s="31">
        <v>84.098633000000007</v>
      </c>
      <c r="G90" s="17" t="s">
        <v>95</v>
      </c>
      <c r="I90" s="31">
        <v>12086.700194999999</v>
      </c>
    </row>
    <row r="91" spans="2:9" x14ac:dyDescent="0.35">
      <c r="B91" s="27">
        <v>43815</v>
      </c>
      <c r="C91" s="27"/>
      <c r="D91" s="31">
        <v>500.89434799999998</v>
      </c>
      <c r="E91" s="31">
        <v>527.69781499999999</v>
      </c>
      <c r="F91" s="31">
        <v>84.424057000000005</v>
      </c>
      <c r="G91" s="17" t="s">
        <v>95</v>
      </c>
      <c r="I91" s="31">
        <v>12271.799805000001</v>
      </c>
    </row>
    <row r="92" spans="2:9" x14ac:dyDescent="0.35">
      <c r="B92" s="27">
        <v>43822</v>
      </c>
      <c r="C92" s="27"/>
      <c r="D92" s="31">
        <v>508.50466899999998</v>
      </c>
      <c r="E92" s="31">
        <v>505.270691</v>
      </c>
      <c r="F92" s="31">
        <v>84.888953999999998</v>
      </c>
      <c r="G92" s="17" t="s">
        <v>95</v>
      </c>
      <c r="I92" s="31">
        <v>12245.799805000001</v>
      </c>
    </row>
    <row r="93" spans="2:9" x14ac:dyDescent="0.35">
      <c r="B93" s="27">
        <v>43829</v>
      </c>
      <c r="C93" s="27"/>
      <c r="D93" s="31">
        <v>503.85943600000002</v>
      </c>
      <c r="E93" s="31">
        <v>505.66336100000001</v>
      </c>
      <c r="F93" s="31">
        <v>83.968468000000001</v>
      </c>
      <c r="G93" s="17" t="s">
        <v>95</v>
      </c>
      <c r="I93" s="31">
        <v>12226.650390999999</v>
      </c>
    </row>
    <row r="94" spans="2:9" x14ac:dyDescent="0.35">
      <c r="B94" s="27">
        <v>43836</v>
      </c>
      <c r="C94" s="27"/>
      <c r="D94" s="31">
        <v>506.37966899999998</v>
      </c>
      <c r="E94" s="31">
        <v>497.95867900000002</v>
      </c>
      <c r="F94" s="31">
        <v>83.289726000000002</v>
      </c>
      <c r="G94" s="17" t="s">
        <v>95</v>
      </c>
      <c r="I94" s="31">
        <v>12256.799805000001</v>
      </c>
    </row>
    <row r="95" spans="2:9" x14ac:dyDescent="0.35">
      <c r="B95" s="27">
        <v>43843</v>
      </c>
      <c r="C95" s="27"/>
      <c r="D95" s="31">
        <v>556.68658400000004</v>
      </c>
      <c r="E95" s="31">
        <v>507.331909</v>
      </c>
      <c r="F95" s="31">
        <v>81.802086000000003</v>
      </c>
      <c r="G95" s="17" t="s">
        <v>95</v>
      </c>
      <c r="I95" s="31">
        <v>12352.349609000001</v>
      </c>
    </row>
    <row r="96" spans="2:9" x14ac:dyDescent="0.35">
      <c r="B96" s="27">
        <v>43850</v>
      </c>
      <c r="C96" s="27"/>
      <c r="D96" s="31">
        <v>553.22741699999995</v>
      </c>
      <c r="E96" s="31">
        <v>511.89575200000002</v>
      </c>
      <c r="F96" s="31">
        <v>81.857872</v>
      </c>
      <c r="G96" s="17" t="s">
        <v>95</v>
      </c>
      <c r="I96" s="31">
        <v>12248.25</v>
      </c>
    </row>
    <row r="97" spans="2:9" x14ac:dyDescent="0.35">
      <c r="B97" s="27">
        <v>43857</v>
      </c>
      <c r="C97" s="27"/>
      <c r="D97" s="31">
        <v>542.10839799999997</v>
      </c>
      <c r="E97" s="31">
        <v>486.08261099999999</v>
      </c>
      <c r="F97" s="31">
        <v>79.310271999999998</v>
      </c>
      <c r="G97" s="17" t="s">
        <v>95</v>
      </c>
      <c r="I97" s="31">
        <v>11962.099609000001</v>
      </c>
    </row>
    <row r="98" spans="2:9" x14ac:dyDescent="0.35">
      <c r="B98" s="27">
        <v>43864</v>
      </c>
      <c r="C98" s="27"/>
      <c r="D98" s="31">
        <v>564.19799799999998</v>
      </c>
      <c r="E98" s="31">
        <v>500.75592</v>
      </c>
      <c r="F98" s="31">
        <v>81.969436999999999</v>
      </c>
      <c r="G98" s="17" t="s">
        <v>95</v>
      </c>
      <c r="I98" s="31">
        <v>12098.349609000001</v>
      </c>
    </row>
    <row r="99" spans="2:9" x14ac:dyDescent="0.35">
      <c r="B99" s="27">
        <v>43871</v>
      </c>
      <c r="C99" s="27"/>
      <c r="D99" s="31">
        <v>572.84600799999998</v>
      </c>
      <c r="E99" s="31">
        <v>490.99005099999999</v>
      </c>
      <c r="F99" s="31">
        <v>81.039658000000003</v>
      </c>
      <c r="G99" s="17" t="s">
        <v>95</v>
      </c>
      <c r="I99" s="31">
        <v>12113.450194999999</v>
      </c>
    </row>
    <row r="100" spans="2:9" x14ac:dyDescent="0.35">
      <c r="B100" s="27">
        <v>43878</v>
      </c>
      <c r="C100" s="27"/>
      <c r="D100" s="31">
        <v>565.92761199999995</v>
      </c>
      <c r="E100" s="31">
        <v>495.45581099999998</v>
      </c>
      <c r="F100" s="31">
        <v>78.399094000000005</v>
      </c>
      <c r="G100" s="17" t="s">
        <v>95</v>
      </c>
      <c r="I100" s="31">
        <v>12080.849609000001</v>
      </c>
    </row>
    <row r="101" spans="2:9" x14ac:dyDescent="0.35">
      <c r="B101" s="27">
        <v>43885</v>
      </c>
      <c r="C101" s="27"/>
      <c r="D101" s="31">
        <v>559.94812000000002</v>
      </c>
      <c r="E101" s="31">
        <v>492.216949</v>
      </c>
      <c r="F101" s="31">
        <v>67.083656000000005</v>
      </c>
      <c r="G101" s="17" t="s">
        <v>95</v>
      </c>
      <c r="I101" s="31">
        <v>11201.75</v>
      </c>
    </row>
    <row r="102" spans="2:9" x14ac:dyDescent="0.35">
      <c r="B102" s="27">
        <v>43892</v>
      </c>
      <c r="C102" s="27"/>
      <c r="D102" s="31">
        <v>529.012878</v>
      </c>
      <c r="E102" s="31">
        <v>471.99826000000002</v>
      </c>
      <c r="F102" s="31">
        <v>66.730331000000007</v>
      </c>
      <c r="G102" s="17" t="s">
        <v>95</v>
      </c>
      <c r="I102" s="31">
        <v>10989.450194999999</v>
      </c>
    </row>
    <row r="103" spans="2:9" x14ac:dyDescent="0.35">
      <c r="B103" s="27">
        <v>43899</v>
      </c>
      <c r="C103" s="27"/>
      <c r="D103" s="31">
        <v>454.38458300000002</v>
      </c>
      <c r="E103" s="31">
        <v>445.59619099999998</v>
      </c>
      <c r="F103" s="31">
        <v>57.599891999999997</v>
      </c>
      <c r="G103" s="17" t="s">
        <v>95</v>
      </c>
      <c r="I103" s="31">
        <v>9955.2001949999994</v>
      </c>
    </row>
    <row r="104" spans="2:9" x14ac:dyDescent="0.35">
      <c r="B104" s="27">
        <v>43906</v>
      </c>
      <c r="C104" s="27"/>
      <c r="D104" s="31">
        <v>446.89742999999999</v>
      </c>
      <c r="E104" s="31">
        <v>362.70938100000001</v>
      </c>
      <c r="F104" s="31">
        <v>45.698708000000003</v>
      </c>
      <c r="G104" s="17" t="s">
        <v>95</v>
      </c>
      <c r="I104" s="31">
        <v>8745.4501949999994</v>
      </c>
    </row>
    <row r="105" spans="2:9" x14ac:dyDescent="0.35">
      <c r="B105" s="27">
        <v>43913</v>
      </c>
      <c r="C105" s="27"/>
      <c r="D105" s="31">
        <v>481.55642699999999</v>
      </c>
      <c r="E105" s="31">
        <v>350.78430200000003</v>
      </c>
      <c r="F105" s="31">
        <v>53.824992999999999</v>
      </c>
      <c r="G105" s="17" t="s">
        <v>95</v>
      </c>
      <c r="I105" s="31">
        <v>8660.25</v>
      </c>
    </row>
    <row r="106" spans="2:9" x14ac:dyDescent="0.35">
      <c r="B106" s="27">
        <v>43920</v>
      </c>
      <c r="C106" s="27"/>
      <c r="D106" s="31">
        <v>444.914063</v>
      </c>
      <c r="E106" s="31">
        <v>370.414063</v>
      </c>
      <c r="F106" s="31">
        <v>54.373558000000003</v>
      </c>
      <c r="G106" s="17" t="s">
        <v>95</v>
      </c>
      <c r="I106" s="31">
        <v>8083.7998049999997</v>
      </c>
    </row>
    <row r="107" spans="2:9" x14ac:dyDescent="0.35">
      <c r="B107" s="27">
        <v>43927</v>
      </c>
      <c r="C107" s="27"/>
      <c r="D107" s="31">
        <v>470.35049400000003</v>
      </c>
      <c r="E107" s="31">
        <v>371.88635299999999</v>
      </c>
      <c r="F107" s="31">
        <v>60.547302000000002</v>
      </c>
      <c r="G107" s="17" t="s">
        <v>95</v>
      </c>
      <c r="I107" s="31">
        <v>9111.9003909999992</v>
      </c>
    </row>
    <row r="108" spans="2:9" x14ac:dyDescent="0.35">
      <c r="B108" s="27">
        <v>43934</v>
      </c>
      <c r="C108" s="27"/>
      <c r="D108" s="31">
        <v>511.45532200000002</v>
      </c>
      <c r="E108" s="31">
        <v>373.01498400000003</v>
      </c>
      <c r="F108" s="31">
        <v>59.450164999999998</v>
      </c>
      <c r="G108" s="17" t="s">
        <v>95</v>
      </c>
      <c r="I108" s="31">
        <v>9266.75</v>
      </c>
    </row>
    <row r="109" spans="2:9" x14ac:dyDescent="0.35">
      <c r="B109" s="27">
        <v>43941</v>
      </c>
      <c r="C109" s="27"/>
      <c r="D109" s="31">
        <v>515.37243699999999</v>
      </c>
      <c r="E109" s="31">
        <v>387.05032299999999</v>
      </c>
      <c r="F109" s="31">
        <v>63.448211999999998</v>
      </c>
      <c r="G109" s="17" t="s">
        <v>95</v>
      </c>
      <c r="I109" s="31">
        <v>9154.4003909999992</v>
      </c>
    </row>
    <row r="110" spans="2:9" x14ac:dyDescent="0.35">
      <c r="B110" s="27">
        <v>43948</v>
      </c>
      <c r="C110" s="27"/>
      <c r="D110" s="31">
        <v>504.16653400000001</v>
      </c>
      <c r="E110" s="31">
        <v>406.23846400000002</v>
      </c>
      <c r="F110" s="31">
        <v>64.340805000000003</v>
      </c>
      <c r="G110" s="17" t="s">
        <v>95</v>
      </c>
      <c r="I110" s="31">
        <v>9859.9003909999992</v>
      </c>
    </row>
    <row r="111" spans="2:9" x14ac:dyDescent="0.35">
      <c r="B111" s="27">
        <v>43955</v>
      </c>
      <c r="C111" s="27"/>
      <c r="D111" s="31">
        <v>451.60788000000002</v>
      </c>
      <c r="E111" s="31">
        <v>352.94360399999999</v>
      </c>
      <c r="F111" s="31">
        <v>67.22184</v>
      </c>
      <c r="G111" s="17" t="s">
        <v>95</v>
      </c>
      <c r="I111" s="31">
        <v>9251.5</v>
      </c>
    </row>
    <row r="112" spans="2:9" x14ac:dyDescent="0.35">
      <c r="B112" s="27">
        <v>43962</v>
      </c>
      <c r="C112" s="27"/>
      <c r="D112" s="31">
        <v>447.09576399999997</v>
      </c>
      <c r="E112" s="31">
        <v>354.26861600000001</v>
      </c>
      <c r="F112" s="31">
        <v>64.807486999999995</v>
      </c>
      <c r="G112" s="17" t="s">
        <v>95</v>
      </c>
      <c r="I112" s="31">
        <v>9136.8496090000008</v>
      </c>
    </row>
    <row r="113" spans="2:9" x14ac:dyDescent="0.35">
      <c r="B113" s="27">
        <v>43969</v>
      </c>
      <c r="C113" s="27"/>
      <c r="D113" s="31">
        <v>453.49203499999999</v>
      </c>
      <c r="E113" s="31">
        <v>346.612976</v>
      </c>
      <c r="F113" s="31">
        <v>69.065887000000004</v>
      </c>
      <c r="G113" s="17" t="s">
        <v>95</v>
      </c>
      <c r="I113" s="31">
        <v>9039.25</v>
      </c>
    </row>
    <row r="114" spans="2:9" x14ac:dyDescent="0.35">
      <c r="B114" s="27">
        <v>43976</v>
      </c>
      <c r="C114" s="27"/>
      <c r="D114" s="31">
        <v>487.65521200000001</v>
      </c>
      <c r="E114" s="31">
        <v>356.86953699999998</v>
      </c>
      <c r="F114" s="31">
        <v>69.959380999999993</v>
      </c>
      <c r="G114" s="17" t="s">
        <v>95</v>
      </c>
      <c r="I114" s="31">
        <v>9580.2998050000006</v>
      </c>
    </row>
    <row r="115" spans="2:9" x14ac:dyDescent="0.35">
      <c r="B115" s="27">
        <v>43983</v>
      </c>
      <c r="C115" s="27"/>
      <c r="D115" s="31">
        <v>506.59613000000002</v>
      </c>
      <c r="E115" s="31">
        <v>392.252228</v>
      </c>
      <c r="F115" s="31">
        <v>74.674034000000006</v>
      </c>
      <c r="G115" s="17" t="s">
        <v>95</v>
      </c>
      <c r="I115" s="31">
        <v>10142.150390999999</v>
      </c>
    </row>
    <row r="116" spans="2:9" x14ac:dyDescent="0.35">
      <c r="B116" s="27">
        <v>43990</v>
      </c>
      <c r="C116" s="27"/>
      <c r="D116" s="31">
        <v>497.47271699999999</v>
      </c>
      <c r="E116" s="31">
        <v>375.95950299999998</v>
      </c>
      <c r="F116" s="31">
        <v>70.567725999999993</v>
      </c>
      <c r="G116" s="17" t="s">
        <v>95</v>
      </c>
      <c r="I116" s="31">
        <v>9972.9003909999992</v>
      </c>
    </row>
    <row r="117" spans="2:9" x14ac:dyDescent="0.35">
      <c r="B117" s="27">
        <v>43997</v>
      </c>
      <c r="C117" s="27"/>
      <c r="D117" s="31">
        <v>496.33230600000002</v>
      </c>
      <c r="E117" s="31">
        <v>383.20611600000001</v>
      </c>
      <c r="F117" s="31">
        <v>76.365982000000002</v>
      </c>
      <c r="G117" s="17" t="s">
        <v>95</v>
      </c>
      <c r="I117" s="31">
        <v>10244.400390999999</v>
      </c>
    </row>
    <row r="118" spans="2:9" x14ac:dyDescent="0.35">
      <c r="B118" s="27">
        <v>44004</v>
      </c>
      <c r="C118" s="27"/>
      <c r="D118" s="31">
        <v>506.546539</v>
      </c>
      <c r="E118" s="31">
        <v>454.89956699999999</v>
      </c>
      <c r="F118" s="31">
        <v>75.624565000000004</v>
      </c>
      <c r="G118" s="17" t="s">
        <v>95</v>
      </c>
      <c r="I118" s="31">
        <v>10383</v>
      </c>
    </row>
    <row r="119" spans="2:9" x14ac:dyDescent="0.35">
      <c r="B119" s="27">
        <v>44011</v>
      </c>
      <c r="C119" s="27"/>
      <c r="D119" s="31">
        <v>499.40652499999999</v>
      </c>
      <c r="E119" s="31">
        <v>447.47787499999998</v>
      </c>
      <c r="F119" s="31">
        <v>76.955321999999995</v>
      </c>
      <c r="G119" s="17" t="s">
        <v>95</v>
      </c>
      <c r="I119" s="31">
        <v>10607.349609000001</v>
      </c>
    </row>
    <row r="120" spans="2:9" x14ac:dyDescent="0.35">
      <c r="B120" s="27">
        <v>44018</v>
      </c>
      <c r="C120" s="27"/>
      <c r="D120" s="31">
        <v>494.39855999999997</v>
      </c>
      <c r="E120" s="31">
        <v>427.38983200000001</v>
      </c>
      <c r="F120" s="31">
        <v>76.822235000000006</v>
      </c>
      <c r="G120" s="17" t="s">
        <v>95</v>
      </c>
      <c r="I120" s="31">
        <v>10768.049805000001</v>
      </c>
    </row>
    <row r="121" spans="2:9" x14ac:dyDescent="0.35">
      <c r="B121" s="27">
        <v>44025</v>
      </c>
      <c r="C121" s="27"/>
      <c r="D121" s="31">
        <v>514.18243399999994</v>
      </c>
      <c r="E121" s="31">
        <v>445.548248</v>
      </c>
      <c r="F121" s="31">
        <v>80.225166000000002</v>
      </c>
      <c r="G121" s="17" t="s">
        <v>95</v>
      </c>
      <c r="I121" s="31">
        <v>10901.700194999999</v>
      </c>
    </row>
    <row r="122" spans="2:9" x14ac:dyDescent="0.35">
      <c r="B122" s="27">
        <v>44032</v>
      </c>
      <c r="C122" s="27"/>
      <c r="D122" s="31">
        <v>519.73577899999998</v>
      </c>
      <c r="E122" s="31">
        <v>429.76480099999998</v>
      </c>
      <c r="F122" s="31">
        <v>77.962883000000005</v>
      </c>
      <c r="G122" s="17" t="s">
        <v>95</v>
      </c>
      <c r="I122" s="31">
        <v>11194.150390999999</v>
      </c>
    </row>
    <row r="123" spans="2:9" x14ac:dyDescent="0.35">
      <c r="B123" s="27">
        <v>44039</v>
      </c>
      <c r="C123" s="27"/>
      <c r="D123" s="31">
        <v>522.11584500000004</v>
      </c>
      <c r="E123" s="31">
        <v>429.02264400000001</v>
      </c>
      <c r="F123" s="31">
        <v>75.795670000000001</v>
      </c>
      <c r="G123" s="17" t="s">
        <v>95</v>
      </c>
      <c r="I123" s="31">
        <v>11073.450194999999</v>
      </c>
    </row>
    <row r="124" spans="2:9" x14ac:dyDescent="0.35">
      <c r="B124" s="27">
        <v>44046</v>
      </c>
      <c r="C124" s="27"/>
      <c r="D124" s="31">
        <v>550.52728300000001</v>
      </c>
      <c r="E124" s="31">
        <v>454.60269199999999</v>
      </c>
      <c r="F124" s="31">
        <v>77.297516000000002</v>
      </c>
      <c r="G124" s="17" t="s">
        <v>95</v>
      </c>
      <c r="I124" s="31">
        <v>11214.049805000001</v>
      </c>
    </row>
    <row r="125" spans="2:9" x14ac:dyDescent="0.35">
      <c r="B125" s="27">
        <v>44053</v>
      </c>
      <c r="C125" s="27"/>
      <c r="D125" s="31">
        <v>545.76721199999997</v>
      </c>
      <c r="E125" s="31">
        <v>469.39660600000002</v>
      </c>
      <c r="F125" s="31">
        <v>79.293633</v>
      </c>
      <c r="G125" s="17" t="s">
        <v>95</v>
      </c>
      <c r="I125" s="31">
        <v>11178.400390999999</v>
      </c>
    </row>
    <row r="126" spans="2:9" x14ac:dyDescent="0.35">
      <c r="B126" s="27">
        <v>44060</v>
      </c>
      <c r="C126" s="27"/>
      <c r="D126" s="31">
        <v>562.08019999999999</v>
      </c>
      <c r="E126" s="31">
        <v>470.93038899999999</v>
      </c>
      <c r="F126" s="31">
        <v>77.544646999999998</v>
      </c>
      <c r="G126" s="17" t="s">
        <v>95</v>
      </c>
      <c r="I126" s="31">
        <v>11371.599609000001</v>
      </c>
    </row>
    <row r="127" spans="2:9" x14ac:dyDescent="0.35">
      <c r="B127" s="27">
        <v>44067</v>
      </c>
      <c r="C127" s="27"/>
      <c r="D127" s="31">
        <v>559.60101299999997</v>
      </c>
      <c r="E127" s="31">
        <v>483.25039700000002</v>
      </c>
      <c r="F127" s="31">
        <v>79.369681999999997</v>
      </c>
      <c r="G127" s="17" t="s">
        <v>95</v>
      </c>
      <c r="I127" s="31">
        <v>11647.599609000001</v>
      </c>
    </row>
    <row r="128" spans="2:9" x14ac:dyDescent="0.35">
      <c r="B128" s="27">
        <v>44074</v>
      </c>
      <c r="C128" s="27"/>
      <c r="D128" s="31">
        <v>547.15557899999999</v>
      </c>
      <c r="E128" s="31">
        <v>480.67755099999999</v>
      </c>
      <c r="F128" s="31">
        <v>77.620697000000007</v>
      </c>
      <c r="G128" s="17" t="s">
        <v>95</v>
      </c>
      <c r="I128" s="31">
        <v>11333.849609000001</v>
      </c>
    </row>
    <row r="129" spans="2:9" x14ac:dyDescent="0.35">
      <c r="B129" s="27">
        <v>44081</v>
      </c>
      <c r="C129" s="27"/>
      <c r="D129" s="31">
        <v>567.88159199999996</v>
      </c>
      <c r="E129" s="31">
        <v>481.12286399999999</v>
      </c>
      <c r="F129" s="31">
        <v>82.278312999999997</v>
      </c>
      <c r="G129" s="17" t="s">
        <v>95</v>
      </c>
      <c r="I129" s="31">
        <v>11464.450194999999</v>
      </c>
    </row>
    <row r="130" spans="2:9" x14ac:dyDescent="0.35">
      <c r="B130" s="27">
        <v>44088</v>
      </c>
      <c r="C130" s="27"/>
      <c r="D130" s="31">
        <v>573.682861</v>
      </c>
      <c r="E130" s="31">
        <v>504.92172199999999</v>
      </c>
      <c r="F130" s="31">
        <v>81.612930000000006</v>
      </c>
      <c r="G130" s="17" t="s">
        <v>95</v>
      </c>
      <c r="I130" s="31">
        <v>11504.950194999999</v>
      </c>
    </row>
    <row r="131" spans="2:9" x14ac:dyDescent="0.35">
      <c r="B131" s="27">
        <v>44095</v>
      </c>
      <c r="C131" s="27"/>
      <c r="D131" s="31">
        <v>577.69805899999994</v>
      </c>
      <c r="E131" s="31">
        <v>470.73251299999998</v>
      </c>
      <c r="F131" s="31">
        <v>79.635825999999994</v>
      </c>
      <c r="G131" s="17" t="s">
        <v>95</v>
      </c>
      <c r="I131" s="31">
        <v>11050.25</v>
      </c>
    </row>
    <row r="132" spans="2:9" x14ac:dyDescent="0.35">
      <c r="B132" s="27">
        <v>44102</v>
      </c>
      <c r="C132" s="27"/>
      <c r="D132" s="31">
        <v>585.93316700000003</v>
      </c>
      <c r="E132" s="31">
        <v>485.13052399999998</v>
      </c>
      <c r="F132" s="31">
        <v>84.597626000000005</v>
      </c>
      <c r="G132" s="17" t="s">
        <v>95</v>
      </c>
      <c r="I132" s="31">
        <v>11416.950194999999</v>
      </c>
    </row>
    <row r="133" spans="2:9" x14ac:dyDescent="0.35">
      <c r="B133" s="27">
        <v>44109</v>
      </c>
      <c r="C133" s="27"/>
      <c r="D133" s="31">
        <v>597.88897699999995</v>
      </c>
      <c r="E133" s="31">
        <v>478.648956</v>
      </c>
      <c r="F133" s="31">
        <v>86.099472000000006</v>
      </c>
      <c r="G133" s="17" t="s">
        <v>95</v>
      </c>
      <c r="I133" s="31">
        <v>11914.200194999999</v>
      </c>
    </row>
    <row r="134" spans="2:9" x14ac:dyDescent="0.35">
      <c r="B134" s="27">
        <v>44116</v>
      </c>
      <c r="C134" s="27"/>
      <c r="D134" s="31">
        <v>598.68273899999997</v>
      </c>
      <c r="E134" s="31">
        <v>496.658905</v>
      </c>
      <c r="F134" s="31">
        <v>87.069007999999997</v>
      </c>
      <c r="G134" s="17" t="s">
        <v>95</v>
      </c>
      <c r="I134" s="31">
        <v>11762.450194999999</v>
      </c>
    </row>
    <row r="135" spans="2:9" x14ac:dyDescent="0.35">
      <c r="B135" s="27">
        <v>44123</v>
      </c>
      <c r="C135" s="27"/>
      <c r="D135" s="31">
        <v>604.68542500000001</v>
      </c>
      <c r="E135" s="31">
        <v>511.40325899999999</v>
      </c>
      <c r="F135" s="31">
        <v>81.612930000000006</v>
      </c>
      <c r="G135" s="17" t="s">
        <v>95</v>
      </c>
      <c r="I135" s="31">
        <v>11930.349609000001</v>
      </c>
    </row>
    <row r="136" spans="2:9" x14ac:dyDescent="0.35">
      <c r="B136" s="27">
        <v>44130</v>
      </c>
      <c r="C136" s="27"/>
      <c r="D136" s="31">
        <v>618.17907700000001</v>
      </c>
      <c r="E136" s="31">
        <v>509.275757</v>
      </c>
      <c r="F136" s="31">
        <v>79.001152000000005</v>
      </c>
      <c r="G136" s="17" t="s">
        <v>95</v>
      </c>
      <c r="I136" s="31">
        <v>11642.400390999999</v>
      </c>
    </row>
    <row r="137" spans="2:9" x14ac:dyDescent="0.35">
      <c r="B137" s="27">
        <v>44137</v>
      </c>
      <c r="C137" s="27"/>
      <c r="D137" s="31">
        <v>644.52154499999995</v>
      </c>
      <c r="E137" s="31">
        <v>506.65344199999998</v>
      </c>
      <c r="F137" s="31">
        <v>84.197852999999995</v>
      </c>
      <c r="G137" s="17" t="s">
        <v>95</v>
      </c>
      <c r="I137" s="31">
        <v>12263.549805000001</v>
      </c>
    </row>
    <row r="138" spans="2:9" x14ac:dyDescent="0.35">
      <c r="B138" s="27">
        <v>44144</v>
      </c>
      <c r="C138" s="27"/>
      <c r="D138" s="31">
        <v>646.80358899999999</v>
      </c>
      <c r="E138" s="31">
        <v>515.95526099999995</v>
      </c>
      <c r="F138" s="31">
        <v>83.414512999999999</v>
      </c>
      <c r="G138" s="17" t="s">
        <v>95</v>
      </c>
      <c r="I138" s="31">
        <v>12719.950194999999</v>
      </c>
    </row>
    <row r="139" spans="2:9" x14ac:dyDescent="0.35">
      <c r="B139" s="27">
        <v>44151</v>
      </c>
      <c r="C139" s="27"/>
      <c r="D139" s="31">
        <v>638.07232699999997</v>
      </c>
      <c r="E139" s="31">
        <v>531.62969999999996</v>
      </c>
      <c r="F139" s="31">
        <v>84.064109999999999</v>
      </c>
      <c r="G139" s="17" t="s">
        <v>95</v>
      </c>
      <c r="I139" s="31">
        <v>12859.049805000001</v>
      </c>
    </row>
    <row r="140" spans="2:9" x14ac:dyDescent="0.35">
      <c r="B140" s="27">
        <v>44158</v>
      </c>
      <c r="C140" s="27"/>
      <c r="D140" s="31">
        <v>642.68597399999999</v>
      </c>
      <c r="E140" s="31">
        <v>537.58129899999994</v>
      </c>
      <c r="F140" s="31">
        <v>85.630759999999995</v>
      </c>
      <c r="G140" s="17" t="s">
        <v>95</v>
      </c>
      <c r="I140" s="31">
        <v>12968.950194999999</v>
      </c>
    </row>
    <row r="141" spans="2:9" x14ac:dyDescent="0.35">
      <c r="B141" s="27">
        <v>44165</v>
      </c>
      <c r="C141" s="27"/>
      <c r="D141" s="31">
        <v>665.95269800000005</v>
      </c>
      <c r="E141" s="31">
        <v>559.25518799999998</v>
      </c>
      <c r="F141" s="31">
        <v>85.974648000000002</v>
      </c>
      <c r="G141" s="17" t="s">
        <v>95</v>
      </c>
      <c r="I141" s="31">
        <v>13258.549805000001</v>
      </c>
    </row>
    <row r="142" spans="2:9" x14ac:dyDescent="0.35">
      <c r="B142" s="27">
        <v>44172</v>
      </c>
      <c r="C142" s="27"/>
      <c r="D142" s="31">
        <v>672.00494400000002</v>
      </c>
      <c r="E142" s="31">
        <v>544.17767300000003</v>
      </c>
      <c r="F142" s="31">
        <v>81.981612999999996</v>
      </c>
      <c r="G142" s="17" t="s">
        <v>95</v>
      </c>
      <c r="I142" s="31">
        <v>13513.849609000001</v>
      </c>
    </row>
    <row r="143" spans="2:9" x14ac:dyDescent="0.35">
      <c r="B143" s="27">
        <v>44179</v>
      </c>
      <c r="C143" s="27"/>
      <c r="D143" s="31">
        <v>704.49896200000001</v>
      </c>
      <c r="E143" s="31">
        <v>552.162781</v>
      </c>
      <c r="F143" s="31">
        <v>83.376305000000002</v>
      </c>
      <c r="G143" s="17" t="s">
        <v>95</v>
      </c>
      <c r="I143" s="31">
        <v>13760.549805000001</v>
      </c>
    </row>
    <row r="144" spans="2:9" x14ac:dyDescent="0.35">
      <c r="B144" s="27">
        <v>44186</v>
      </c>
      <c r="C144" s="27"/>
      <c r="D144" s="31">
        <v>725.33477800000003</v>
      </c>
      <c r="E144" s="31">
        <v>556.52728300000001</v>
      </c>
      <c r="F144" s="31">
        <v>85.019385999999997</v>
      </c>
      <c r="G144" s="17" t="s">
        <v>95</v>
      </c>
      <c r="I144" s="31">
        <v>13749.25</v>
      </c>
    </row>
    <row r="145" spans="2:9" x14ac:dyDescent="0.35">
      <c r="B145" s="27">
        <v>44193</v>
      </c>
      <c r="C145" s="27"/>
      <c r="D145" s="31">
        <v>761.05328399999996</v>
      </c>
      <c r="E145" s="31">
        <v>629.23644999999999</v>
      </c>
      <c r="F145" s="31">
        <v>83.930367000000004</v>
      </c>
      <c r="G145" s="17" t="s">
        <v>95</v>
      </c>
      <c r="I145" s="31">
        <v>14018.5</v>
      </c>
    </row>
    <row r="146" spans="2:9" x14ac:dyDescent="0.35">
      <c r="B146" s="27">
        <v>44200</v>
      </c>
      <c r="C146" s="27"/>
      <c r="D146" s="31">
        <v>804.26281700000004</v>
      </c>
      <c r="E146" s="31">
        <v>614.45654300000001</v>
      </c>
      <c r="F146" s="31">
        <v>85.707183999999998</v>
      </c>
      <c r="G146" s="17" t="s">
        <v>95</v>
      </c>
      <c r="I146" s="31">
        <v>14347.25</v>
      </c>
    </row>
    <row r="147" spans="2:9" x14ac:dyDescent="0.35">
      <c r="B147" s="27">
        <v>44207</v>
      </c>
      <c r="C147" s="27"/>
      <c r="D147" s="31">
        <v>771.42163100000005</v>
      </c>
      <c r="E147" s="31">
        <v>628.83966099999998</v>
      </c>
      <c r="F147" s="31">
        <v>85.745391999999995</v>
      </c>
      <c r="G147" s="17" t="s">
        <v>95</v>
      </c>
      <c r="I147" s="31">
        <v>14433.700194999999</v>
      </c>
    </row>
    <row r="148" spans="2:9" x14ac:dyDescent="0.35">
      <c r="B148" s="27">
        <v>44214</v>
      </c>
      <c r="C148" s="27"/>
      <c r="D148" s="31">
        <v>767.35369900000001</v>
      </c>
      <c r="E148" s="31">
        <v>646.24816899999996</v>
      </c>
      <c r="F148" s="31">
        <v>82.210875999999999</v>
      </c>
      <c r="G148" s="17" t="s">
        <v>95</v>
      </c>
      <c r="I148" s="31">
        <v>14371.900390999999</v>
      </c>
    </row>
    <row r="149" spans="2:9" x14ac:dyDescent="0.35">
      <c r="B149" s="27">
        <v>44221</v>
      </c>
      <c r="C149" s="27"/>
      <c r="D149" s="31">
        <v>701.32391399999995</v>
      </c>
      <c r="E149" s="31">
        <v>544.27685499999995</v>
      </c>
      <c r="F149" s="31">
        <v>80.090164000000001</v>
      </c>
      <c r="G149" s="17" t="s">
        <v>95</v>
      </c>
      <c r="I149" s="31">
        <v>13634.599609000001</v>
      </c>
    </row>
    <row r="150" spans="2:9" x14ac:dyDescent="0.35">
      <c r="B150" s="27">
        <v>44228</v>
      </c>
      <c r="C150" s="27"/>
      <c r="D150" s="31">
        <v>724.44183299999997</v>
      </c>
      <c r="E150" s="31">
        <v>580.63147000000004</v>
      </c>
      <c r="F150" s="31">
        <v>82.421036000000001</v>
      </c>
      <c r="G150" s="31">
        <v>2625.3564449999999</v>
      </c>
      <c r="I150" s="31">
        <v>14924.25</v>
      </c>
    </row>
    <row r="151" spans="2:9" x14ac:dyDescent="0.35">
      <c r="B151" s="27">
        <v>44235</v>
      </c>
      <c r="C151" s="27"/>
      <c r="D151" s="31">
        <v>764.32751499999995</v>
      </c>
      <c r="E151" s="31">
        <v>570.51367200000004</v>
      </c>
      <c r="F151" s="31">
        <v>81.408446999999995</v>
      </c>
      <c r="G151" s="31">
        <v>2606.0908199999999</v>
      </c>
      <c r="I151" s="31">
        <v>15163.299805000001</v>
      </c>
    </row>
    <row r="152" spans="2:9" x14ac:dyDescent="0.35">
      <c r="B152" s="27">
        <v>44242</v>
      </c>
      <c r="C152" s="27"/>
      <c r="D152" s="31">
        <v>735.455017</v>
      </c>
      <c r="E152" s="31">
        <v>557.81683299999997</v>
      </c>
      <c r="F152" s="31">
        <v>82.382828000000003</v>
      </c>
      <c r="G152" s="31">
        <v>2568.0090329999998</v>
      </c>
      <c r="I152" s="31">
        <v>14981.75</v>
      </c>
    </row>
    <row r="153" spans="2:9" x14ac:dyDescent="0.35">
      <c r="B153" s="27">
        <v>44249</v>
      </c>
      <c r="C153" s="27"/>
      <c r="D153" s="31">
        <v>674.535034</v>
      </c>
      <c r="E153" s="31">
        <v>554.44427499999995</v>
      </c>
      <c r="F153" s="31">
        <v>81.733231000000004</v>
      </c>
      <c r="G153" s="31">
        <v>2517.6987300000001</v>
      </c>
      <c r="I153" s="31">
        <v>14529.150390999999</v>
      </c>
    </row>
    <row r="154" spans="2:9" x14ac:dyDescent="0.35">
      <c r="B154" s="27">
        <v>44256</v>
      </c>
      <c r="C154" s="27"/>
      <c r="D154" s="31">
        <v>723.846497</v>
      </c>
      <c r="E154" s="31">
        <v>573.14227300000005</v>
      </c>
      <c r="F154" s="31">
        <v>82.650299000000004</v>
      </c>
      <c r="G154" s="31">
        <v>2520.9929200000001</v>
      </c>
      <c r="I154" s="31">
        <v>14938.099609000001</v>
      </c>
    </row>
    <row r="155" spans="2:9" x14ac:dyDescent="0.35">
      <c r="B155" s="27">
        <v>44263</v>
      </c>
      <c r="C155" s="27"/>
      <c r="D155" s="31">
        <v>711.64263900000003</v>
      </c>
      <c r="E155" s="31">
        <v>569.37292500000001</v>
      </c>
      <c r="F155" s="31">
        <v>87.923423999999997</v>
      </c>
      <c r="G155" s="31">
        <v>2496.4868160000001</v>
      </c>
      <c r="I155" s="31">
        <v>15030.950194999999</v>
      </c>
    </row>
    <row r="156" spans="2:9" x14ac:dyDescent="0.35">
      <c r="B156" s="27">
        <v>44270</v>
      </c>
      <c r="C156" s="27"/>
      <c r="D156" s="31">
        <v>720.026611</v>
      </c>
      <c r="E156" s="31">
        <v>527.46350099999995</v>
      </c>
      <c r="F156" s="31">
        <v>90.177864</v>
      </c>
      <c r="G156" s="31">
        <v>2281.3713379999999</v>
      </c>
      <c r="I156" s="31">
        <v>14744</v>
      </c>
    </row>
    <row r="157" spans="2:9" x14ac:dyDescent="0.35">
      <c r="B157" s="27">
        <v>44277</v>
      </c>
      <c r="C157" s="27"/>
      <c r="D157" s="31">
        <v>753.95929000000001</v>
      </c>
      <c r="E157" s="31">
        <v>563.76843299999996</v>
      </c>
      <c r="F157" s="31">
        <v>91.094925000000003</v>
      </c>
      <c r="G157" s="31">
        <v>2294.0485840000001</v>
      </c>
      <c r="I157" s="31">
        <v>14507.299805000001</v>
      </c>
    </row>
    <row r="158" spans="2:9" x14ac:dyDescent="0.35">
      <c r="B158" s="27">
        <v>44284</v>
      </c>
      <c r="C158" s="27"/>
      <c r="D158" s="31">
        <v>758.37438999999995</v>
      </c>
      <c r="E158" s="31">
        <v>587.07904099999996</v>
      </c>
      <c r="F158" s="31">
        <v>92.107521000000006</v>
      </c>
      <c r="G158" s="31">
        <v>2379.9951169999999</v>
      </c>
      <c r="I158" s="31">
        <v>14867.349609000001</v>
      </c>
    </row>
    <row r="159" spans="2:9" x14ac:dyDescent="0.35">
      <c r="B159" s="27">
        <v>44291</v>
      </c>
      <c r="C159" s="27"/>
      <c r="D159" s="31">
        <v>746.71624799999995</v>
      </c>
      <c r="E159" s="31">
        <v>591.19555700000001</v>
      </c>
      <c r="F159" s="31">
        <v>94.228226000000006</v>
      </c>
      <c r="G159" s="31">
        <v>2340.3159179999998</v>
      </c>
      <c r="I159" s="31">
        <v>14834.849609000001</v>
      </c>
    </row>
    <row r="160" spans="2:9" x14ac:dyDescent="0.35">
      <c r="B160" s="27">
        <v>44298</v>
      </c>
      <c r="C160" s="27"/>
      <c r="D160" s="31">
        <v>729.55157499999996</v>
      </c>
      <c r="E160" s="31">
        <v>567.88500999999997</v>
      </c>
      <c r="F160" s="31">
        <v>97.246887000000001</v>
      </c>
      <c r="G160" s="31">
        <v>2313.7136230000001</v>
      </c>
      <c r="I160" s="31">
        <v>14617.849609000001</v>
      </c>
    </row>
    <row r="161" spans="2:9" x14ac:dyDescent="0.35">
      <c r="B161" s="27">
        <v>44305</v>
      </c>
      <c r="C161" s="27"/>
      <c r="D161" s="31">
        <v>704.15167199999996</v>
      </c>
      <c r="E161" s="31">
        <v>545.46722399999999</v>
      </c>
      <c r="F161" s="31">
        <v>97.628997999999996</v>
      </c>
      <c r="G161" s="31">
        <v>2310.9685060000002</v>
      </c>
      <c r="I161" s="31">
        <v>14341.349609000001</v>
      </c>
    </row>
    <row r="162" spans="2:9" x14ac:dyDescent="0.35">
      <c r="B162" s="27">
        <v>44312</v>
      </c>
      <c r="C162" s="27"/>
      <c r="D162" s="31">
        <v>698.49627699999996</v>
      </c>
      <c r="E162" s="31">
        <v>551.27002000000005</v>
      </c>
      <c r="F162" s="31">
        <v>95.450974000000002</v>
      </c>
      <c r="G162" s="31">
        <v>2311.3676759999998</v>
      </c>
      <c r="I162" s="31">
        <v>14631.099609000001</v>
      </c>
    </row>
    <row r="163" spans="2:9" x14ac:dyDescent="0.35">
      <c r="B163" s="27">
        <v>44319</v>
      </c>
      <c r="C163" s="27"/>
      <c r="D163" s="31">
        <v>709.85675000000003</v>
      </c>
      <c r="E163" s="31">
        <v>586.48394800000005</v>
      </c>
      <c r="F163" s="31">
        <v>100.315048</v>
      </c>
      <c r="G163" s="31">
        <v>2316.1591800000001</v>
      </c>
      <c r="I163" s="31">
        <v>14823.150390999999</v>
      </c>
    </row>
    <row r="164" spans="2:9" x14ac:dyDescent="0.35">
      <c r="B164" s="27">
        <v>44326</v>
      </c>
      <c r="C164" s="27"/>
      <c r="D164" s="31">
        <v>746.86517300000003</v>
      </c>
      <c r="E164" s="31">
        <v>552.162781</v>
      </c>
      <c r="F164" s="31">
        <v>99.539299</v>
      </c>
      <c r="G164" s="31">
        <v>2481.8630370000001</v>
      </c>
      <c r="I164" s="31">
        <v>14677.799805000001</v>
      </c>
    </row>
    <row r="165" spans="2:9" x14ac:dyDescent="0.35">
      <c r="B165" s="27">
        <v>44333</v>
      </c>
      <c r="C165" s="27"/>
      <c r="D165" s="31">
        <v>784.617615</v>
      </c>
      <c r="E165" s="31">
        <v>554.69226100000003</v>
      </c>
      <c r="F165" s="31">
        <v>101.7696</v>
      </c>
      <c r="G165" s="31">
        <v>2524.1372070000002</v>
      </c>
      <c r="I165" s="31">
        <v>15175.299805000001</v>
      </c>
    </row>
    <row r="166" spans="2:9" x14ac:dyDescent="0.35">
      <c r="B166" s="27">
        <v>44340</v>
      </c>
      <c r="C166" s="27"/>
      <c r="D166" s="31">
        <v>795.97814900000003</v>
      </c>
      <c r="E166" s="31">
        <v>567.686646</v>
      </c>
      <c r="F166" s="31">
        <v>101.430206</v>
      </c>
      <c r="G166" s="31">
        <v>2501.2282709999999</v>
      </c>
      <c r="I166" s="31">
        <v>15435.650390999999</v>
      </c>
    </row>
    <row r="167" spans="2:9" x14ac:dyDescent="0.35">
      <c r="B167" s="27">
        <v>44347</v>
      </c>
      <c r="C167" s="27"/>
      <c r="D167" s="31">
        <v>790.12426800000003</v>
      </c>
      <c r="E167" s="31">
        <v>574.97741699999995</v>
      </c>
      <c r="F167" s="31">
        <v>103.56353799999999</v>
      </c>
      <c r="G167" s="31">
        <v>2479.5668949999999</v>
      </c>
      <c r="I167" s="31">
        <v>15670.25</v>
      </c>
    </row>
    <row r="168" spans="2:9" x14ac:dyDescent="0.35">
      <c r="B168" s="27">
        <v>44354</v>
      </c>
      <c r="C168" s="27"/>
      <c r="D168" s="31">
        <v>799.79803500000003</v>
      </c>
      <c r="E168" s="31">
        <v>578.10199</v>
      </c>
      <c r="F168" s="31">
        <v>102.59384900000001</v>
      </c>
      <c r="G168" s="31">
        <v>2629.0996089999999</v>
      </c>
      <c r="I168" s="31">
        <v>15799.349609000001</v>
      </c>
    </row>
    <row r="169" spans="2:9" x14ac:dyDescent="0.35">
      <c r="B169" s="27">
        <v>44361</v>
      </c>
      <c r="C169" s="27"/>
      <c r="D169" s="31">
        <v>819.14556900000002</v>
      </c>
      <c r="E169" s="31">
        <v>569.76971400000002</v>
      </c>
      <c r="F169" s="31">
        <v>102.108994</v>
      </c>
      <c r="G169" s="31">
        <v>2577.991211</v>
      </c>
      <c r="I169" s="31">
        <v>15683.349609000001</v>
      </c>
    </row>
    <row r="170" spans="2:9" x14ac:dyDescent="0.35">
      <c r="B170" s="27">
        <v>44368</v>
      </c>
      <c r="C170" s="27"/>
      <c r="D170" s="31">
        <v>799.74841300000003</v>
      </c>
      <c r="E170" s="31">
        <v>586.42913799999997</v>
      </c>
      <c r="F170" s="31">
        <v>103.030205</v>
      </c>
      <c r="G170" s="31">
        <v>2514.0053710000002</v>
      </c>
      <c r="I170" s="31">
        <v>15860.349609000001</v>
      </c>
    </row>
    <row r="171" spans="2:9" x14ac:dyDescent="0.35">
      <c r="B171" s="27">
        <v>44375</v>
      </c>
      <c r="C171" s="27"/>
      <c r="D171" s="31">
        <v>800.591858</v>
      </c>
      <c r="E171" s="31">
        <v>584.488159</v>
      </c>
      <c r="F171" s="31">
        <v>99.878692999999998</v>
      </c>
      <c r="G171" s="31">
        <v>2519.0964359999998</v>
      </c>
      <c r="I171" s="31">
        <v>15722.200194999999</v>
      </c>
    </row>
    <row r="172" spans="2:9" x14ac:dyDescent="0.35">
      <c r="B172" s="27">
        <v>44382</v>
      </c>
      <c r="C172" s="27"/>
      <c r="D172" s="31">
        <v>837.50097700000003</v>
      </c>
      <c r="E172" s="31">
        <v>599.96630900000002</v>
      </c>
      <c r="F172" s="31">
        <v>102.060509</v>
      </c>
      <c r="G172" s="31">
        <v>2514.4545899999998</v>
      </c>
      <c r="I172" s="31">
        <v>15689.799805000001</v>
      </c>
    </row>
    <row r="173" spans="2:9" x14ac:dyDescent="0.35">
      <c r="B173" s="27">
        <v>44389</v>
      </c>
      <c r="C173" s="27"/>
      <c r="D173" s="31">
        <v>837.25292999999999</v>
      </c>
      <c r="E173" s="31">
        <v>597.129456</v>
      </c>
      <c r="F173" s="31">
        <v>103.466568</v>
      </c>
      <c r="G173" s="31">
        <v>2605.6416020000001</v>
      </c>
      <c r="I173" s="31">
        <v>15923.400390999999</v>
      </c>
    </row>
    <row r="174" spans="2:9" x14ac:dyDescent="0.35">
      <c r="B174" s="27">
        <v>44396</v>
      </c>
      <c r="C174" s="27"/>
      <c r="D174" s="31">
        <v>847.571594</v>
      </c>
      <c r="E174" s="31">
        <v>621.16790800000001</v>
      </c>
      <c r="F174" s="31">
        <v>99.587776000000005</v>
      </c>
      <c r="G174" s="31">
        <v>2594.960693</v>
      </c>
      <c r="I174" s="31">
        <v>15856.049805000001</v>
      </c>
    </row>
    <row r="175" spans="2:9" x14ac:dyDescent="0.35">
      <c r="B175" s="27">
        <v>44403</v>
      </c>
      <c r="C175" s="27"/>
      <c r="D175" s="31">
        <v>836.95526099999995</v>
      </c>
      <c r="E175" s="31">
        <v>623.05914299999995</v>
      </c>
      <c r="F175" s="31">
        <v>100.945358</v>
      </c>
      <c r="G175" s="31">
        <v>2600.4509280000002</v>
      </c>
      <c r="I175" s="31">
        <v>15763.049805000001</v>
      </c>
    </row>
    <row r="176" spans="2:9" x14ac:dyDescent="0.35">
      <c r="B176" s="27">
        <v>44410</v>
      </c>
      <c r="C176" s="27"/>
      <c r="D176" s="31">
        <v>821.32836899999995</v>
      </c>
      <c r="E176" s="31">
        <v>633.56042500000001</v>
      </c>
      <c r="F176" s="31">
        <v>100.702934</v>
      </c>
      <c r="G176" s="31">
        <v>2619.7163089999999</v>
      </c>
      <c r="I176" s="31">
        <v>16238.200194999999</v>
      </c>
    </row>
    <row r="177" spans="2:9" x14ac:dyDescent="0.35">
      <c r="B177" s="27">
        <v>44417</v>
      </c>
      <c r="C177" s="27"/>
      <c r="D177" s="31">
        <v>804.80859399999997</v>
      </c>
      <c r="E177" s="31">
        <v>625.19921899999997</v>
      </c>
      <c r="F177" s="31">
        <v>104.09687</v>
      </c>
      <c r="G177" s="31">
        <v>2417.827393</v>
      </c>
      <c r="I177" s="31">
        <v>16529.099609000001</v>
      </c>
    </row>
    <row r="178" spans="2:9" x14ac:dyDescent="0.35">
      <c r="B178" s="27">
        <v>44424</v>
      </c>
      <c r="C178" s="27"/>
      <c r="D178" s="31">
        <v>812.84527600000001</v>
      </c>
      <c r="E178" s="31">
        <v>622.61120600000004</v>
      </c>
      <c r="F178" s="31">
        <v>99.539299</v>
      </c>
      <c r="G178" s="31">
        <v>2428.6579590000001</v>
      </c>
      <c r="I178" s="31">
        <v>16450.5</v>
      </c>
    </row>
    <row r="179" spans="2:9" x14ac:dyDescent="0.35">
      <c r="B179" s="27">
        <v>44431</v>
      </c>
      <c r="C179" s="27"/>
      <c r="D179" s="31">
        <v>782.39446999999996</v>
      </c>
      <c r="E179" s="31">
        <v>619.27673300000004</v>
      </c>
      <c r="F179" s="31">
        <v>100.46051</v>
      </c>
      <c r="G179" s="31">
        <v>2585.976807</v>
      </c>
      <c r="I179" s="31">
        <v>16705.199218999998</v>
      </c>
    </row>
    <row r="180" spans="2:9" x14ac:dyDescent="0.35">
      <c r="B180" s="27">
        <v>44438</v>
      </c>
      <c r="C180" s="27"/>
      <c r="D180" s="31">
        <v>827.69439699999998</v>
      </c>
      <c r="E180" s="31">
        <v>616.68866000000003</v>
      </c>
      <c r="F180" s="31">
        <v>98.909003999999996</v>
      </c>
      <c r="G180" s="31">
        <v>2621.3635250000002</v>
      </c>
      <c r="I180" s="31">
        <v>17323.599609000001</v>
      </c>
    </row>
    <row r="181" spans="2:9" x14ac:dyDescent="0.35">
      <c r="B181" s="27">
        <v>44445</v>
      </c>
      <c r="C181" s="27"/>
      <c r="D181" s="31">
        <v>832.87152100000003</v>
      </c>
      <c r="E181" s="31">
        <v>608.37731900000006</v>
      </c>
      <c r="F181" s="31">
        <v>97.454453000000001</v>
      </c>
      <c r="G181" s="31">
        <v>2585.5273440000001</v>
      </c>
      <c r="I181" s="31">
        <v>17369.25</v>
      </c>
    </row>
    <row r="182" spans="2:9" x14ac:dyDescent="0.35">
      <c r="B182" s="27">
        <v>44452</v>
      </c>
      <c r="C182" s="27"/>
      <c r="D182" s="31">
        <v>815.14984100000004</v>
      </c>
      <c r="E182" s="31">
        <v>611.11462400000005</v>
      </c>
      <c r="F182" s="31">
        <v>95.941727</v>
      </c>
      <c r="G182" s="31">
        <v>2600.7004390000002</v>
      </c>
      <c r="I182" s="31">
        <v>17585.150390999999</v>
      </c>
    </row>
    <row r="183" spans="2:9" x14ac:dyDescent="0.35">
      <c r="B183" s="27">
        <v>44459</v>
      </c>
      <c r="C183" s="27"/>
      <c r="D183" s="31">
        <v>836.40594499999997</v>
      </c>
      <c r="E183" s="31">
        <v>625.74670400000002</v>
      </c>
      <c r="F183" s="31">
        <v>94.564757999999998</v>
      </c>
      <c r="G183" s="31">
        <v>2583.2316890000002</v>
      </c>
      <c r="I183" s="31">
        <v>17853.199218999998</v>
      </c>
    </row>
    <row r="184" spans="2:9" x14ac:dyDescent="0.35">
      <c r="B184" s="27">
        <v>44466</v>
      </c>
      <c r="C184" s="27"/>
      <c r="D184" s="31">
        <v>806.83654799999999</v>
      </c>
      <c r="E184" s="31">
        <v>634.20745799999997</v>
      </c>
      <c r="F184" s="31">
        <v>90.104156000000003</v>
      </c>
      <c r="G184" s="31">
        <v>2521.7915039999998</v>
      </c>
      <c r="I184" s="31">
        <v>17532.050781000002</v>
      </c>
    </row>
    <row r="185" spans="2:9" x14ac:dyDescent="0.35">
      <c r="B185" s="27">
        <v>44473</v>
      </c>
      <c r="C185" s="27"/>
      <c r="D185" s="31">
        <v>826.69879200000003</v>
      </c>
      <c r="E185" s="31">
        <v>628.78259300000002</v>
      </c>
      <c r="F185" s="31">
        <v>89.619315999999998</v>
      </c>
      <c r="G185" s="31">
        <v>2528.7790530000002</v>
      </c>
      <c r="I185" s="31">
        <v>17895.199218999998</v>
      </c>
    </row>
    <row r="186" spans="2:9" x14ac:dyDescent="0.35">
      <c r="B186" s="27">
        <v>44480</v>
      </c>
      <c r="C186" s="27"/>
      <c r="D186" s="31">
        <v>834.76324499999998</v>
      </c>
      <c r="E186" s="31">
        <v>604.39575200000002</v>
      </c>
      <c r="F186" s="31">
        <v>91.791427999999996</v>
      </c>
      <c r="G186" s="31">
        <v>2503.5241700000001</v>
      </c>
      <c r="I186" s="31">
        <v>18338.550781000002</v>
      </c>
    </row>
    <row r="187" spans="2:9" x14ac:dyDescent="0.35">
      <c r="B187" s="27">
        <v>44487</v>
      </c>
      <c r="C187" s="27"/>
      <c r="D187" s="31">
        <v>733.21173099999999</v>
      </c>
      <c r="E187" s="31">
        <v>547.310608</v>
      </c>
      <c r="F187" s="31">
        <v>93.517487000000003</v>
      </c>
      <c r="G187" s="31">
        <v>2416.4797359999998</v>
      </c>
      <c r="I187" s="31">
        <v>18114.900390999999</v>
      </c>
    </row>
    <row r="188" spans="2:9" x14ac:dyDescent="0.35">
      <c r="B188" s="27">
        <v>44494</v>
      </c>
      <c r="C188" s="27"/>
      <c r="D188" s="31">
        <v>738.23950200000002</v>
      </c>
      <c r="E188" s="31">
        <v>542.53277600000001</v>
      </c>
      <c r="F188" s="31">
        <v>96.857299999999995</v>
      </c>
      <c r="G188" s="31">
        <v>2386.0842290000001</v>
      </c>
      <c r="I188" s="31">
        <v>17671.650390999999</v>
      </c>
    </row>
    <row r="189" spans="2:9" x14ac:dyDescent="0.35">
      <c r="B189" s="27">
        <v>44501</v>
      </c>
      <c r="C189" s="27"/>
      <c r="D189" s="31">
        <v>759.64495799999997</v>
      </c>
      <c r="E189" s="31">
        <v>572.19512899999995</v>
      </c>
      <c r="F189" s="31">
        <v>98.542709000000002</v>
      </c>
      <c r="G189" s="31">
        <v>2345.6564939999998</v>
      </c>
      <c r="I189" s="31">
        <v>17916.800781000002</v>
      </c>
    </row>
    <row r="190" spans="2:9" x14ac:dyDescent="0.35">
      <c r="B190" s="27">
        <v>44508</v>
      </c>
      <c r="C190" s="27"/>
      <c r="D190" s="31">
        <v>791.00647000000004</v>
      </c>
      <c r="E190" s="31">
        <v>593.79492200000004</v>
      </c>
      <c r="F190" s="31">
        <v>99.711769000000004</v>
      </c>
      <c r="G190" s="31">
        <v>2294.5976559999999</v>
      </c>
      <c r="I190" s="31">
        <v>18102.75</v>
      </c>
    </row>
    <row r="191" spans="2:9" x14ac:dyDescent="0.35">
      <c r="B191" s="27">
        <v>44515</v>
      </c>
      <c r="C191" s="27"/>
      <c r="D191" s="31">
        <v>784.68438700000002</v>
      </c>
      <c r="E191" s="31">
        <v>589.45281999999997</v>
      </c>
      <c r="F191" s="31">
        <v>100.83213000000001</v>
      </c>
      <c r="G191" s="31">
        <v>2296.5939939999998</v>
      </c>
      <c r="I191" s="31">
        <v>17764.800781000002</v>
      </c>
    </row>
    <row r="192" spans="2:9" x14ac:dyDescent="0.35">
      <c r="B192" s="27">
        <v>44522</v>
      </c>
      <c r="C192" s="27"/>
      <c r="D192" s="31">
        <v>758.74890100000005</v>
      </c>
      <c r="E192" s="31">
        <v>578.479736</v>
      </c>
      <c r="F192" s="31">
        <v>93.272155999999995</v>
      </c>
      <c r="G192" s="31">
        <v>2230.1130370000001</v>
      </c>
      <c r="I192" s="31">
        <v>17026.449218999998</v>
      </c>
    </row>
    <row r="193" spans="2:9" x14ac:dyDescent="0.35">
      <c r="B193" s="27">
        <v>44529</v>
      </c>
      <c r="C193" s="27"/>
      <c r="D193" s="31">
        <v>726.74029499999995</v>
      </c>
      <c r="E193" s="31">
        <v>593.39306599999998</v>
      </c>
      <c r="F193" s="31">
        <v>93.447524999999999</v>
      </c>
      <c r="G193" s="31">
        <v>2204.7583009999998</v>
      </c>
      <c r="I193" s="31">
        <v>17196.699218999998</v>
      </c>
    </row>
    <row r="194" spans="2:9" x14ac:dyDescent="0.35">
      <c r="B194" s="27">
        <v>44536</v>
      </c>
      <c r="C194" s="27"/>
      <c r="D194" s="31">
        <v>759.147156</v>
      </c>
      <c r="E194" s="31">
        <v>595.58770800000002</v>
      </c>
      <c r="F194" s="31">
        <v>93.272155999999995</v>
      </c>
      <c r="G194" s="31">
        <v>2068.0527339999999</v>
      </c>
      <c r="I194" s="31">
        <v>17511.300781000002</v>
      </c>
    </row>
    <row r="195" spans="2:9" x14ac:dyDescent="0.35">
      <c r="B195" s="27">
        <v>44543</v>
      </c>
      <c r="C195" s="27"/>
      <c r="D195" s="31">
        <v>749.93786599999999</v>
      </c>
      <c r="E195" s="31">
        <v>588.40533400000004</v>
      </c>
      <c r="F195" s="31">
        <v>91.771857999999995</v>
      </c>
      <c r="G195" s="31">
        <v>2033.1651609999999</v>
      </c>
      <c r="I195" s="31">
        <v>16985.199218999998</v>
      </c>
    </row>
    <row r="196" spans="2:9" x14ac:dyDescent="0.35">
      <c r="B196" s="27">
        <v>44550</v>
      </c>
      <c r="C196" s="27"/>
      <c r="D196" s="31">
        <v>737.64215100000001</v>
      </c>
      <c r="E196" s="31">
        <v>574.389771</v>
      </c>
      <c r="F196" s="31">
        <v>91.557525999999996</v>
      </c>
      <c r="G196" s="31">
        <v>1910.734009</v>
      </c>
      <c r="I196" s="31">
        <v>17003.75</v>
      </c>
    </row>
    <row r="197" spans="2:9" x14ac:dyDescent="0.35">
      <c r="B197" s="27">
        <v>44557</v>
      </c>
      <c r="C197" s="27"/>
      <c r="D197" s="31">
        <v>768.35650599999997</v>
      </c>
      <c r="E197" s="31">
        <v>589.75207499999999</v>
      </c>
      <c r="F197" s="31">
        <v>94.012566000000007</v>
      </c>
      <c r="G197" s="31">
        <v>2126.94751</v>
      </c>
      <c r="I197" s="31">
        <v>17354.050781000002</v>
      </c>
    </row>
    <row r="198" spans="2:9" x14ac:dyDescent="0.35">
      <c r="B198" s="27">
        <v>44564</v>
      </c>
      <c r="C198" s="27"/>
      <c r="D198" s="31">
        <v>787.27294900000004</v>
      </c>
      <c r="E198" s="31">
        <v>596.43566899999996</v>
      </c>
      <c r="F198" s="31">
        <v>94.850403</v>
      </c>
      <c r="G198" s="31">
        <v>2058.8691410000001</v>
      </c>
      <c r="I198" s="31">
        <v>17812.699218999998</v>
      </c>
    </row>
    <row r="199" spans="2:9" x14ac:dyDescent="0.35">
      <c r="B199" s="27">
        <v>44571</v>
      </c>
      <c r="C199" s="27"/>
      <c r="D199" s="31">
        <v>767.95825200000002</v>
      </c>
      <c r="E199" s="31">
        <v>608.90508999999997</v>
      </c>
      <c r="F199" s="31">
        <v>94.421745000000001</v>
      </c>
      <c r="G199" s="31">
        <v>2068.4020999999998</v>
      </c>
      <c r="I199" s="31">
        <v>18255.75</v>
      </c>
    </row>
    <row r="200" spans="2:9" x14ac:dyDescent="0.35">
      <c r="B200" s="27">
        <v>44578</v>
      </c>
      <c r="C200" s="27"/>
      <c r="D200" s="31">
        <v>741.47522000000004</v>
      </c>
      <c r="E200" s="31">
        <v>574.29003899999998</v>
      </c>
      <c r="F200" s="31">
        <v>90.797623000000002</v>
      </c>
      <c r="G200" s="31">
        <v>2010.5555420000001</v>
      </c>
      <c r="I200" s="31">
        <v>17617.150390999999</v>
      </c>
    </row>
    <row r="201" spans="2:9" x14ac:dyDescent="0.35">
      <c r="B201" s="27">
        <v>44585</v>
      </c>
      <c r="C201" s="27"/>
      <c r="D201" s="31">
        <v>723.20593299999996</v>
      </c>
      <c r="E201" s="31">
        <v>569.00305200000003</v>
      </c>
      <c r="F201" s="31">
        <v>87.991866999999999</v>
      </c>
      <c r="G201" s="31">
        <v>1955.8532709999999</v>
      </c>
      <c r="I201" s="31">
        <v>17101.949218999998</v>
      </c>
    </row>
    <row r="202" spans="2:9" x14ac:dyDescent="0.35">
      <c r="B202" s="27">
        <v>44592</v>
      </c>
      <c r="C202" s="27"/>
      <c r="D202" s="31">
        <v>731.96722399999999</v>
      </c>
      <c r="E202" s="31">
        <v>539.37573199999997</v>
      </c>
      <c r="F202" s="31">
        <v>86.433113000000006</v>
      </c>
      <c r="G202" s="31">
        <v>1974.020874</v>
      </c>
      <c r="I202" s="31">
        <v>17516.300781000002</v>
      </c>
    </row>
    <row r="203" spans="2:9" x14ac:dyDescent="0.35">
      <c r="B203" s="27">
        <v>44599</v>
      </c>
      <c r="C203" s="27"/>
      <c r="D203" s="31">
        <v>714.793091</v>
      </c>
      <c r="E203" s="31">
        <v>496.28155500000003</v>
      </c>
      <c r="F203" s="31">
        <v>91.499069000000006</v>
      </c>
      <c r="G203" s="31">
        <v>1930.1992190000001</v>
      </c>
      <c r="I203" s="31">
        <v>17374.75</v>
      </c>
    </row>
    <row r="204" spans="2:9" x14ac:dyDescent="0.35">
      <c r="B204" s="27">
        <v>44606</v>
      </c>
      <c r="C204" s="27"/>
      <c r="D204" s="31">
        <v>734.55578600000001</v>
      </c>
      <c r="E204" s="31">
        <v>493.43850700000002</v>
      </c>
      <c r="F204" s="31">
        <v>89.005065999999999</v>
      </c>
      <c r="G204" s="31">
        <v>1757.058716</v>
      </c>
      <c r="I204" s="31">
        <v>17276.300781000002</v>
      </c>
    </row>
    <row r="205" spans="2:9" x14ac:dyDescent="0.35">
      <c r="B205" s="27">
        <v>44613</v>
      </c>
      <c r="C205" s="27"/>
      <c r="D205" s="31">
        <v>682.68487500000003</v>
      </c>
      <c r="E205" s="31">
        <v>449.74581899999998</v>
      </c>
      <c r="F205" s="31">
        <v>84.776932000000002</v>
      </c>
      <c r="G205" s="31">
        <v>1744.3813479999999</v>
      </c>
      <c r="I205" s="31">
        <v>16658.400390999999</v>
      </c>
    </row>
    <row r="206" spans="2:9" x14ac:dyDescent="0.35">
      <c r="B206" s="27">
        <v>44620</v>
      </c>
      <c r="C206" s="27"/>
      <c r="D206" s="31">
        <v>650.178406</v>
      </c>
      <c r="E206" s="31">
        <v>443.91012599999999</v>
      </c>
      <c r="F206" s="31">
        <v>74.489127999999994</v>
      </c>
      <c r="G206" s="31">
        <v>1645.1586910000001</v>
      </c>
      <c r="I206" s="31">
        <v>16245.349609000001</v>
      </c>
    </row>
    <row r="207" spans="2:9" x14ac:dyDescent="0.35">
      <c r="B207" s="27">
        <v>44627</v>
      </c>
      <c r="C207" s="27"/>
      <c r="D207" s="31">
        <v>676.26324499999998</v>
      </c>
      <c r="E207" s="31">
        <v>448.99765000000002</v>
      </c>
      <c r="F207" s="31">
        <v>73.729232999999994</v>
      </c>
      <c r="G207" s="31">
        <v>1637.7719729999999</v>
      </c>
      <c r="I207" s="31">
        <v>16630.449218999998</v>
      </c>
    </row>
    <row r="208" spans="2:9" x14ac:dyDescent="0.35">
      <c r="B208" s="27">
        <v>44634</v>
      </c>
      <c r="C208" s="27"/>
      <c r="D208" s="31">
        <v>714.793091</v>
      </c>
      <c r="E208" s="31">
        <v>474.68457000000001</v>
      </c>
      <c r="F208" s="31">
        <v>78.171691999999993</v>
      </c>
      <c r="G208" s="31">
        <v>1633.779053</v>
      </c>
      <c r="I208" s="31">
        <v>17287.050781000002</v>
      </c>
    </row>
    <row r="209" spans="2:9" x14ac:dyDescent="0.35">
      <c r="B209" s="27">
        <v>44641</v>
      </c>
      <c r="C209" s="27"/>
      <c r="D209" s="31">
        <v>685.57208300000002</v>
      </c>
      <c r="E209" s="31">
        <v>453.13748199999998</v>
      </c>
      <c r="F209" s="31">
        <v>74.683982999999998</v>
      </c>
      <c r="G209" s="31">
        <v>1528.6669919999999</v>
      </c>
      <c r="I209" s="31">
        <v>17153</v>
      </c>
    </row>
    <row r="210" spans="2:9" x14ac:dyDescent="0.35">
      <c r="B210" s="27">
        <v>44648</v>
      </c>
      <c r="C210" s="27"/>
      <c r="D210" s="31">
        <v>708.47094700000002</v>
      </c>
      <c r="E210" s="31">
        <v>468.649384</v>
      </c>
      <c r="F210" s="31">
        <v>76.593459999999993</v>
      </c>
      <c r="G210" s="31">
        <v>1613.914673</v>
      </c>
      <c r="I210" s="31">
        <v>17670.449218999998</v>
      </c>
    </row>
    <row r="211" spans="2:9" x14ac:dyDescent="0.35">
      <c r="B211" s="27">
        <v>44655</v>
      </c>
      <c r="C211" s="27"/>
      <c r="D211" s="31">
        <v>731.36981200000002</v>
      </c>
      <c r="E211" s="31">
        <v>463.06310999999999</v>
      </c>
      <c r="F211" s="31">
        <v>76.086860999999999</v>
      </c>
      <c r="G211" s="31">
        <v>1670.6632079999999</v>
      </c>
      <c r="I211" s="31">
        <v>17784.349609000001</v>
      </c>
    </row>
    <row r="212" spans="2:9" x14ac:dyDescent="0.35">
      <c r="B212" s="27">
        <v>44662</v>
      </c>
      <c r="C212" s="27"/>
      <c r="D212" s="31">
        <v>720.96582000000001</v>
      </c>
      <c r="E212" s="31">
        <v>463.91101099999997</v>
      </c>
      <c r="F212" s="31">
        <v>75.073661999999999</v>
      </c>
      <c r="G212" s="31">
        <v>1618.9057620000001</v>
      </c>
      <c r="I212" s="31">
        <v>17475.650390999999</v>
      </c>
    </row>
    <row r="213" spans="2:9" x14ac:dyDescent="0.35">
      <c r="B213" s="27">
        <v>44669</v>
      </c>
      <c r="C213" s="27"/>
      <c r="D213" s="31">
        <v>713.49877900000001</v>
      </c>
      <c r="E213" s="31">
        <v>468.649384</v>
      </c>
      <c r="F213" s="31">
        <v>79.886330000000001</v>
      </c>
      <c r="G213" s="31">
        <v>1554.121582</v>
      </c>
      <c r="I213" s="31">
        <v>17171.949218999998</v>
      </c>
    </row>
    <row r="214" spans="2:9" x14ac:dyDescent="0.35">
      <c r="B214" s="27">
        <v>44676</v>
      </c>
      <c r="C214" s="27"/>
      <c r="D214" s="31">
        <v>714.793091</v>
      </c>
      <c r="E214" s="31">
        <v>468.39999399999999</v>
      </c>
      <c r="F214" s="31">
        <v>80.957970000000003</v>
      </c>
      <c r="G214" s="31">
        <v>1553.2231449999999</v>
      </c>
      <c r="I214" s="31">
        <v>17102.550781000002</v>
      </c>
    </row>
    <row r="215" spans="2:9" x14ac:dyDescent="0.35">
      <c r="B215" s="27">
        <v>44683</v>
      </c>
      <c r="C215" s="27"/>
      <c r="D215" s="31">
        <v>663.76843299999996</v>
      </c>
      <c r="E215" s="31">
        <v>450.19467200000003</v>
      </c>
      <c r="F215" s="31">
        <v>79.914931999999993</v>
      </c>
      <c r="G215" s="31">
        <v>1488.2891850000001</v>
      </c>
      <c r="I215" s="31">
        <v>16411.25</v>
      </c>
    </row>
    <row r="216" spans="2:9" x14ac:dyDescent="0.35">
      <c r="B216" s="27">
        <v>44690</v>
      </c>
      <c r="C216" s="27"/>
      <c r="D216" s="31">
        <v>653.61328100000003</v>
      </c>
      <c r="E216" s="31">
        <v>397.125</v>
      </c>
      <c r="F216" s="31">
        <v>79.517837999999998</v>
      </c>
      <c r="G216" s="31">
        <v>1441.273193</v>
      </c>
      <c r="I216" s="31">
        <v>15782.150390999999</v>
      </c>
    </row>
    <row r="217" spans="2:9" x14ac:dyDescent="0.35">
      <c r="B217" s="27">
        <v>44697</v>
      </c>
      <c r="C217" s="27"/>
      <c r="D217" s="31">
        <v>627.57824700000003</v>
      </c>
      <c r="E217" s="31">
        <v>397.72354100000001</v>
      </c>
      <c r="F217" s="31">
        <v>79.339149000000006</v>
      </c>
      <c r="G217" s="31">
        <v>1617.158813</v>
      </c>
      <c r="I217" s="31">
        <v>16266.150390999999</v>
      </c>
    </row>
    <row r="218" spans="2:9" x14ac:dyDescent="0.35">
      <c r="B218" s="27">
        <v>44704</v>
      </c>
      <c r="C218" s="27"/>
      <c r="D218" s="31">
        <v>572.72051999999996</v>
      </c>
      <c r="E218" s="31">
        <v>403.85845899999998</v>
      </c>
      <c r="F218" s="31">
        <v>81.860686999999999</v>
      </c>
      <c r="G218" s="31">
        <v>1574.6347659999999</v>
      </c>
      <c r="I218" s="31">
        <v>16352.450194999999</v>
      </c>
    </row>
    <row r="219" spans="2:9" x14ac:dyDescent="0.35">
      <c r="B219" s="27">
        <v>44711</v>
      </c>
      <c r="C219" s="27"/>
      <c r="D219" s="31">
        <v>606.22259499999996</v>
      </c>
      <c r="E219" s="31">
        <v>411.83886699999999</v>
      </c>
      <c r="F219" s="31">
        <v>80.073775999999995</v>
      </c>
      <c r="G219" s="31">
        <v>1568.6954350000001</v>
      </c>
      <c r="I219" s="31">
        <v>16584.300781000002</v>
      </c>
    </row>
    <row r="220" spans="2:9" x14ac:dyDescent="0.35">
      <c r="B220" s="27">
        <v>44718</v>
      </c>
      <c r="C220" s="27"/>
      <c r="D220" s="31">
        <v>578.19635000000005</v>
      </c>
      <c r="E220" s="31">
        <v>398.12255900000002</v>
      </c>
      <c r="F220" s="31">
        <v>74.871857000000006</v>
      </c>
      <c r="G220" s="31">
        <v>1547.134033</v>
      </c>
      <c r="I220" s="31">
        <v>16201.799805000001</v>
      </c>
    </row>
    <row r="221" spans="2:9" x14ac:dyDescent="0.35">
      <c r="B221" s="27">
        <v>44725</v>
      </c>
      <c r="C221" s="27"/>
      <c r="D221" s="31">
        <v>558.28430200000003</v>
      </c>
      <c r="E221" s="31">
        <v>370.85000600000001</v>
      </c>
      <c r="F221" s="31">
        <v>66.930000000000007</v>
      </c>
      <c r="G221" s="31">
        <v>1427.8472899999999</v>
      </c>
      <c r="I221" s="31">
        <v>15293.5</v>
      </c>
    </row>
    <row r="222" spans="2:9" x14ac:dyDescent="0.35">
      <c r="B222" s="27">
        <v>44732</v>
      </c>
      <c r="C222" s="27"/>
      <c r="D222" s="31">
        <v>591.48761000000002</v>
      </c>
      <c r="E222" s="31">
        <v>373.20001200000002</v>
      </c>
      <c r="F222" s="31">
        <v>64.011368000000004</v>
      </c>
      <c r="G222" s="31">
        <v>1423.804443</v>
      </c>
      <c r="I222" s="31">
        <v>15699.25</v>
      </c>
    </row>
    <row r="223" spans="2:9" x14ac:dyDescent="0.35">
      <c r="B223" s="27">
        <v>44739</v>
      </c>
      <c r="C223" s="27"/>
      <c r="D223" s="31">
        <v>579.68975799999998</v>
      </c>
      <c r="E223" s="31">
        <v>372.45001200000002</v>
      </c>
      <c r="F223" s="31">
        <v>62.303863999999997</v>
      </c>
      <c r="G223" s="31">
        <v>1381.6798100000001</v>
      </c>
      <c r="I223" s="31">
        <v>15752.049805000001</v>
      </c>
    </row>
    <row r="224" spans="2:9" x14ac:dyDescent="0.35">
      <c r="B224" s="27">
        <v>44746</v>
      </c>
      <c r="C224" s="27"/>
      <c r="D224" s="31">
        <v>582.67657499999996</v>
      </c>
      <c r="E224" s="31">
        <v>390.85000600000001</v>
      </c>
      <c r="F224" s="31">
        <v>62.919361000000002</v>
      </c>
      <c r="G224" s="31">
        <v>1432.0397949999999</v>
      </c>
      <c r="I224" s="31">
        <v>16220.599609000001</v>
      </c>
    </row>
    <row r="225" spans="2:9" x14ac:dyDescent="0.35">
      <c r="B225" s="27">
        <v>44753</v>
      </c>
      <c r="C225" s="27"/>
      <c r="D225" s="31">
        <v>571.12762499999997</v>
      </c>
      <c r="E225" s="31">
        <v>391.5</v>
      </c>
      <c r="F225" s="31">
        <v>64.110641000000001</v>
      </c>
      <c r="G225" s="31">
        <v>1406.5852050000001</v>
      </c>
      <c r="I225" s="31">
        <v>16049.200194999999</v>
      </c>
    </row>
    <row r="226" spans="2:9" x14ac:dyDescent="0.35">
      <c r="B226" s="27">
        <v>44760</v>
      </c>
      <c r="C226" s="27"/>
      <c r="D226" s="31">
        <v>586.80835000000002</v>
      </c>
      <c r="E226" s="31">
        <v>402.14999399999999</v>
      </c>
      <c r="F226" s="31">
        <v>65.262207000000004</v>
      </c>
      <c r="G226" s="31">
        <v>1390.8134769999999</v>
      </c>
      <c r="I226" s="31">
        <v>16719.449218999998</v>
      </c>
    </row>
    <row r="227" spans="2:9" x14ac:dyDescent="0.35">
      <c r="B227" s="27">
        <v>44767</v>
      </c>
      <c r="C227" s="27"/>
      <c r="D227" s="31">
        <v>621.953125</v>
      </c>
      <c r="E227" s="31">
        <v>400</v>
      </c>
      <c r="F227" s="31">
        <v>65.301918000000001</v>
      </c>
      <c r="G227" s="31">
        <v>1389.2163089999999</v>
      </c>
      <c r="I227" s="31">
        <v>17158.25</v>
      </c>
    </row>
    <row r="228" spans="2:9" x14ac:dyDescent="0.35">
      <c r="B228" s="27">
        <v>44774</v>
      </c>
      <c r="C228" s="27"/>
      <c r="D228" s="31">
        <v>670.78741500000001</v>
      </c>
      <c r="E228" s="31">
        <v>501.45001200000002</v>
      </c>
      <c r="F228" s="31">
        <v>66.870437999999993</v>
      </c>
      <c r="G228" s="31">
        <v>1561.9075929999999</v>
      </c>
      <c r="I228" s="31">
        <v>17397.5</v>
      </c>
    </row>
    <row r="229" spans="2:9" x14ac:dyDescent="0.35">
      <c r="B229" s="27">
        <v>44781</v>
      </c>
      <c r="C229" s="27"/>
      <c r="D229" s="31">
        <v>673.42578100000003</v>
      </c>
      <c r="E229" s="31">
        <v>494.25</v>
      </c>
      <c r="F229" s="31">
        <v>69.471396999999996</v>
      </c>
      <c r="G229" s="31">
        <v>1502.1145019999999</v>
      </c>
      <c r="I229" s="31">
        <v>17698.150390999999</v>
      </c>
    </row>
    <row r="230" spans="2:9" x14ac:dyDescent="0.35">
      <c r="B230" s="27">
        <v>44788</v>
      </c>
      <c r="C230" s="27"/>
      <c r="D230" s="31">
        <v>694.03472899999997</v>
      </c>
      <c r="E230" s="31">
        <v>505.70001200000002</v>
      </c>
      <c r="F230" s="31">
        <v>66.294646999999998</v>
      </c>
      <c r="G230" s="31">
        <v>1508.5529790000001</v>
      </c>
      <c r="I230" s="31">
        <v>17758.449218999998</v>
      </c>
    </row>
    <row r="231" spans="2:9" x14ac:dyDescent="0.35">
      <c r="B231" s="27">
        <v>44795</v>
      </c>
      <c r="C231" s="27"/>
      <c r="D231" s="31">
        <v>660.15002400000003</v>
      </c>
      <c r="E231" s="31">
        <v>492.89999399999999</v>
      </c>
      <c r="F231" s="31">
        <v>63.316451999999998</v>
      </c>
      <c r="G231" s="31">
        <v>1667.4189449999999</v>
      </c>
      <c r="I231" s="31">
        <v>17558.900390999999</v>
      </c>
    </row>
    <row r="232" spans="2:9" x14ac:dyDescent="0.35">
      <c r="B232" s="27">
        <v>44802</v>
      </c>
      <c r="C232" s="27"/>
      <c r="D232" s="31">
        <v>668.15002400000003</v>
      </c>
      <c r="E232" s="31">
        <v>499.70001200000002</v>
      </c>
      <c r="F232" s="31">
        <v>62.800232000000001</v>
      </c>
      <c r="G232" s="31">
        <v>1589.599976</v>
      </c>
      <c r="I232" s="31">
        <v>17539.449218999998</v>
      </c>
    </row>
    <row r="233" spans="2:9" x14ac:dyDescent="0.35">
      <c r="B233" s="27">
        <v>44809</v>
      </c>
      <c r="C233" s="27"/>
      <c r="D233" s="31">
        <v>664</v>
      </c>
      <c r="E233" s="31">
        <v>513.40002400000003</v>
      </c>
      <c r="F233" s="31">
        <v>63.237037999999998</v>
      </c>
      <c r="G233" s="31">
        <v>1554</v>
      </c>
      <c r="I233" s="31">
        <v>17833.349609000001</v>
      </c>
    </row>
    <row r="234" spans="2:9" x14ac:dyDescent="0.35">
      <c r="B234" s="27">
        <v>44816</v>
      </c>
      <c r="C234" s="27"/>
      <c r="D234" s="31">
        <v>639</v>
      </c>
      <c r="E234" s="31">
        <v>479.89999399999999</v>
      </c>
      <c r="F234" s="31">
        <v>59.345523999999997</v>
      </c>
      <c r="G234" s="31">
        <v>1601.349976</v>
      </c>
      <c r="I234" s="31">
        <v>17530.849609000001</v>
      </c>
    </row>
    <row r="235" spans="2:9" x14ac:dyDescent="0.35">
      <c r="B235" s="27">
        <v>44823</v>
      </c>
      <c r="C235" s="27"/>
      <c r="D235" s="31">
        <v>633.70001200000002</v>
      </c>
      <c r="E235" s="31">
        <v>479.10000600000001</v>
      </c>
      <c r="F235" s="31">
        <v>56.685001</v>
      </c>
      <c r="G235" s="31">
        <v>1523.599976</v>
      </c>
      <c r="I235" s="31">
        <v>17327.349609000001</v>
      </c>
    </row>
    <row r="236" spans="2:9" x14ac:dyDescent="0.35">
      <c r="B236" s="27">
        <v>44830</v>
      </c>
      <c r="C236" s="27"/>
      <c r="D236" s="31">
        <v>617</v>
      </c>
      <c r="E236" s="31">
        <v>489.64999399999999</v>
      </c>
      <c r="F236" s="31">
        <v>57.896137000000003</v>
      </c>
      <c r="G236" s="31">
        <v>1499.400024</v>
      </c>
      <c r="I236" s="31">
        <v>17094.349609000001</v>
      </c>
    </row>
    <row r="237" spans="2:9" x14ac:dyDescent="0.35">
      <c r="B237" s="27">
        <v>44837</v>
      </c>
      <c r="C237" s="27"/>
      <c r="D237" s="31">
        <v>625.90002400000003</v>
      </c>
      <c r="E237" s="31">
        <v>475.60000600000001</v>
      </c>
      <c r="F237" s="31">
        <v>58.829304</v>
      </c>
      <c r="G237" s="31">
        <v>1493.5500489999999</v>
      </c>
      <c r="I237" s="31">
        <v>17314.650390999999</v>
      </c>
    </row>
    <row r="238" spans="2:9" x14ac:dyDescent="0.35">
      <c r="B238" s="27">
        <v>44844</v>
      </c>
      <c r="C238" s="27"/>
      <c r="D238" s="31">
        <v>612.40002400000003</v>
      </c>
      <c r="E238" s="31">
        <v>481.35000600000001</v>
      </c>
      <c r="F238" s="31">
        <v>60.238982999999998</v>
      </c>
      <c r="G238" s="31">
        <v>1482.650024</v>
      </c>
      <c r="I238" s="31">
        <v>17185.699218999998</v>
      </c>
    </row>
    <row r="239" spans="2:9" x14ac:dyDescent="0.35">
      <c r="B239" s="27">
        <v>44851</v>
      </c>
      <c r="C239" s="27"/>
      <c r="D239" s="31">
        <v>585.34997599999997</v>
      </c>
      <c r="E239" s="31">
        <v>479.20001200000002</v>
      </c>
      <c r="F239" s="31">
        <v>60.100002000000003</v>
      </c>
      <c r="G239" s="31">
        <v>1418.849976</v>
      </c>
      <c r="I239" s="31">
        <v>17576.300781000002</v>
      </c>
    </row>
    <row r="240" spans="2:9" x14ac:dyDescent="0.35">
      <c r="B240" s="27">
        <v>44858</v>
      </c>
      <c r="C240" s="27"/>
      <c r="D240" s="31">
        <v>574.84997599999997</v>
      </c>
      <c r="E240" s="31">
        <v>476.20001200000002</v>
      </c>
      <c r="F240" s="31">
        <v>62.363430000000001</v>
      </c>
      <c r="G240" s="31">
        <v>1430.0500489999999</v>
      </c>
      <c r="I240" s="31">
        <v>17786.800781000002</v>
      </c>
    </row>
    <row r="241" spans="2:9" x14ac:dyDescent="0.35">
      <c r="B241" s="27">
        <v>44865</v>
      </c>
      <c r="C241" s="27"/>
      <c r="D241" s="31">
        <v>604.25</v>
      </c>
      <c r="E241" s="31">
        <v>448</v>
      </c>
      <c r="F241" s="31">
        <v>63.459999000000003</v>
      </c>
      <c r="G241" s="31">
        <v>1542.650024</v>
      </c>
      <c r="I241" s="31">
        <v>18117.150390999999</v>
      </c>
    </row>
    <row r="242" spans="2:9" x14ac:dyDescent="0.35">
      <c r="B242" s="27">
        <v>44872</v>
      </c>
      <c r="C242" s="27"/>
      <c r="D242" s="31">
        <v>598.09997599999997</v>
      </c>
      <c r="E242" s="31">
        <v>447.5</v>
      </c>
      <c r="F242" s="31">
        <v>70.339995999999999</v>
      </c>
      <c r="G242" s="31">
        <v>1439.3000489999999</v>
      </c>
      <c r="I242" s="31">
        <v>18349.699218999998</v>
      </c>
    </row>
    <row r="243" spans="2:9" x14ac:dyDescent="0.35">
      <c r="B243" s="27">
        <v>44879</v>
      </c>
      <c r="C243" s="27"/>
      <c r="D243" s="31">
        <v>603.54998799999998</v>
      </c>
      <c r="E243" s="31">
        <v>434.10000600000001</v>
      </c>
      <c r="F243" s="31">
        <v>70.180000000000007</v>
      </c>
      <c r="G243" s="31">
        <v>1336.400024</v>
      </c>
      <c r="I243" s="31">
        <v>18307.650390999999</v>
      </c>
    </row>
    <row r="244" spans="2:9" x14ac:dyDescent="0.35">
      <c r="B244" s="27">
        <v>44886</v>
      </c>
      <c r="C244" s="27"/>
      <c r="D244" s="31">
        <v>616.70001200000002</v>
      </c>
      <c r="E244" s="31">
        <v>435.29998799999998</v>
      </c>
      <c r="F244" s="31">
        <v>70.059997999999993</v>
      </c>
      <c r="G244" s="31">
        <v>1318.849976</v>
      </c>
      <c r="I244" s="31">
        <v>18512.75</v>
      </c>
    </row>
    <row r="245" spans="2:9" x14ac:dyDescent="0.35">
      <c r="B245" s="27">
        <v>44893</v>
      </c>
      <c r="C245" s="27"/>
      <c r="D245" s="31">
        <v>616.40002400000003</v>
      </c>
      <c r="E245" s="31">
        <v>440.70001200000002</v>
      </c>
      <c r="F245" s="31">
        <v>68.260002</v>
      </c>
      <c r="G245" s="31">
        <v>1340.5500489999999</v>
      </c>
      <c r="I245" s="31">
        <v>18696.099609000001</v>
      </c>
    </row>
    <row r="246" spans="2:9" x14ac:dyDescent="0.35">
      <c r="B246" s="27">
        <v>44900</v>
      </c>
      <c r="C246" s="27"/>
      <c r="D246" s="31">
        <v>615.15002400000003</v>
      </c>
      <c r="E246" s="31">
        <v>446.64999399999999</v>
      </c>
      <c r="F246" s="31">
        <v>65.139999000000003</v>
      </c>
      <c r="G246" s="31">
        <v>1331.6999510000001</v>
      </c>
      <c r="I246" s="31">
        <v>18496.599609000001</v>
      </c>
    </row>
    <row r="247" spans="2:9" x14ac:dyDescent="0.35">
      <c r="B247" s="27">
        <v>44907</v>
      </c>
      <c r="C247" s="27"/>
      <c r="D247" s="31">
        <v>594.84997599999997</v>
      </c>
      <c r="E247" s="31">
        <v>429.70001200000002</v>
      </c>
      <c r="F247" s="31">
        <v>63.759998000000003</v>
      </c>
      <c r="G247" s="31">
        <v>1319.099976</v>
      </c>
      <c r="I247" s="31">
        <v>18269</v>
      </c>
    </row>
    <row r="248" spans="2:9" x14ac:dyDescent="0.35">
      <c r="B248" s="27">
        <v>44914</v>
      </c>
      <c r="C248" s="27"/>
      <c r="D248" s="31">
        <v>575.54998799999998</v>
      </c>
      <c r="E248" s="31">
        <v>422.95001200000002</v>
      </c>
      <c r="F248" s="31">
        <v>63.400002000000001</v>
      </c>
      <c r="G248" s="31">
        <v>1252.5</v>
      </c>
      <c r="I248" s="31">
        <v>17806.800781000002</v>
      </c>
    </row>
    <row r="249" spans="2:9" x14ac:dyDescent="0.35">
      <c r="B249" s="27">
        <v>44921</v>
      </c>
      <c r="C249" s="27"/>
      <c r="D249" s="31">
        <v>581.34997599999997</v>
      </c>
      <c r="E249" s="31">
        <v>439.25</v>
      </c>
      <c r="F249" s="31">
        <v>62.560001</v>
      </c>
      <c r="G249" s="31">
        <v>1302.599976</v>
      </c>
      <c r="I249" s="31">
        <v>18105.300781000002</v>
      </c>
    </row>
    <row r="250" spans="2:9" x14ac:dyDescent="0.35">
      <c r="B250" s="27">
        <v>44928</v>
      </c>
      <c r="C250" s="27"/>
      <c r="D250" s="31">
        <v>568.40002400000003</v>
      </c>
      <c r="E250" s="31">
        <v>419.39999399999999</v>
      </c>
      <c r="F250" s="31">
        <v>65.300003000000004</v>
      </c>
      <c r="G250" s="31">
        <v>1294.25</v>
      </c>
      <c r="I250" s="31">
        <v>17859.449218999998</v>
      </c>
    </row>
    <row r="251" spans="2:9" x14ac:dyDescent="0.35">
      <c r="B251" s="27">
        <v>44935</v>
      </c>
      <c r="C251" s="27"/>
      <c r="D251" s="31">
        <v>562.15002400000003</v>
      </c>
      <c r="E251" s="31">
        <v>413.39999399999999</v>
      </c>
      <c r="F251" s="31">
        <v>67.760002</v>
      </c>
      <c r="G251" s="31">
        <v>1281.6999510000001</v>
      </c>
      <c r="I251" s="31">
        <v>17956.599609000001</v>
      </c>
    </row>
    <row r="252" spans="2:9" x14ac:dyDescent="0.35">
      <c r="B252" s="27">
        <v>44942</v>
      </c>
      <c r="C252" s="27"/>
      <c r="D252" s="31">
        <v>557.15002400000003</v>
      </c>
      <c r="E252" s="31">
        <v>418.54998799999998</v>
      </c>
      <c r="F252" s="31">
        <v>68.839995999999999</v>
      </c>
      <c r="G252" s="31">
        <v>1231.099976</v>
      </c>
      <c r="I252" s="31">
        <v>18027.650390999999</v>
      </c>
    </row>
    <row r="253" spans="2:9" x14ac:dyDescent="0.35">
      <c r="B253" s="27">
        <v>44949</v>
      </c>
      <c r="C253" s="27"/>
      <c r="D253" s="31">
        <v>539.5</v>
      </c>
      <c r="E253" s="31">
        <v>410.35000600000001</v>
      </c>
      <c r="F253" s="31">
        <v>67.900002000000001</v>
      </c>
      <c r="G253" s="31">
        <v>1212.9499510000001</v>
      </c>
      <c r="I253" s="31">
        <v>17604.349609000001</v>
      </c>
    </row>
    <row r="254" spans="2:9" x14ac:dyDescent="0.35">
      <c r="B254" s="27">
        <v>44956</v>
      </c>
      <c r="C254" s="27"/>
      <c r="D254" s="31">
        <v>558.29998799999998</v>
      </c>
      <c r="E254" s="31">
        <v>417.64999399999999</v>
      </c>
      <c r="F254" s="31">
        <v>71.919998000000007</v>
      </c>
      <c r="G254" s="31">
        <v>1136.099976</v>
      </c>
      <c r="I254" s="31">
        <v>17854.050781000002</v>
      </c>
    </row>
    <row r="255" spans="2:9" x14ac:dyDescent="0.35">
      <c r="B255" s="27">
        <v>44963</v>
      </c>
      <c r="C255" s="27"/>
      <c r="D255" s="31">
        <v>571.59997599999997</v>
      </c>
      <c r="E255" s="31">
        <v>419.60000600000001</v>
      </c>
      <c r="F255" s="31">
        <v>68.919998000000007</v>
      </c>
      <c r="G255" s="31">
        <v>1161.8000489999999</v>
      </c>
      <c r="I255" s="31">
        <v>17856.5</v>
      </c>
    </row>
    <row r="256" spans="2:9" x14ac:dyDescent="0.35">
      <c r="B256" s="27">
        <v>44970</v>
      </c>
      <c r="C256" s="27"/>
      <c r="D256" s="31">
        <v>568.95001200000002</v>
      </c>
      <c r="E256" s="31">
        <v>414.64999399999999</v>
      </c>
      <c r="F256" s="31">
        <v>69.860000999999997</v>
      </c>
      <c r="G256" s="31">
        <v>1080.6999510000001</v>
      </c>
      <c r="I256" s="31">
        <v>17944.199218999998</v>
      </c>
    </row>
    <row r="257" spans="2:9" x14ac:dyDescent="0.35">
      <c r="B257" s="27">
        <v>44977</v>
      </c>
      <c r="C257" s="27"/>
      <c r="D257" s="31">
        <v>558.04998799999998</v>
      </c>
      <c r="E257" s="31">
        <v>419.20001200000002</v>
      </c>
      <c r="F257" s="31">
        <v>68.559997999999993</v>
      </c>
      <c r="G257" s="31">
        <v>1016.900024</v>
      </c>
      <c r="I257" s="31">
        <v>17465.800781000002</v>
      </c>
    </row>
    <row r="258" spans="2:9" x14ac:dyDescent="0.35">
      <c r="B258" s="27">
        <v>44984</v>
      </c>
      <c r="C258" s="27"/>
      <c r="D258" s="31">
        <v>580.75</v>
      </c>
      <c r="E258" s="31">
        <v>410.60000600000001</v>
      </c>
      <c r="F258" s="31">
        <v>70.120002999999997</v>
      </c>
      <c r="G258" s="31">
        <v>1079.5</v>
      </c>
      <c r="I258" s="31">
        <v>17594.349609000001</v>
      </c>
    </row>
    <row r="259" spans="2:9" x14ac:dyDescent="0.35">
      <c r="B259" s="27">
        <v>44991</v>
      </c>
      <c r="C259" s="27"/>
      <c r="D259" s="31">
        <v>589.09997599999997</v>
      </c>
      <c r="E259" s="31">
        <v>408.25</v>
      </c>
      <c r="F259" s="31">
        <v>70.360000999999997</v>
      </c>
      <c r="G259" s="31">
        <v>1042.4499510000001</v>
      </c>
      <c r="I259" s="31">
        <v>17412.900390999999</v>
      </c>
    </row>
    <row r="260" spans="2:9" x14ac:dyDescent="0.35">
      <c r="B260" s="27">
        <v>44998</v>
      </c>
      <c r="C260" s="27"/>
      <c r="D260" s="31">
        <v>593.45001200000002</v>
      </c>
      <c r="E260" s="31">
        <v>399.20001200000002</v>
      </c>
      <c r="F260" s="31">
        <v>66.620002999999997</v>
      </c>
      <c r="G260" s="31">
        <v>1042.650024</v>
      </c>
      <c r="I260" s="31">
        <v>17100.050781000002</v>
      </c>
    </row>
    <row r="261" spans="2:9" x14ac:dyDescent="0.35">
      <c r="B261" s="27">
        <v>45005</v>
      </c>
      <c r="C261" s="27"/>
      <c r="D261" s="31">
        <v>573.70001200000002</v>
      </c>
      <c r="E261" s="31">
        <v>384.39999399999999</v>
      </c>
      <c r="F261" s="31">
        <v>66.400002000000001</v>
      </c>
      <c r="G261" s="31">
        <v>1016.900024</v>
      </c>
      <c r="I261" s="31">
        <v>16945.050781000002</v>
      </c>
    </row>
    <row r="262" spans="2:9" x14ac:dyDescent="0.35">
      <c r="B262" s="27">
        <v>45012</v>
      </c>
      <c r="C262" s="27"/>
      <c r="D262" s="31">
        <v>581.70001200000002</v>
      </c>
      <c r="E262" s="31">
        <v>386.79998799999998</v>
      </c>
      <c r="F262" s="31">
        <v>71.980002999999996</v>
      </c>
      <c r="G262" s="31">
        <v>1008.349976</v>
      </c>
      <c r="I262" s="31">
        <v>17359.75</v>
      </c>
    </row>
    <row r="263" spans="2:9" x14ac:dyDescent="0.35">
      <c r="B263" s="27">
        <v>45019</v>
      </c>
      <c r="C263" s="27"/>
      <c r="D263" s="31">
        <v>597.20001200000002</v>
      </c>
      <c r="E263" s="31">
        <v>391.89999399999999</v>
      </c>
      <c r="F263" s="31">
        <v>72.779999000000004</v>
      </c>
      <c r="G263" s="31">
        <v>1086.75</v>
      </c>
      <c r="I263" s="31">
        <v>17599.150390999999</v>
      </c>
    </row>
    <row r="264" spans="2:9" x14ac:dyDescent="0.35">
      <c r="B264" s="27">
        <v>45026</v>
      </c>
      <c r="C264" s="27"/>
      <c r="D264" s="31">
        <v>578.59997599999997</v>
      </c>
      <c r="E264" s="31">
        <v>381.20001200000002</v>
      </c>
      <c r="F264" s="31">
        <v>73.639999000000003</v>
      </c>
      <c r="G264" s="31">
        <v>1082.650024</v>
      </c>
      <c r="I264" s="31">
        <v>17828</v>
      </c>
    </row>
    <row r="265" spans="2:9" x14ac:dyDescent="0.35">
      <c r="B265" s="27">
        <v>45033</v>
      </c>
      <c r="C265" s="27"/>
      <c r="D265" s="31">
        <v>584.59997599999997</v>
      </c>
      <c r="E265" s="31">
        <v>382.25</v>
      </c>
      <c r="F265" s="31">
        <v>76.260002</v>
      </c>
      <c r="G265" s="31">
        <v>1146.849976</v>
      </c>
      <c r="I265" s="31">
        <v>17624.050781000002</v>
      </c>
    </row>
    <row r="266" spans="2:9" x14ac:dyDescent="0.35">
      <c r="E266" s="31"/>
      <c r="F266" s="31"/>
      <c r="G266" s="31"/>
    </row>
  </sheetData>
  <mergeCells count="2">
    <mergeCell ref="B2:P2"/>
    <mergeCell ref="L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T65"/>
  <sheetViews>
    <sheetView showGridLines="0" workbookViewId="0">
      <pane ySplit="4" topLeftCell="A5" activePane="bottomLeft" state="frozen"/>
      <selection pane="bottomLeft" activeCell="E8" sqref="E8"/>
    </sheetView>
  </sheetViews>
  <sheetFormatPr defaultRowHeight="14.5" x14ac:dyDescent="0.35"/>
  <cols>
    <col min="1" max="1" width="1.90625" customWidth="1"/>
    <col min="2" max="2" width="17.36328125" bestFit="1" customWidth="1"/>
    <col min="5" max="5" width="10" bestFit="1" customWidth="1"/>
    <col min="6" max="6" width="10.453125" bestFit="1" customWidth="1"/>
    <col min="7" max="7" width="9" bestFit="1" customWidth="1"/>
    <col min="8" max="8" width="10" bestFit="1" customWidth="1"/>
  </cols>
  <sheetData>
    <row r="2" spans="2:12" x14ac:dyDescent="0.35">
      <c r="B2" s="206" t="str">
        <f>"Growth Rate"&amp;" "&amp;'Data Sheet'!$B$1</f>
        <v>Growth Rate INDRAPRASTHA GAS LTD</v>
      </c>
      <c r="C2" s="206"/>
      <c r="D2" s="206"/>
      <c r="E2" s="206"/>
      <c r="F2" s="206"/>
      <c r="G2" s="206"/>
      <c r="H2" s="206"/>
      <c r="I2" s="19"/>
      <c r="J2" s="19"/>
      <c r="K2" s="19"/>
      <c r="L2" s="19"/>
    </row>
    <row r="4" spans="2:12" x14ac:dyDescent="0.35">
      <c r="B4" s="36" t="s">
        <v>102</v>
      </c>
      <c r="C4" s="35"/>
      <c r="D4" s="37" t="e">
        <f>#REF!</f>
        <v>#REF!</v>
      </c>
      <c r="E4" s="37" t="e">
        <f>#REF!</f>
        <v>#REF!</v>
      </c>
      <c r="F4" s="37" t="e">
        <f>#REF!</f>
        <v>#REF!</v>
      </c>
      <c r="G4" s="37" t="e">
        <f>#REF!</f>
        <v>#REF!</v>
      </c>
      <c r="H4" s="37" t="e">
        <f>#REF!</f>
        <v>#REF!</v>
      </c>
    </row>
    <row r="5" spans="2:12" x14ac:dyDescent="0.35">
      <c r="B5" s="38" t="s">
        <v>103</v>
      </c>
      <c r="C5" s="38"/>
      <c r="D5" s="38"/>
      <c r="E5" s="38"/>
      <c r="F5" s="38"/>
      <c r="G5" s="38"/>
      <c r="H5" s="38"/>
    </row>
    <row r="7" spans="2:12" x14ac:dyDescent="0.35">
      <c r="B7" s="2" t="s">
        <v>104</v>
      </c>
    </row>
    <row r="8" spans="2:12" x14ac:dyDescent="0.35">
      <c r="B8" s="44" t="e">
        <f>#REF!</f>
        <v>#REF!</v>
      </c>
      <c r="C8" s="44"/>
      <c r="D8" s="58" t="e">
        <f>#REF!</f>
        <v>#REF!</v>
      </c>
      <c r="E8" s="58" t="e">
        <f>#REF!</f>
        <v>#REF!</v>
      </c>
      <c r="F8" s="58" t="e">
        <f>#REF!</f>
        <v>#REF!</v>
      </c>
      <c r="G8" s="58" t="e">
        <f>#REF!</f>
        <v>#REF!</v>
      </c>
      <c r="H8" s="58" t="e">
        <f>#REF!</f>
        <v>#REF!</v>
      </c>
    </row>
    <row r="9" spans="2:12" x14ac:dyDescent="0.35">
      <c r="B9" s="44" t="e">
        <f>#REF!</f>
        <v>#REF!</v>
      </c>
      <c r="C9" s="44"/>
      <c r="D9" s="58" t="e">
        <f>#REF!</f>
        <v>#REF!</v>
      </c>
      <c r="E9" s="58" t="e">
        <f>#REF!</f>
        <v>#REF!</v>
      </c>
      <c r="F9" s="58" t="e">
        <f>#REF!</f>
        <v>#REF!</v>
      </c>
      <c r="G9" s="58" t="e">
        <f>#REF!</f>
        <v>#REF!</v>
      </c>
      <c r="H9" s="58" t="e">
        <f>#REF!</f>
        <v>#REF!</v>
      </c>
    </row>
    <row r="10" spans="2:12" x14ac:dyDescent="0.35">
      <c r="B10" s="44" t="e">
        <f>#REF!</f>
        <v>#REF!</v>
      </c>
      <c r="C10" s="44"/>
      <c r="D10" s="58" t="e">
        <f>#REF!</f>
        <v>#REF!</v>
      </c>
      <c r="E10" s="58" t="e">
        <f>#REF!</f>
        <v>#REF!</v>
      </c>
      <c r="F10" s="58" t="e">
        <f>#REF!</f>
        <v>#REF!</v>
      </c>
      <c r="G10" s="58" t="e">
        <f>#REF!</f>
        <v>#REF!</v>
      </c>
      <c r="H10" s="58" t="e">
        <f>#REF!</f>
        <v>#REF!</v>
      </c>
    </row>
    <row r="11" spans="2:12" x14ac:dyDescent="0.35">
      <c r="B11" t="e">
        <f>#REF!</f>
        <v>#REF!</v>
      </c>
      <c r="D11" s="59" t="e">
        <f>#REF!</f>
        <v>#REF!</v>
      </c>
      <c r="E11" s="59" t="e">
        <f>#REF!</f>
        <v>#REF!</v>
      </c>
      <c r="F11" s="59" t="e">
        <f>#REF!</f>
        <v>#REF!</v>
      </c>
      <c r="G11" s="59" t="e">
        <f>#REF!</f>
        <v>#REF!</v>
      </c>
      <c r="H11" s="59" t="e">
        <f>#REF!</f>
        <v>#REF!</v>
      </c>
    </row>
    <row r="12" spans="2:12" ht="15" thickBot="1" x14ac:dyDescent="0.4">
      <c r="B12" s="40" t="s">
        <v>105</v>
      </c>
      <c r="C12" s="41"/>
      <c r="D12" s="60" t="e">
        <f>SUM(D8:D11)</f>
        <v>#REF!</v>
      </c>
      <c r="E12" s="60" t="e">
        <f t="shared" ref="E12:H12" si="0">SUM(E8:E11)</f>
        <v>#REF!</v>
      </c>
      <c r="F12" s="60" t="e">
        <f t="shared" si="0"/>
        <v>#REF!</v>
      </c>
      <c r="G12" s="60" t="e">
        <f t="shared" si="0"/>
        <v>#REF!</v>
      </c>
      <c r="H12" s="60" t="e">
        <f t="shared" si="0"/>
        <v>#REF!</v>
      </c>
    </row>
    <row r="13" spans="2:12" x14ac:dyDescent="0.35">
      <c r="D13" s="59"/>
      <c r="E13" s="59"/>
      <c r="F13" s="59"/>
      <c r="G13" s="59"/>
      <c r="H13" s="59"/>
    </row>
    <row r="14" spans="2:12" x14ac:dyDescent="0.35">
      <c r="B14" s="2" t="s">
        <v>106</v>
      </c>
      <c r="D14" s="59"/>
      <c r="E14" s="59"/>
      <c r="F14" s="59"/>
      <c r="G14" s="59"/>
      <c r="H14" s="59"/>
    </row>
    <row r="15" spans="2:12" x14ac:dyDescent="0.35">
      <c r="B15" s="44" t="e">
        <f>#REF!</f>
        <v>#REF!</v>
      </c>
      <c r="C15" s="44"/>
      <c r="D15" s="58" t="e">
        <f>#REF!</f>
        <v>#REF!</v>
      </c>
      <c r="E15" s="58" t="e">
        <f>#REF!</f>
        <v>#REF!</v>
      </c>
      <c r="F15" s="58" t="e">
        <f>#REF!</f>
        <v>#REF!</v>
      </c>
      <c r="G15" s="58" t="e">
        <f>#REF!</f>
        <v>#REF!</v>
      </c>
      <c r="H15" s="58" t="e">
        <f>#REF!</f>
        <v>#REF!</v>
      </c>
    </row>
    <row r="16" spans="2:12" x14ac:dyDescent="0.35">
      <c r="B16" s="44" t="e">
        <f>#REF!</f>
        <v>#REF!</v>
      </c>
      <c r="C16" s="44"/>
      <c r="D16" s="58" t="e">
        <f>#REF!</f>
        <v>#REF!</v>
      </c>
      <c r="E16" s="58" t="e">
        <f>#REF!</f>
        <v>#REF!</v>
      </c>
      <c r="F16" s="58" t="e">
        <f>#REF!</f>
        <v>#REF!</v>
      </c>
      <c r="G16" s="58" t="e">
        <f>#REF!</f>
        <v>#REF!</v>
      </c>
      <c r="H16" s="58" t="e">
        <f>#REF!</f>
        <v>#REF!</v>
      </c>
    </row>
    <row r="17" spans="2:20" x14ac:dyDescent="0.35">
      <c r="B17" s="44" t="e">
        <f>#REF!</f>
        <v>#REF!</v>
      </c>
      <c r="C17" s="44"/>
      <c r="D17" s="58" t="e">
        <f>#REF!</f>
        <v>#REF!</v>
      </c>
      <c r="E17" s="58" t="e">
        <f>#REF!</f>
        <v>#REF!</v>
      </c>
      <c r="F17" s="58" t="e">
        <f>#REF!</f>
        <v>#REF!</v>
      </c>
      <c r="G17" s="58" t="e">
        <f>#REF!</f>
        <v>#REF!</v>
      </c>
      <c r="H17" s="58" t="e">
        <f>#REF!</f>
        <v>#REF!</v>
      </c>
    </row>
    <row r="18" spans="2:20" x14ac:dyDescent="0.35">
      <c r="B18" s="44" t="e">
        <f>#REF!</f>
        <v>#REF!</v>
      </c>
      <c r="C18" s="44"/>
      <c r="D18" s="58" t="e">
        <f>#REF!</f>
        <v>#REF!</v>
      </c>
      <c r="E18" s="58" t="e">
        <f>#REF!</f>
        <v>#REF!</v>
      </c>
      <c r="F18" s="58" t="e">
        <f>#REF!</f>
        <v>#REF!</v>
      </c>
      <c r="G18" s="58" t="e">
        <f>#REF!</f>
        <v>#REF!</v>
      </c>
      <c r="H18" s="58" t="e">
        <f>#REF!</f>
        <v>#REF!</v>
      </c>
    </row>
    <row r="19" spans="2:20" ht="15" thickBot="1" x14ac:dyDescent="0.4">
      <c r="B19" s="45" t="s">
        <v>107</v>
      </c>
      <c r="C19" s="29"/>
      <c r="D19" s="61" t="e">
        <f>SUM(D15:D18)</f>
        <v>#REF!</v>
      </c>
      <c r="E19" s="61" t="e">
        <f t="shared" ref="E19" si="1">SUM(E15:E18)</f>
        <v>#REF!</v>
      </c>
      <c r="F19" s="61" t="e">
        <f t="shared" ref="F19" si="2">SUM(F15:F18)</f>
        <v>#REF!</v>
      </c>
      <c r="G19" s="61" t="e">
        <f t="shared" ref="G19" si="3">SUM(G15:G18)</f>
        <v>#REF!</v>
      </c>
      <c r="H19" s="61" t="e">
        <f t="shared" ref="H19" si="4">SUM(H15:H18)</f>
        <v>#REF!</v>
      </c>
    </row>
    <row r="20" spans="2:20" ht="15" thickBot="1" x14ac:dyDescent="0.4">
      <c r="D20" s="59"/>
      <c r="E20" s="59"/>
      <c r="F20" s="59"/>
      <c r="G20" s="59"/>
      <c r="H20" s="59"/>
    </row>
    <row r="21" spans="2:20" ht="15" thickBot="1" x14ac:dyDescent="0.4">
      <c r="B21" s="42" t="s">
        <v>14</v>
      </c>
      <c r="C21" s="43"/>
      <c r="D21" s="62" t="e">
        <f>D12-D19</f>
        <v>#REF!</v>
      </c>
      <c r="E21" s="62" t="e">
        <f t="shared" ref="E21:H21" si="5">E12-E19</f>
        <v>#REF!</v>
      </c>
      <c r="F21" s="62" t="e">
        <f t="shared" si="5"/>
        <v>#REF!</v>
      </c>
      <c r="G21" s="62" t="e">
        <f t="shared" si="5"/>
        <v>#REF!</v>
      </c>
      <c r="H21" s="62" t="e">
        <f t="shared" si="5"/>
        <v>#REF!</v>
      </c>
    </row>
    <row r="22" spans="2:20" ht="15" thickTop="1" x14ac:dyDescent="0.35">
      <c r="D22" s="59"/>
      <c r="E22" s="59"/>
      <c r="F22" s="59"/>
      <c r="G22" s="59"/>
      <c r="H22" s="59"/>
      <c r="T22" s="46"/>
    </row>
    <row r="23" spans="2:20" x14ac:dyDescent="0.35">
      <c r="B23" s="2" t="s">
        <v>108</v>
      </c>
      <c r="D23" s="59"/>
      <c r="E23" s="59"/>
      <c r="F23" s="59"/>
      <c r="G23" s="59"/>
      <c r="H23" s="59"/>
    </row>
    <row r="24" spans="2:20" x14ac:dyDescent="0.35">
      <c r="B24" s="47" t="e">
        <f>#REF!</f>
        <v>#REF!</v>
      </c>
      <c r="C24" s="47"/>
      <c r="D24" s="63" t="e">
        <f>#REF!</f>
        <v>#REF!</v>
      </c>
      <c r="E24" s="63" t="e">
        <f>#REF!</f>
        <v>#REF!</v>
      </c>
      <c r="F24" s="63" t="e">
        <f>#REF!</f>
        <v>#REF!</v>
      </c>
      <c r="G24" s="63" t="e">
        <f>#REF!</f>
        <v>#REF!</v>
      </c>
      <c r="H24" s="63" t="e">
        <f>#REF!</f>
        <v>#REF!</v>
      </c>
    </row>
    <row r="25" spans="2:20" x14ac:dyDescent="0.35">
      <c r="B25" s="47" t="e">
        <f>#REF!</f>
        <v>#REF!</v>
      </c>
      <c r="C25" s="47"/>
      <c r="D25" s="63" t="e">
        <f>#REF!</f>
        <v>#REF!</v>
      </c>
      <c r="E25" s="63" t="e">
        <f>#REF!</f>
        <v>#REF!</v>
      </c>
      <c r="F25" s="63" t="e">
        <f>#REF!</f>
        <v>#REF!</v>
      </c>
      <c r="G25" s="63" t="e">
        <f>#REF!</f>
        <v>#REF!</v>
      </c>
      <c r="H25" s="63" t="e">
        <f>#REF!</f>
        <v>#REF!</v>
      </c>
    </row>
    <row r="26" spans="2:20" x14ac:dyDescent="0.35">
      <c r="B26" s="47" t="e">
        <f>#REF!</f>
        <v>#REF!</v>
      </c>
      <c r="C26" s="47"/>
      <c r="D26" s="63" t="e">
        <f>#REF!</f>
        <v>#REF!</v>
      </c>
      <c r="E26" s="63" t="e">
        <f>#REF!</f>
        <v>#REF!</v>
      </c>
      <c r="F26" s="63" t="e">
        <f>#REF!</f>
        <v>#REF!</v>
      </c>
      <c r="G26" s="63" t="e">
        <f>#REF!</f>
        <v>#REF!</v>
      </c>
      <c r="H26" s="63" t="e">
        <f>#REF!</f>
        <v>#REF!</v>
      </c>
    </row>
    <row r="27" spans="2:20" x14ac:dyDescent="0.35">
      <c r="B27" s="47" t="e">
        <f>#REF!</f>
        <v>#REF!</v>
      </c>
      <c r="C27" s="47"/>
      <c r="D27" s="63" t="e">
        <f>#REF!</f>
        <v>#REF!</v>
      </c>
      <c r="E27" s="63" t="e">
        <f>#REF!</f>
        <v>#REF!</v>
      </c>
      <c r="F27" s="63" t="e">
        <f>#REF!</f>
        <v>#REF!</v>
      </c>
      <c r="G27" s="63" t="e">
        <f>#REF!</f>
        <v>#REF!</v>
      </c>
      <c r="H27" s="63" t="e">
        <f>#REF!</f>
        <v>#REF!</v>
      </c>
    </row>
    <row r="28" spans="2:20" x14ac:dyDescent="0.35">
      <c r="B28" s="47" t="e">
        <f>#REF!</f>
        <v>#REF!</v>
      </c>
      <c r="C28" s="47"/>
      <c r="D28" s="63" t="e">
        <f>#REF!</f>
        <v>#REF!</v>
      </c>
      <c r="E28" s="63" t="e">
        <f>#REF!</f>
        <v>#REF!</v>
      </c>
      <c r="F28" s="63" t="e">
        <f>#REF!</f>
        <v>#REF!</v>
      </c>
      <c r="G28" s="63" t="e">
        <f>#REF!</f>
        <v>#REF!</v>
      </c>
      <c r="H28" s="63" t="e">
        <f>#REF!</f>
        <v>#REF!</v>
      </c>
    </row>
    <row r="29" spans="2:20" x14ac:dyDescent="0.35">
      <c r="B29" s="47" t="e">
        <f>#REF!</f>
        <v>#REF!</v>
      </c>
      <c r="C29" s="47"/>
      <c r="D29" s="63" t="e">
        <f>#REF!</f>
        <v>#REF!</v>
      </c>
      <c r="E29" s="63" t="e">
        <f>#REF!</f>
        <v>#REF!</v>
      </c>
      <c r="F29" s="63" t="e">
        <f>#REF!</f>
        <v>#REF!</v>
      </c>
      <c r="G29" s="63" t="e">
        <f>#REF!</f>
        <v>#REF!</v>
      </c>
      <c r="H29" s="63" t="e">
        <f>#REF!</f>
        <v>#REF!</v>
      </c>
    </row>
    <row r="30" spans="2:20" x14ac:dyDescent="0.35">
      <c r="B30" s="47" t="e">
        <f>#REF!</f>
        <v>#REF!</v>
      </c>
      <c r="C30" s="47"/>
      <c r="D30" s="63" t="e">
        <f>#REF!</f>
        <v>#REF!</v>
      </c>
      <c r="E30" s="63" t="e">
        <f>#REF!</f>
        <v>#REF!</v>
      </c>
      <c r="F30" s="63" t="e">
        <f>#REF!</f>
        <v>#REF!</v>
      </c>
      <c r="G30" s="63" t="e">
        <f>#REF!</f>
        <v>#REF!</v>
      </c>
      <c r="H30" s="63" t="e">
        <f>#REF!</f>
        <v>#REF!</v>
      </c>
    </row>
    <row r="31" spans="2:20" x14ac:dyDescent="0.35">
      <c r="B31" s="47" t="e">
        <f>#REF!</f>
        <v>#REF!</v>
      </c>
      <c r="C31" s="47"/>
      <c r="D31" s="63" t="e">
        <f>#REF!</f>
        <v>#REF!</v>
      </c>
      <c r="E31" s="63" t="e">
        <f>#REF!</f>
        <v>#REF!</v>
      </c>
      <c r="F31" s="63" t="e">
        <f>#REF!</f>
        <v>#REF!</v>
      </c>
      <c r="G31" s="63" t="e">
        <f>#REF!</f>
        <v>#REF!</v>
      </c>
      <c r="H31" s="63" t="e">
        <f>#REF!</f>
        <v>#REF!</v>
      </c>
    </row>
    <row r="32" spans="2:20" ht="6" customHeight="1" x14ac:dyDescent="0.35">
      <c r="D32" s="59"/>
      <c r="E32" s="59"/>
      <c r="F32" s="59"/>
      <c r="G32" s="59"/>
      <c r="H32" s="59"/>
    </row>
    <row r="33" spans="2:8" ht="13.25" customHeight="1" x14ac:dyDescent="0.35">
      <c r="B33" s="49" t="e">
        <f>#REF!</f>
        <v>#REF!</v>
      </c>
      <c r="C33" s="50"/>
      <c r="D33" s="64" t="e">
        <f>#REF!</f>
        <v>#REF!</v>
      </c>
      <c r="E33" s="64" t="e">
        <f>#REF!</f>
        <v>#REF!</v>
      </c>
      <c r="F33" s="64" t="e">
        <f>#REF!</f>
        <v>#REF!</v>
      </c>
      <c r="G33" s="64" t="e">
        <f>#REF!</f>
        <v>#REF!</v>
      </c>
      <c r="H33" s="64" t="e">
        <f>#REF!</f>
        <v>#REF!</v>
      </c>
    </row>
    <row r="34" spans="2:8" ht="15" thickBot="1" x14ac:dyDescent="0.4">
      <c r="B34" t="e">
        <f>#REF!</f>
        <v>#REF!</v>
      </c>
      <c r="D34" s="59" t="e">
        <f>-#REF!</f>
        <v>#REF!</v>
      </c>
      <c r="E34" s="59" t="e">
        <f>-#REF!</f>
        <v>#REF!</v>
      </c>
      <c r="F34" s="59" t="e">
        <f>-#REF!</f>
        <v>#REF!</v>
      </c>
      <c r="G34" s="59" t="e">
        <f>-#REF!</f>
        <v>#REF!</v>
      </c>
      <c r="H34" s="59" t="e">
        <f>-#REF!</f>
        <v>#REF!</v>
      </c>
    </row>
    <row r="35" spans="2:8" ht="15" thickBot="1" x14ac:dyDescent="0.4">
      <c r="B35" s="42" t="s">
        <v>109</v>
      </c>
      <c r="C35" s="42"/>
      <c r="D35" s="62" t="e">
        <f>SUM(D33:D34)</f>
        <v>#REF!</v>
      </c>
      <c r="E35" s="62" t="e">
        <f t="shared" ref="E35:H35" si="6">SUM(E33:E34)</f>
        <v>#REF!</v>
      </c>
      <c r="F35" s="62" t="e">
        <f t="shared" si="6"/>
        <v>#REF!</v>
      </c>
      <c r="G35" s="62" t="e">
        <f t="shared" si="6"/>
        <v>#REF!</v>
      </c>
      <c r="H35" s="62" t="e">
        <f t="shared" si="6"/>
        <v>#REF!</v>
      </c>
    </row>
    <row r="36" spans="2:8" ht="15.5" thickTop="1" thickBot="1" x14ac:dyDescent="0.4">
      <c r="D36" s="59"/>
      <c r="E36" s="59"/>
      <c r="F36" s="59"/>
      <c r="G36" s="59"/>
      <c r="H36" s="59"/>
    </row>
    <row r="37" spans="2:8" ht="15" thickBot="1" x14ac:dyDescent="0.4">
      <c r="B37" s="48" t="s">
        <v>110</v>
      </c>
      <c r="C37" s="48"/>
      <c r="D37" s="65" t="e">
        <f>D35+D21</f>
        <v>#REF!</v>
      </c>
      <c r="E37" s="65" t="e">
        <f t="shared" ref="E37:H37" si="7">E35+E21</f>
        <v>#REF!</v>
      </c>
      <c r="F37" s="65" t="e">
        <f t="shared" si="7"/>
        <v>#REF!</v>
      </c>
      <c r="G37" s="65" t="e">
        <f t="shared" si="7"/>
        <v>#REF!</v>
      </c>
      <c r="H37" s="65" t="e">
        <f t="shared" si="7"/>
        <v>#REF!</v>
      </c>
    </row>
    <row r="38" spans="2:8" ht="15" thickTop="1" x14ac:dyDescent="0.35">
      <c r="D38" s="59"/>
      <c r="E38" s="59"/>
      <c r="F38" s="59"/>
      <c r="G38" s="59"/>
      <c r="H38" s="59"/>
    </row>
    <row r="39" spans="2:8" ht="15" thickBot="1" x14ac:dyDescent="0.4">
      <c r="B39" t="s">
        <v>111</v>
      </c>
      <c r="D39" s="59">
        <f>'Historical Data'!I30+'Historical Data'!I24</f>
        <v>1435.9600000000003</v>
      </c>
      <c r="E39" s="59">
        <f>'Historical Data'!J30+'Historical Data'!J24</f>
        <v>1353.5099999999998</v>
      </c>
      <c r="F39" s="59">
        <f>'Historical Data'!K30+'Historical Data'!K24</f>
        <v>1790.6399999999999</v>
      </c>
      <c r="G39" s="59">
        <f>'Historical Data'!L30+'Historical Data'!L24</f>
        <v>1954.5799999999981</v>
      </c>
      <c r="H39" s="59">
        <f>'Historical Data'!M30+'Historical Data'!M24</f>
        <v>2316.3100000000013</v>
      </c>
    </row>
    <row r="40" spans="2:8" ht="15" thickBot="1" x14ac:dyDescent="0.4">
      <c r="B40" s="48" t="s">
        <v>112</v>
      </c>
      <c r="C40" s="48"/>
      <c r="D40" s="51" t="e">
        <f>D39/D37</f>
        <v>#REF!</v>
      </c>
      <c r="E40" s="51" t="e">
        <f t="shared" ref="E40:H40" si="8">E39/E37</f>
        <v>#REF!</v>
      </c>
      <c r="F40" s="51" t="e">
        <f t="shared" si="8"/>
        <v>#REF!</v>
      </c>
      <c r="G40" s="51" t="e">
        <f t="shared" si="8"/>
        <v>#REF!</v>
      </c>
      <c r="H40" s="51" t="e">
        <f t="shared" si="8"/>
        <v>#REF!</v>
      </c>
    </row>
    <row r="41" spans="2:8" ht="15" thickTop="1" x14ac:dyDescent="0.35"/>
    <row r="43" spans="2:8" x14ac:dyDescent="0.35">
      <c r="B43" s="38" t="s">
        <v>113</v>
      </c>
      <c r="C43" s="38"/>
      <c r="D43" s="38"/>
      <c r="E43" s="38"/>
      <c r="F43" s="38"/>
      <c r="G43" s="38"/>
      <c r="H43" s="38"/>
    </row>
    <row r="45" spans="2:8" x14ac:dyDescent="0.35">
      <c r="B45" s="47" t="s">
        <v>114</v>
      </c>
      <c r="C45" s="47"/>
      <c r="D45" s="53">
        <v>-11583</v>
      </c>
      <c r="E45" s="53">
        <v>-4674</v>
      </c>
      <c r="F45" s="53">
        <v>-5260</v>
      </c>
      <c r="G45" s="53">
        <v>-4928</v>
      </c>
      <c r="H45" s="53">
        <v>-4476</v>
      </c>
    </row>
    <row r="46" spans="2:8" x14ac:dyDescent="0.35">
      <c r="B46" s="47" t="s">
        <v>115</v>
      </c>
      <c r="C46" s="47"/>
      <c r="D46" s="47"/>
      <c r="E46" s="47" t="e">
        <f>E21-D21</f>
        <v>#REF!</v>
      </c>
      <c r="F46" s="47" t="e">
        <f t="shared" ref="F46:H46" si="9">F21-E21</f>
        <v>#REF!</v>
      </c>
      <c r="G46" s="47" t="e">
        <f t="shared" si="9"/>
        <v>#REF!</v>
      </c>
      <c r="H46" s="47" t="e">
        <f t="shared" si="9"/>
        <v>#REF!</v>
      </c>
    </row>
    <row r="48" spans="2:8" x14ac:dyDescent="0.35">
      <c r="B48" s="47" t="s">
        <v>111</v>
      </c>
      <c r="C48" s="47"/>
      <c r="D48" s="47">
        <f>D39</f>
        <v>1435.9600000000003</v>
      </c>
      <c r="E48" s="47">
        <f t="shared" ref="E48:H48" si="10">E39</f>
        <v>1353.5099999999998</v>
      </c>
      <c r="F48" s="47">
        <f t="shared" si="10"/>
        <v>1790.6399999999999</v>
      </c>
      <c r="G48" s="47">
        <f t="shared" si="10"/>
        <v>1954.5799999999981</v>
      </c>
      <c r="H48" s="47">
        <f t="shared" si="10"/>
        <v>2316.3100000000013</v>
      </c>
    </row>
    <row r="49" spans="2:8" x14ac:dyDescent="0.35">
      <c r="B49" s="47" t="s">
        <v>97</v>
      </c>
      <c r="C49" s="47"/>
      <c r="D49" s="54">
        <v>0.25</v>
      </c>
      <c r="E49" s="54">
        <v>0.25</v>
      </c>
      <c r="F49" s="54">
        <v>0.25</v>
      </c>
      <c r="G49" s="54">
        <v>0.25</v>
      </c>
      <c r="H49" s="54">
        <v>0.25</v>
      </c>
    </row>
    <row r="50" spans="2:8" x14ac:dyDescent="0.35">
      <c r="B50" s="47" t="s">
        <v>116</v>
      </c>
      <c r="C50" s="47"/>
      <c r="D50" s="47">
        <f>D48*(1-D49)</f>
        <v>1076.9700000000003</v>
      </c>
      <c r="E50" s="47">
        <f t="shared" ref="E50:H50" si="11">E48*(1-E49)</f>
        <v>1015.1324999999998</v>
      </c>
      <c r="F50" s="47">
        <f t="shared" si="11"/>
        <v>1342.98</v>
      </c>
      <c r="G50" s="47">
        <f t="shared" si="11"/>
        <v>1465.9349999999986</v>
      </c>
      <c r="H50" s="47">
        <f t="shared" si="11"/>
        <v>1737.232500000001</v>
      </c>
    </row>
    <row r="52" spans="2:8" ht="15" thickBot="1" x14ac:dyDescent="0.4">
      <c r="B52" t="s">
        <v>117</v>
      </c>
      <c r="E52" s="39" t="e">
        <f>SUM(E45,E46)</f>
        <v>#REF!</v>
      </c>
      <c r="F52" s="39" t="e">
        <f t="shared" ref="F52:H52" si="12">SUM(F45,F46)</f>
        <v>#REF!</v>
      </c>
      <c r="G52" s="39" t="e">
        <f t="shared" si="12"/>
        <v>#REF!</v>
      </c>
      <c r="H52" s="39" t="e">
        <f t="shared" si="12"/>
        <v>#REF!</v>
      </c>
    </row>
    <row r="53" spans="2:8" ht="15" thickBot="1" x14ac:dyDescent="0.4">
      <c r="B53" s="48" t="s">
        <v>118</v>
      </c>
      <c r="C53" s="48"/>
      <c r="D53" s="48"/>
      <c r="E53" s="51" t="e">
        <f>E52/E50</f>
        <v>#REF!</v>
      </c>
      <c r="F53" s="51" t="e">
        <f t="shared" ref="F53:H53" si="13">F52/F50</f>
        <v>#REF!</v>
      </c>
      <c r="G53" s="51" t="e">
        <f t="shared" si="13"/>
        <v>#REF!</v>
      </c>
      <c r="H53" s="51" t="e">
        <f t="shared" si="13"/>
        <v>#REF!</v>
      </c>
    </row>
    <row r="54" spans="2:8" ht="15" thickTop="1" x14ac:dyDescent="0.35"/>
    <row r="55" spans="2:8" x14ac:dyDescent="0.35">
      <c r="F55" s="2" t="s">
        <v>119</v>
      </c>
      <c r="G55" s="52" t="e">
        <f>AVERAGE(E53:H53)</f>
        <v>#REF!</v>
      </c>
      <c r="H55" s="2"/>
    </row>
    <row r="56" spans="2:8" x14ac:dyDescent="0.35">
      <c r="F56" s="2" t="s">
        <v>120</v>
      </c>
      <c r="G56" s="52" t="e">
        <f>MEDIAN(E53:H53)</f>
        <v>#REF!</v>
      </c>
      <c r="H56" s="2"/>
    </row>
    <row r="58" spans="2:8" x14ac:dyDescent="0.35">
      <c r="B58" s="38" t="s">
        <v>121</v>
      </c>
      <c r="C58" s="38"/>
      <c r="D58" s="38"/>
      <c r="E58" s="38"/>
      <c r="F58" s="38"/>
      <c r="G58" s="38"/>
      <c r="H58" s="38"/>
    </row>
    <row r="59" spans="2:8" x14ac:dyDescent="0.35">
      <c r="B59" s="47" t="str">
        <f>B40</f>
        <v>ROIC</v>
      </c>
      <c r="C59" s="47"/>
      <c r="D59" s="47"/>
      <c r="E59" s="57" t="e">
        <f>E40</f>
        <v>#REF!</v>
      </c>
      <c r="F59" s="57" t="e">
        <f t="shared" ref="F59:H59" si="14">F40</f>
        <v>#REF!</v>
      </c>
      <c r="G59" s="57" t="e">
        <f t="shared" si="14"/>
        <v>#REF!</v>
      </c>
      <c r="H59" s="57" t="e">
        <f t="shared" si="14"/>
        <v>#REF!</v>
      </c>
    </row>
    <row r="60" spans="2:8" x14ac:dyDescent="0.35">
      <c r="B60" s="47" t="str">
        <f>B53</f>
        <v>Reinvestment Rate</v>
      </c>
      <c r="C60" s="47"/>
      <c r="D60" s="47"/>
      <c r="E60" s="57" t="e">
        <f>E53</f>
        <v>#REF!</v>
      </c>
      <c r="F60" s="57" t="e">
        <f t="shared" ref="F60:H60" si="15">F53</f>
        <v>#REF!</v>
      </c>
      <c r="G60" s="57" t="e">
        <f t="shared" si="15"/>
        <v>#REF!</v>
      </c>
      <c r="H60" s="57" t="e">
        <f t="shared" si="15"/>
        <v>#REF!</v>
      </c>
    </row>
    <row r="61" spans="2:8" ht="15" thickBot="1" x14ac:dyDescent="0.4"/>
    <row r="62" spans="2:8" ht="15" thickBot="1" x14ac:dyDescent="0.4">
      <c r="B62" s="55" t="s">
        <v>122</v>
      </c>
      <c r="C62" s="55"/>
      <c r="D62" s="55"/>
      <c r="E62" s="56" t="e">
        <f>E59*E60</f>
        <v>#REF!</v>
      </c>
      <c r="F62" s="56" t="e">
        <f t="shared" ref="F62:H62" si="16">F59*F60</f>
        <v>#REF!</v>
      </c>
      <c r="G62" s="56" t="e">
        <f t="shared" si="16"/>
        <v>#REF!</v>
      </c>
      <c r="H62" s="56" t="e">
        <f t="shared" si="16"/>
        <v>#REF!</v>
      </c>
    </row>
    <row r="63" spans="2:8" ht="15" thickTop="1" x14ac:dyDescent="0.35"/>
    <row r="64" spans="2:8" x14ac:dyDescent="0.35">
      <c r="F64" t="s">
        <v>125</v>
      </c>
      <c r="G64" s="26" t="e">
        <f>AVERAGE(E62:H62)</f>
        <v>#REF!</v>
      </c>
    </row>
    <row r="65" spans="6:7" x14ac:dyDescent="0.35">
      <c r="F65" t="s">
        <v>120</v>
      </c>
      <c r="G65" s="26" t="e">
        <f>MEDIAN(E62:H62)</f>
        <v>#REF!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X51"/>
  <sheetViews>
    <sheetView showGridLines="0" view="pageBreakPreview" topLeftCell="A13" zoomScale="85" zoomScaleNormal="85" zoomScaleSheetLayoutView="85" workbookViewId="0">
      <selection activeCell="N43" sqref="N43"/>
    </sheetView>
  </sheetViews>
  <sheetFormatPr defaultRowHeight="14.5" x14ac:dyDescent="0.35"/>
  <cols>
    <col min="1" max="1" width="1.90625" customWidth="1"/>
    <col min="2" max="2" width="27" bestFit="1" customWidth="1"/>
    <col min="3" max="3" width="7" bestFit="1" customWidth="1"/>
    <col min="4" max="4" width="13.1796875" bestFit="1" customWidth="1"/>
    <col min="5" max="7" width="13.1796875" customWidth="1"/>
    <col min="8" max="8" width="29.08984375" customWidth="1"/>
    <col min="9" max="11" width="13" bestFit="1" customWidth="1"/>
    <col min="12" max="12" width="24" bestFit="1" customWidth="1"/>
    <col min="13" max="13" width="12.90625" bestFit="1" customWidth="1"/>
    <col min="14" max="14" width="11.08984375" bestFit="1" customWidth="1"/>
    <col min="15" max="15" width="10.90625" bestFit="1" customWidth="1"/>
    <col min="16" max="16" width="13" bestFit="1" customWidth="1"/>
    <col min="17" max="17" width="28.08984375" bestFit="1" customWidth="1"/>
  </cols>
  <sheetData>
    <row r="2" spans="2:18" x14ac:dyDescent="0.35">
      <c r="B2" s="206" t="str">
        <f>"DCF Model "&amp; " " &amp;'Data Sheet'!$B$1</f>
        <v>DCF Model  INDRAPRASTHA GAS LTD</v>
      </c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</row>
    <row r="3" spans="2:18" x14ac:dyDescent="0.35">
      <c r="H3">
        <v>1</v>
      </c>
      <c r="I3">
        <v>2</v>
      </c>
      <c r="J3">
        <v>3</v>
      </c>
      <c r="K3">
        <v>4</v>
      </c>
      <c r="L3">
        <v>5</v>
      </c>
      <c r="M3">
        <v>6</v>
      </c>
    </row>
    <row r="4" spans="2:18" x14ac:dyDescent="0.35">
      <c r="B4" s="36" t="s">
        <v>171</v>
      </c>
      <c r="C4" s="36"/>
      <c r="D4" s="66">
        <f>'Historical Data'!J3</f>
        <v>44286</v>
      </c>
      <c r="E4" s="66">
        <f>'Historical Data'!K3</f>
        <v>44651</v>
      </c>
      <c r="F4" s="66">
        <f>'Historical Data'!L3</f>
        <v>45016</v>
      </c>
      <c r="G4" s="66">
        <f>'Historical Data'!M3</f>
        <v>45382</v>
      </c>
      <c r="H4" s="67">
        <f>G4+366</f>
        <v>45748</v>
      </c>
      <c r="I4" s="67">
        <f t="shared" ref="I4:M4" si="0">H4+366</f>
        <v>46114</v>
      </c>
      <c r="J4" s="67">
        <f t="shared" si="0"/>
        <v>46480</v>
      </c>
      <c r="K4" s="67">
        <f t="shared" si="0"/>
        <v>46846</v>
      </c>
      <c r="L4" s="67">
        <f t="shared" si="0"/>
        <v>47212</v>
      </c>
      <c r="M4" s="67">
        <f t="shared" si="0"/>
        <v>47578</v>
      </c>
    </row>
    <row r="5" spans="2:18" x14ac:dyDescent="0.35">
      <c r="Q5" s="208"/>
      <c r="R5" s="208"/>
    </row>
    <row r="6" spans="2:18" x14ac:dyDescent="0.35">
      <c r="B6" t="s">
        <v>73</v>
      </c>
      <c r="D6" s="91">
        <f>'Historical Data'!J36</f>
        <v>1005.6499999999999</v>
      </c>
      <c r="E6" s="91">
        <f>'Historical Data'!K36</f>
        <v>1314.9499999999998</v>
      </c>
      <c r="F6" s="91">
        <f>'Historical Data'!L36</f>
        <v>1445.0199999999982</v>
      </c>
      <c r="G6" s="91">
        <f>'Historical Data'!M36</f>
        <v>1748.0800000000013</v>
      </c>
      <c r="H6" s="34">
        <f>G6*(1+$I$27)</f>
        <v>2107.1390015810362</v>
      </c>
      <c r="I6" s="34">
        <f>H6*(1+$I$27)</f>
        <v>2539.9494142052549</v>
      </c>
      <c r="J6" s="34">
        <f>I6*(1+$J$27)</f>
        <v>2800.8046670343224</v>
      </c>
      <c r="K6" s="34">
        <f>J6*(1+$J$27)</f>
        <v>3088.4500057398864</v>
      </c>
      <c r="L6" s="34">
        <f>K6*(1+$J$27)</f>
        <v>3405.6367979616107</v>
      </c>
      <c r="M6" s="34">
        <f>L6*(1+$J$27)</f>
        <v>3755.3989794475056</v>
      </c>
      <c r="R6" s="132"/>
    </row>
    <row r="7" spans="2:18" x14ac:dyDescent="0.35">
      <c r="B7" s="97" t="s">
        <v>150</v>
      </c>
      <c r="D7" s="91"/>
      <c r="E7" s="98">
        <f>(E6-D6)/D6</f>
        <v>0.30756227315666484</v>
      </c>
      <c r="F7" s="98">
        <f t="shared" ref="F7" si="1">(F6-E6)/E6</f>
        <v>9.8916308604888675E-2</v>
      </c>
      <c r="G7" s="98">
        <f>ABS((G6-F6)/F6)</f>
        <v>0.20972720100760095</v>
      </c>
      <c r="H7" s="112">
        <f t="shared" ref="H7:M7" si="2">ABS((H6-G6)/G6)</f>
        <v>0.2054019275897182</v>
      </c>
      <c r="I7" s="112">
        <f t="shared" si="2"/>
        <v>0.20540192758971804</v>
      </c>
      <c r="J7" s="112">
        <f t="shared" si="2"/>
        <v>0.1027009637948591</v>
      </c>
      <c r="K7" s="112">
        <f t="shared" si="2"/>
        <v>0.10270096379485896</v>
      </c>
      <c r="L7" s="112">
        <f t="shared" si="2"/>
        <v>0.10270096379485906</v>
      </c>
      <c r="M7" s="112">
        <f t="shared" si="2"/>
        <v>0.10270096379485899</v>
      </c>
      <c r="R7" s="132"/>
    </row>
    <row r="8" spans="2:18" x14ac:dyDescent="0.35">
      <c r="B8" t="s">
        <v>140</v>
      </c>
      <c r="D8" s="91">
        <f>'Historical Data'!J27</f>
        <v>290.39</v>
      </c>
      <c r="E8" s="91">
        <f>'Historical Data'!K27</f>
        <v>317.06</v>
      </c>
      <c r="F8" s="91">
        <f>'Historical Data'!L27</f>
        <v>363.36</v>
      </c>
      <c r="G8" s="91">
        <f>'Historical Data'!M27</f>
        <v>413.75</v>
      </c>
      <c r="H8" s="77">
        <f>G8*(1+$I$28)</f>
        <v>471.12797913914574</v>
      </c>
      <c r="I8" s="77">
        <f>H8*(1+$I$28)</f>
        <v>536.46301565615795</v>
      </c>
      <c r="J8" s="77">
        <f>I8*(1+$J$28)</f>
        <v>573.66079658817284</v>
      </c>
      <c r="K8" s="77">
        <f>J8*(1+$J$28)</f>
        <v>613.43783250307547</v>
      </c>
      <c r="L8" s="77">
        <f>K8*(1+$J$28)</f>
        <v>655.97296622697195</v>
      </c>
      <c r="M8" s="77">
        <f>L8*(1+$J$28)</f>
        <v>701.45744135931614</v>
      </c>
      <c r="R8" s="26"/>
    </row>
    <row r="9" spans="2:18" x14ac:dyDescent="0.35">
      <c r="D9" s="91"/>
      <c r="E9" s="98">
        <f>(E8-D8)/D8</f>
        <v>9.1842005578704561E-2</v>
      </c>
      <c r="F9" s="98">
        <f t="shared" ref="F9:G9" si="3">(F8-E8)/E8</f>
        <v>0.14602914274900652</v>
      </c>
      <c r="G9" s="110">
        <f t="shared" si="3"/>
        <v>0.13867789520035223</v>
      </c>
      <c r="H9" s="111">
        <f t="shared" ref="H9" si="4">(H8-G8)/G8</f>
        <v>0.13867789520035223</v>
      </c>
      <c r="I9" s="111">
        <f t="shared" ref="I9" si="5">(I8-H8)/H8</f>
        <v>0.13867789520035229</v>
      </c>
      <c r="J9" s="111">
        <f t="shared" ref="J9" si="6">(J8-I8)/I8</f>
        <v>6.9338947600176296E-2</v>
      </c>
      <c r="K9" s="111">
        <f t="shared" ref="K9" si="7">(K8-J8)/J8</f>
        <v>6.9338947600176157E-2</v>
      </c>
      <c r="L9" s="111">
        <f t="shared" ref="L9" si="8">(L8-K8)/K8</f>
        <v>6.9338947600176309E-2</v>
      </c>
      <c r="M9" s="111">
        <f t="shared" ref="M9" si="9">(M8-L8)/L8</f>
        <v>6.933894760017624E-2</v>
      </c>
      <c r="R9" s="26"/>
    </row>
    <row r="10" spans="2:18" x14ac:dyDescent="0.35">
      <c r="B10" t="s">
        <v>149</v>
      </c>
      <c r="D10" s="91">
        <v>347</v>
      </c>
      <c r="E10" s="91">
        <v>378</v>
      </c>
      <c r="F10" s="91">
        <v>647</v>
      </c>
      <c r="G10" s="91">
        <v>-383</v>
      </c>
      <c r="H10" s="77">
        <f>G10*(1+$I$29)</f>
        <v>-461.66893826686203</v>
      </c>
      <c r="I10" s="77">
        <f>H10*(1+$I$29)</f>
        <v>-556.49662809517406</v>
      </c>
      <c r="J10" s="77">
        <f>I10*(1+$J$29)</f>
        <v>-613.64936814913767</v>
      </c>
      <c r="K10" s="77">
        <f>J10*(1+$J$29)</f>
        <v>-676.67174969016037</v>
      </c>
      <c r="L10" s="77">
        <f>K10*(1+$J$29)</f>
        <v>-746.16659055609341</v>
      </c>
      <c r="M10" s="77">
        <f>L10*(1+$J$29)</f>
        <v>-822.79861855772822</v>
      </c>
    </row>
    <row r="11" spans="2:18" x14ac:dyDescent="0.35">
      <c r="B11" t="s">
        <v>141</v>
      </c>
      <c r="D11" s="91">
        <f>SUM(M35:M36)</f>
        <v>-883</v>
      </c>
      <c r="E11" s="91">
        <f t="shared" ref="E11:G11" si="10">SUM(N35:N36)</f>
        <v>-1337</v>
      </c>
      <c r="F11" s="91">
        <f t="shared" si="10"/>
        <v>-1122</v>
      </c>
      <c r="G11" s="91">
        <f t="shared" si="10"/>
        <v>-1202</v>
      </c>
      <c r="H11" s="77">
        <f>G11*(1+$I$30)</f>
        <v>-1287.7040998217469</v>
      </c>
      <c r="I11" s="77">
        <f>H11*(1+$I$30)</f>
        <v>-1379.5190088999464</v>
      </c>
      <c r="J11" s="77">
        <f>I11*(1+$J$30)</f>
        <v>-1428.6997222297127</v>
      </c>
      <c r="K11" s="77">
        <f>J11*(1+$J$30)</f>
        <v>-1479.6337586728398</v>
      </c>
      <c r="L11" s="77">
        <f>K11*(1+$J$30)</f>
        <v>-1532.3836252921924</v>
      </c>
      <c r="M11" s="77">
        <f>L11*(1+$J$30)</f>
        <v>-1587.0140575664238</v>
      </c>
    </row>
    <row r="12" spans="2:18" x14ac:dyDescent="0.35">
      <c r="D12" s="91"/>
      <c r="E12" s="98">
        <f>(E11-D11)/D11</f>
        <v>0.51415628539071345</v>
      </c>
      <c r="F12" s="98">
        <f t="shared" ref="F12:G12" si="11">(F11-E11)/E11</f>
        <v>-0.16080777860882572</v>
      </c>
      <c r="G12" s="98">
        <f t="shared" si="11"/>
        <v>7.130124777183601E-2</v>
      </c>
      <c r="H12" s="77"/>
      <c r="I12" s="77"/>
      <c r="J12" s="77"/>
      <c r="K12" s="77"/>
      <c r="L12" s="77"/>
      <c r="M12" s="77"/>
    </row>
    <row r="13" spans="2:18" x14ac:dyDescent="0.35">
      <c r="B13" t="str">
        <f>L40</f>
        <v>Proceeds from borrowings</v>
      </c>
      <c r="D13" s="91">
        <f>M40</f>
        <v>0</v>
      </c>
      <c r="E13" s="91">
        <f t="shared" ref="E13:G13" si="12">N40</f>
        <v>0</v>
      </c>
      <c r="F13" s="91">
        <f t="shared" si="12"/>
        <v>0</v>
      </c>
      <c r="G13" s="91">
        <f t="shared" si="12"/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18" x14ac:dyDescent="0.35">
      <c r="D14" s="91"/>
      <c r="E14" s="91"/>
      <c r="F14" s="91"/>
      <c r="G14" s="91"/>
      <c r="H14" s="77"/>
      <c r="I14" s="77"/>
      <c r="J14" s="77"/>
      <c r="K14" s="77"/>
      <c r="L14" s="77"/>
      <c r="M14" s="77"/>
    </row>
    <row r="15" spans="2:18" x14ac:dyDescent="0.35">
      <c r="B15" t="str">
        <f>L41</f>
        <v>Repayment of borrowings</v>
      </c>
      <c r="D15" s="91">
        <f>M41</f>
        <v>0</v>
      </c>
      <c r="E15" s="91">
        <f t="shared" ref="E15" si="13">N41</f>
        <v>0</v>
      </c>
      <c r="F15" s="91">
        <f t="shared" ref="F15" si="14">O41</f>
        <v>0</v>
      </c>
      <c r="G15" s="91">
        <f t="shared" ref="G15" si="15">P41</f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  <c r="M15" s="77">
        <v>0</v>
      </c>
    </row>
    <row r="16" spans="2:18" x14ac:dyDescent="0.35">
      <c r="D16" s="91"/>
      <c r="E16" s="91"/>
      <c r="F16" s="91"/>
      <c r="G16" s="91"/>
      <c r="H16" s="77"/>
      <c r="I16" s="77"/>
      <c r="J16" s="77"/>
      <c r="K16" s="77"/>
      <c r="L16" s="77"/>
      <c r="M16" s="77"/>
    </row>
    <row r="17" spans="2:22" ht="5.4" customHeight="1" x14ac:dyDescent="0.35">
      <c r="D17" s="91"/>
      <c r="E17" s="91"/>
      <c r="F17" s="91"/>
      <c r="G17" s="91"/>
      <c r="H17" s="77"/>
      <c r="I17" s="77"/>
      <c r="J17" s="77"/>
      <c r="K17" s="77"/>
      <c r="L17" s="77"/>
      <c r="M17" s="77"/>
    </row>
    <row r="18" spans="2:22" x14ac:dyDescent="0.35">
      <c r="B18" s="2" t="s">
        <v>148</v>
      </c>
      <c r="D18" s="91">
        <f>D6+D8-D10+D11+D13+D15</f>
        <v>66.039999999999964</v>
      </c>
      <c r="E18" s="91">
        <f>E6+E8-E10+E11+E13+E15</f>
        <v>-82.990000000000236</v>
      </c>
      <c r="F18" s="91">
        <f>F6+F8-F10+F11+F13+F15</f>
        <v>39.37999999999829</v>
      </c>
      <c r="G18" s="91">
        <f>G6+G8-G10+G11+G13+G15</f>
        <v>1342.8300000000013</v>
      </c>
      <c r="H18" s="122">
        <f t="shared" ref="H18:M18" si="16">H6+H8-H10+H11+H13+H15</f>
        <v>1752.2318191652969</v>
      </c>
      <c r="I18" s="122">
        <f t="shared" si="16"/>
        <v>2253.3900490566402</v>
      </c>
      <c r="J18" s="122">
        <f t="shared" si="16"/>
        <v>2559.4151095419197</v>
      </c>
      <c r="K18" s="122">
        <f t="shared" si="16"/>
        <v>2898.9258292602826</v>
      </c>
      <c r="L18" s="122">
        <f t="shared" si="16"/>
        <v>3275.3927294524833</v>
      </c>
      <c r="M18" s="122">
        <f t="shared" si="16"/>
        <v>3692.6409817981266</v>
      </c>
    </row>
    <row r="19" spans="2:22" ht="15" thickBot="1" x14ac:dyDescent="0.4">
      <c r="B19" t="s">
        <v>123</v>
      </c>
      <c r="D19" s="92"/>
      <c r="E19" s="92"/>
      <c r="F19" s="92"/>
      <c r="G19" s="92"/>
      <c r="H19" s="79">
        <f>1/(1+$C$23)^H3</f>
        <v>0.92925769190206631</v>
      </c>
      <c r="I19" s="79">
        <f t="shared" ref="I19:M19" si="17">1/(1+$C$23)^I3</f>
        <v>0.86351985795915565</v>
      </c>
      <c r="J19" s="79">
        <f t="shared" si="17"/>
        <v>0.80243247011872498</v>
      </c>
      <c r="K19" s="79">
        <f t="shared" si="17"/>
        <v>0.74566654508980024</v>
      </c>
      <c r="L19" s="79">
        <f t="shared" si="17"/>
        <v>0.69291637261873584</v>
      </c>
      <c r="M19" s="79">
        <f t="shared" si="17"/>
        <v>0.64389786910083857</v>
      </c>
      <c r="P19" s="71">
        <f>D37</f>
        <v>110043.61497701857</v>
      </c>
      <c r="Q19" s="26">
        <v>0.02</v>
      </c>
      <c r="R19" s="26">
        <v>0.04</v>
      </c>
      <c r="S19" s="26">
        <v>0.05</v>
      </c>
      <c r="T19" s="26">
        <v>0.06</v>
      </c>
      <c r="U19" s="26">
        <v>7.0000000000000007E-2</v>
      </c>
      <c r="V19" s="26">
        <v>0.09</v>
      </c>
    </row>
    <row r="20" spans="2:22" ht="15" thickBot="1" x14ac:dyDescent="0.4">
      <c r="B20" s="55" t="s">
        <v>165</v>
      </c>
      <c r="C20" s="55"/>
      <c r="D20" s="93"/>
      <c r="E20" s="93"/>
      <c r="F20" s="93"/>
      <c r="G20" s="93"/>
      <c r="H20" s="123">
        <f t="shared" ref="H20:M20" si="18">H18*H19</f>
        <v>1628.2748959549026</v>
      </c>
      <c r="I20" s="123">
        <f t="shared" si="18"/>
        <v>1945.8470550879647</v>
      </c>
      <c r="J20" s="123">
        <f t="shared" si="18"/>
        <v>2053.7577884089096</v>
      </c>
      <c r="K20" s="123">
        <f t="shared" si="18"/>
        <v>2161.6320075760991</v>
      </c>
      <c r="L20" s="123">
        <f t="shared" si="18"/>
        <v>2269.5732489939951</v>
      </c>
      <c r="M20" s="123">
        <f t="shared" si="18"/>
        <v>2377.683659534242</v>
      </c>
      <c r="P20" s="26">
        <v>0.02</v>
      </c>
      <c r="Q20" t="e">
        <f t="dataTable" ref="Q20:V25" dt2D="1" dtr="1" r1="D28" r2="D29" ca="1"/>
        <v>#DIV/0!</v>
      </c>
      <c r="R20">
        <v>183909.95657221315</v>
      </c>
      <c r="S20">
        <v>126752.22726666082</v>
      </c>
      <c r="T20">
        <v>98173.362613884659</v>
      </c>
      <c r="U20">
        <v>81026.043822218926</v>
      </c>
      <c r="V20">
        <v>61429.10806031528</v>
      </c>
    </row>
    <row r="21" spans="2:22" ht="15" thickTop="1" x14ac:dyDescent="0.35">
      <c r="P21" s="26">
        <v>0.03</v>
      </c>
      <c r="Q21">
        <v>-311010.80680571363</v>
      </c>
      <c r="R21">
        <v>335884.34411682579</v>
      </c>
      <c r="S21">
        <v>174160.55638619093</v>
      </c>
      <c r="T21">
        <v>120252.62714264602</v>
      </c>
      <c r="U21">
        <v>93298.66252087352</v>
      </c>
      <c r="V21">
        <v>66344.697899101069</v>
      </c>
    </row>
    <row r="22" spans="2:22" x14ac:dyDescent="0.35">
      <c r="B22" s="68" t="s">
        <v>124</v>
      </c>
      <c r="C22" s="69">
        <v>4.5900000000000003E-2</v>
      </c>
      <c r="E22" s="113" t="s">
        <v>157</v>
      </c>
      <c r="P22" s="26">
        <v>0.04</v>
      </c>
      <c r="Q22">
        <v>-140178.22987079649</v>
      </c>
      <c r="R22" t="e">
        <v>#DIV/0!</v>
      </c>
      <c r="S22">
        <v>317666.76570826129</v>
      </c>
      <c r="T22">
        <v>165051.76718190877</v>
      </c>
      <c r="U22">
        <v>114180.10100645783</v>
      </c>
      <c r="V22">
        <v>73482.768066097167</v>
      </c>
    </row>
    <row r="23" spans="2:22" x14ac:dyDescent="0.35">
      <c r="B23" s="68" t="s">
        <v>101</v>
      </c>
      <c r="C23" s="70">
        <f>M31</f>
        <v>7.6127761668707425E-2</v>
      </c>
      <c r="P23" s="26">
        <v>0.06</v>
      </c>
      <c r="Q23">
        <v>-55629.519092945891</v>
      </c>
      <c r="R23">
        <v>-123695.80684144789</v>
      </c>
      <c r="S23">
        <v>-259828.38233845195</v>
      </c>
      <c r="T23" t="e">
        <v>#DIV/0!</v>
      </c>
      <c r="U23">
        <v>284701.91964956385</v>
      </c>
      <c r="V23">
        <v>103191.81898689209</v>
      </c>
    </row>
    <row r="24" spans="2:22" x14ac:dyDescent="0.35">
      <c r="P24" s="26">
        <v>0.08</v>
      </c>
      <c r="Q24">
        <v>-28126.548668124091</v>
      </c>
      <c r="R24">
        <v>-48408.207329964192</v>
      </c>
      <c r="S24">
        <v>-68689.865991804298</v>
      </c>
      <c r="T24">
        <v>-109253.18331548448</v>
      </c>
      <c r="U24">
        <v>-230943.13528652524</v>
      </c>
      <c r="V24">
        <v>255816.67259763746</v>
      </c>
    </row>
    <row r="25" spans="2:22" x14ac:dyDescent="0.35">
      <c r="B25" s="36" t="s">
        <v>126</v>
      </c>
      <c r="C25" s="35"/>
      <c r="D25" s="35"/>
      <c r="E25" s="35"/>
      <c r="F25" s="35"/>
      <c r="G25" s="35"/>
      <c r="I25" s="209"/>
      <c r="J25" s="209"/>
      <c r="L25" s="88" t="s">
        <v>142</v>
      </c>
      <c r="M25" s="87"/>
      <c r="N25" s="87"/>
      <c r="O25" s="87"/>
      <c r="P25" s="26">
        <v>0.04</v>
      </c>
      <c r="Q25">
        <v>-140178.22987079649</v>
      </c>
      <c r="R25" t="e">
        <v>#DIV/0!</v>
      </c>
      <c r="S25">
        <v>317666.76570826129</v>
      </c>
      <c r="T25">
        <v>165051.76718190877</v>
      </c>
      <c r="U25">
        <v>114180.10100645783</v>
      </c>
      <c r="V25">
        <v>73482.768066097167</v>
      </c>
    </row>
    <row r="26" spans="2:22" x14ac:dyDescent="0.35">
      <c r="H26" s="108" t="s">
        <v>155</v>
      </c>
      <c r="J26" s="2" t="s">
        <v>156</v>
      </c>
      <c r="P26" s="26"/>
    </row>
    <row r="27" spans="2:22" x14ac:dyDescent="0.35">
      <c r="B27" t="s">
        <v>166</v>
      </c>
      <c r="D27" s="17">
        <f>M18*(1+C22)</f>
        <v>3862.1332028626607</v>
      </c>
      <c r="E27" s="17"/>
      <c r="F27" s="17"/>
      <c r="G27" s="17"/>
      <c r="H27" s="100" t="s">
        <v>151</v>
      </c>
      <c r="I27" s="101">
        <f>AVERAGE(E7:G7)</f>
        <v>0.20540192758971818</v>
      </c>
      <c r="J27" s="109">
        <f>I27/2</f>
        <v>0.10270096379485909</v>
      </c>
      <c r="K27" s="99" t="s">
        <v>99</v>
      </c>
      <c r="L27" s="114" t="s">
        <v>143</v>
      </c>
      <c r="M27" s="115">
        <v>7.4999999999999997E-2</v>
      </c>
      <c r="P27" s="26"/>
    </row>
    <row r="28" spans="2:22" x14ac:dyDescent="0.35">
      <c r="B28" t="s">
        <v>101</v>
      </c>
      <c r="D28" s="183">
        <f>C23</f>
        <v>7.6127761668707425E-2</v>
      </c>
      <c r="E28" s="26"/>
      <c r="F28" s="26"/>
      <c r="G28" s="26"/>
      <c r="H28" s="102" t="s">
        <v>152</v>
      </c>
      <c r="I28" s="103">
        <f>MEDIAN(E9:G9)</f>
        <v>0.13867789520035223</v>
      </c>
      <c r="J28" s="109">
        <f t="shared" ref="J28:J31" si="19">I28/2</f>
        <v>6.9338947600176115E-2</v>
      </c>
      <c r="K28" s="99" t="s">
        <v>99</v>
      </c>
      <c r="L28" s="116" t="s">
        <v>90</v>
      </c>
      <c r="M28" s="117">
        <f>Beta!J6</f>
        <v>2.5796079025639573E-2</v>
      </c>
      <c r="P28" s="26"/>
    </row>
    <row r="29" spans="2:22" ht="29" x14ac:dyDescent="0.35">
      <c r="B29" t="s">
        <v>128</v>
      </c>
      <c r="D29" s="183">
        <f>C22</f>
        <v>4.5900000000000003E-2</v>
      </c>
      <c r="E29" s="26"/>
      <c r="F29" s="26"/>
      <c r="G29" s="26"/>
      <c r="H29" s="104" t="s">
        <v>153</v>
      </c>
      <c r="I29" s="103">
        <f>I27</f>
        <v>0.20540192758971818</v>
      </c>
      <c r="J29" s="109">
        <f t="shared" si="19"/>
        <v>0.10270096379485909</v>
      </c>
      <c r="K29" s="99" t="s">
        <v>99</v>
      </c>
      <c r="L29" s="118" t="s">
        <v>168</v>
      </c>
      <c r="M29" s="78">
        <f>Beta!J8</f>
        <v>0.11871833671258772</v>
      </c>
      <c r="O29" s="96"/>
      <c r="P29" s="26"/>
    </row>
    <row r="30" spans="2:22" ht="15" thickBot="1" x14ac:dyDescent="0.4">
      <c r="H30" s="105" t="s">
        <v>141</v>
      </c>
      <c r="I30" s="106">
        <f>MEDIAN(E12:G12)</f>
        <v>7.130124777183601E-2</v>
      </c>
      <c r="J30" s="109">
        <f t="shared" si="19"/>
        <v>3.5650623885918005E-2</v>
      </c>
      <c r="K30" s="99" t="s">
        <v>100</v>
      </c>
      <c r="L30" s="119" t="s">
        <v>144</v>
      </c>
      <c r="M30" s="138">
        <f>M29-M27</f>
        <v>4.3718336712587721E-2</v>
      </c>
      <c r="O30" s="96"/>
    </row>
    <row r="31" spans="2:22" ht="29.5" thickBot="1" x14ac:dyDescent="0.4">
      <c r="B31" s="55" t="s">
        <v>127</v>
      </c>
      <c r="C31" s="55"/>
      <c r="D31" s="72">
        <f>D27/(D28-D29)</f>
        <v>127767.75353700249</v>
      </c>
      <c r="E31" s="89"/>
      <c r="F31" s="89"/>
      <c r="G31" s="89"/>
      <c r="H31" s="104" t="s">
        <v>154</v>
      </c>
      <c r="I31" s="107">
        <v>0</v>
      </c>
      <c r="J31" s="109">
        <f t="shared" si="19"/>
        <v>0</v>
      </c>
      <c r="L31" s="121" t="s">
        <v>145</v>
      </c>
      <c r="M31" s="120">
        <f>M27+(M30)*M28</f>
        <v>7.6127761668707425E-2</v>
      </c>
    </row>
    <row r="32" spans="2:22" ht="15" thickTop="1" x14ac:dyDescent="0.35"/>
    <row r="33" spans="2:24" x14ac:dyDescent="0.35">
      <c r="B33" s="36" t="s">
        <v>129</v>
      </c>
      <c r="C33" s="35"/>
      <c r="D33" s="35"/>
      <c r="E33" s="35"/>
      <c r="F33" s="35"/>
      <c r="G33" s="35"/>
      <c r="L33" s="88" t="s">
        <v>141</v>
      </c>
      <c r="M33" s="94"/>
    </row>
    <row r="34" spans="2:24" x14ac:dyDescent="0.35">
      <c r="M34" s="95">
        <f>D4</f>
        <v>44286</v>
      </c>
      <c r="N34" s="95">
        <f>E4</f>
        <v>44651</v>
      </c>
      <c r="O34" s="95">
        <f>F4</f>
        <v>45016</v>
      </c>
      <c r="P34" s="95">
        <f>G4</f>
        <v>45382</v>
      </c>
    </row>
    <row r="35" spans="2:24" x14ac:dyDescent="0.35">
      <c r="B35" t="s">
        <v>165</v>
      </c>
      <c r="D35" s="71">
        <f>SUM(H20:M20)</f>
        <v>12436.768655556112</v>
      </c>
      <c r="E35" s="71"/>
      <c r="F35" s="71"/>
      <c r="G35" s="71"/>
      <c r="L35" s="84" t="s">
        <v>86</v>
      </c>
      <c r="M35" s="91">
        <v>-883</v>
      </c>
      <c r="N35" s="91">
        <v>-1337</v>
      </c>
      <c r="O35" s="91">
        <v>-1122</v>
      </c>
      <c r="P35" s="91">
        <v>-1202</v>
      </c>
      <c r="Q35" s="85"/>
      <c r="R35" s="85"/>
      <c r="S35" s="85"/>
      <c r="T35" s="85"/>
      <c r="U35" s="85"/>
      <c r="V35" s="85"/>
      <c r="W35" s="85"/>
      <c r="X35" s="85"/>
    </row>
    <row r="36" spans="2:24" x14ac:dyDescent="0.35">
      <c r="B36" t="s">
        <v>127</v>
      </c>
      <c r="D36" s="71">
        <f>D31*F36</f>
        <v>97606.846321462464</v>
      </c>
      <c r="E36" s="71"/>
      <c r="F36" s="71">
        <f>1/(1+D29)^6</f>
        <v>0.76393959836818137</v>
      </c>
      <c r="G36" s="71"/>
      <c r="L36" s="84" t="s">
        <v>87</v>
      </c>
      <c r="M36" s="91">
        <v>0</v>
      </c>
      <c r="N36" s="91">
        <v>0</v>
      </c>
      <c r="O36" s="91">
        <v>0</v>
      </c>
      <c r="P36" s="91">
        <v>0</v>
      </c>
      <c r="Q36" s="86"/>
      <c r="R36" s="86"/>
      <c r="S36" s="86"/>
      <c r="T36" s="86"/>
      <c r="U36" s="86"/>
      <c r="V36" s="86"/>
      <c r="W36" s="86"/>
      <c r="X36" s="86"/>
    </row>
    <row r="37" spans="2:24" ht="15" thickBot="1" x14ac:dyDescent="0.4">
      <c r="B37" t="s">
        <v>130</v>
      </c>
      <c r="D37" s="184">
        <f>D35+D36</f>
        <v>110043.61497701857</v>
      </c>
      <c r="E37" s="71"/>
      <c r="G37" s="71"/>
    </row>
    <row r="38" spans="2:24" x14ac:dyDescent="0.35">
      <c r="F38" s="187" t="s">
        <v>194</v>
      </c>
      <c r="G38" s="188"/>
      <c r="H38" s="188"/>
      <c r="I38" s="188"/>
      <c r="J38" s="188"/>
      <c r="K38" s="189"/>
      <c r="L38" s="88" t="s">
        <v>36</v>
      </c>
      <c r="M38" s="88"/>
    </row>
    <row r="39" spans="2:24" x14ac:dyDescent="0.35">
      <c r="B39" t="s">
        <v>132</v>
      </c>
      <c r="D39" s="71">
        <f>'Data Sheet'!K69</f>
        <v>2149.2600000000002</v>
      </c>
      <c r="E39" s="71"/>
      <c r="F39" s="190">
        <f>D37</f>
        <v>110043.61497701857</v>
      </c>
      <c r="G39" s="26">
        <v>6.5000000000000002E-2</v>
      </c>
      <c r="H39" s="26">
        <v>7.0000000000000007E-2</v>
      </c>
      <c r="I39" s="26">
        <v>7.6100000000000001E-2</v>
      </c>
      <c r="J39" s="26">
        <v>0.08</v>
      </c>
      <c r="K39" s="191">
        <v>8.5000000000000006E-2</v>
      </c>
      <c r="M39" s="95">
        <f>M34</f>
        <v>44286</v>
      </c>
      <c r="N39" s="95">
        <f t="shared" ref="N39:P39" si="20">N34</f>
        <v>44651</v>
      </c>
      <c r="O39" s="95">
        <f t="shared" si="20"/>
        <v>45016</v>
      </c>
      <c r="P39" s="95">
        <f t="shared" si="20"/>
        <v>45382</v>
      </c>
    </row>
    <row r="40" spans="2:24" x14ac:dyDescent="0.35">
      <c r="B40" t="s">
        <v>131</v>
      </c>
      <c r="D40" s="89">
        <f>'Data Sheet'!K59</f>
        <v>81.17</v>
      </c>
      <c r="E40" s="71"/>
      <c r="F40" s="192">
        <v>3.5000000000000003E-2</v>
      </c>
      <c r="G40" s="193">
        <f t="dataTable" ref="G40:K44" dt2D="1" dtr="1" r1="D28" r2="D29"/>
        <v>117165.03028659409</v>
      </c>
      <c r="H40" s="193">
        <v>102203.85005358866</v>
      </c>
      <c r="I40" s="193">
        <v>88880.75524755464</v>
      </c>
      <c r="J40" s="193">
        <v>82255.609742914778</v>
      </c>
      <c r="K40" s="194">
        <v>75273.725634178889</v>
      </c>
      <c r="L40" s="84" t="s">
        <v>146</v>
      </c>
      <c r="M40" s="91">
        <v>0</v>
      </c>
      <c r="N40" s="91">
        <v>0</v>
      </c>
      <c r="O40" s="91">
        <v>0</v>
      </c>
      <c r="P40" s="91">
        <v>0</v>
      </c>
      <c r="Q40" s="85"/>
      <c r="R40" s="85"/>
      <c r="S40" s="85"/>
      <c r="T40" s="85"/>
    </row>
    <row r="41" spans="2:24" x14ac:dyDescent="0.35">
      <c r="F41" s="192">
        <v>0.04</v>
      </c>
      <c r="G41" s="193">
        <v>134528.7674766382</v>
      </c>
      <c r="H41" s="193">
        <v>114180.10100645783</v>
      </c>
      <c r="I41" s="193">
        <v>96988.014376527091</v>
      </c>
      <c r="J41" s="193">
        <v>88744.26791873241</v>
      </c>
      <c r="K41" s="194">
        <v>80265.656889490594</v>
      </c>
      <c r="L41" s="84" t="s">
        <v>147</v>
      </c>
      <c r="M41" s="91">
        <v>0</v>
      </c>
      <c r="N41" s="91">
        <v>0</v>
      </c>
      <c r="O41" s="91">
        <v>0</v>
      </c>
      <c r="P41" s="91">
        <v>0</v>
      </c>
      <c r="Q41" s="85"/>
      <c r="R41" s="85"/>
      <c r="S41" s="85"/>
      <c r="T41" s="85"/>
    </row>
    <row r="42" spans="2:24" x14ac:dyDescent="0.35">
      <c r="B42" t="s">
        <v>133</v>
      </c>
      <c r="D42" s="71">
        <f>D37+D39-D40</f>
        <v>112111.70497701857</v>
      </c>
      <c r="E42" s="71"/>
      <c r="F42" s="192">
        <v>4.5900000000000003E-2</v>
      </c>
      <c r="G42" s="193">
        <v>166909.88320211731</v>
      </c>
      <c r="H42" s="193">
        <v>134861.51918830792</v>
      </c>
      <c r="I42" s="195">
        <v>110133.34110056667</v>
      </c>
      <c r="J42" s="193">
        <v>98959.83281506694</v>
      </c>
      <c r="K42" s="194">
        <v>87895.502359886508</v>
      </c>
    </row>
    <row r="43" spans="2:24" x14ac:dyDescent="0.35">
      <c r="B43" t="s">
        <v>134</v>
      </c>
      <c r="D43" s="73">
        <f>'Historical Data'!M39</f>
        <v>70</v>
      </c>
      <c r="E43" s="73"/>
      <c r="F43" s="192">
        <v>0.05</v>
      </c>
      <c r="G43" s="193">
        <v>204568.98597806608</v>
      </c>
      <c r="H43" s="193">
        <v>156535.93164743856</v>
      </c>
      <c r="I43" s="193">
        <v>122857.58320872276</v>
      </c>
      <c r="J43" s="193">
        <v>108502.87731681109</v>
      </c>
      <c r="K43" s="194">
        <v>94779.14750806037</v>
      </c>
    </row>
    <row r="44" spans="2:24" ht="15" thickBot="1" x14ac:dyDescent="0.4">
      <c r="F44" s="196">
        <v>5.5E-2</v>
      </c>
      <c r="G44" s="197">
        <v>292536.36985176441</v>
      </c>
      <c r="H44" s="197">
        <v>199169.83611969493</v>
      </c>
      <c r="I44" s="197">
        <v>145185.39481489654</v>
      </c>
      <c r="J44" s="197">
        <v>124476.60913403943</v>
      </c>
      <c r="K44" s="198">
        <v>105803.30238762555</v>
      </c>
    </row>
    <row r="45" spans="2:24" ht="15" thickBot="1" x14ac:dyDescent="0.4">
      <c r="B45" s="41" t="s">
        <v>135</v>
      </c>
      <c r="C45" s="41"/>
      <c r="D45" s="76">
        <f>D42/D43</f>
        <v>1601.5957853859795</v>
      </c>
      <c r="E45" s="90"/>
      <c r="F45" s="26"/>
      <c r="G45" s="90"/>
      <c r="M45" s="2">
        <v>1939</v>
      </c>
      <c r="N45" t="s">
        <v>209</v>
      </c>
    </row>
    <row r="46" spans="2:24" x14ac:dyDescent="0.35">
      <c r="F46" s="26"/>
      <c r="M46" s="2">
        <v>1564</v>
      </c>
      <c r="N46" t="s">
        <v>207</v>
      </c>
    </row>
    <row r="47" spans="2:24" x14ac:dyDescent="0.35">
      <c r="B47" t="s">
        <v>136</v>
      </c>
      <c r="D47" s="74">
        <v>556</v>
      </c>
      <c r="E47" s="74"/>
      <c r="F47" s="26"/>
      <c r="G47" s="74"/>
      <c r="M47" s="2">
        <v>1306</v>
      </c>
      <c r="N47" t="s">
        <v>208</v>
      </c>
    </row>
    <row r="48" spans="2:24" x14ac:dyDescent="0.35">
      <c r="B48" s="2" t="s">
        <v>137</v>
      </c>
      <c r="C48" s="2"/>
      <c r="D48" s="75">
        <f>D47/D45</f>
        <v>0.34715376068875314</v>
      </c>
      <c r="E48" s="75"/>
      <c r="F48" s="186"/>
      <c r="G48" s="75"/>
    </row>
    <row r="49" spans="6:6" x14ac:dyDescent="0.35">
      <c r="F49" s="26"/>
    </row>
    <row r="50" spans="6:6" x14ac:dyDescent="0.35">
      <c r="F50" s="26"/>
    </row>
    <row r="51" spans="6:6" x14ac:dyDescent="0.35">
      <c r="F51" s="26"/>
    </row>
  </sheetData>
  <mergeCells count="3">
    <mergeCell ref="B2:O2"/>
    <mergeCell ref="Q5:R5"/>
    <mergeCell ref="I25:J25"/>
  </mergeCells>
  <pageMargins left="0.7" right="0.7" top="0.75" bottom="0.75" header="0.3" footer="0.3"/>
  <pageSetup scale="39" orientation="portrait" r:id="rId1"/>
  <colBreaks count="1" manualBreakCount="1">
    <brk id="16" max="4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5E56-18A3-427C-9FA0-793DE52CE958}">
  <dimension ref="B1:O25"/>
  <sheetViews>
    <sheetView showGridLines="0" view="pageBreakPreview" zoomScale="60" zoomScaleNormal="100" workbookViewId="0">
      <selection activeCell="Q12" sqref="Q12"/>
    </sheetView>
  </sheetViews>
  <sheetFormatPr defaultRowHeight="14.5" x14ac:dyDescent="0.35"/>
  <cols>
    <col min="1" max="1" width="2.81640625" customWidth="1"/>
    <col min="4" max="4" width="12.08984375" bestFit="1" customWidth="1"/>
    <col min="9" max="14" width="12.90625" bestFit="1" customWidth="1"/>
  </cols>
  <sheetData>
    <row r="1" spans="2:15" ht="15" thickBot="1" x14ac:dyDescent="0.4"/>
    <row r="2" spans="2:15" x14ac:dyDescent="0.35">
      <c r="B2" s="36" t="s">
        <v>126</v>
      </c>
      <c r="C2" s="35"/>
      <c r="D2" s="35"/>
      <c r="E2" s="35"/>
      <c r="F2" s="35"/>
      <c r="G2" s="35"/>
      <c r="I2" s="187" t="s">
        <v>194</v>
      </c>
      <c r="J2" s="188"/>
      <c r="K2" s="188"/>
      <c r="L2" s="188"/>
      <c r="M2" s="188"/>
      <c r="N2" s="189"/>
      <c r="O2" s="9"/>
    </row>
    <row r="3" spans="2:15" x14ac:dyDescent="0.35">
      <c r="I3" s="190">
        <f>G1</f>
        <v>0</v>
      </c>
      <c r="J3" s="26">
        <v>6.5000000000000002E-2</v>
      </c>
      <c r="K3" s="26">
        <v>7.0000000000000007E-2</v>
      </c>
      <c r="L3" s="26">
        <v>7.6100000000000001E-2</v>
      </c>
      <c r="M3" s="26">
        <v>0.08</v>
      </c>
      <c r="N3" s="191">
        <v>8.5000000000000006E-2</v>
      </c>
      <c r="O3" s="26"/>
    </row>
    <row r="4" spans="2:15" x14ac:dyDescent="0.35">
      <c r="B4" t="s">
        <v>166</v>
      </c>
      <c r="D4" s="17">
        <v>3862.1332028626598</v>
      </c>
      <c r="E4" s="17"/>
      <c r="F4" s="17"/>
      <c r="G4" s="17"/>
      <c r="I4" s="192">
        <v>3.5000000000000003E-2</v>
      </c>
      <c r="J4" s="193">
        <v>117165.030286594</v>
      </c>
      <c r="K4" s="193">
        <v>102203.85005358866</v>
      </c>
      <c r="L4" s="193">
        <v>88880.75524755464</v>
      </c>
      <c r="M4" s="193">
        <v>82255.609742914778</v>
      </c>
      <c r="N4" s="194">
        <v>75273.725634178889</v>
      </c>
    </row>
    <row r="5" spans="2:15" x14ac:dyDescent="0.35">
      <c r="B5" t="s">
        <v>101</v>
      </c>
      <c r="D5" s="183">
        <v>7.6127761668707397E-2</v>
      </c>
      <c r="E5" s="26"/>
      <c r="F5" s="26"/>
      <c r="G5" s="26"/>
      <c r="I5" s="192">
        <v>0.04</v>
      </c>
      <c r="J5" s="193">
        <v>134528.7674766382</v>
      </c>
      <c r="K5" s="193">
        <v>114180.10100645783</v>
      </c>
      <c r="L5" s="193">
        <v>96988.014376527091</v>
      </c>
      <c r="M5" s="193">
        <v>88744.26791873241</v>
      </c>
      <c r="N5" s="194">
        <v>80265.656889490594</v>
      </c>
    </row>
    <row r="6" spans="2:15" x14ac:dyDescent="0.35">
      <c r="B6" t="s">
        <v>128</v>
      </c>
      <c r="D6" s="183">
        <v>4.5900000000000003E-2</v>
      </c>
      <c r="E6" s="26"/>
      <c r="F6" s="26"/>
      <c r="G6" s="26"/>
      <c r="I6" s="192">
        <v>4.5900000000000003E-2</v>
      </c>
      <c r="J6" s="193">
        <v>166909.88320211731</v>
      </c>
      <c r="K6" s="193">
        <v>134861.51918830792</v>
      </c>
      <c r="L6" s="195">
        <v>110133.34110056667</v>
      </c>
      <c r="M6" s="193">
        <v>98959.83281506694</v>
      </c>
      <c r="N6" s="194">
        <v>87895.502359886508</v>
      </c>
    </row>
    <row r="7" spans="2:15" ht="15" thickBot="1" x14ac:dyDescent="0.4">
      <c r="I7" s="192">
        <v>0.05</v>
      </c>
      <c r="J7" s="193">
        <v>204568.98597806608</v>
      </c>
      <c r="K7" s="193">
        <v>156535.93164743856</v>
      </c>
      <c r="L7" s="193">
        <v>122857.58320872276</v>
      </c>
      <c r="M7" s="193">
        <v>108502.87731681109</v>
      </c>
      <c r="N7" s="194">
        <v>94779.14750806037</v>
      </c>
    </row>
    <row r="8" spans="2:15" ht="15" thickBot="1" x14ac:dyDescent="0.4">
      <c r="B8" s="55" t="s">
        <v>127</v>
      </c>
      <c r="C8" s="55"/>
      <c r="D8" s="72">
        <v>127767.75353700201</v>
      </c>
      <c r="E8" s="89"/>
      <c r="F8" s="89"/>
      <c r="G8" s="89"/>
      <c r="I8" s="196">
        <v>5.5E-2</v>
      </c>
      <c r="J8" s="197">
        <v>292536.36985176441</v>
      </c>
      <c r="K8" s="197">
        <v>199169.83611969493</v>
      </c>
      <c r="L8" s="197">
        <v>145185.39481489654</v>
      </c>
      <c r="M8" s="197">
        <v>124476.60913403943</v>
      </c>
      <c r="N8" s="198">
        <v>105803.30238762555</v>
      </c>
    </row>
    <row r="9" spans="2:15" ht="15" thickTop="1" x14ac:dyDescent="0.35">
      <c r="I9" s="185"/>
    </row>
    <row r="10" spans="2:15" x14ac:dyDescent="0.35">
      <c r="B10" s="36" t="s">
        <v>129</v>
      </c>
      <c r="C10" s="35"/>
      <c r="D10" s="35"/>
      <c r="E10" s="35"/>
      <c r="F10" s="35"/>
      <c r="G10" s="35"/>
    </row>
    <row r="11" spans="2:15" x14ac:dyDescent="0.35">
      <c r="I11" s="90"/>
      <c r="J11" s="26"/>
      <c r="K11" s="26"/>
      <c r="L11" s="26"/>
      <c r="M11" s="26"/>
      <c r="N11" s="26"/>
    </row>
    <row r="12" spans="2:15" x14ac:dyDescent="0.35">
      <c r="B12" t="s">
        <v>165</v>
      </c>
      <c r="D12" s="71">
        <v>12436.768655556099</v>
      </c>
      <c r="E12" s="71"/>
      <c r="F12" s="71"/>
      <c r="G12" s="71"/>
      <c r="I12" s="26"/>
    </row>
    <row r="13" spans="2:15" x14ac:dyDescent="0.35">
      <c r="B13" t="s">
        <v>127</v>
      </c>
      <c r="D13" s="71">
        <v>97606.846321462494</v>
      </c>
      <c r="E13" s="71"/>
      <c r="F13" s="71">
        <v>0.76393959836818137</v>
      </c>
      <c r="G13" s="71"/>
      <c r="I13" s="26"/>
    </row>
    <row r="14" spans="2:15" x14ac:dyDescent="0.35">
      <c r="B14" t="s">
        <v>130</v>
      </c>
      <c r="D14" s="184">
        <v>110043.61497701899</v>
      </c>
      <c r="E14" s="71"/>
      <c r="G14" s="71"/>
      <c r="I14" s="26"/>
    </row>
    <row r="15" spans="2:15" x14ac:dyDescent="0.35">
      <c r="I15" s="26"/>
    </row>
    <row r="16" spans="2:15" x14ac:dyDescent="0.35">
      <c r="B16" t="s">
        <v>132</v>
      </c>
      <c r="D16" s="71">
        <v>2149.2600000000002</v>
      </c>
      <c r="E16" s="71"/>
      <c r="F16" s="71"/>
      <c r="G16" s="71"/>
      <c r="I16" s="26"/>
    </row>
    <row r="17" spans="2:7" x14ac:dyDescent="0.35">
      <c r="B17" t="s">
        <v>131</v>
      </c>
      <c r="D17" s="89">
        <v>81.17</v>
      </c>
      <c r="E17" s="71"/>
      <c r="F17" s="71"/>
      <c r="G17" s="71"/>
    </row>
    <row r="19" spans="2:7" x14ac:dyDescent="0.35">
      <c r="B19" t="s">
        <v>133</v>
      </c>
      <c r="D19" s="71">
        <v>112111.70497701857</v>
      </c>
      <c r="E19" s="71"/>
      <c r="F19" s="71"/>
      <c r="G19" s="71"/>
    </row>
    <row r="20" spans="2:7" x14ac:dyDescent="0.35">
      <c r="B20" t="s">
        <v>134</v>
      </c>
      <c r="D20" s="73">
        <v>70</v>
      </c>
      <c r="E20" s="73"/>
      <c r="F20" s="73"/>
      <c r="G20" s="73"/>
    </row>
    <row r="22" spans="2:7" ht="15" thickBot="1" x14ac:dyDescent="0.4">
      <c r="B22" s="41" t="s">
        <v>135</v>
      </c>
      <c r="C22" s="41"/>
      <c r="D22" s="76">
        <v>1601.59578538598</v>
      </c>
      <c r="E22" s="90"/>
      <c r="F22" s="90"/>
      <c r="G22" s="90"/>
    </row>
    <row r="24" spans="2:7" x14ac:dyDescent="0.35">
      <c r="B24" t="s">
        <v>136</v>
      </c>
      <c r="D24" s="74">
        <v>556</v>
      </c>
      <c r="E24" s="74"/>
      <c r="F24" s="74"/>
      <c r="G24" s="74"/>
    </row>
    <row r="25" spans="2:7" x14ac:dyDescent="0.35">
      <c r="B25" s="2" t="s">
        <v>137</v>
      </c>
      <c r="C25" s="2"/>
      <c r="D25" s="75">
        <v>0.34715376068875298</v>
      </c>
      <c r="E25" s="75"/>
      <c r="F25" s="75"/>
      <c r="G25" s="75"/>
    </row>
  </sheetData>
  <pageMargins left="0.7" right="0.7" top="0.75" bottom="0.75" header="0.3" footer="0.3"/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50D6-7E16-4F8B-88FE-B0B6D8722F17}">
  <dimension ref="A1:P53"/>
  <sheetViews>
    <sheetView showGridLines="0" view="pageBreakPreview" topLeftCell="A24" zoomScale="115" zoomScaleNormal="70" zoomScaleSheetLayoutView="115" workbookViewId="0">
      <selection activeCell="L37" sqref="L37"/>
    </sheetView>
  </sheetViews>
  <sheetFormatPr defaultRowHeight="14.5" x14ac:dyDescent="0.35"/>
  <cols>
    <col min="1" max="1" width="15.26953125" bestFit="1" customWidth="1"/>
    <col min="2" max="2" width="7.6328125" bestFit="1" customWidth="1"/>
    <col min="3" max="3" width="15.7265625" bestFit="1" customWidth="1"/>
    <col min="4" max="4" width="11.90625" bestFit="1" customWidth="1"/>
    <col min="5" max="5" width="10.1796875" bestFit="1" customWidth="1"/>
    <col min="6" max="6" width="13.81640625" bestFit="1" customWidth="1"/>
    <col min="7" max="7" width="8.54296875" bestFit="1" customWidth="1"/>
    <col min="8" max="9" width="9.54296875" bestFit="1" customWidth="1"/>
    <col min="10" max="10" width="10.26953125" bestFit="1" customWidth="1"/>
    <col min="11" max="11" width="8.54296875" bestFit="1" customWidth="1"/>
    <col min="12" max="12" width="10.81640625" bestFit="1" customWidth="1"/>
    <col min="13" max="13" width="12.6328125" bestFit="1" customWidth="1"/>
    <col min="14" max="14" width="13.7265625" bestFit="1" customWidth="1"/>
    <col min="15" max="16" width="12.453125" bestFit="1" customWidth="1"/>
  </cols>
  <sheetData>
    <row r="1" spans="1:16" ht="14.4" customHeight="1" x14ac:dyDescent="0.35">
      <c r="A1" s="210" t="s">
        <v>172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</row>
    <row r="2" spans="1:16" ht="14.4" customHeight="1" x14ac:dyDescent="0.35">
      <c r="A2" s="210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</row>
    <row r="3" spans="1:16" x14ac:dyDescent="0.35">
      <c r="A3" s="210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</row>
    <row r="4" spans="1:16" x14ac:dyDescent="0.35">
      <c r="A4" s="210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</row>
    <row r="6" spans="1:16" x14ac:dyDescent="0.35">
      <c r="A6" s="139" t="s">
        <v>173</v>
      </c>
    </row>
    <row r="7" spans="1:16" ht="15.5" x14ac:dyDescent="0.35">
      <c r="A7" s="140" t="s">
        <v>174</v>
      </c>
      <c r="B7" s="141"/>
      <c r="C7" s="142"/>
      <c r="D7" s="141"/>
      <c r="E7" s="141"/>
      <c r="F7" s="141"/>
      <c r="G7" s="141"/>
      <c r="H7" s="141"/>
      <c r="I7" s="141"/>
      <c r="J7" s="141"/>
    </row>
    <row r="9" spans="1:16" x14ac:dyDescent="0.35">
      <c r="A9" s="143"/>
      <c r="B9" s="143"/>
      <c r="C9" s="211" t="s">
        <v>175</v>
      </c>
      <c r="D9" s="211"/>
      <c r="E9" s="211"/>
      <c r="F9" s="211"/>
      <c r="G9" s="211"/>
      <c r="H9" s="211"/>
      <c r="I9" s="143"/>
      <c r="J9" s="211" t="s">
        <v>176</v>
      </c>
      <c r="K9" s="211"/>
      <c r="L9" s="211"/>
      <c r="M9" s="143"/>
      <c r="N9" s="211" t="s">
        <v>177</v>
      </c>
      <c r="O9" s="211"/>
      <c r="P9" s="211"/>
    </row>
    <row r="10" spans="1:16" ht="43.5" x14ac:dyDescent="0.35">
      <c r="A10" s="144" t="s">
        <v>178</v>
      </c>
      <c r="B10" s="144" t="s">
        <v>179</v>
      </c>
      <c r="C10" s="145" t="s">
        <v>136</v>
      </c>
      <c r="D10" s="145" t="s">
        <v>180</v>
      </c>
      <c r="E10" s="145" t="s">
        <v>133</v>
      </c>
      <c r="F10" s="145" t="s">
        <v>181</v>
      </c>
      <c r="G10" s="145" t="s">
        <v>130</v>
      </c>
      <c r="H10" s="145"/>
      <c r="I10" s="146"/>
      <c r="J10" s="146" t="s">
        <v>182</v>
      </c>
      <c r="K10" s="146" t="s">
        <v>64</v>
      </c>
      <c r="L10" s="146" t="s">
        <v>73</v>
      </c>
      <c r="M10" s="146"/>
      <c r="N10" s="146" t="s">
        <v>183</v>
      </c>
      <c r="O10" s="146" t="s">
        <v>184</v>
      </c>
      <c r="P10" s="146" t="s">
        <v>185</v>
      </c>
    </row>
    <row r="11" spans="1:16" s="90" customFormat="1" x14ac:dyDescent="0.35">
      <c r="A11" s="147"/>
      <c r="B11" s="147"/>
      <c r="C11" s="148"/>
      <c r="D11" s="148"/>
      <c r="E11" s="148"/>
      <c r="F11" s="148"/>
      <c r="G11" s="148"/>
      <c r="H11" s="148"/>
      <c r="I11" s="149"/>
      <c r="J11" s="149"/>
      <c r="K11" s="149"/>
      <c r="L11" s="149"/>
      <c r="M11" s="149"/>
      <c r="N11" s="149"/>
      <c r="O11" s="149"/>
      <c r="P11" s="149"/>
    </row>
    <row r="12" spans="1:16" s="154" customFormat="1" x14ac:dyDescent="0.35">
      <c r="A12" s="150" t="str">
        <f>[1]Data!C7</f>
        <v>Indraprastha Gas</v>
      </c>
      <c r="B12" s="150"/>
      <c r="C12" s="151">
        <v>551.95000000000005</v>
      </c>
      <c r="D12" s="151">
        <v>70</v>
      </c>
      <c r="E12" s="151">
        <v>38674.83</v>
      </c>
      <c r="F12" s="151">
        <v>-2068.09</v>
      </c>
      <c r="G12" s="151">
        <v>36606.74</v>
      </c>
      <c r="H12" s="151"/>
      <c r="I12" s="152"/>
      <c r="J12" s="152">
        <v>14126.31</v>
      </c>
      <c r="K12" s="152">
        <v>2695.6362297496316</v>
      </c>
      <c r="L12" s="152">
        <v>1711.13</v>
      </c>
      <c r="M12" s="152"/>
      <c r="N12" s="153">
        <f>$G12/J12</f>
        <v>2.5913872766490327</v>
      </c>
      <c r="O12" s="153">
        <f t="shared" ref="O12:P12" si="0">$G12/K12</f>
        <v>13.58</v>
      </c>
      <c r="P12" s="153">
        <f t="shared" si="0"/>
        <v>21.393313190698542</v>
      </c>
    </row>
    <row r="13" spans="1:16" s="90" customFormat="1" x14ac:dyDescent="0.35">
      <c r="A13" s="155" t="str">
        <f>[1]Data!C3</f>
        <v>GAIL (India)</v>
      </c>
      <c r="B13" s="156"/>
      <c r="C13" s="157">
        <v>229.95</v>
      </c>
      <c r="D13" s="157">
        <v>657.51</v>
      </c>
      <c r="E13" s="157">
        <v>151148.91</v>
      </c>
      <c r="F13" s="157">
        <v>20081.64</v>
      </c>
      <c r="G13" s="157">
        <v>171230.55</v>
      </c>
      <c r="H13" s="158"/>
      <c r="I13" s="159"/>
      <c r="J13" s="160">
        <v>135177.60000000001</v>
      </c>
      <c r="K13" s="160">
        <v>19282.719594594593</v>
      </c>
      <c r="L13" s="160">
        <v>11293.19</v>
      </c>
      <c r="M13" s="161"/>
      <c r="N13" s="162">
        <f>$G13/J13</f>
        <v>1.2667080196718981</v>
      </c>
      <c r="O13" s="162">
        <f>$G13/K13</f>
        <v>8.8800000000000008</v>
      </c>
      <c r="P13" s="162">
        <f>E13/L13</f>
        <v>13.384075712885375</v>
      </c>
    </row>
    <row r="14" spans="1:16" x14ac:dyDescent="0.35">
      <c r="A14" s="155" t="str">
        <f>[1]Data!C4</f>
        <v>Adani Total Gas</v>
      </c>
      <c r="B14" s="163"/>
      <c r="C14" s="157">
        <v>854.05</v>
      </c>
      <c r="D14" s="157">
        <v>109.98</v>
      </c>
      <c r="E14" s="157">
        <v>93907.21</v>
      </c>
      <c r="F14" s="157">
        <v>1101.1399999999999</v>
      </c>
      <c r="G14" s="157">
        <v>95008.35</v>
      </c>
      <c r="H14" s="164"/>
      <c r="I14" s="164"/>
      <c r="J14" s="160">
        <v>4564.17</v>
      </c>
      <c r="K14" s="160">
        <v>1211.8411989795918</v>
      </c>
      <c r="L14" s="160">
        <v>689.12</v>
      </c>
      <c r="M14" s="165"/>
      <c r="N14" s="162">
        <f>$G14/J14</f>
        <v>20.816128671806705</v>
      </c>
      <c r="O14" s="162">
        <f t="shared" ref="O14:O19" si="1">$G14/K14</f>
        <v>78.400000000000006</v>
      </c>
      <c r="P14" s="162">
        <f t="shared" ref="P14:P20" si="2">E14/L14</f>
        <v>136.27120095193871</v>
      </c>
    </row>
    <row r="15" spans="1:16" x14ac:dyDescent="0.35">
      <c r="A15" s="155" t="str">
        <f>[1]Data!C5</f>
        <v>Petronet LNG</v>
      </c>
      <c r="B15" s="163"/>
      <c r="C15" s="157">
        <v>364.8</v>
      </c>
      <c r="D15" s="157">
        <v>150</v>
      </c>
      <c r="E15" s="157">
        <v>54727.6</v>
      </c>
      <c r="F15" s="157">
        <v>-4401.6299999999992</v>
      </c>
      <c r="G15" s="157">
        <v>50325.97</v>
      </c>
      <c r="H15" s="164"/>
      <c r="I15" s="164"/>
      <c r="J15" s="160">
        <v>54487.51</v>
      </c>
      <c r="K15" s="160">
        <v>6275.0586034912722</v>
      </c>
      <c r="L15" s="160">
        <v>3887.93</v>
      </c>
      <c r="M15" s="165"/>
      <c r="N15" s="162">
        <f t="shared" ref="N15:N19" si="3">$G15/J15</f>
        <v>0.92362396446451667</v>
      </c>
      <c r="O15" s="162">
        <f t="shared" si="1"/>
        <v>8.02</v>
      </c>
      <c r="P15" s="162">
        <f t="shared" si="2"/>
        <v>14.076282237591727</v>
      </c>
    </row>
    <row r="16" spans="1:16" x14ac:dyDescent="0.35">
      <c r="A16" s="155" t="str">
        <f>[1]Data!C6</f>
        <v>Gujarat Gas</v>
      </c>
      <c r="B16" s="163"/>
      <c r="C16" s="157">
        <v>661</v>
      </c>
      <c r="D16" s="157">
        <v>68.84</v>
      </c>
      <c r="E16" s="157">
        <v>45495.86</v>
      </c>
      <c r="F16" s="157">
        <v>-775.86</v>
      </c>
      <c r="G16" s="157">
        <v>44720</v>
      </c>
      <c r="H16" s="164"/>
      <c r="I16" s="164"/>
      <c r="J16" s="160">
        <v>16358.98</v>
      </c>
      <c r="K16" s="160">
        <v>2146.9035045607297</v>
      </c>
      <c r="L16" s="160">
        <v>1257.46</v>
      </c>
      <c r="M16" s="165"/>
      <c r="N16" s="162">
        <f t="shared" si="3"/>
        <v>2.7336667689550329</v>
      </c>
      <c r="O16" s="162">
        <f t="shared" si="1"/>
        <v>20.83</v>
      </c>
      <c r="P16" s="162">
        <f t="shared" si="2"/>
        <v>36.180761217056606</v>
      </c>
    </row>
    <row r="17" spans="1:16" x14ac:dyDescent="0.35">
      <c r="A17" s="155" t="str">
        <f>[1]Data!C8</f>
        <v>Guj.St.Petronet</v>
      </c>
      <c r="B17" s="163"/>
      <c r="C17" s="157">
        <v>445.4</v>
      </c>
      <c r="D17" s="157">
        <v>56.42</v>
      </c>
      <c r="E17" s="157">
        <v>25140.95</v>
      </c>
      <c r="F17" s="157">
        <v>-1259.9499999999998</v>
      </c>
      <c r="G17" s="157">
        <v>23881</v>
      </c>
      <c r="H17" s="164"/>
      <c r="I17" s="164"/>
      <c r="J17" s="160">
        <v>17913.509999999998</v>
      </c>
      <c r="K17" s="160">
        <v>3719.7819314641747</v>
      </c>
      <c r="L17" s="160">
        <v>2276.2600000000002</v>
      </c>
      <c r="M17" s="165"/>
      <c r="N17" s="162">
        <f t="shared" si="3"/>
        <v>1.3331279017903248</v>
      </c>
      <c r="O17" s="162">
        <f t="shared" si="1"/>
        <v>6.42</v>
      </c>
      <c r="P17" s="162">
        <f t="shared" si="2"/>
        <v>11.044849885338229</v>
      </c>
    </row>
    <row r="18" spans="1:16" x14ac:dyDescent="0.35">
      <c r="A18" s="155" t="str">
        <f>[1]Data!C9</f>
        <v>Mahanagar Gas</v>
      </c>
      <c r="B18" s="163"/>
      <c r="C18" s="157">
        <v>1839</v>
      </c>
      <c r="D18" s="157">
        <v>9.8800000000000008</v>
      </c>
      <c r="E18" s="157">
        <v>18169.2</v>
      </c>
      <c r="F18" s="157">
        <v>-259.21000000000004</v>
      </c>
      <c r="G18" s="157">
        <v>17909.989999999998</v>
      </c>
      <c r="H18" s="164"/>
      <c r="I18" s="164"/>
      <c r="J18" s="160">
        <v>6296.37</v>
      </c>
      <c r="K18" s="160">
        <v>1915.506951871658</v>
      </c>
      <c r="L18" s="160">
        <v>1205.2</v>
      </c>
      <c r="M18" s="165"/>
      <c r="N18" s="162">
        <f t="shared" si="3"/>
        <v>2.8444945262111343</v>
      </c>
      <c r="O18" s="162">
        <f t="shared" si="1"/>
        <v>9.3499999999999979</v>
      </c>
      <c r="P18" s="162">
        <f t="shared" si="2"/>
        <v>15.075672087620312</v>
      </c>
    </row>
    <row r="19" spans="1:16" x14ac:dyDescent="0.35">
      <c r="A19" s="155" t="str">
        <f>[1]Data!C10</f>
        <v>IRM Energy</v>
      </c>
      <c r="B19" s="163"/>
      <c r="C19" s="157">
        <v>423.3</v>
      </c>
      <c r="D19" s="157">
        <v>4.1100000000000003</v>
      </c>
      <c r="E19" s="157">
        <v>1739.47</v>
      </c>
      <c r="F19" s="157">
        <v>-237.23999999999998</v>
      </c>
      <c r="G19" s="157">
        <v>1502.23</v>
      </c>
      <c r="H19" s="164"/>
      <c r="I19" s="164"/>
      <c r="J19" s="160">
        <v>885.83</v>
      </c>
      <c r="K19" s="160">
        <v>166.91444444444446</v>
      </c>
      <c r="L19" s="160">
        <v>77.48</v>
      </c>
      <c r="M19" s="165"/>
      <c r="N19" s="162">
        <f t="shared" si="3"/>
        <v>1.695844575144215</v>
      </c>
      <c r="O19" s="162">
        <f t="shared" si="1"/>
        <v>9</v>
      </c>
      <c r="P19" s="162">
        <f t="shared" si="2"/>
        <v>22.450567888487353</v>
      </c>
    </row>
    <row r="20" spans="1:16" x14ac:dyDescent="0.35">
      <c r="A20" s="155" t="str">
        <f>[1]Data!C11</f>
        <v>Positron</v>
      </c>
      <c r="B20" s="163"/>
      <c r="C20" s="157">
        <v>537.04999999999995</v>
      </c>
      <c r="D20" s="157">
        <v>0.76</v>
      </c>
      <c r="E20" s="157">
        <v>408.17</v>
      </c>
      <c r="F20" s="157">
        <v>-0.12000000000000011</v>
      </c>
      <c r="G20" s="157">
        <v>408.05</v>
      </c>
      <c r="H20" s="164"/>
      <c r="I20" s="164"/>
      <c r="J20" s="160">
        <v>134.72999999999999</v>
      </c>
      <c r="K20" s="160">
        <v>12.731669266770671</v>
      </c>
      <c r="L20" s="160">
        <v>8.7899999999999991</v>
      </c>
      <c r="M20" s="165"/>
      <c r="N20" s="162">
        <f>$G20/J20</f>
        <v>3.0286498923773477</v>
      </c>
      <c r="O20" s="162">
        <f>$G20/K20</f>
        <v>32.049999999999997</v>
      </c>
      <c r="P20" s="162">
        <f t="shared" si="2"/>
        <v>46.435722411831634</v>
      </c>
    </row>
    <row r="21" spans="1:16" x14ac:dyDescent="0.35">
      <c r="A21" s="163"/>
      <c r="B21" s="163"/>
      <c r="C21" s="164"/>
      <c r="D21" s="166"/>
      <c r="E21" s="164"/>
      <c r="F21" s="164"/>
      <c r="G21" s="164"/>
      <c r="H21" s="164"/>
      <c r="I21" s="164"/>
      <c r="J21" s="152"/>
      <c r="K21" s="164"/>
      <c r="L21" s="164"/>
      <c r="M21" s="165"/>
      <c r="N21" s="162"/>
      <c r="O21" s="162"/>
      <c r="P21" s="162"/>
    </row>
    <row r="23" spans="1:16" x14ac:dyDescent="0.35">
      <c r="A23" s="167" t="s">
        <v>186</v>
      </c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8">
        <f>MAX(N12:N20)</f>
        <v>20.816128671806705</v>
      </c>
      <c r="O23" s="168">
        <f>MAX(O12:O20)</f>
        <v>78.400000000000006</v>
      </c>
      <c r="P23" s="168">
        <f t="shared" ref="P23" si="4">MAX(P12:P20)</f>
        <v>136.27120095193871</v>
      </c>
    </row>
    <row r="24" spans="1:16" x14ac:dyDescent="0.35">
      <c r="A24" s="167" t="s">
        <v>187</v>
      </c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8">
        <f>QUARTILE(N12:N20,3)</f>
        <v>2.8444945262111343</v>
      </c>
      <c r="O24" s="168">
        <f t="shared" ref="O24:P24" si="5">QUARTILE(O12:O20,3)</f>
        <v>20.83</v>
      </c>
      <c r="P24" s="168">
        <f t="shared" si="5"/>
        <v>36.180761217056606</v>
      </c>
    </row>
    <row r="25" spans="1:16" x14ac:dyDescent="0.35">
      <c r="A25" s="169" t="s">
        <v>99</v>
      </c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70">
        <f>AVERAGE(N12:N20)</f>
        <v>4.1370701774522445</v>
      </c>
      <c r="O25" s="170">
        <f t="shared" ref="O25:P25" si="6">AVERAGE(O12:O20)</f>
        <v>20.725555555555552</v>
      </c>
      <c r="P25" s="170">
        <f t="shared" si="6"/>
        <v>35.14582728704984</v>
      </c>
    </row>
    <row r="26" spans="1:16" x14ac:dyDescent="0.35">
      <c r="A26" s="169" t="s">
        <v>100</v>
      </c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70">
        <f>MEDIAN(N12:N20)</f>
        <v>2.5913872766490327</v>
      </c>
      <c r="O26" s="170">
        <f t="shared" ref="O26:P26" si="7">MEDIAN(O12:O20)</f>
        <v>9.3499999999999979</v>
      </c>
      <c r="P26" s="170">
        <f t="shared" si="7"/>
        <v>21.393313190698542</v>
      </c>
    </row>
    <row r="27" spans="1:16" x14ac:dyDescent="0.35">
      <c r="A27" s="167" t="s">
        <v>188</v>
      </c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8">
        <f>QUARTILE(N12:N20,1)</f>
        <v>1.3331279017903248</v>
      </c>
      <c r="O27" s="168">
        <f t="shared" ref="O27:P27" si="8">QUARTILE(O12:O20,1)</f>
        <v>8.8800000000000008</v>
      </c>
      <c r="P27" s="168">
        <f t="shared" si="8"/>
        <v>14.076282237591727</v>
      </c>
    </row>
    <row r="28" spans="1:16" x14ac:dyDescent="0.35">
      <c r="A28" s="167" t="s">
        <v>189</v>
      </c>
      <c r="B28" s="167"/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8">
        <f>MIN(N12:N20)</f>
        <v>0.92362396446451667</v>
      </c>
      <c r="O28" s="168">
        <f t="shared" ref="O28:P28" si="9">MIN(O12:O20)</f>
        <v>6.42</v>
      </c>
      <c r="P28" s="168">
        <f t="shared" si="9"/>
        <v>11.044849885338229</v>
      </c>
    </row>
    <row r="30" spans="1:16" x14ac:dyDescent="0.35">
      <c r="A30" s="171" t="s">
        <v>190</v>
      </c>
      <c r="B30" s="172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46" t="s">
        <v>183</v>
      </c>
      <c r="O30" s="173" t="s">
        <v>184</v>
      </c>
      <c r="P30" s="146" t="s">
        <v>185</v>
      </c>
    </row>
    <row r="31" spans="1:16" x14ac:dyDescent="0.35">
      <c r="N31" s="200">
        <f>N$25*J12</f>
        <v>58441.535818445416</v>
      </c>
      <c r="O31" s="200">
        <f>O$25*K12</f>
        <v>55868.558437244297</v>
      </c>
      <c r="P31" s="200">
        <f>P$25*L12</f>
        <v>60139.079445689596</v>
      </c>
    </row>
    <row r="32" spans="1:16" x14ac:dyDescent="0.35">
      <c r="A32" s="174" t="s">
        <v>191</v>
      </c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5">
        <f>N$26*J12</f>
        <v>36606.74</v>
      </c>
      <c r="O32" s="175">
        <f t="shared" ref="O32:P32" si="10">O$26*K12</f>
        <v>25204.198748159051</v>
      </c>
      <c r="P32" s="175">
        <f t="shared" si="10"/>
        <v>36606.74</v>
      </c>
    </row>
    <row r="33" spans="1:16" x14ac:dyDescent="0.35">
      <c r="A33" s="174" t="s">
        <v>181</v>
      </c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5">
        <f>$F$12</f>
        <v>-2068.09</v>
      </c>
      <c r="O33" s="175">
        <f t="shared" ref="O33:P33" si="11">$F$12</f>
        <v>-2068.09</v>
      </c>
      <c r="P33" s="175">
        <f t="shared" si="11"/>
        <v>-2068.09</v>
      </c>
    </row>
    <row r="34" spans="1:16" x14ac:dyDescent="0.35">
      <c r="A34" s="174" t="s">
        <v>192</v>
      </c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5">
        <f>N32-N33</f>
        <v>38674.83</v>
      </c>
      <c r="O34" s="175">
        <f t="shared" ref="O34" si="12">O32-O33</f>
        <v>27272.288748159051</v>
      </c>
      <c r="P34" s="175">
        <f>P32-P33</f>
        <v>38674.83</v>
      </c>
    </row>
    <row r="35" spans="1:16" x14ac:dyDescent="0.35">
      <c r="A35" s="174" t="s">
        <v>180</v>
      </c>
      <c r="B35" s="174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6">
        <f>$D$12</f>
        <v>70</v>
      </c>
      <c r="O35" s="176">
        <f>$D$12</f>
        <v>70</v>
      </c>
      <c r="P35" s="176">
        <f>$D$12</f>
        <v>70</v>
      </c>
    </row>
    <row r="36" spans="1:16" x14ac:dyDescent="0.35">
      <c r="N36" s="90"/>
      <c r="O36" s="90"/>
      <c r="P36" s="90"/>
    </row>
    <row r="37" spans="1:16" x14ac:dyDescent="0.35">
      <c r="A37" s="177" t="s">
        <v>193</v>
      </c>
      <c r="B37" s="177"/>
      <c r="C37" s="177"/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78">
        <f>N34/N35</f>
        <v>552.4975714285714</v>
      </c>
      <c r="O37" s="178">
        <f>O34/O35</f>
        <v>389.60412497370072</v>
      </c>
      <c r="P37" s="178">
        <f t="shared" ref="P37" si="13">P34/P35</f>
        <v>552.4975714285714</v>
      </c>
    </row>
    <row r="38" spans="1:16" x14ac:dyDescent="0.35">
      <c r="A38" s="179"/>
      <c r="B38" s="179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201">
        <f>+(N31-N32)/N35</f>
        <v>311.92565454922027</v>
      </c>
      <c r="O38" s="201">
        <f>+(O31-O32)/O35</f>
        <v>438.06228127264637</v>
      </c>
      <c r="P38" s="201">
        <f>+(P31-P32)/P35</f>
        <v>336.17627779556568</v>
      </c>
    </row>
    <row r="39" spans="1:16" x14ac:dyDescent="0.35">
      <c r="A39" s="139"/>
    </row>
    <row r="40" spans="1:16" x14ac:dyDescent="0.35">
      <c r="N40" t="str">
        <f>IF(N37&gt;$C$12,"Undervalued","Overvalued")</f>
        <v>Undervalued</v>
      </c>
      <c r="O40" t="str">
        <f>IF(O37&gt;$C$12,"Undervalued","Overvalued")</f>
        <v>Overvalued</v>
      </c>
      <c r="P40" t="str">
        <f>IF(P37&gt;$C$12,"Undervalued","Overvalued")</f>
        <v>Undervalued</v>
      </c>
    </row>
    <row r="44" spans="1:16" x14ac:dyDescent="0.35">
      <c r="A44" s="219" t="s">
        <v>214</v>
      </c>
      <c r="B44" s="219" t="s">
        <v>215</v>
      </c>
      <c r="C44" s="219" t="s">
        <v>216</v>
      </c>
      <c r="D44" s="219" t="s">
        <v>217</v>
      </c>
      <c r="E44" s="219" t="s">
        <v>218</v>
      </c>
      <c r="F44" s="219" t="s">
        <v>219</v>
      </c>
      <c r="G44" s="219" t="s">
        <v>181</v>
      </c>
      <c r="H44" s="219" t="s">
        <v>220</v>
      </c>
      <c r="I44" s="219" t="s">
        <v>221</v>
      </c>
      <c r="J44" s="219" t="s">
        <v>222</v>
      </c>
      <c r="K44" s="219" t="s">
        <v>64</v>
      </c>
      <c r="L44" s="219" t="s">
        <v>223</v>
      </c>
      <c r="M44" s="219" t="s">
        <v>224</v>
      </c>
      <c r="N44" s="219" t="s">
        <v>225</v>
      </c>
    </row>
    <row r="45" spans="1:16" x14ac:dyDescent="0.35">
      <c r="A45" s="218" t="s">
        <v>226</v>
      </c>
      <c r="B45" s="221">
        <v>551.95000000000005</v>
      </c>
      <c r="C45" s="221">
        <v>70</v>
      </c>
      <c r="D45" s="220">
        <v>38674.83</v>
      </c>
      <c r="E45" s="221">
        <v>81.17</v>
      </c>
      <c r="F45" s="221">
        <v>2149.2600000000002</v>
      </c>
      <c r="G45" s="220">
        <v>-2068.09</v>
      </c>
      <c r="H45" s="220">
        <v>36606.74</v>
      </c>
      <c r="I45" s="221">
        <v>36606.74</v>
      </c>
      <c r="J45" s="221">
        <v>14126.31</v>
      </c>
      <c r="K45" s="221">
        <v>2695.6362297496316</v>
      </c>
      <c r="L45" s="221">
        <v>13.58</v>
      </c>
      <c r="M45" s="221">
        <v>1711.13</v>
      </c>
      <c r="N45" s="222">
        <v>38674.83</v>
      </c>
    </row>
    <row r="46" spans="1:16" x14ac:dyDescent="0.35">
      <c r="A46" s="218" t="s">
        <v>227</v>
      </c>
      <c r="B46" s="221">
        <v>229.95</v>
      </c>
      <c r="C46" s="221">
        <v>657.51</v>
      </c>
      <c r="D46" s="220">
        <v>151148.91</v>
      </c>
      <c r="E46" s="221">
        <v>21793.77</v>
      </c>
      <c r="F46" s="221">
        <v>1712.13</v>
      </c>
      <c r="G46" s="220">
        <v>20081.64</v>
      </c>
      <c r="H46" s="220">
        <v>171230.55</v>
      </c>
      <c r="I46" s="221">
        <v>171230.55</v>
      </c>
      <c r="J46" s="221">
        <v>135177.60000000001</v>
      </c>
      <c r="K46" s="221">
        <v>19282.719594594593</v>
      </c>
      <c r="L46" s="221">
        <v>8.8800000000000008</v>
      </c>
      <c r="M46" s="221">
        <v>11293.19</v>
      </c>
      <c r="N46" s="222">
        <v>151148.91</v>
      </c>
    </row>
    <row r="47" spans="1:16" x14ac:dyDescent="0.35">
      <c r="A47" s="218" t="s">
        <v>228</v>
      </c>
      <c r="B47" s="221">
        <v>854.05</v>
      </c>
      <c r="C47" s="221">
        <v>109.98</v>
      </c>
      <c r="D47" s="220">
        <v>93907.21</v>
      </c>
      <c r="E47" s="221">
        <v>1557.25</v>
      </c>
      <c r="F47" s="221">
        <v>456.11</v>
      </c>
      <c r="G47" s="220">
        <v>1101.1399999999999</v>
      </c>
      <c r="H47" s="220">
        <v>95008.35</v>
      </c>
      <c r="I47" s="221">
        <v>95008.35</v>
      </c>
      <c r="J47" s="221">
        <v>4564.17</v>
      </c>
      <c r="K47" s="221">
        <v>1211.8411989795918</v>
      </c>
      <c r="L47" s="221">
        <v>78.400000000000006</v>
      </c>
      <c r="M47" s="221">
        <v>689.12</v>
      </c>
      <c r="N47" s="222">
        <v>93907.21</v>
      </c>
    </row>
    <row r="48" spans="1:16" x14ac:dyDescent="0.35">
      <c r="A48" s="218" t="s">
        <v>229</v>
      </c>
      <c r="B48" s="221">
        <v>364.8</v>
      </c>
      <c r="C48" s="221">
        <v>150</v>
      </c>
      <c r="D48" s="220">
        <v>54727.6</v>
      </c>
      <c r="E48" s="221">
        <v>3008.1</v>
      </c>
      <c r="F48" s="221">
        <v>7409.73</v>
      </c>
      <c r="G48" s="220">
        <v>-4401.6299999999992</v>
      </c>
      <c r="H48" s="220">
        <v>50325.97</v>
      </c>
      <c r="I48" s="221">
        <v>50325.97</v>
      </c>
      <c r="J48" s="221">
        <v>54487.51</v>
      </c>
      <c r="K48" s="221">
        <v>6275.0586034912722</v>
      </c>
      <c r="L48" s="221">
        <v>8.02</v>
      </c>
      <c r="M48" s="221">
        <v>3887.93</v>
      </c>
      <c r="N48" s="222">
        <v>54727.6</v>
      </c>
    </row>
    <row r="49" spans="1:14" x14ac:dyDescent="0.35">
      <c r="A49" s="218" t="s">
        <v>230</v>
      </c>
      <c r="B49" s="221">
        <v>661</v>
      </c>
      <c r="C49" s="221">
        <v>68.84</v>
      </c>
      <c r="D49" s="220">
        <v>45495.86</v>
      </c>
      <c r="E49" s="221">
        <v>150.26</v>
      </c>
      <c r="F49" s="221">
        <v>926.12</v>
      </c>
      <c r="G49" s="220">
        <v>-775.86</v>
      </c>
      <c r="H49" s="220">
        <v>44720</v>
      </c>
      <c r="I49" s="221">
        <v>44720</v>
      </c>
      <c r="J49" s="221">
        <v>16358.98</v>
      </c>
      <c r="K49" s="221">
        <v>2146.9035045607297</v>
      </c>
      <c r="L49" s="221">
        <v>20.83</v>
      </c>
      <c r="M49" s="221">
        <v>1257.46</v>
      </c>
      <c r="N49" s="222">
        <v>45495.86</v>
      </c>
    </row>
    <row r="50" spans="1:14" x14ac:dyDescent="0.35">
      <c r="A50" s="218" t="s">
        <v>231</v>
      </c>
      <c r="B50" s="221">
        <v>445.4</v>
      </c>
      <c r="C50" s="221">
        <v>56.42</v>
      </c>
      <c r="D50" s="220">
        <v>25140.95</v>
      </c>
      <c r="E50" s="221">
        <v>139.61000000000001</v>
      </c>
      <c r="F50" s="221">
        <v>1399.56</v>
      </c>
      <c r="G50" s="220">
        <v>-1259.9499999999998</v>
      </c>
      <c r="H50" s="220">
        <v>23881</v>
      </c>
      <c r="I50" s="221">
        <v>23881</v>
      </c>
      <c r="J50" s="221">
        <v>17913.509999999998</v>
      </c>
      <c r="K50" s="221">
        <v>3719.7819314641747</v>
      </c>
      <c r="L50" s="221">
        <v>6.42</v>
      </c>
      <c r="M50" s="221">
        <v>2276.2600000000002</v>
      </c>
      <c r="N50" s="222">
        <v>25140.95</v>
      </c>
    </row>
    <row r="51" spans="1:14" x14ac:dyDescent="0.35">
      <c r="A51" s="218" t="s">
        <v>232</v>
      </c>
      <c r="B51" s="221">
        <v>1839</v>
      </c>
      <c r="C51" s="221">
        <v>9.8800000000000008</v>
      </c>
      <c r="D51" s="220">
        <v>18169.2</v>
      </c>
      <c r="E51" s="221">
        <v>139.26</v>
      </c>
      <c r="F51" s="221">
        <v>398.47</v>
      </c>
      <c r="G51" s="220">
        <v>-259.21000000000004</v>
      </c>
      <c r="H51" s="220">
        <v>17909.989999999998</v>
      </c>
      <c r="I51" s="221">
        <v>17909.990000000002</v>
      </c>
      <c r="J51" s="221">
        <v>6296.37</v>
      </c>
      <c r="K51" s="221">
        <v>1915.506951871658</v>
      </c>
      <c r="L51" s="221">
        <v>9.35</v>
      </c>
      <c r="M51" s="221">
        <v>1205.2</v>
      </c>
      <c r="N51" s="222">
        <v>18169.2</v>
      </c>
    </row>
    <row r="52" spans="1:14" x14ac:dyDescent="0.35">
      <c r="A52" s="218" t="s">
        <v>233</v>
      </c>
      <c r="B52" s="221">
        <v>423.3</v>
      </c>
      <c r="C52" s="221">
        <v>4.1100000000000003</v>
      </c>
      <c r="D52" s="220">
        <v>1739.47</v>
      </c>
      <c r="E52" s="221">
        <v>250.54</v>
      </c>
      <c r="F52" s="221">
        <v>487.78</v>
      </c>
      <c r="G52" s="220">
        <v>-237.23999999999998</v>
      </c>
      <c r="H52" s="220">
        <v>1502.23</v>
      </c>
      <c r="I52" s="221">
        <v>1502.23</v>
      </c>
      <c r="J52" s="221">
        <v>885.83</v>
      </c>
      <c r="K52" s="221">
        <v>166.91444444444446</v>
      </c>
      <c r="L52" s="221">
        <v>9</v>
      </c>
      <c r="M52" s="221">
        <v>77.48</v>
      </c>
      <c r="N52" s="222">
        <v>1739.47</v>
      </c>
    </row>
    <row r="53" spans="1:14" x14ac:dyDescent="0.35">
      <c r="A53" s="218" t="s">
        <v>234</v>
      </c>
      <c r="B53" s="221">
        <v>537.04999999999995</v>
      </c>
      <c r="C53" s="221">
        <v>0.76</v>
      </c>
      <c r="D53" s="220">
        <v>408.17</v>
      </c>
      <c r="E53" s="221">
        <v>7.42</v>
      </c>
      <c r="F53" s="221">
        <v>7.54</v>
      </c>
      <c r="G53" s="220">
        <v>-0.12000000000000011</v>
      </c>
      <c r="H53" s="220">
        <v>408.05</v>
      </c>
      <c r="I53" s="221">
        <v>408.05</v>
      </c>
      <c r="J53" s="221">
        <v>134.72999999999999</v>
      </c>
      <c r="K53" s="221">
        <v>12.731669266770671</v>
      </c>
      <c r="L53" s="221">
        <v>32.049999999999997</v>
      </c>
      <c r="M53" s="221">
        <v>8.7899999999999991</v>
      </c>
      <c r="N53" s="222">
        <v>408.17</v>
      </c>
    </row>
  </sheetData>
  <mergeCells count="4">
    <mergeCell ref="A1:P4"/>
    <mergeCell ref="C9:H9"/>
    <mergeCell ref="J9:L9"/>
    <mergeCell ref="N9:P9"/>
  </mergeCells>
  <pageMargins left="0.7" right="0.7" top="0.75" bottom="0.75" header="0.3" footer="0.3"/>
  <pageSetup scale="50" orientation="portrait" r:id="rId1"/>
  <colBreaks count="1" manualBreakCount="1">
    <brk id="1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4425-76EB-4EE5-87E5-29871945E642}">
  <dimension ref="A1:L24"/>
  <sheetViews>
    <sheetView showGridLines="0" view="pageBreakPreview" zoomScale="107" zoomScaleNormal="100" workbookViewId="0">
      <selection activeCell="I9" sqref="I9"/>
    </sheetView>
  </sheetViews>
  <sheetFormatPr defaultRowHeight="14.5" x14ac:dyDescent="0.35"/>
  <cols>
    <col min="1" max="1" width="32.08984375" bestFit="1" customWidth="1"/>
  </cols>
  <sheetData>
    <row r="1" spans="1:12" x14ac:dyDescent="0.35">
      <c r="C1" s="66">
        <f>'Historical Data'!G3</f>
        <v>43190</v>
      </c>
      <c r="D1" s="66">
        <f>'Historical Data'!H3</f>
        <v>43555</v>
      </c>
      <c r="E1" s="66">
        <f>'Historical Data'!I3</f>
        <v>43921</v>
      </c>
      <c r="F1" s="66">
        <f>'Historical Data'!J3</f>
        <v>44286</v>
      </c>
      <c r="G1" s="66">
        <f>'Historical Data'!K3</f>
        <v>44651</v>
      </c>
      <c r="H1" s="66">
        <f>'Historical Data'!L3</f>
        <v>45016</v>
      </c>
      <c r="I1" s="66" t="s">
        <v>158</v>
      </c>
    </row>
    <row r="2" spans="1:12" x14ac:dyDescent="0.35">
      <c r="A2" s="2" t="s">
        <v>159</v>
      </c>
      <c r="C2">
        <v>1</v>
      </c>
      <c r="D2">
        <v>2</v>
      </c>
      <c r="E2">
        <v>2.4</v>
      </c>
      <c r="F2">
        <v>2.8</v>
      </c>
      <c r="G2">
        <v>3.6</v>
      </c>
      <c r="H2">
        <v>18.5</v>
      </c>
      <c r="I2" s="124">
        <f>H2*(1+J5)</f>
        <v>34.738888888888887</v>
      </c>
      <c r="K2" s="96" t="s">
        <v>160</v>
      </c>
    </row>
    <row r="4" spans="1:12" x14ac:dyDescent="0.35">
      <c r="A4" s="96" t="s">
        <v>161</v>
      </c>
      <c r="D4" s="82">
        <v>0</v>
      </c>
      <c r="E4" s="82">
        <v>0.5</v>
      </c>
      <c r="F4" s="82">
        <v>-0.5</v>
      </c>
      <c r="G4" s="82">
        <v>0.25</v>
      </c>
      <c r="H4" s="82">
        <f t="shared" ref="H4" si="0">(H2-G2)/G2</f>
        <v>4.1388888888888893</v>
      </c>
      <c r="J4" s="125">
        <f>MEDIAN(D4:H4)</f>
        <v>0.25</v>
      </c>
      <c r="K4" s="126" t="s">
        <v>100</v>
      </c>
    </row>
    <row r="5" spans="1:12" x14ac:dyDescent="0.35">
      <c r="J5" s="26">
        <f>AVERAGE(D4:H4)</f>
        <v>0.87777777777777788</v>
      </c>
      <c r="K5" s="126" t="s">
        <v>99</v>
      </c>
    </row>
    <row r="6" spans="1:12" x14ac:dyDescent="0.35">
      <c r="A6" s="2" t="s">
        <v>162</v>
      </c>
      <c r="C6">
        <f>I2</f>
        <v>34.738888888888887</v>
      </c>
      <c r="J6" s="26"/>
    </row>
    <row r="7" spans="1:12" x14ac:dyDescent="0.35">
      <c r="A7" s="2" t="s">
        <v>145</v>
      </c>
      <c r="C7" s="82">
        <f>DCF_Model!M31</f>
        <v>7.6127761668707425E-2</v>
      </c>
    </row>
    <row r="9" spans="1:12" x14ac:dyDescent="0.35">
      <c r="A9" s="127" t="s">
        <v>163</v>
      </c>
      <c r="B9" s="128"/>
      <c r="C9" s="127">
        <f>C6/(C7)</f>
        <v>456.32352938558057</v>
      </c>
      <c r="E9" s="96" t="s">
        <v>164</v>
      </c>
      <c r="I9">
        <v>303.76566305253147</v>
      </c>
    </row>
    <row r="14" spans="1:12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1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35">
      <c r="A19" s="180"/>
      <c r="B19" s="181"/>
      <c r="C19" s="9"/>
      <c r="D19" s="182"/>
      <c r="E19" s="9"/>
      <c r="F19" s="9"/>
      <c r="G19" s="9"/>
      <c r="H19" s="9"/>
      <c r="I19" s="9"/>
      <c r="J19" s="9"/>
      <c r="K19" s="9"/>
      <c r="L19" s="9"/>
    </row>
    <row r="20" spans="1:12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35">
      <c r="A21" s="18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35">
      <c r="A23" s="180"/>
      <c r="B23" s="180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</sheetData>
  <pageMargins left="0.7" right="0.7" top="0.75" bottom="0.75" header="0.3" footer="0.3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3"/>
  <sheetViews>
    <sheetView view="pageBreakPreview" zoomScale="60" zoomScaleNormal="44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A64" sqref="A64"/>
    </sheetView>
  </sheetViews>
  <sheetFormatPr defaultColWidth="8.81640625" defaultRowHeight="14.5" x14ac:dyDescent="0.35"/>
  <cols>
    <col min="1" max="1" width="27.6328125" style="3" bestFit="1" customWidth="1"/>
    <col min="2" max="11" width="13.453125" style="3" bestFit="1" customWidth="1"/>
    <col min="12" max="16384" width="8.81640625" style="3"/>
  </cols>
  <sheetData>
    <row r="1" spans="1:11" s="1" customFormat="1" x14ac:dyDescent="0.35">
      <c r="A1" s="1" t="s">
        <v>0</v>
      </c>
      <c r="B1" s="1" t="s">
        <v>33</v>
      </c>
      <c r="E1" s="212" t="str">
        <f>IF(B2&lt;&gt;B3, "A NEW VERSION OF THE WORKSHEET IS AVAILABLE", "")</f>
        <v/>
      </c>
      <c r="F1" s="212"/>
      <c r="G1" s="212"/>
      <c r="H1" s="212"/>
      <c r="I1" s="212"/>
      <c r="J1" s="212"/>
      <c r="K1" s="212"/>
    </row>
    <row r="2" spans="1:11" x14ac:dyDescent="0.35">
      <c r="A2" s="1" t="s">
        <v>31</v>
      </c>
      <c r="B2" s="3">
        <v>2.1</v>
      </c>
      <c r="E2" s="213" t="s">
        <v>22</v>
      </c>
      <c r="F2" s="213"/>
      <c r="G2" s="213"/>
      <c r="H2" s="213"/>
      <c r="I2" s="213"/>
      <c r="J2" s="213"/>
      <c r="K2" s="213"/>
    </row>
    <row r="3" spans="1:11" x14ac:dyDescent="0.35">
      <c r="A3" s="1" t="s">
        <v>32</v>
      </c>
      <c r="B3" s="3">
        <v>2.1</v>
      </c>
    </row>
    <row r="4" spans="1:11" x14ac:dyDescent="0.35">
      <c r="A4" s="1"/>
    </row>
    <row r="5" spans="1:11" x14ac:dyDescent="0.35">
      <c r="A5" s="1" t="s">
        <v>34</v>
      </c>
    </row>
    <row r="6" spans="1:11" x14ac:dyDescent="0.35">
      <c r="A6" s="3" t="s">
        <v>28</v>
      </c>
      <c r="B6" s="3">
        <f>IF(B9&gt;0, B9/B8, 0)</f>
        <v>70.000074335625342</v>
      </c>
    </row>
    <row r="7" spans="1:11" x14ac:dyDescent="0.35">
      <c r="A7" s="3" t="s">
        <v>17</v>
      </c>
      <c r="B7">
        <v>2</v>
      </c>
    </row>
    <row r="8" spans="1:11" x14ac:dyDescent="0.35">
      <c r="A8" s="3" t="s">
        <v>29</v>
      </c>
      <c r="B8">
        <v>538.1</v>
      </c>
    </row>
    <row r="9" spans="1:11" x14ac:dyDescent="0.35">
      <c r="A9" s="3" t="s">
        <v>44</v>
      </c>
      <c r="B9">
        <v>37667.040000000001</v>
      </c>
    </row>
    <row r="15" spans="1:11" x14ac:dyDescent="0.35">
      <c r="A15" s="1" t="s">
        <v>23</v>
      </c>
    </row>
    <row r="16" spans="1:11" s="7" customFormat="1" x14ac:dyDescent="0.35">
      <c r="A16" s="6" t="s">
        <v>24</v>
      </c>
      <c r="B16" s="5">
        <v>42094</v>
      </c>
      <c r="C16" s="5">
        <v>42460</v>
      </c>
      <c r="D16" s="5">
        <v>42825</v>
      </c>
      <c r="E16" s="5">
        <v>43190</v>
      </c>
      <c r="F16" s="5">
        <v>43555</v>
      </c>
      <c r="G16" s="5">
        <v>43921</v>
      </c>
      <c r="H16" s="5">
        <v>44286</v>
      </c>
      <c r="I16" s="5">
        <v>44651</v>
      </c>
      <c r="J16" s="5">
        <v>45016</v>
      </c>
      <c r="K16" s="5">
        <v>45382</v>
      </c>
    </row>
    <row r="17" spans="1:11" s="4" customFormat="1" x14ac:dyDescent="0.35">
      <c r="A17" s="4" t="s">
        <v>1</v>
      </c>
      <c r="B17">
        <v>3680.99</v>
      </c>
      <c r="C17">
        <v>3685.79</v>
      </c>
      <c r="D17">
        <v>3814.78</v>
      </c>
      <c r="E17">
        <v>4535.47</v>
      </c>
      <c r="F17">
        <v>5764.84</v>
      </c>
      <c r="G17">
        <v>6485.27</v>
      </c>
      <c r="H17">
        <v>4940.8</v>
      </c>
      <c r="I17">
        <v>7709.96</v>
      </c>
      <c r="J17">
        <v>14145.85</v>
      </c>
      <c r="K17">
        <v>14000.02</v>
      </c>
    </row>
    <row r="18" spans="1:11" s="4" customFormat="1" x14ac:dyDescent="0.35">
      <c r="A18" s="3" t="s">
        <v>45</v>
      </c>
      <c r="B18">
        <v>2340.98</v>
      </c>
      <c r="C18">
        <v>2275.37</v>
      </c>
      <c r="D18">
        <v>2083.98</v>
      </c>
      <c r="E18">
        <v>2491.81</v>
      </c>
      <c r="F18">
        <v>3397.89</v>
      </c>
      <c r="G18">
        <v>3678.77</v>
      </c>
      <c r="H18">
        <v>2229.77</v>
      </c>
      <c r="I18">
        <v>4396.09</v>
      </c>
      <c r="J18">
        <v>10440.870000000001</v>
      </c>
      <c r="K18">
        <v>9813.7099999999991</v>
      </c>
    </row>
    <row r="19" spans="1:11" s="4" customFormat="1" x14ac:dyDescent="0.35">
      <c r="A19" s="3" t="s">
        <v>46</v>
      </c>
      <c r="B19">
        <v>0.17</v>
      </c>
      <c r="C19">
        <v>-0.74</v>
      </c>
      <c r="D19">
        <v>0.26</v>
      </c>
      <c r="E19">
        <v>0.4</v>
      </c>
      <c r="F19">
        <v>0.56999999999999995</v>
      </c>
      <c r="G19">
        <v>-0.59</v>
      </c>
      <c r="H19">
        <v>0.23</v>
      </c>
      <c r="I19">
        <v>3.76</v>
      </c>
      <c r="J19">
        <v>4.8499999999999996</v>
      </c>
      <c r="K19">
        <v>0.63</v>
      </c>
    </row>
    <row r="20" spans="1:11" s="4" customFormat="1" x14ac:dyDescent="0.35">
      <c r="A20" s="3" t="s">
        <v>47</v>
      </c>
      <c r="B20">
        <v>136.16</v>
      </c>
      <c r="C20">
        <v>147.1</v>
      </c>
      <c r="D20">
        <v>149.09</v>
      </c>
      <c r="E20">
        <v>173.69</v>
      </c>
      <c r="F20">
        <v>209.58</v>
      </c>
      <c r="G20">
        <v>231.87</v>
      </c>
      <c r="H20">
        <v>224.05</v>
      </c>
      <c r="I20">
        <v>358.65</v>
      </c>
      <c r="J20">
        <v>493.02</v>
      </c>
      <c r="K20"/>
    </row>
    <row r="21" spans="1:11" s="4" customFormat="1" x14ac:dyDescent="0.35">
      <c r="A21" s="3" t="s">
        <v>48</v>
      </c>
      <c r="B21">
        <v>238.84</v>
      </c>
      <c r="C21">
        <v>275.33</v>
      </c>
      <c r="D21">
        <v>326.29000000000002</v>
      </c>
      <c r="E21">
        <v>390.57</v>
      </c>
      <c r="F21">
        <v>456.51</v>
      </c>
      <c r="G21">
        <v>536.32000000000005</v>
      </c>
      <c r="H21">
        <v>525.74</v>
      </c>
      <c r="I21">
        <v>525.69000000000005</v>
      </c>
      <c r="J21">
        <v>581.37</v>
      </c>
      <c r="K21"/>
    </row>
    <row r="22" spans="1:11" s="4" customFormat="1" x14ac:dyDescent="0.35">
      <c r="A22" s="3" t="s">
        <v>49</v>
      </c>
      <c r="B22">
        <v>66.010000000000005</v>
      </c>
      <c r="C22">
        <v>78.36</v>
      </c>
      <c r="D22">
        <v>91.71</v>
      </c>
      <c r="E22">
        <v>106.05</v>
      </c>
      <c r="F22">
        <v>142.55000000000001</v>
      </c>
      <c r="G22">
        <v>151.69999999999999</v>
      </c>
      <c r="H22">
        <v>134.38999999999999</v>
      </c>
      <c r="I22">
        <v>175.95</v>
      </c>
      <c r="J22">
        <v>188.18</v>
      </c>
      <c r="K22">
        <v>226.63</v>
      </c>
    </row>
    <row r="23" spans="1:11" s="4" customFormat="1" x14ac:dyDescent="0.35">
      <c r="A23" s="3" t="s">
        <v>50</v>
      </c>
      <c r="B23">
        <v>95.87</v>
      </c>
      <c r="C23">
        <v>95.13</v>
      </c>
      <c r="D23">
        <v>167.94</v>
      </c>
      <c r="E23">
        <v>199.26</v>
      </c>
      <c r="F23">
        <v>232.61</v>
      </c>
      <c r="G23">
        <v>303.58999999999997</v>
      </c>
      <c r="H23">
        <v>293.35000000000002</v>
      </c>
      <c r="I23">
        <v>290.27999999999997</v>
      </c>
      <c r="J23">
        <v>331.33</v>
      </c>
      <c r="K23"/>
    </row>
    <row r="24" spans="1:11" s="4" customFormat="1" x14ac:dyDescent="0.35">
      <c r="A24" s="3" t="s">
        <v>51</v>
      </c>
      <c r="B24">
        <v>9.5399999999999991</v>
      </c>
      <c r="C24">
        <v>38.340000000000003</v>
      </c>
      <c r="D24">
        <v>32.04</v>
      </c>
      <c r="E24">
        <v>49.46</v>
      </c>
      <c r="F24">
        <v>67.25</v>
      </c>
      <c r="G24">
        <v>46.11</v>
      </c>
      <c r="H24">
        <v>39.130000000000003</v>
      </c>
      <c r="I24">
        <v>72.81</v>
      </c>
      <c r="J24">
        <v>58.02</v>
      </c>
      <c r="K24">
        <v>1593.46</v>
      </c>
    </row>
    <row r="25" spans="1:11" s="4" customFormat="1" x14ac:dyDescent="0.35">
      <c r="A25" s="4" t="s">
        <v>4</v>
      </c>
      <c r="B25">
        <v>34.44</v>
      </c>
      <c r="C25">
        <v>29.21</v>
      </c>
      <c r="D25">
        <v>64.98</v>
      </c>
      <c r="E25">
        <v>90.44</v>
      </c>
      <c r="F25">
        <v>144.11000000000001</v>
      </c>
      <c r="G25">
        <v>151.88999999999999</v>
      </c>
      <c r="H25">
        <v>149.30000000000001</v>
      </c>
      <c r="I25">
        <v>213.45</v>
      </c>
      <c r="J25">
        <v>260.02999999999997</v>
      </c>
      <c r="K25">
        <v>363.21</v>
      </c>
    </row>
    <row r="26" spans="1:11" s="4" customFormat="1" x14ac:dyDescent="0.35">
      <c r="A26" s="4" t="s">
        <v>5</v>
      </c>
      <c r="B26">
        <v>148.72</v>
      </c>
      <c r="C26">
        <v>156.25</v>
      </c>
      <c r="D26">
        <v>167.07</v>
      </c>
      <c r="E26">
        <v>181.29</v>
      </c>
      <c r="F26">
        <v>201.07</v>
      </c>
      <c r="G26">
        <v>252.25</v>
      </c>
      <c r="H26">
        <v>290.39</v>
      </c>
      <c r="I26">
        <v>317.06</v>
      </c>
      <c r="J26">
        <v>363.36</v>
      </c>
      <c r="K26">
        <v>413.75</v>
      </c>
    </row>
    <row r="27" spans="1:11" s="4" customFormat="1" x14ac:dyDescent="0.35">
      <c r="A27" s="4" t="s">
        <v>6</v>
      </c>
      <c r="B27">
        <v>30.44</v>
      </c>
      <c r="C27">
        <v>9.92</v>
      </c>
      <c r="D27">
        <v>1.21</v>
      </c>
      <c r="E27">
        <v>1.69</v>
      </c>
      <c r="F27">
        <v>2.0499999999999998</v>
      </c>
      <c r="G27">
        <v>20.309999999999999</v>
      </c>
      <c r="H27">
        <v>22.02</v>
      </c>
      <c r="I27">
        <v>24.76</v>
      </c>
      <c r="J27">
        <v>26.84</v>
      </c>
      <c r="K27">
        <v>9.15</v>
      </c>
    </row>
    <row r="28" spans="1:11" s="4" customFormat="1" x14ac:dyDescent="0.35">
      <c r="A28" s="4" t="s">
        <v>7</v>
      </c>
      <c r="B28">
        <v>649.04</v>
      </c>
      <c r="C28">
        <v>638.46</v>
      </c>
      <c r="D28">
        <v>860.69</v>
      </c>
      <c r="E28">
        <v>1032.49</v>
      </c>
      <c r="F28">
        <v>1200.01</v>
      </c>
      <c r="G28">
        <v>1415.65</v>
      </c>
      <c r="H28">
        <v>1331.49</v>
      </c>
      <c r="I28">
        <v>1765.88</v>
      </c>
      <c r="J28">
        <v>1927.74</v>
      </c>
      <c r="K28">
        <v>2307.16</v>
      </c>
    </row>
    <row r="29" spans="1:11" s="4" customFormat="1" x14ac:dyDescent="0.35">
      <c r="A29" s="4" t="s">
        <v>8</v>
      </c>
      <c r="B29">
        <v>211.31</v>
      </c>
      <c r="C29">
        <v>219.41</v>
      </c>
      <c r="D29">
        <v>289.62</v>
      </c>
      <c r="E29">
        <v>361.72</v>
      </c>
      <c r="F29">
        <v>413.34</v>
      </c>
      <c r="G29">
        <v>279.11</v>
      </c>
      <c r="H29">
        <v>325.83999999999997</v>
      </c>
      <c r="I29">
        <v>450.93</v>
      </c>
      <c r="J29">
        <v>482.72</v>
      </c>
      <c r="K29">
        <v>559.08000000000004</v>
      </c>
    </row>
    <row r="30" spans="1:11" s="4" customFormat="1" x14ac:dyDescent="0.35">
      <c r="A30" s="4" t="s">
        <v>9</v>
      </c>
      <c r="B30">
        <v>437.73</v>
      </c>
      <c r="C30">
        <v>419.05</v>
      </c>
      <c r="D30">
        <v>571.07000000000005</v>
      </c>
      <c r="E30">
        <v>670.77</v>
      </c>
      <c r="F30">
        <v>786.67</v>
      </c>
      <c r="G30">
        <v>1136.54</v>
      </c>
      <c r="H30">
        <v>1005.65</v>
      </c>
      <c r="I30">
        <v>1314.95</v>
      </c>
      <c r="J30">
        <v>1445.02</v>
      </c>
      <c r="K30">
        <v>1748.08</v>
      </c>
    </row>
    <row r="31" spans="1:11" s="4" customFormat="1" x14ac:dyDescent="0.35">
      <c r="A31" s="4" t="s">
        <v>35</v>
      </c>
      <c r="B31">
        <v>84</v>
      </c>
      <c r="C31">
        <v>84</v>
      </c>
      <c r="D31">
        <v>119</v>
      </c>
      <c r="E31">
        <v>140</v>
      </c>
      <c r="F31">
        <v>168</v>
      </c>
      <c r="G31">
        <v>196</v>
      </c>
      <c r="H31">
        <v>252</v>
      </c>
      <c r="I31">
        <v>385</v>
      </c>
      <c r="J31">
        <v>910</v>
      </c>
      <c r="K31">
        <v>630</v>
      </c>
    </row>
    <row r="32" spans="1:11" s="4" customFormat="1" x14ac:dyDescent="0.35"/>
    <row r="33" spans="1:11" x14ac:dyDescent="0.35">
      <c r="A33" s="4"/>
    </row>
    <row r="34" spans="1:11" x14ac:dyDescent="0.35">
      <c r="A34" s="4"/>
    </row>
    <row r="35" spans="1:11" x14ac:dyDescent="0.35">
      <c r="A35" s="4"/>
    </row>
    <row r="36" spans="1:11" x14ac:dyDescent="0.35">
      <c r="A36" s="4"/>
    </row>
    <row r="37" spans="1:11" x14ac:dyDescent="0.35">
      <c r="A37" s="4"/>
    </row>
    <row r="38" spans="1:11" x14ac:dyDescent="0.35">
      <c r="A38" s="4"/>
    </row>
    <row r="39" spans="1:11" x14ac:dyDescent="0.35">
      <c r="A39" s="4"/>
    </row>
    <row r="40" spans="1:11" x14ac:dyDescent="0.35">
      <c r="A40" s="1" t="s">
        <v>25</v>
      </c>
    </row>
    <row r="41" spans="1:11" s="7" customFormat="1" x14ac:dyDescent="0.35">
      <c r="A41" s="6" t="s">
        <v>24</v>
      </c>
      <c r="B41" s="5">
        <v>44651</v>
      </c>
      <c r="C41" s="5">
        <v>44742</v>
      </c>
      <c r="D41" s="5">
        <v>44834</v>
      </c>
      <c r="E41" s="5">
        <v>44926</v>
      </c>
      <c r="F41" s="5">
        <v>45016</v>
      </c>
      <c r="G41" s="5">
        <v>45107</v>
      </c>
      <c r="H41" s="5">
        <v>45199</v>
      </c>
      <c r="I41" s="5">
        <v>45291</v>
      </c>
      <c r="J41" s="5">
        <v>45382</v>
      </c>
      <c r="K41" s="5">
        <v>45473</v>
      </c>
    </row>
    <row r="42" spans="1:11" s="4" customFormat="1" x14ac:dyDescent="0.35">
      <c r="A42" s="4" t="s">
        <v>1</v>
      </c>
      <c r="B42">
        <v>2405.92</v>
      </c>
      <c r="C42">
        <v>3193.85</v>
      </c>
      <c r="D42">
        <v>3554.01</v>
      </c>
      <c r="E42">
        <v>3710.81</v>
      </c>
      <c r="F42">
        <v>3681.99</v>
      </c>
      <c r="G42">
        <v>3406.99</v>
      </c>
      <c r="H42">
        <v>3458.51</v>
      </c>
      <c r="I42">
        <v>3550.41</v>
      </c>
      <c r="J42">
        <v>3596.79</v>
      </c>
      <c r="K42">
        <v>3520.6</v>
      </c>
    </row>
    <row r="43" spans="1:11" s="4" customFormat="1" x14ac:dyDescent="0.35">
      <c r="A43" s="4" t="s">
        <v>2</v>
      </c>
      <c r="B43">
        <v>1905.46</v>
      </c>
      <c r="C43">
        <v>2576.34</v>
      </c>
      <c r="D43">
        <v>3026.49</v>
      </c>
      <c r="E43">
        <v>3282.34</v>
      </c>
      <c r="F43">
        <v>3221.16</v>
      </c>
      <c r="G43">
        <v>2764.61</v>
      </c>
      <c r="H43">
        <v>2801.57</v>
      </c>
      <c r="I43">
        <v>2992.26</v>
      </c>
      <c r="J43">
        <v>3074.24</v>
      </c>
      <c r="K43">
        <v>2938.75</v>
      </c>
    </row>
    <row r="44" spans="1:11" s="4" customFormat="1" x14ac:dyDescent="0.35">
      <c r="A44" s="4" t="s">
        <v>4</v>
      </c>
      <c r="B44">
        <v>77.39</v>
      </c>
      <c r="C44">
        <v>30.74</v>
      </c>
      <c r="D44">
        <v>109.99</v>
      </c>
      <c r="E44">
        <v>55.74</v>
      </c>
      <c r="F44">
        <v>70.89</v>
      </c>
      <c r="G44">
        <v>45.66</v>
      </c>
      <c r="H44">
        <v>133.97</v>
      </c>
      <c r="I44">
        <v>60.97</v>
      </c>
      <c r="J44">
        <v>109.44</v>
      </c>
      <c r="K44">
        <v>72.67</v>
      </c>
    </row>
    <row r="45" spans="1:11" s="4" customFormat="1" x14ac:dyDescent="0.35">
      <c r="A45" s="4" t="s">
        <v>5</v>
      </c>
      <c r="B45">
        <v>75.27</v>
      </c>
      <c r="C45">
        <v>85.67</v>
      </c>
      <c r="D45">
        <v>91.43</v>
      </c>
      <c r="E45">
        <v>92.49</v>
      </c>
      <c r="F45">
        <v>93.77</v>
      </c>
      <c r="G45">
        <v>98.93</v>
      </c>
      <c r="H45">
        <v>102.23</v>
      </c>
      <c r="I45">
        <v>101.82</v>
      </c>
      <c r="J45">
        <v>110.77</v>
      </c>
      <c r="K45">
        <v>114.31</v>
      </c>
    </row>
    <row r="46" spans="1:11" s="4" customFormat="1" x14ac:dyDescent="0.35">
      <c r="A46" s="4" t="s">
        <v>6</v>
      </c>
      <c r="B46">
        <v>4.88</v>
      </c>
      <c r="C46">
        <v>2.35</v>
      </c>
      <c r="D46">
        <v>3.08</v>
      </c>
      <c r="E46">
        <v>2.61</v>
      </c>
      <c r="F46">
        <v>2.5499999999999998</v>
      </c>
      <c r="G46">
        <v>2.37</v>
      </c>
      <c r="H46">
        <v>2.46</v>
      </c>
      <c r="I46">
        <v>1.77</v>
      </c>
      <c r="J46">
        <v>2.5499999999999998</v>
      </c>
      <c r="K46">
        <v>2.21</v>
      </c>
    </row>
    <row r="47" spans="1:11" s="4" customFormat="1" x14ac:dyDescent="0.35">
      <c r="A47" s="4" t="s">
        <v>7</v>
      </c>
      <c r="B47">
        <v>497.7</v>
      </c>
      <c r="C47">
        <v>560.23</v>
      </c>
      <c r="D47">
        <v>543</v>
      </c>
      <c r="E47">
        <v>389.11</v>
      </c>
      <c r="F47">
        <v>435.4</v>
      </c>
      <c r="G47">
        <v>586.74</v>
      </c>
      <c r="H47">
        <v>686.22</v>
      </c>
      <c r="I47">
        <v>515.53</v>
      </c>
      <c r="J47">
        <v>518.66999999999996</v>
      </c>
      <c r="K47">
        <v>538</v>
      </c>
    </row>
    <row r="48" spans="1:11" s="4" customFormat="1" x14ac:dyDescent="0.35">
      <c r="A48" s="4" t="s">
        <v>8</v>
      </c>
      <c r="B48">
        <v>136.1</v>
      </c>
      <c r="C48">
        <v>139.37</v>
      </c>
      <c r="D48">
        <v>126.85</v>
      </c>
      <c r="E48">
        <v>110.85</v>
      </c>
      <c r="F48">
        <v>105.65</v>
      </c>
      <c r="G48">
        <v>148.34</v>
      </c>
      <c r="H48">
        <v>151.41</v>
      </c>
      <c r="I48">
        <v>123.46</v>
      </c>
      <c r="J48">
        <v>135.87</v>
      </c>
      <c r="K48">
        <v>136.55000000000001</v>
      </c>
    </row>
    <row r="49" spans="1:11" s="4" customFormat="1" x14ac:dyDescent="0.35">
      <c r="A49" s="4" t="s">
        <v>9</v>
      </c>
      <c r="B49">
        <v>361.6</v>
      </c>
      <c r="C49">
        <v>420.86</v>
      </c>
      <c r="D49">
        <v>416.15</v>
      </c>
      <c r="E49">
        <v>278.26</v>
      </c>
      <c r="F49">
        <v>329.75</v>
      </c>
      <c r="G49">
        <v>438.4</v>
      </c>
      <c r="H49">
        <v>534.80999999999995</v>
      </c>
      <c r="I49">
        <v>392.07</v>
      </c>
      <c r="J49">
        <v>382.8</v>
      </c>
      <c r="K49">
        <v>401.45</v>
      </c>
    </row>
    <row r="50" spans="1:11" x14ac:dyDescent="0.35">
      <c r="A50" s="4" t="s">
        <v>3</v>
      </c>
      <c r="B50">
        <v>500.46</v>
      </c>
      <c r="C50">
        <v>617.51</v>
      </c>
      <c r="D50">
        <v>527.52</v>
      </c>
      <c r="E50">
        <v>428.47</v>
      </c>
      <c r="F50">
        <v>460.83</v>
      </c>
      <c r="G50">
        <v>642.38</v>
      </c>
      <c r="H50">
        <v>656.94</v>
      </c>
      <c r="I50">
        <v>558.15</v>
      </c>
      <c r="J50">
        <v>522.54999999999995</v>
      </c>
      <c r="K50">
        <v>581.85</v>
      </c>
    </row>
    <row r="51" spans="1:11" x14ac:dyDescent="0.35">
      <c r="A51" s="4"/>
    </row>
    <row r="52" spans="1:11" x14ac:dyDescent="0.35">
      <c r="A52" s="4"/>
    </row>
    <row r="53" spans="1:11" x14ac:dyDescent="0.35">
      <c r="A53" s="4"/>
    </row>
    <row r="54" spans="1:11" x14ac:dyDescent="0.35">
      <c r="A54" s="4"/>
    </row>
    <row r="55" spans="1:11" x14ac:dyDescent="0.35">
      <c r="A55" s="1" t="s">
        <v>26</v>
      </c>
    </row>
    <row r="56" spans="1:11" s="7" customFormat="1" x14ac:dyDescent="0.35">
      <c r="A56" s="6" t="s">
        <v>24</v>
      </c>
      <c r="B56" s="5">
        <v>42094</v>
      </c>
      <c r="C56" s="5">
        <v>42460</v>
      </c>
      <c r="D56" s="5">
        <v>42825</v>
      </c>
      <c r="E56" s="5">
        <v>43190</v>
      </c>
      <c r="F56" s="5">
        <v>43555</v>
      </c>
      <c r="G56" s="5">
        <v>43921</v>
      </c>
      <c r="H56" s="5">
        <v>44286</v>
      </c>
      <c r="I56" s="5">
        <v>44651</v>
      </c>
      <c r="J56" s="5">
        <v>45016</v>
      </c>
      <c r="K56" s="5">
        <v>45382</v>
      </c>
    </row>
    <row r="57" spans="1:11" x14ac:dyDescent="0.35">
      <c r="A57" s="4" t="s">
        <v>11</v>
      </c>
      <c r="B57">
        <v>140</v>
      </c>
      <c r="C57">
        <v>140</v>
      </c>
      <c r="D57">
        <v>140</v>
      </c>
      <c r="E57">
        <v>140</v>
      </c>
      <c r="F57">
        <v>140</v>
      </c>
      <c r="G57">
        <v>140</v>
      </c>
      <c r="H57">
        <v>140</v>
      </c>
      <c r="I57">
        <v>140</v>
      </c>
      <c r="J57">
        <v>140</v>
      </c>
      <c r="K57">
        <v>140</v>
      </c>
    </row>
    <row r="58" spans="1:11" x14ac:dyDescent="0.35">
      <c r="A58" s="4" t="s">
        <v>12</v>
      </c>
      <c r="B58">
        <v>1958.13</v>
      </c>
      <c r="C58">
        <v>2376.4299999999998</v>
      </c>
      <c r="D58">
        <v>2786.56</v>
      </c>
      <c r="E58">
        <v>3372.9</v>
      </c>
      <c r="F58">
        <v>3989.85</v>
      </c>
      <c r="G58">
        <v>4922.3599999999997</v>
      </c>
      <c r="H58">
        <v>5731.85</v>
      </c>
      <c r="I58">
        <v>6796.15</v>
      </c>
      <c r="J58">
        <v>6946.56</v>
      </c>
      <c r="K58">
        <v>8411.74</v>
      </c>
    </row>
    <row r="59" spans="1:11" x14ac:dyDescent="0.35">
      <c r="A59" s="4" t="s">
        <v>36</v>
      </c>
      <c r="B59">
        <v>145.31</v>
      </c>
      <c r="C59"/>
      <c r="D59"/>
      <c r="E59"/>
      <c r="F59"/>
      <c r="G59">
        <v>96.19</v>
      </c>
      <c r="H59">
        <v>113.04</v>
      </c>
      <c r="I59">
        <v>107.64</v>
      </c>
      <c r="J59">
        <v>82.77</v>
      </c>
      <c r="K59">
        <v>81.17</v>
      </c>
    </row>
    <row r="60" spans="1:11" x14ac:dyDescent="0.35">
      <c r="A60" s="4" t="s">
        <v>37</v>
      </c>
      <c r="B60">
        <v>832.63</v>
      </c>
      <c r="C60">
        <v>867.83</v>
      </c>
      <c r="D60">
        <v>1164.3900000000001</v>
      </c>
      <c r="E60">
        <v>1418.93</v>
      </c>
      <c r="F60">
        <v>1823.14</v>
      </c>
      <c r="G60">
        <v>2017.08</v>
      </c>
      <c r="H60">
        <v>2606.4499999999998</v>
      </c>
      <c r="I60">
        <v>3412.92</v>
      </c>
      <c r="J60">
        <v>4611.26</v>
      </c>
      <c r="K60">
        <v>4487.66</v>
      </c>
    </row>
    <row r="61" spans="1:11" s="1" customFormat="1" x14ac:dyDescent="0.35">
      <c r="A61" s="1" t="s">
        <v>13</v>
      </c>
      <c r="B61">
        <v>3076.07</v>
      </c>
      <c r="C61">
        <v>3384.26</v>
      </c>
      <c r="D61">
        <v>4090.95</v>
      </c>
      <c r="E61">
        <v>4931.83</v>
      </c>
      <c r="F61">
        <v>5952.99</v>
      </c>
      <c r="G61">
        <v>7175.63</v>
      </c>
      <c r="H61">
        <v>8591.34</v>
      </c>
      <c r="I61">
        <v>10456.709999999999</v>
      </c>
      <c r="J61">
        <v>11780.59</v>
      </c>
      <c r="K61">
        <v>13120.57</v>
      </c>
    </row>
    <row r="62" spans="1:11" x14ac:dyDescent="0.35">
      <c r="A62" s="4" t="s">
        <v>14</v>
      </c>
      <c r="B62">
        <v>1955.81</v>
      </c>
      <c r="C62">
        <v>2019.19</v>
      </c>
      <c r="D62">
        <v>2117.15</v>
      </c>
      <c r="E62">
        <v>2432.0300000000002</v>
      </c>
      <c r="F62">
        <v>2876.85</v>
      </c>
      <c r="G62">
        <v>3556.9</v>
      </c>
      <c r="H62">
        <v>4320.87</v>
      </c>
      <c r="I62">
        <v>5001.74</v>
      </c>
      <c r="J62">
        <v>5733.54</v>
      </c>
      <c r="K62">
        <v>6598.91</v>
      </c>
    </row>
    <row r="63" spans="1:11" x14ac:dyDescent="0.35">
      <c r="A63" s="4" t="s">
        <v>15</v>
      </c>
      <c r="B63">
        <v>254.1</v>
      </c>
      <c r="C63">
        <v>266.92</v>
      </c>
      <c r="D63">
        <v>351.79</v>
      </c>
      <c r="E63">
        <v>386.02</v>
      </c>
      <c r="F63">
        <v>478.08</v>
      </c>
      <c r="G63">
        <v>776.69</v>
      </c>
      <c r="H63">
        <v>846.94</v>
      </c>
      <c r="I63">
        <v>1378.6</v>
      </c>
      <c r="J63">
        <v>1433.74</v>
      </c>
      <c r="K63">
        <v>1396.44</v>
      </c>
    </row>
    <row r="64" spans="1:11" x14ac:dyDescent="0.35">
      <c r="A64" s="4" t="s">
        <v>16</v>
      </c>
      <c r="B64">
        <v>290.86</v>
      </c>
      <c r="C64">
        <v>259.17</v>
      </c>
      <c r="D64">
        <v>677.04</v>
      </c>
      <c r="E64">
        <v>1147.69</v>
      </c>
      <c r="F64">
        <v>1543.99</v>
      </c>
      <c r="G64">
        <v>258.12</v>
      </c>
      <c r="H64">
        <v>1825.82</v>
      </c>
      <c r="I64">
        <v>1975.8</v>
      </c>
      <c r="J64">
        <v>677.25</v>
      </c>
      <c r="K64">
        <v>1157.6099999999999</v>
      </c>
    </row>
    <row r="65" spans="1:11" x14ac:dyDescent="0.35">
      <c r="A65" s="4" t="s">
        <v>38</v>
      </c>
      <c r="B65">
        <v>575.29999999999995</v>
      </c>
      <c r="C65">
        <v>838.98</v>
      </c>
      <c r="D65">
        <v>944.97</v>
      </c>
      <c r="E65">
        <v>966.09</v>
      </c>
      <c r="F65">
        <v>1054.07</v>
      </c>
      <c r="G65">
        <v>2583.92</v>
      </c>
      <c r="H65">
        <v>1597.71</v>
      </c>
      <c r="I65">
        <v>2100.5700000000002</v>
      </c>
      <c r="J65">
        <v>3936.06</v>
      </c>
      <c r="K65">
        <v>3967.61</v>
      </c>
    </row>
    <row r="66" spans="1:11" s="1" customFormat="1" x14ac:dyDescent="0.35">
      <c r="A66" s="1" t="s">
        <v>13</v>
      </c>
      <c r="B66">
        <v>3076.07</v>
      </c>
      <c r="C66">
        <v>3384.26</v>
      </c>
      <c r="D66">
        <v>4090.95</v>
      </c>
      <c r="E66">
        <v>4931.83</v>
      </c>
      <c r="F66">
        <v>5952.99</v>
      </c>
      <c r="G66">
        <v>7175.63</v>
      </c>
      <c r="H66">
        <v>8591.34</v>
      </c>
      <c r="I66">
        <v>10456.709999999999</v>
      </c>
      <c r="J66">
        <v>11780.59</v>
      </c>
      <c r="K66">
        <v>13120.57</v>
      </c>
    </row>
    <row r="67" spans="1:11" s="4" customFormat="1" x14ac:dyDescent="0.35">
      <c r="A67" s="4" t="s">
        <v>43</v>
      </c>
      <c r="B67">
        <v>235.19</v>
      </c>
      <c r="C67">
        <v>251.14</v>
      </c>
      <c r="D67">
        <v>201.39</v>
      </c>
      <c r="E67">
        <v>226.14</v>
      </c>
      <c r="F67">
        <v>221.48</v>
      </c>
      <c r="G67">
        <v>170.39</v>
      </c>
      <c r="H67">
        <v>260.70999999999998</v>
      </c>
      <c r="I67">
        <v>520.55999999999995</v>
      </c>
      <c r="J67">
        <v>903.35</v>
      </c>
      <c r="K67">
        <v>1018.52</v>
      </c>
    </row>
    <row r="68" spans="1:11" x14ac:dyDescent="0.35">
      <c r="A68" s="4" t="s">
        <v>30</v>
      </c>
      <c r="B68">
        <v>43.47</v>
      </c>
      <c r="C68">
        <v>60.59</v>
      </c>
      <c r="D68">
        <v>56.54</v>
      </c>
      <c r="E68">
        <v>56.04</v>
      </c>
      <c r="F68">
        <v>54.59</v>
      </c>
      <c r="G68">
        <v>54.49</v>
      </c>
      <c r="H68">
        <v>49.49</v>
      </c>
      <c r="I68">
        <v>49.91</v>
      </c>
      <c r="J68">
        <v>53.84</v>
      </c>
      <c r="K68">
        <v>52.23</v>
      </c>
    </row>
    <row r="69" spans="1:11" x14ac:dyDescent="0.35">
      <c r="A69" s="3" t="s">
        <v>52</v>
      </c>
      <c r="B69">
        <v>231.2</v>
      </c>
      <c r="C69">
        <v>453.76</v>
      </c>
      <c r="D69">
        <v>608.59</v>
      </c>
      <c r="E69">
        <v>558.03</v>
      </c>
      <c r="F69">
        <v>607.09</v>
      </c>
      <c r="G69">
        <v>2179.94</v>
      </c>
      <c r="H69">
        <v>1132.29</v>
      </c>
      <c r="I69">
        <v>1361.64</v>
      </c>
      <c r="J69">
        <v>2633.23</v>
      </c>
      <c r="K69">
        <v>2149.2600000000002</v>
      </c>
    </row>
    <row r="70" spans="1:11" x14ac:dyDescent="0.35">
      <c r="A70" s="3" t="s">
        <v>39</v>
      </c>
      <c r="B70">
        <v>140000160</v>
      </c>
      <c r="C70">
        <v>140000160</v>
      </c>
      <c r="D70">
        <v>140000160</v>
      </c>
      <c r="E70">
        <v>700000800</v>
      </c>
      <c r="F70">
        <v>700000800</v>
      </c>
      <c r="G70">
        <v>700000800</v>
      </c>
      <c r="H70">
        <v>700000800</v>
      </c>
      <c r="I70">
        <v>700000800</v>
      </c>
      <c r="J70">
        <v>700000800</v>
      </c>
      <c r="K70"/>
    </row>
    <row r="71" spans="1:11" x14ac:dyDescent="0.35">
      <c r="A71" s="3" t="s">
        <v>40</v>
      </c>
      <c r="B71"/>
      <c r="D71"/>
      <c r="E71"/>
    </row>
    <row r="72" spans="1:11" x14ac:dyDescent="0.35">
      <c r="A72" s="3" t="s">
        <v>53</v>
      </c>
      <c r="B72">
        <v>10</v>
      </c>
      <c r="C72">
        <v>10</v>
      </c>
      <c r="D72">
        <v>10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35">
      <c r="A74" s="4"/>
    </row>
    <row r="75" spans="1:11" x14ac:dyDescent="0.35">
      <c r="A75" s="4"/>
    </row>
    <row r="76" spans="1:11" x14ac:dyDescent="0.35">
      <c r="A76" s="4"/>
    </row>
    <row r="77" spans="1:11" x14ac:dyDescent="0.35">
      <c r="A77" s="4"/>
    </row>
    <row r="78" spans="1:11" x14ac:dyDescent="0.35">
      <c r="A78" s="4"/>
    </row>
    <row r="79" spans="1:11" x14ac:dyDescent="0.35">
      <c r="A79" s="4"/>
    </row>
    <row r="80" spans="1:11" x14ac:dyDescent="0.35">
      <c r="A80" s="1" t="s">
        <v>27</v>
      </c>
    </row>
    <row r="81" spans="1:11" s="7" customFormat="1" x14ac:dyDescent="0.35">
      <c r="A81" s="6" t="s">
        <v>24</v>
      </c>
      <c r="B81" s="5">
        <v>42094</v>
      </c>
      <c r="C81" s="5">
        <v>42460</v>
      </c>
      <c r="D81" s="5">
        <v>42825</v>
      </c>
      <c r="E81" s="5">
        <v>43190</v>
      </c>
      <c r="F81" s="5">
        <v>43555</v>
      </c>
      <c r="G81" s="5">
        <v>43921</v>
      </c>
      <c r="H81" s="5">
        <v>44286</v>
      </c>
      <c r="I81" s="5">
        <v>44651</v>
      </c>
      <c r="J81" s="5">
        <v>45016</v>
      </c>
      <c r="K81" s="5">
        <v>45382</v>
      </c>
    </row>
    <row r="82" spans="1:11" s="1" customFormat="1" x14ac:dyDescent="0.35">
      <c r="A82" s="4" t="s">
        <v>18</v>
      </c>
      <c r="B82">
        <v>663.77</v>
      </c>
      <c r="C82">
        <v>653.49</v>
      </c>
      <c r="D82">
        <v>946.34</v>
      </c>
      <c r="E82">
        <v>879.33</v>
      </c>
      <c r="F82">
        <v>1157.1500000000001</v>
      </c>
      <c r="G82">
        <v>1360.75</v>
      </c>
      <c r="H82">
        <v>1545.97</v>
      </c>
      <c r="I82">
        <v>1897.9</v>
      </c>
      <c r="J82">
        <v>2230.59</v>
      </c>
      <c r="K82">
        <v>1535.66</v>
      </c>
    </row>
    <row r="83" spans="1:11" s="4" customFormat="1" x14ac:dyDescent="0.35">
      <c r="A83" s="4" t="s">
        <v>19</v>
      </c>
      <c r="B83">
        <v>-363.71</v>
      </c>
      <c r="C83">
        <v>-174.56</v>
      </c>
      <c r="D83">
        <v>-1113.96</v>
      </c>
      <c r="E83">
        <v>-716.99</v>
      </c>
      <c r="F83">
        <v>-1120.8399999999999</v>
      </c>
      <c r="G83">
        <v>-520.72</v>
      </c>
      <c r="H83">
        <v>-1826.38</v>
      </c>
      <c r="I83">
        <v>-1584.76</v>
      </c>
      <c r="J83">
        <v>-841.36</v>
      </c>
      <c r="K83">
        <v>-1094.82</v>
      </c>
    </row>
    <row r="84" spans="1:11" s="4" customFormat="1" x14ac:dyDescent="0.35">
      <c r="A84" s="4" t="s">
        <v>20</v>
      </c>
      <c r="B84">
        <v>-327.2</v>
      </c>
      <c r="C84">
        <v>-256.35000000000002</v>
      </c>
      <c r="D84">
        <v>-160.08000000000001</v>
      </c>
      <c r="E84">
        <v>-84.23</v>
      </c>
      <c r="F84">
        <v>-168.83</v>
      </c>
      <c r="G84">
        <v>-243.48</v>
      </c>
      <c r="H84">
        <v>-296.98</v>
      </c>
      <c r="I84">
        <v>-328.46</v>
      </c>
      <c r="J84">
        <v>-1358.62</v>
      </c>
      <c r="K84">
        <v>-333.66</v>
      </c>
    </row>
    <row r="85" spans="1:11" s="1" customFormat="1" x14ac:dyDescent="0.35">
      <c r="A85" s="4" t="s">
        <v>21</v>
      </c>
      <c r="B85">
        <v>-27.14</v>
      </c>
      <c r="C85">
        <v>222.58</v>
      </c>
      <c r="D85">
        <v>-327.7</v>
      </c>
      <c r="E85">
        <v>78.11</v>
      </c>
      <c r="F85">
        <v>-132.52000000000001</v>
      </c>
      <c r="G85">
        <v>596.54999999999995</v>
      </c>
      <c r="H85">
        <v>-577.39</v>
      </c>
      <c r="I85">
        <v>-15.32</v>
      </c>
      <c r="J85">
        <v>30.61</v>
      </c>
      <c r="K85">
        <v>107.18</v>
      </c>
    </row>
    <row r="86" spans="1:11" x14ac:dyDescent="0.35">
      <c r="A86" s="4"/>
    </row>
    <row r="87" spans="1:11" x14ac:dyDescent="0.35">
      <c r="A87" s="4"/>
    </row>
    <row r="88" spans="1:11" x14ac:dyDescent="0.35">
      <c r="A88" s="4"/>
    </row>
    <row r="89" spans="1:11" x14ac:dyDescent="0.35">
      <c r="A89" s="4"/>
    </row>
    <row r="90" spans="1:11" s="1" customFormat="1" x14ac:dyDescent="0.35">
      <c r="A90" s="1" t="s">
        <v>42</v>
      </c>
      <c r="B90">
        <v>83.89</v>
      </c>
      <c r="C90">
        <v>113.92</v>
      </c>
      <c r="D90">
        <v>202.99</v>
      </c>
      <c r="E90">
        <v>279.45</v>
      </c>
      <c r="F90">
        <v>305.45</v>
      </c>
      <c r="G90">
        <v>387.95</v>
      </c>
      <c r="H90">
        <v>512.35</v>
      </c>
      <c r="I90">
        <v>373.15</v>
      </c>
      <c r="J90">
        <v>428.7</v>
      </c>
      <c r="K90">
        <v>430.8</v>
      </c>
    </row>
    <row r="92" spans="1:11" s="1" customFormat="1" x14ac:dyDescent="0.35">
      <c r="A92" s="1" t="s">
        <v>41</v>
      </c>
    </row>
    <row r="93" spans="1:11" x14ac:dyDescent="0.35">
      <c r="A93" s="3" t="s">
        <v>54</v>
      </c>
      <c r="B93" s="8">
        <v>70</v>
      </c>
      <c r="C93" s="8">
        <v>70</v>
      </c>
      <c r="D93" s="8">
        <v>70</v>
      </c>
      <c r="E93" s="8">
        <v>70</v>
      </c>
      <c r="F93" s="8">
        <v>70</v>
      </c>
      <c r="G93" s="8">
        <v>70</v>
      </c>
      <c r="H93" s="8">
        <v>70</v>
      </c>
      <c r="I93" s="8">
        <v>70</v>
      </c>
      <c r="J93" s="8">
        <v>70</v>
      </c>
      <c r="K93" s="8">
        <v>70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C00-000000000000}"/>
  </hyperlinks>
  <pageMargins left="0.7" right="0.7" top="0.75" bottom="0.75" header="0.3" footer="0.3"/>
  <pageSetup paperSize="9" scale="54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R2435"/>
  <sheetViews>
    <sheetView showGridLines="0" view="pageBreakPreview" zoomScale="60" zoomScaleNormal="100" workbookViewId="0">
      <selection activeCell="I26" sqref="I26"/>
    </sheetView>
  </sheetViews>
  <sheetFormatPr defaultRowHeight="14.5" x14ac:dyDescent="0.35"/>
  <cols>
    <col min="1" max="1" width="1.90625" customWidth="1"/>
    <col min="2" max="2" width="10.54296875" bestFit="1" customWidth="1"/>
    <col min="3" max="3" width="10.453125" bestFit="1" customWidth="1"/>
    <col min="4" max="4" width="10.453125" customWidth="1"/>
    <col min="5" max="5" width="2.54296875" customWidth="1"/>
    <col min="6" max="6" width="12" bestFit="1" customWidth="1"/>
    <col min="9" max="9" width="19.36328125" bestFit="1" customWidth="1"/>
    <col min="10" max="10" width="8.90625" customWidth="1"/>
    <col min="11" max="11" width="12.6328125" bestFit="1" customWidth="1"/>
  </cols>
  <sheetData>
    <row r="2" spans="2:13" x14ac:dyDescent="0.35">
      <c r="B2" s="206" t="str">
        <f>"Beta 5Y Weekly"&amp; " " &amp;'Data Sheet'!$B$1</f>
        <v>Beta 5Y Weekly INDRAPRASTHA GAS LTD</v>
      </c>
      <c r="C2" s="206"/>
      <c r="D2" s="206"/>
      <c r="E2" s="206"/>
      <c r="F2" s="206"/>
      <c r="G2" s="206"/>
      <c r="H2" s="206"/>
      <c r="I2" s="215"/>
      <c r="J2" s="215"/>
      <c r="K2" s="215"/>
      <c r="L2" s="215"/>
      <c r="M2" s="215"/>
    </row>
    <row r="4" spans="2:13" x14ac:dyDescent="0.35">
      <c r="B4" s="28" t="s">
        <v>88</v>
      </c>
      <c r="C4" s="28" t="s">
        <v>167</v>
      </c>
      <c r="D4" s="134"/>
      <c r="F4" s="28" t="s">
        <v>89</v>
      </c>
    </row>
    <row r="5" spans="2:13" x14ac:dyDescent="0.35">
      <c r="B5" s="133">
        <v>41877</v>
      </c>
      <c r="C5">
        <v>54.034714000000001</v>
      </c>
      <c r="F5">
        <v>7904.75</v>
      </c>
    </row>
    <row r="6" spans="2:13" x14ac:dyDescent="0.35">
      <c r="B6" s="133">
        <v>41878</v>
      </c>
      <c r="C6">
        <v>55.131588000000001</v>
      </c>
      <c r="D6">
        <f>LN(C6/C5)</f>
        <v>2.009614495492976E-2</v>
      </c>
      <c r="F6">
        <v>7936.0498049999997</v>
      </c>
      <c r="G6">
        <f>LN(F6/F5)</f>
        <v>3.9518011866420573E-3</v>
      </c>
      <c r="I6" s="28" t="s">
        <v>90</v>
      </c>
      <c r="J6">
        <f>SLOPE(C5:C2435,F5:F2435)</f>
        <v>2.5796079025639573E-2</v>
      </c>
    </row>
    <row r="7" spans="2:13" x14ac:dyDescent="0.35">
      <c r="B7" s="133">
        <v>41879</v>
      </c>
      <c r="C7">
        <v>55.698452000000003</v>
      </c>
      <c r="D7">
        <f t="shared" ref="D7:D70" si="0">LN(C7/C6)</f>
        <v>1.0229517975252338E-2</v>
      </c>
      <c r="F7">
        <v>7954.3500979999999</v>
      </c>
      <c r="G7">
        <f>LN(F7/F6)</f>
        <v>2.3033153605149744E-3</v>
      </c>
      <c r="I7" s="134"/>
    </row>
    <row r="8" spans="2:13" x14ac:dyDescent="0.35">
      <c r="B8" s="133">
        <v>41883</v>
      </c>
      <c r="C8">
        <v>57.833317000000001</v>
      </c>
      <c r="D8">
        <f t="shared" si="0"/>
        <v>3.7612673492446388E-2</v>
      </c>
      <c r="F8">
        <v>8027.7001950000003</v>
      </c>
      <c r="G8">
        <f t="shared" ref="G8:G71" si="1">LN(F8/F7)</f>
        <v>9.1791241639183046E-3</v>
      </c>
      <c r="I8" s="137" t="s">
        <v>169</v>
      </c>
      <c r="J8" s="82">
        <f>AVERAGE(G6:G2434)*252</f>
        <v>0.11871833671258772</v>
      </c>
    </row>
    <row r="9" spans="2:13" x14ac:dyDescent="0.35">
      <c r="B9" s="133">
        <v>41884</v>
      </c>
      <c r="C9">
        <v>63.018219000000002</v>
      </c>
      <c r="D9">
        <f t="shared" si="0"/>
        <v>8.5858846762202401E-2</v>
      </c>
      <c r="F9">
        <v>8083.0498049999997</v>
      </c>
      <c r="G9">
        <f t="shared" si="1"/>
        <v>6.8711671111483675E-3</v>
      </c>
      <c r="I9" s="137" t="s">
        <v>170</v>
      </c>
      <c r="J9" s="82">
        <f>AVERAGE(D6:D2435)*252</f>
        <v>0.23559092054280836</v>
      </c>
    </row>
    <row r="10" spans="2:13" x14ac:dyDescent="0.35">
      <c r="B10" s="133">
        <v>41885</v>
      </c>
      <c r="C10">
        <v>63.065716000000002</v>
      </c>
      <c r="D10">
        <f t="shared" si="0"/>
        <v>7.5341878006534473E-4</v>
      </c>
      <c r="F10">
        <v>8114.6000979999999</v>
      </c>
      <c r="G10">
        <f t="shared" si="1"/>
        <v>3.895667962962097E-3</v>
      </c>
    </row>
    <row r="11" spans="2:13" x14ac:dyDescent="0.35">
      <c r="B11" s="133">
        <v>41886</v>
      </c>
      <c r="C11">
        <v>62.535355000000003</v>
      </c>
      <c r="D11">
        <f t="shared" si="0"/>
        <v>-8.4452170345456091E-3</v>
      </c>
      <c r="F11">
        <v>8095.9501950000003</v>
      </c>
      <c r="G11">
        <f t="shared" si="1"/>
        <v>-2.3009596702479665E-3</v>
      </c>
      <c r="I11" s="137" t="s">
        <v>205</v>
      </c>
      <c r="J11" s="82">
        <f>AVERAGE(G1056:G3484)*252</f>
        <v>0.15059390744474141</v>
      </c>
    </row>
    <row r="12" spans="2:13" x14ac:dyDescent="0.35">
      <c r="B12" s="133">
        <v>41887</v>
      </c>
      <c r="C12">
        <v>62.060406</v>
      </c>
      <c r="D12">
        <f t="shared" si="0"/>
        <v>-7.6238757508273487E-3</v>
      </c>
      <c r="F12">
        <v>8086.8500979999999</v>
      </c>
      <c r="G12">
        <f t="shared" si="1"/>
        <v>-1.1246629500998545E-3</v>
      </c>
      <c r="I12" s="137" t="s">
        <v>206</v>
      </c>
      <c r="J12" s="82">
        <f>AVERAGE(D1058:D3487)*252</f>
        <v>0.14013061960567919</v>
      </c>
    </row>
    <row r="13" spans="2:13" x14ac:dyDescent="0.35">
      <c r="B13" s="133">
        <v>41890</v>
      </c>
      <c r="C13">
        <v>61.981247000000003</v>
      </c>
      <c r="D13">
        <f t="shared" si="0"/>
        <v>-1.2763295043470776E-3</v>
      </c>
      <c r="F13">
        <v>8173.8999020000001</v>
      </c>
      <c r="G13">
        <f t="shared" si="1"/>
        <v>1.0706841392736774E-2</v>
      </c>
      <c r="J13" s="135"/>
      <c r="K13" s="135"/>
    </row>
    <row r="14" spans="2:13" x14ac:dyDescent="0.35">
      <c r="B14" s="133">
        <v>41891</v>
      </c>
      <c r="C14">
        <v>63.857303999999999</v>
      </c>
      <c r="D14">
        <f t="shared" si="0"/>
        <v>2.9819097494441667E-2</v>
      </c>
      <c r="F14">
        <v>8152.9501950000003</v>
      </c>
      <c r="G14">
        <f t="shared" si="1"/>
        <v>-2.5662902976583356E-3</v>
      </c>
    </row>
    <row r="15" spans="2:13" x14ac:dyDescent="0.35">
      <c r="B15" s="133">
        <v>41892</v>
      </c>
      <c r="C15">
        <v>64.918045000000006</v>
      </c>
      <c r="D15">
        <f t="shared" si="0"/>
        <v>1.6474659161506044E-2</v>
      </c>
      <c r="F15">
        <v>8094.1000979999999</v>
      </c>
      <c r="G15">
        <f t="shared" si="1"/>
        <v>-7.2444355521293557E-3</v>
      </c>
    </row>
    <row r="16" spans="2:13" x14ac:dyDescent="0.35">
      <c r="B16" s="133">
        <v>41893</v>
      </c>
      <c r="C16">
        <v>64.878456</v>
      </c>
      <c r="D16">
        <f t="shared" si="0"/>
        <v>-6.1001646304253878E-4</v>
      </c>
      <c r="F16">
        <v>8085.7001950000003</v>
      </c>
      <c r="G16">
        <f t="shared" si="1"/>
        <v>-1.0383198312157538E-3</v>
      </c>
    </row>
    <row r="17" spans="2:18" x14ac:dyDescent="0.35">
      <c r="B17" s="133">
        <v>41894</v>
      </c>
      <c r="C17">
        <v>68.250609999999995</v>
      </c>
      <c r="D17">
        <f t="shared" si="0"/>
        <v>5.0670760010597574E-2</v>
      </c>
      <c r="F17">
        <v>8105.5</v>
      </c>
      <c r="G17">
        <f t="shared" si="1"/>
        <v>2.445750115029891E-3</v>
      </c>
    </row>
    <row r="18" spans="2:18" x14ac:dyDescent="0.35">
      <c r="B18" s="133">
        <v>41897</v>
      </c>
      <c r="C18">
        <v>67.08699</v>
      </c>
      <c r="D18">
        <f t="shared" si="0"/>
        <v>-1.7196236292311099E-2</v>
      </c>
      <c r="F18">
        <v>8042</v>
      </c>
      <c r="G18">
        <f t="shared" si="1"/>
        <v>-7.8650351244085905E-3</v>
      </c>
    </row>
    <row r="19" spans="2:18" x14ac:dyDescent="0.35">
      <c r="B19" s="133">
        <v>41898</v>
      </c>
      <c r="C19">
        <v>65.13176</v>
      </c>
      <c r="D19">
        <f t="shared" si="0"/>
        <v>-2.957784039123338E-2</v>
      </c>
      <c r="F19">
        <v>7932.8999020000001</v>
      </c>
      <c r="G19">
        <f t="shared" si="1"/>
        <v>-1.3659152159946012E-2</v>
      </c>
    </row>
    <row r="20" spans="2:18" x14ac:dyDescent="0.35">
      <c r="B20" s="133">
        <v>41899</v>
      </c>
      <c r="C20">
        <v>65.907516000000001</v>
      </c>
      <c r="D20">
        <f t="shared" si="0"/>
        <v>1.1840191527875191E-2</v>
      </c>
      <c r="F20">
        <v>7975.5</v>
      </c>
      <c r="G20">
        <f t="shared" si="1"/>
        <v>5.3556863152294685E-3</v>
      </c>
    </row>
    <row r="21" spans="2:18" x14ac:dyDescent="0.35">
      <c r="B21" s="133">
        <v>41900</v>
      </c>
      <c r="C21">
        <v>67.205703999999997</v>
      </c>
      <c r="D21">
        <f t="shared" si="0"/>
        <v>1.9505638280904389E-2</v>
      </c>
      <c r="F21">
        <v>8114.75</v>
      </c>
      <c r="G21">
        <f t="shared" si="1"/>
        <v>1.730905071438062E-2</v>
      </c>
      <c r="J21" s="136"/>
      <c r="K21" s="136"/>
      <c r="L21" s="136"/>
      <c r="M21" s="136"/>
      <c r="N21" s="136"/>
      <c r="O21" s="136"/>
    </row>
    <row r="22" spans="2:18" x14ac:dyDescent="0.35">
      <c r="B22" s="133">
        <v>41901</v>
      </c>
      <c r="C22">
        <v>67.237388999999993</v>
      </c>
      <c r="D22">
        <f t="shared" si="0"/>
        <v>4.7135185422475637E-4</v>
      </c>
      <c r="F22">
        <v>8121.4501950000003</v>
      </c>
      <c r="G22">
        <f t="shared" si="1"/>
        <v>8.2534032592237756E-4</v>
      </c>
    </row>
    <row r="23" spans="2:18" x14ac:dyDescent="0.35">
      <c r="B23" s="133">
        <v>41904</v>
      </c>
      <c r="C23">
        <v>66.121245999999999</v>
      </c>
      <c r="D23">
        <f t="shared" si="0"/>
        <v>-1.6739359433151774E-2</v>
      </c>
      <c r="F23">
        <v>8146.2998049999997</v>
      </c>
      <c r="G23">
        <f t="shared" si="1"/>
        <v>3.05507883116354E-3</v>
      </c>
    </row>
    <row r="24" spans="2:18" x14ac:dyDescent="0.35">
      <c r="B24" s="133">
        <v>41905</v>
      </c>
      <c r="C24">
        <v>66.509108999999995</v>
      </c>
      <c r="D24">
        <f t="shared" si="0"/>
        <v>5.8487984244904269E-3</v>
      </c>
      <c r="F24">
        <v>8017.5498049999997</v>
      </c>
      <c r="G24">
        <f t="shared" si="1"/>
        <v>-1.5930947899783093E-2</v>
      </c>
    </row>
    <row r="25" spans="2:18" x14ac:dyDescent="0.35">
      <c r="B25" s="133">
        <v>41906</v>
      </c>
      <c r="C25">
        <v>67.308616999999998</v>
      </c>
      <c r="D25">
        <f t="shared" si="0"/>
        <v>1.1949351362558506E-2</v>
      </c>
      <c r="F25">
        <v>8002.3999020000001</v>
      </c>
      <c r="G25">
        <f t="shared" si="1"/>
        <v>-1.8913801595413957E-3</v>
      </c>
    </row>
    <row r="26" spans="2:18" x14ac:dyDescent="0.35">
      <c r="B26" s="133">
        <v>41907</v>
      </c>
      <c r="C26">
        <v>65.218834000000001</v>
      </c>
      <c r="D26">
        <f t="shared" si="0"/>
        <v>-3.1539974837610521E-2</v>
      </c>
      <c r="F26">
        <v>7911.8500979999999</v>
      </c>
      <c r="G26">
        <f t="shared" si="1"/>
        <v>-1.1379836459312568E-2</v>
      </c>
      <c r="J26" s="136"/>
      <c r="K26" s="136"/>
      <c r="L26" s="136"/>
      <c r="M26" s="136"/>
      <c r="N26" s="136"/>
      <c r="O26" s="136"/>
      <c r="P26" s="136"/>
      <c r="Q26" s="136"/>
      <c r="R26" s="136"/>
    </row>
    <row r="27" spans="2:18" x14ac:dyDescent="0.35">
      <c r="B27" s="133">
        <v>41908</v>
      </c>
      <c r="C27">
        <v>67.205703999999997</v>
      </c>
      <c r="D27">
        <f t="shared" si="0"/>
        <v>3.0009832629488538E-2</v>
      </c>
      <c r="F27">
        <v>7968.8500979999999</v>
      </c>
      <c r="G27">
        <f t="shared" si="1"/>
        <v>7.1785556142587355E-3</v>
      </c>
    </row>
    <row r="28" spans="2:18" x14ac:dyDescent="0.35">
      <c r="B28" s="133">
        <v>41911</v>
      </c>
      <c r="C28">
        <v>66.714928</v>
      </c>
      <c r="D28">
        <f t="shared" si="0"/>
        <v>-7.3293889030661315E-3</v>
      </c>
      <c r="F28">
        <v>7958.8999020000001</v>
      </c>
      <c r="G28">
        <f t="shared" si="1"/>
        <v>-1.2494165584453368E-3</v>
      </c>
    </row>
    <row r="29" spans="2:18" x14ac:dyDescent="0.35">
      <c r="B29" s="133">
        <v>41912</v>
      </c>
      <c r="C29">
        <v>66.572440999999998</v>
      </c>
      <c r="D29">
        <f t="shared" si="0"/>
        <v>-2.1380428670382079E-3</v>
      </c>
      <c r="F29">
        <v>7964.7998049999997</v>
      </c>
      <c r="G29">
        <f t="shared" si="1"/>
        <v>7.4102166940299172E-4</v>
      </c>
    </row>
    <row r="30" spans="2:18" x14ac:dyDescent="0.35">
      <c r="B30" s="133">
        <v>41913</v>
      </c>
      <c r="C30">
        <v>66.137069999999994</v>
      </c>
      <c r="D30">
        <f t="shared" si="0"/>
        <v>-6.5612865065832705E-3</v>
      </c>
      <c r="F30">
        <v>7945.5498049999997</v>
      </c>
      <c r="G30">
        <f t="shared" si="1"/>
        <v>-2.4198097295190582E-3</v>
      </c>
    </row>
    <row r="31" spans="2:18" x14ac:dyDescent="0.35">
      <c r="B31" s="133">
        <v>41919</v>
      </c>
      <c r="C31">
        <v>65.440475000000006</v>
      </c>
      <c r="D31">
        <f t="shared" si="0"/>
        <v>-1.0588455777007172E-2</v>
      </c>
      <c r="F31">
        <v>7852.3999020000001</v>
      </c>
      <c r="G31">
        <f t="shared" si="1"/>
        <v>-1.1792793907412114E-2</v>
      </c>
    </row>
    <row r="32" spans="2:18" x14ac:dyDescent="0.35">
      <c r="B32" s="133">
        <v>41920</v>
      </c>
      <c r="C32">
        <v>65.321731999999997</v>
      </c>
      <c r="D32">
        <f t="shared" si="0"/>
        <v>-1.8161674594423692E-3</v>
      </c>
      <c r="F32">
        <v>7842.7001950000003</v>
      </c>
      <c r="G32">
        <f t="shared" si="1"/>
        <v>-1.2360173780273254E-3</v>
      </c>
    </row>
    <row r="33" spans="2:7" x14ac:dyDescent="0.35">
      <c r="B33" s="133">
        <v>41921</v>
      </c>
      <c r="C33">
        <v>67.474868999999998</v>
      </c>
      <c r="D33">
        <f t="shared" si="0"/>
        <v>3.2430434076220482E-2</v>
      </c>
      <c r="F33">
        <v>7960.5498049999997</v>
      </c>
      <c r="G33">
        <f t="shared" si="1"/>
        <v>1.4914880757447603E-2</v>
      </c>
    </row>
    <row r="34" spans="2:7" x14ac:dyDescent="0.35">
      <c r="B34" s="133">
        <v>41922</v>
      </c>
      <c r="C34">
        <v>66.928664999999995</v>
      </c>
      <c r="D34">
        <f t="shared" si="0"/>
        <v>-8.1278667412221627E-3</v>
      </c>
      <c r="F34">
        <v>7859.9501950000003</v>
      </c>
      <c r="G34">
        <f t="shared" si="1"/>
        <v>-1.2717798543856284E-2</v>
      </c>
    </row>
    <row r="35" spans="2:7" x14ac:dyDescent="0.35">
      <c r="B35" s="133">
        <v>41925</v>
      </c>
      <c r="C35">
        <v>66.976173000000003</v>
      </c>
      <c r="D35">
        <f t="shared" si="0"/>
        <v>7.095785739028522E-4</v>
      </c>
      <c r="F35">
        <v>7884.25</v>
      </c>
      <c r="G35">
        <f t="shared" si="1"/>
        <v>3.0868286726681133E-3</v>
      </c>
    </row>
    <row r="36" spans="2:7" x14ac:dyDescent="0.35">
      <c r="B36" s="133">
        <v>41926</v>
      </c>
      <c r="C36">
        <v>66.501204999999999</v>
      </c>
      <c r="D36">
        <f t="shared" si="0"/>
        <v>-7.1168614766749716E-3</v>
      </c>
      <c r="F36">
        <v>7864</v>
      </c>
      <c r="G36">
        <f t="shared" si="1"/>
        <v>-2.5717157348472356E-3</v>
      </c>
    </row>
    <row r="37" spans="2:7" x14ac:dyDescent="0.35">
      <c r="B37" s="133">
        <v>41928</v>
      </c>
      <c r="C37">
        <v>66.232071000000005</v>
      </c>
      <c r="D37">
        <f t="shared" si="0"/>
        <v>-4.0552659730886771E-3</v>
      </c>
      <c r="F37">
        <v>7748.2001950000003</v>
      </c>
      <c r="G37">
        <f t="shared" si="1"/>
        <v>-1.4834799353071909E-2</v>
      </c>
    </row>
    <row r="38" spans="2:7" x14ac:dyDescent="0.35">
      <c r="B38" s="133">
        <v>41929</v>
      </c>
      <c r="C38">
        <v>65.242576999999997</v>
      </c>
      <c r="D38">
        <f t="shared" si="0"/>
        <v>-1.5052524546043977E-2</v>
      </c>
      <c r="F38">
        <v>7779.7001950000003</v>
      </c>
      <c r="G38">
        <f t="shared" si="1"/>
        <v>4.0572186089574396E-3</v>
      </c>
    </row>
    <row r="39" spans="2:7" x14ac:dyDescent="0.35">
      <c r="B39" s="133">
        <v>41932</v>
      </c>
      <c r="C39">
        <v>66.904921999999999</v>
      </c>
      <c r="D39">
        <f t="shared" si="0"/>
        <v>2.516025964486561E-2</v>
      </c>
      <c r="F39">
        <v>7879.3999020000001</v>
      </c>
      <c r="G39">
        <f t="shared" si="1"/>
        <v>1.2733944300602415E-2</v>
      </c>
    </row>
    <row r="40" spans="2:7" x14ac:dyDescent="0.35">
      <c r="B40" s="133">
        <v>41933</v>
      </c>
      <c r="C40">
        <v>64.925949000000003</v>
      </c>
      <c r="D40">
        <f t="shared" si="0"/>
        <v>-3.0025162616521439E-2</v>
      </c>
      <c r="F40">
        <v>7927.75</v>
      </c>
      <c r="G40">
        <f t="shared" si="1"/>
        <v>6.1175163248943162E-3</v>
      </c>
    </row>
    <row r="41" spans="2:7" x14ac:dyDescent="0.35">
      <c r="B41" s="133">
        <v>41934</v>
      </c>
      <c r="C41">
        <v>65.582954000000001</v>
      </c>
      <c r="D41">
        <f t="shared" si="0"/>
        <v>1.0068440315239811E-2</v>
      </c>
      <c r="F41">
        <v>7995.8999020000001</v>
      </c>
      <c r="G41">
        <f t="shared" si="1"/>
        <v>8.5596353242938829E-3</v>
      </c>
    </row>
    <row r="42" spans="2:7" x14ac:dyDescent="0.35">
      <c r="B42" s="133">
        <v>41939</v>
      </c>
      <c r="C42">
        <v>63.675246999999999</v>
      </c>
      <c r="D42">
        <f t="shared" si="0"/>
        <v>-2.9519914691423933E-2</v>
      </c>
      <c r="F42">
        <v>7991.7001950000003</v>
      </c>
      <c r="G42">
        <f t="shared" si="1"/>
        <v>-5.2537054606286598E-4</v>
      </c>
    </row>
    <row r="43" spans="2:7" x14ac:dyDescent="0.35">
      <c r="B43" s="133">
        <v>41940</v>
      </c>
      <c r="C43">
        <v>61.577530000000003</v>
      </c>
      <c r="D43">
        <f t="shared" si="0"/>
        <v>-3.3498868664969865E-2</v>
      </c>
      <c r="F43">
        <v>8027.6000979999999</v>
      </c>
      <c r="G43">
        <f t="shared" si="1"/>
        <v>4.4820887857948072E-3</v>
      </c>
    </row>
    <row r="44" spans="2:7" x14ac:dyDescent="0.35">
      <c r="B44" s="133">
        <v>41941</v>
      </c>
      <c r="C44">
        <v>61.094665999999997</v>
      </c>
      <c r="D44">
        <f t="shared" si="0"/>
        <v>-7.8724684087229536E-3</v>
      </c>
      <c r="F44">
        <v>8090.4501950000003</v>
      </c>
      <c r="G44">
        <f t="shared" si="1"/>
        <v>7.7987615630887991E-3</v>
      </c>
    </row>
    <row r="45" spans="2:7" x14ac:dyDescent="0.35">
      <c r="B45" s="133">
        <v>41942</v>
      </c>
      <c r="C45">
        <v>62.020823999999998</v>
      </c>
      <c r="D45">
        <f t="shared" si="0"/>
        <v>1.5045636763082591E-2</v>
      </c>
      <c r="F45">
        <v>8169.2001950000003</v>
      </c>
      <c r="G45">
        <f t="shared" si="1"/>
        <v>9.6866308776492605E-3</v>
      </c>
    </row>
    <row r="46" spans="2:7" x14ac:dyDescent="0.35">
      <c r="B46" s="133">
        <v>41943</v>
      </c>
      <c r="C46">
        <v>63.168633</v>
      </c>
      <c r="D46">
        <f t="shared" si="0"/>
        <v>1.8337665036657388E-2</v>
      </c>
      <c r="F46">
        <v>8322.2001949999994</v>
      </c>
      <c r="G46">
        <f t="shared" si="1"/>
        <v>1.8555657656711928E-2</v>
      </c>
    </row>
    <row r="47" spans="2:7" x14ac:dyDescent="0.35">
      <c r="B47" s="133">
        <v>41946</v>
      </c>
      <c r="C47">
        <v>61.870434000000003</v>
      </c>
      <c r="D47">
        <f t="shared" si="0"/>
        <v>-2.0765440430910248E-2</v>
      </c>
      <c r="F47">
        <v>8324.1503909999992</v>
      </c>
      <c r="G47">
        <f t="shared" si="1"/>
        <v>2.3430913566865633E-4</v>
      </c>
    </row>
    <row r="48" spans="2:7" x14ac:dyDescent="0.35">
      <c r="B48" s="133">
        <v>41948</v>
      </c>
      <c r="C48">
        <v>62.844082</v>
      </c>
      <c r="D48">
        <f t="shared" si="0"/>
        <v>1.5614345676226103E-2</v>
      </c>
      <c r="F48">
        <v>8338.2998050000006</v>
      </c>
      <c r="G48">
        <f t="shared" si="1"/>
        <v>1.6983597531744182E-3</v>
      </c>
    </row>
    <row r="49" spans="2:7" x14ac:dyDescent="0.35">
      <c r="B49" s="133">
        <v>41950</v>
      </c>
      <c r="C49">
        <v>63.849387999999998</v>
      </c>
      <c r="D49">
        <f t="shared" si="0"/>
        <v>1.5870227565071199E-2</v>
      </c>
      <c r="F49">
        <v>8337</v>
      </c>
      <c r="G49">
        <f t="shared" si="1"/>
        <v>-1.5589584809067944E-4</v>
      </c>
    </row>
    <row r="50" spans="2:7" x14ac:dyDescent="0.35">
      <c r="B50" s="133">
        <v>41953</v>
      </c>
      <c r="C50">
        <v>66.390388000000002</v>
      </c>
      <c r="D50">
        <f t="shared" si="0"/>
        <v>3.9025289499791962E-2</v>
      </c>
      <c r="F50">
        <v>8344.25</v>
      </c>
      <c r="G50">
        <f t="shared" si="1"/>
        <v>8.6923947024296528E-4</v>
      </c>
    </row>
    <row r="51" spans="2:7" x14ac:dyDescent="0.35">
      <c r="B51" s="133">
        <v>41954</v>
      </c>
      <c r="C51">
        <v>68.116043000000005</v>
      </c>
      <c r="D51">
        <f t="shared" si="0"/>
        <v>2.5660478472574379E-2</v>
      </c>
      <c r="F51">
        <v>8362.6503909999992</v>
      </c>
      <c r="G51">
        <f t="shared" si="1"/>
        <v>2.2027303700014591E-3</v>
      </c>
    </row>
    <row r="52" spans="2:7" x14ac:dyDescent="0.35">
      <c r="B52" s="133">
        <v>41955</v>
      </c>
      <c r="C52">
        <v>68.068550000000002</v>
      </c>
      <c r="D52">
        <f t="shared" si="0"/>
        <v>-6.9747980853256835E-4</v>
      </c>
      <c r="F52">
        <v>8383.2998050000006</v>
      </c>
      <c r="G52">
        <f t="shared" si="1"/>
        <v>2.4661991973418092E-3</v>
      </c>
    </row>
    <row r="53" spans="2:7" x14ac:dyDescent="0.35">
      <c r="B53" s="133">
        <v>41956</v>
      </c>
      <c r="C53">
        <v>69.754631000000003</v>
      </c>
      <c r="D53">
        <f t="shared" si="0"/>
        <v>2.4468527131021395E-2</v>
      </c>
      <c r="F53">
        <v>8357.8496090000008</v>
      </c>
      <c r="G53">
        <f t="shared" si="1"/>
        <v>-3.0404382609965403E-3</v>
      </c>
    </row>
    <row r="54" spans="2:7" x14ac:dyDescent="0.35">
      <c r="B54" s="133">
        <v>41957</v>
      </c>
      <c r="C54">
        <v>68.828461000000004</v>
      </c>
      <c r="D54">
        <f t="shared" si="0"/>
        <v>-1.3366476038701719E-2</v>
      </c>
      <c r="F54">
        <v>8389.9003909999992</v>
      </c>
      <c r="G54">
        <f t="shared" si="1"/>
        <v>3.8274778555385369E-3</v>
      </c>
    </row>
    <row r="55" spans="2:7" x14ac:dyDescent="0.35">
      <c r="B55" s="133">
        <v>41960</v>
      </c>
      <c r="C55">
        <v>68.852226000000002</v>
      </c>
      <c r="D55">
        <f t="shared" si="0"/>
        <v>3.4521908270276382E-4</v>
      </c>
      <c r="F55">
        <v>8430.75</v>
      </c>
      <c r="G55">
        <f t="shared" si="1"/>
        <v>4.8570879672745993E-3</v>
      </c>
    </row>
    <row r="56" spans="2:7" x14ac:dyDescent="0.35">
      <c r="B56" s="133">
        <v>41961</v>
      </c>
      <c r="C56">
        <v>68.583091999999994</v>
      </c>
      <c r="D56">
        <f t="shared" si="0"/>
        <v>-3.9165237573649874E-3</v>
      </c>
      <c r="F56">
        <v>8425.9003909999992</v>
      </c>
      <c r="G56">
        <f t="shared" si="1"/>
        <v>-5.7539416447649375E-4</v>
      </c>
    </row>
    <row r="57" spans="2:7" x14ac:dyDescent="0.35">
      <c r="B57" s="133">
        <v>41962</v>
      </c>
      <c r="C57">
        <v>66.414130999999998</v>
      </c>
      <c r="D57">
        <f t="shared" si="0"/>
        <v>-3.2136181944063098E-2</v>
      </c>
      <c r="F57">
        <v>8382.2998050000006</v>
      </c>
      <c r="G57">
        <f t="shared" si="1"/>
        <v>-5.1880252836368499E-3</v>
      </c>
    </row>
    <row r="58" spans="2:7" x14ac:dyDescent="0.35">
      <c r="B58" s="133">
        <v>41963</v>
      </c>
      <c r="C58">
        <v>66.517043999999999</v>
      </c>
      <c r="D58">
        <f t="shared" si="0"/>
        <v>1.5483654689821312E-3</v>
      </c>
      <c r="F58">
        <v>8401.9003909999992</v>
      </c>
      <c r="G58">
        <f t="shared" si="1"/>
        <v>2.3356007055752798E-3</v>
      </c>
    </row>
    <row r="59" spans="2:7" x14ac:dyDescent="0.35">
      <c r="B59" s="133">
        <v>41964</v>
      </c>
      <c r="C59">
        <v>65.994597999999996</v>
      </c>
      <c r="D59">
        <f t="shared" si="0"/>
        <v>-7.8853253824544556E-3</v>
      </c>
      <c r="F59">
        <v>8477.3496090000008</v>
      </c>
      <c r="G59">
        <f t="shared" si="1"/>
        <v>8.9399375572658188E-3</v>
      </c>
    </row>
    <row r="60" spans="2:7" x14ac:dyDescent="0.35">
      <c r="B60" s="133">
        <v>41967</v>
      </c>
      <c r="C60">
        <v>66.247901999999996</v>
      </c>
      <c r="D60">
        <f t="shared" si="0"/>
        <v>3.8309062485568546E-3</v>
      </c>
      <c r="F60">
        <v>8530.1503909999992</v>
      </c>
      <c r="G60">
        <f t="shared" si="1"/>
        <v>6.2091373379159183E-3</v>
      </c>
    </row>
    <row r="61" spans="2:7" x14ac:dyDescent="0.35">
      <c r="B61" s="133">
        <v>41968</v>
      </c>
      <c r="C61">
        <v>66.730773999999997</v>
      </c>
      <c r="D61">
        <f t="shared" si="0"/>
        <v>7.2624293888516201E-3</v>
      </c>
      <c r="F61">
        <v>8463.0996090000008</v>
      </c>
      <c r="G61">
        <f t="shared" si="1"/>
        <v>-7.8915016220812498E-3</v>
      </c>
    </row>
    <row r="62" spans="2:7" x14ac:dyDescent="0.35">
      <c r="B62" s="133">
        <v>41969</v>
      </c>
      <c r="C62">
        <v>69.350905999999995</v>
      </c>
      <c r="D62">
        <f t="shared" si="0"/>
        <v>3.851298501355687E-2</v>
      </c>
      <c r="F62">
        <v>8475.75</v>
      </c>
      <c r="G62">
        <f t="shared" si="1"/>
        <v>1.493654367791191E-3</v>
      </c>
    </row>
    <row r="63" spans="2:7" x14ac:dyDescent="0.35">
      <c r="B63" s="133">
        <v>41970</v>
      </c>
      <c r="C63">
        <v>70.728271000000007</v>
      </c>
      <c r="D63">
        <f t="shared" si="0"/>
        <v>1.9666154833528359E-2</v>
      </c>
      <c r="F63">
        <v>8494.2001949999994</v>
      </c>
      <c r="G63">
        <f t="shared" si="1"/>
        <v>2.1744556769774798E-3</v>
      </c>
    </row>
    <row r="64" spans="2:7" x14ac:dyDescent="0.35">
      <c r="B64" s="133">
        <v>41971</v>
      </c>
      <c r="C64">
        <v>69.303421</v>
      </c>
      <c r="D64">
        <f t="shared" si="0"/>
        <v>-2.0351095619493689E-2</v>
      </c>
      <c r="F64">
        <v>8588.25</v>
      </c>
      <c r="G64">
        <f t="shared" si="1"/>
        <v>1.1011389376211229E-2</v>
      </c>
    </row>
    <row r="65" spans="2:7" x14ac:dyDescent="0.35">
      <c r="B65" s="133">
        <v>41974</v>
      </c>
      <c r="C65">
        <v>69.485480999999993</v>
      </c>
      <c r="D65">
        <f t="shared" si="0"/>
        <v>2.6235542151219543E-3</v>
      </c>
      <c r="F65">
        <v>8555.9003909999992</v>
      </c>
      <c r="G65">
        <f t="shared" si="1"/>
        <v>-3.7738408326410998E-3</v>
      </c>
    </row>
    <row r="66" spans="2:7" x14ac:dyDescent="0.35">
      <c r="B66" s="133">
        <v>41975</v>
      </c>
      <c r="C66">
        <v>69.627975000000006</v>
      </c>
      <c r="D66">
        <f t="shared" si="0"/>
        <v>2.0486019675127949E-3</v>
      </c>
      <c r="F66">
        <v>8524.7001949999994</v>
      </c>
      <c r="G66">
        <f t="shared" si="1"/>
        <v>-3.6532943375349675E-3</v>
      </c>
    </row>
    <row r="67" spans="2:7" x14ac:dyDescent="0.35">
      <c r="B67" s="133">
        <v>41976</v>
      </c>
      <c r="C67">
        <v>72.438109999999995</v>
      </c>
      <c r="D67">
        <f t="shared" si="0"/>
        <v>3.9566115877703201E-2</v>
      </c>
      <c r="F67">
        <v>8537.6503909999992</v>
      </c>
      <c r="G67">
        <f t="shared" si="1"/>
        <v>1.5179852765849844E-3</v>
      </c>
    </row>
    <row r="68" spans="2:7" x14ac:dyDescent="0.35">
      <c r="B68" s="133">
        <v>41977</v>
      </c>
      <c r="C68">
        <v>71.187408000000005</v>
      </c>
      <c r="D68">
        <f t="shared" si="0"/>
        <v>-1.741659327230002E-2</v>
      </c>
      <c r="F68">
        <v>8564.4003909999992</v>
      </c>
      <c r="G68">
        <f t="shared" si="1"/>
        <v>3.1282823511565201E-3</v>
      </c>
    </row>
    <row r="69" spans="2:7" x14ac:dyDescent="0.35">
      <c r="B69" s="133">
        <v>41978</v>
      </c>
      <c r="C69">
        <v>70.593704000000002</v>
      </c>
      <c r="D69">
        <f t="shared" si="0"/>
        <v>-8.3749867925397674E-3</v>
      </c>
      <c r="F69">
        <v>8538.2998050000006</v>
      </c>
      <c r="G69">
        <f t="shared" si="1"/>
        <v>-3.0522205223434897E-3</v>
      </c>
    </row>
    <row r="70" spans="2:7" x14ac:dyDescent="0.35">
      <c r="B70" s="133">
        <v>41981</v>
      </c>
      <c r="C70">
        <v>70.063338999999999</v>
      </c>
      <c r="D70">
        <f t="shared" si="0"/>
        <v>-7.5412862693250782E-3</v>
      </c>
      <c r="F70">
        <v>8438.25</v>
      </c>
      <c r="G70">
        <f t="shared" si="1"/>
        <v>-1.1786960777489442E-2</v>
      </c>
    </row>
    <row r="71" spans="2:7" x14ac:dyDescent="0.35">
      <c r="B71" s="133">
        <v>41982</v>
      </c>
      <c r="C71">
        <v>68.820564000000005</v>
      </c>
      <c r="D71">
        <f t="shared" ref="D71:D134" si="2">LN(C71/C70)</f>
        <v>-1.7897080155160738E-2</v>
      </c>
      <c r="F71">
        <v>8340.7001949999994</v>
      </c>
      <c r="G71">
        <f t="shared" si="1"/>
        <v>-1.1627772055614105E-2</v>
      </c>
    </row>
    <row r="72" spans="2:7" x14ac:dyDescent="0.35">
      <c r="B72" s="133">
        <v>41983</v>
      </c>
      <c r="C72">
        <v>69.105530000000002</v>
      </c>
      <c r="D72">
        <f t="shared" si="2"/>
        <v>4.1321608872197484E-3</v>
      </c>
      <c r="F72">
        <v>8355.6503909999992</v>
      </c>
      <c r="G72">
        <f t="shared" ref="G72:G135" si="3">LN(F72/F71)</f>
        <v>1.7908344603263684E-3</v>
      </c>
    </row>
    <row r="73" spans="2:7" x14ac:dyDescent="0.35">
      <c r="B73" s="133">
        <v>41984</v>
      </c>
      <c r="C73">
        <v>68.432686000000004</v>
      </c>
      <c r="D73">
        <f t="shared" si="2"/>
        <v>-9.7841805308136829E-3</v>
      </c>
      <c r="F73">
        <v>8292.9003909999992</v>
      </c>
      <c r="G73">
        <f t="shared" si="3"/>
        <v>-7.5382293592119089E-3</v>
      </c>
    </row>
    <row r="74" spans="2:7" x14ac:dyDescent="0.35">
      <c r="B74" s="133">
        <v>41985</v>
      </c>
      <c r="C74">
        <v>68.108124000000004</v>
      </c>
      <c r="D74">
        <f t="shared" si="2"/>
        <v>-4.7540747896748928E-3</v>
      </c>
      <c r="F74">
        <v>8224.0996090000008</v>
      </c>
      <c r="G74">
        <f t="shared" si="3"/>
        <v>-8.3309535538947897E-3</v>
      </c>
    </row>
    <row r="75" spans="2:7" x14ac:dyDescent="0.35">
      <c r="B75" s="133">
        <v>41988</v>
      </c>
      <c r="C75">
        <v>66.501204999999999</v>
      </c>
      <c r="D75">
        <f t="shared" si="2"/>
        <v>-2.3876433396161096E-2</v>
      </c>
      <c r="F75">
        <v>8219.5996090000008</v>
      </c>
      <c r="G75">
        <f t="shared" si="3"/>
        <v>-5.473221144072115E-4</v>
      </c>
    </row>
    <row r="76" spans="2:7" x14ac:dyDescent="0.35">
      <c r="B76" s="133">
        <v>41989</v>
      </c>
      <c r="C76">
        <v>65.614638999999997</v>
      </c>
      <c r="D76">
        <f t="shared" si="2"/>
        <v>-1.3421241256023644E-2</v>
      </c>
      <c r="F76">
        <v>8067.6000979999999</v>
      </c>
      <c r="G76">
        <f t="shared" si="3"/>
        <v>-1.8665446086143237E-2</v>
      </c>
    </row>
    <row r="77" spans="2:7" x14ac:dyDescent="0.35">
      <c r="B77" s="133">
        <v>41990</v>
      </c>
      <c r="C77">
        <v>66.437866</v>
      </c>
      <c r="D77">
        <f t="shared" si="2"/>
        <v>1.2468338481597424E-2</v>
      </c>
      <c r="F77">
        <v>8029.7998049999997</v>
      </c>
      <c r="G77">
        <f t="shared" si="3"/>
        <v>-4.6964556645027224E-3</v>
      </c>
    </row>
    <row r="78" spans="2:7" x14ac:dyDescent="0.35">
      <c r="B78" s="133">
        <v>41991</v>
      </c>
      <c r="C78">
        <v>67.831069999999997</v>
      </c>
      <c r="D78">
        <f t="shared" si="2"/>
        <v>2.0753184540549963E-2</v>
      </c>
      <c r="F78">
        <v>8159.2998049999997</v>
      </c>
      <c r="G78">
        <f t="shared" si="3"/>
        <v>1.5998760319789945E-2</v>
      </c>
    </row>
    <row r="79" spans="2:7" x14ac:dyDescent="0.35">
      <c r="B79" s="133">
        <v>41992</v>
      </c>
      <c r="C79">
        <v>66.841599000000002</v>
      </c>
      <c r="D79">
        <f t="shared" si="2"/>
        <v>-1.4694723322747927E-2</v>
      </c>
      <c r="F79">
        <v>8225.2001949999994</v>
      </c>
      <c r="G79">
        <f t="shared" si="3"/>
        <v>8.0442790893598994E-3</v>
      </c>
    </row>
    <row r="80" spans="2:7" x14ac:dyDescent="0.35">
      <c r="B80" s="133">
        <v>41995</v>
      </c>
      <c r="C80">
        <v>68.765159999999995</v>
      </c>
      <c r="D80">
        <f t="shared" si="2"/>
        <v>2.8371595087267946E-2</v>
      </c>
      <c r="F80">
        <v>8324</v>
      </c>
      <c r="G80">
        <f t="shared" si="3"/>
        <v>1.194027235853176E-2</v>
      </c>
    </row>
    <row r="81" spans="2:7" x14ac:dyDescent="0.35">
      <c r="B81" s="133">
        <v>41996</v>
      </c>
      <c r="C81">
        <v>71.844420999999997</v>
      </c>
      <c r="D81">
        <f t="shared" si="2"/>
        <v>4.3805740303725152E-2</v>
      </c>
      <c r="F81">
        <v>8267</v>
      </c>
      <c r="G81">
        <f t="shared" si="3"/>
        <v>-6.8712222608494329E-3</v>
      </c>
    </row>
    <row r="82" spans="2:7" x14ac:dyDescent="0.35">
      <c r="B82" s="133">
        <v>41997</v>
      </c>
      <c r="C82">
        <v>72.952652</v>
      </c>
      <c r="D82">
        <f t="shared" si="2"/>
        <v>1.5307666342152417E-2</v>
      </c>
      <c r="F82">
        <v>8174.1000979999999</v>
      </c>
      <c r="G82">
        <f t="shared" si="3"/>
        <v>-1.1301055301794052E-2</v>
      </c>
    </row>
    <row r="83" spans="2:7" x14ac:dyDescent="0.35">
      <c r="B83" s="133">
        <v>41999</v>
      </c>
      <c r="C83">
        <v>73.680901000000006</v>
      </c>
      <c r="D83">
        <f t="shared" si="2"/>
        <v>9.9329924532895065E-3</v>
      </c>
      <c r="F83">
        <v>8200.7001949999994</v>
      </c>
      <c r="G83">
        <f t="shared" si="3"/>
        <v>3.2489092901220157E-3</v>
      </c>
    </row>
    <row r="84" spans="2:7" x14ac:dyDescent="0.35">
      <c r="B84" s="133">
        <v>42002</v>
      </c>
      <c r="C84">
        <v>73.000122000000005</v>
      </c>
      <c r="D84">
        <f t="shared" si="2"/>
        <v>-9.2825080483294221E-3</v>
      </c>
      <c r="F84">
        <v>8246.2998050000006</v>
      </c>
      <c r="G84">
        <f t="shared" si="3"/>
        <v>5.5450509928600981E-3</v>
      </c>
    </row>
    <row r="85" spans="2:7" x14ac:dyDescent="0.35">
      <c r="B85" s="133">
        <v>42003</v>
      </c>
      <c r="C85">
        <v>71.670265000000001</v>
      </c>
      <c r="D85">
        <f t="shared" si="2"/>
        <v>-1.8385164878437572E-2</v>
      </c>
      <c r="F85">
        <v>8248.25</v>
      </c>
      <c r="G85">
        <f t="shared" si="3"/>
        <v>2.3646538185536804E-4</v>
      </c>
    </row>
    <row r="86" spans="2:7" x14ac:dyDescent="0.35">
      <c r="B86" s="133">
        <v>42004</v>
      </c>
      <c r="C86">
        <v>71.789008999999993</v>
      </c>
      <c r="D86">
        <f t="shared" si="2"/>
        <v>1.6554388406834991E-3</v>
      </c>
      <c r="F86">
        <v>8282.7001949999994</v>
      </c>
      <c r="G86">
        <f t="shared" si="3"/>
        <v>4.1679691083585874E-3</v>
      </c>
    </row>
    <row r="87" spans="2:7" x14ac:dyDescent="0.35">
      <c r="B87" s="133">
        <v>42006</v>
      </c>
      <c r="C87">
        <v>71.606949</v>
      </c>
      <c r="D87">
        <f t="shared" si="2"/>
        <v>-2.5392640122365601E-3</v>
      </c>
      <c r="F87">
        <v>8395.4501949999994</v>
      </c>
      <c r="G87">
        <f t="shared" si="3"/>
        <v>1.3520889913141267E-2</v>
      </c>
    </row>
    <row r="88" spans="2:7" x14ac:dyDescent="0.35">
      <c r="B88" s="133">
        <v>42009</v>
      </c>
      <c r="C88">
        <v>72.770576000000005</v>
      </c>
      <c r="D88">
        <f t="shared" si="2"/>
        <v>1.6119575347520131E-2</v>
      </c>
      <c r="F88">
        <v>8378.4003909999992</v>
      </c>
      <c r="G88">
        <f t="shared" si="3"/>
        <v>-2.0329035106627425E-3</v>
      </c>
    </row>
    <row r="89" spans="2:7" x14ac:dyDescent="0.35">
      <c r="B89" s="133">
        <v>42010</v>
      </c>
      <c r="C89">
        <v>70.657036000000005</v>
      </c>
      <c r="D89">
        <f t="shared" si="2"/>
        <v>-2.9474003979740447E-2</v>
      </c>
      <c r="F89">
        <v>8127.3500979999999</v>
      </c>
      <c r="G89">
        <f t="shared" si="3"/>
        <v>-3.0422082920491977E-2</v>
      </c>
    </row>
    <row r="90" spans="2:7" x14ac:dyDescent="0.35">
      <c r="B90" s="133">
        <v>42011</v>
      </c>
      <c r="C90">
        <v>68.393105000000006</v>
      </c>
      <c r="D90">
        <f t="shared" si="2"/>
        <v>-3.256567824379699E-2</v>
      </c>
      <c r="F90">
        <v>8102.1000979999999</v>
      </c>
      <c r="G90">
        <f t="shared" si="3"/>
        <v>-3.1116297925196327E-3</v>
      </c>
    </row>
    <row r="91" spans="2:7" x14ac:dyDescent="0.35">
      <c r="B91" s="133">
        <v>42012</v>
      </c>
      <c r="C91">
        <v>72.105637000000002</v>
      </c>
      <c r="D91">
        <f t="shared" si="2"/>
        <v>5.286020885995904E-2</v>
      </c>
      <c r="F91">
        <v>8234.5996090000008</v>
      </c>
      <c r="G91">
        <f t="shared" si="3"/>
        <v>1.6221442372579782E-2</v>
      </c>
    </row>
    <row r="92" spans="2:7" x14ac:dyDescent="0.35">
      <c r="B92" s="133">
        <v>42013</v>
      </c>
      <c r="C92">
        <v>71.456542999999996</v>
      </c>
      <c r="D92">
        <f t="shared" si="2"/>
        <v>-9.0427496029957151E-3</v>
      </c>
      <c r="F92">
        <v>8284.5</v>
      </c>
      <c r="G92">
        <f t="shared" si="3"/>
        <v>6.0415572232273883E-3</v>
      </c>
    </row>
    <row r="93" spans="2:7" x14ac:dyDescent="0.35">
      <c r="B93" s="133">
        <v>42016</v>
      </c>
      <c r="C93">
        <v>71.622771999999998</v>
      </c>
      <c r="D93">
        <f t="shared" si="2"/>
        <v>2.3235933830182279E-3</v>
      </c>
      <c r="F93">
        <v>8323</v>
      </c>
      <c r="G93">
        <f t="shared" si="3"/>
        <v>4.6364677367432341E-3</v>
      </c>
    </row>
    <row r="94" spans="2:7" x14ac:dyDescent="0.35">
      <c r="B94" s="133">
        <v>42017</v>
      </c>
      <c r="C94">
        <v>72.588500999999994</v>
      </c>
      <c r="D94">
        <f t="shared" si="2"/>
        <v>1.339345276238104E-2</v>
      </c>
      <c r="F94">
        <v>8299.4003909999992</v>
      </c>
      <c r="G94">
        <f t="shared" si="3"/>
        <v>-2.8394966191811963E-3</v>
      </c>
    </row>
    <row r="95" spans="2:7" x14ac:dyDescent="0.35">
      <c r="B95" s="133">
        <v>42018</v>
      </c>
      <c r="C95">
        <v>70.728271000000007</v>
      </c>
      <c r="D95">
        <f t="shared" si="2"/>
        <v>-2.5961155179925383E-2</v>
      </c>
      <c r="F95">
        <v>8277.5498050000006</v>
      </c>
      <c r="G95">
        <f t="shared" si="3"/>
        <v>-2.636262810294904E-3</v>
      </c>
    </row>
    <row r="96" spans="2:7" x14ac:dyDescent="0.35">
      <c r="B96" s="133">
        <v>42019</v>
      </c>
      <c r="C96">
        <v>71.559455999999997</v>
      </c>
      <c r="D96">
        <f t="shared" si="2"/>
        <v>1.1683290923024621E-2</v>
      </c>
      <c r="F96">
        <v>8494.1503909999992</v>
      </c>
      <c r="G96">
        <f t="shared" si="3"/>
        <v>2.5830729956719464E-2</v>
      </c>
    </row>
    <row r="97" spans="2:7" x14ac:dyDescent="0.35">
      <c r="B97" s="133">
        <v>42020</v>
      </c>
      <c r="C97">
        <v>73.815483</v>
      </c>
      <c r="D97">
        <f t="shared" si="2"/>
        <v>3.1039849750808646E-2</v>
      </c>
      <c r="F97">
        <v>8513.7998050000006</v>
      </c>
      <c r="G97">
        <f t="shared" si="3"/>
        <v>2.3106162136912172E-3</v>
      </c>
    </row>
    <row r="98" spans="2:7" x14ac:dyDescent="0.35">
      <c r="B98" s="133">
        <v>42023</v>
      </c>
      <c r="C98">
        <v>73.126784999999998</v>
      </c>
      <c r="D98">
        <f t="shared" si="2"/>
        <v>-9.3737908396287917E-3</v>
      </c>
      <c r="F98">
        <v>8550.7001949999994</v>
      </c>
      <c r="G98">
        <f t="shared" si="3"/>
        <v>4.3248202426798095E-3</v>
      </c>
    </row>
    <row r="99" spans="2:7" x14ac:dyDescent="0.35">
      <c r="B99" s="133">
        <v>42024</v>
      </c>
      <c r="C99">
        <v>73.720473999999996</v>
      </c>
      <c r="D99">
        <f t="shared" si="2"/>
        <v>8.0858470045755207E-3</v>
      </c>
      <c r="F99">
        <v>8695.5996090000008</v>
      </c>
      <c r="G99">
        <f t="shared" si="3"/>
        <v>1.6803931888043577E-2</v>
      </c>
    </row>
    <row r="100" spans="2:7" x14ac:dyDescent="0.35">
      <c r="B100" s="133">
        <v>42025</v>
      </c>
      <c r="C100">
        <v>75.533210999999994</v>
      </c>
      <c r="D100">
        <f t="shared" si="2"/>
        <v>2.4291877815405417E-2</v>
      </c>
      <c r="F100">
        <v>8729.5</v>
      </c>
      <c r="G100">
        <f t="shared" si="3"/>
        <v>3.890988807075846E-3</v>
      </c>
    </row>
    <row r="101" spans="2:7" x14ac:dyDescent="0.35">
      <c r="B101" s="133">
        <v>42026</v>
      </c>
      <c r="C101">
        <v>75.176993999999993</v>
      </c>
      <c r="D101">
        <f t="shared" si="2"/>
        <v>-4.7271870321455821E-3</v>
      </c>
      <c r="F101">
        <v>8761.4003909999992</v>
      </c>
      <c r="G101">
        <f t="shared" si="3"/>
        <v>3.6476597153438065E-3</v>
      </c>
    </row>
    <row r="102" spans="2:7" x14ac:dyDescent="0.35">
      <c r="B102" s="133">
        <v>42027</v>
      </c>
      <c r="C102">
        <v>74.377502000000007</v>
      </c>
      <c r="D102">
        <f t="shared" si="2"/>
        <v>-1.0691749662235886E-2</v>
      </c>
      <c r="F102">
        <v>8835.5996090000008</v>
      </c>
      <c r="G102">
        <f t="shared" si="3"/>
        <v>8.4332167697024653E-3</v>
      </c>
    </row>
    <row r="103" spans="2:7" x14ac:dyDescent="0.35">
      <c r="B103" s="133">
        <v>42031</v>
      </c>
      <c r="C103">
        <v>74.155838000000003</v>
      </c>
      <c r="D103">
        <f t="shared" si="2"/>
        <v>-2.9847058519955456E-3</v>
      </c>
      <c r="F103">
        <v>8910.5</v>
      </c>
      <c r="G103">
        <f t="shared" si="3"/>
        <v>8.4413857032789516E-3</v>
      </c>
    </row>
    <row r="104" spans="2:7" x14ac:dyDescent="0.35">
      <c r="B104" s="133">
        <v>42032</v>
      </c>
      <c r="C104">
        <v>75.414467000000002</v>
      </c>
      <c r="D104">
        <f t="shared" si="2"/>
        <v>1.683032885162675E-2</v>
      </c>
      <c r="F104">
        <v>8914.2998050000006</v>
      </c>
      <c r="G104">
        <f t="shared" si="3"/>
        <v>4.2635037690514916E-4</v>
      </c>
    </row>
    <row r="105" spans="2:7" x14ac:dyDescent="0.35">
      <c r="B105" s="133">
        <v>42033</v>
      </c>
      <c r="C105">
        <v>74.488311999999993</v>
      </c>
      <c r="D105">
        <f t="shared" si="2"/>
        <v>-1.2356899464143811E-2</v>
      </c>
      <c r="F105">
        <v>8952.3496090000008</v>
      </c>
      <c r="G105">
        <f t="shared" si="3"/>
        <v>4.2593169701348457E-3</v>
      </c>
    </row>
    <row r="106" spans="2:7" x14ac:dyDescent="0.35">
      <c r="B106" s="133">
        <v>42034</v>
      </c>
      <c r="C106">
        <v>73.380095999999995</v>
      </c>
      <c r="D106">
        <f t="shared" si="2"/>
        <v>-1.4989499986931182E-2</v>
      </c>
      <c r="F106">
        <v>8808.9003909999992</v>
      </c>
      <c r="G106">
        <f t="shared" si="3"/>
        <v>-1.6153405554243955E-2</v>
      </c>
    </row>
    <row r="107" spans="2:7" x14ac:dyDescent="0.35">
      <c r="B107" s="133">
        <v>42037</v>
      </c>
      <c r="C107">
        <v>73.490921</v>
      </c>
      <c r="D107">
        <f t="shared" si="2"/>
        <v>1.5091475949118376E-3</v>
      </c>
      <c r="F107">
        <v>8797.4003909999992</v>
      </c>
      <c r="G107">
        <f t="shared" si="3"/>
        <v>-1.3063506954513709E-3</v>
      </c>
    </row>
    <row r="108" spans="2:7" x14ac:dyDescent="0.35">
      <c r="B108" s="133">
        <v>42038</v>
      </c>
      <c r="C108">
        <v>73.324676999999994</v>
      </c>
      <c r="D108">
        <f t="shared" si="2"/>
        <v>-2.2646649717886227E-3</v>
      </c>
      <c r="F108">
        <v>8756.5498050000006</v>
      </c>
      <c r="G108">
        <f t="shared" si="3"/>
        <v>-4.6542982391589464E-3</v>
      </c>
    </row>
    <row r="109" spans="2:7" x14ac:dyDescent="0.35">
      <c r="B109" s="133">
        <v>42039</v>
      </c>
      <c r="C109">
        <v>74.045035999999996</v>
      </c>
      <c r="D109">
        <f t="shared" si="2"/>
        <v>9.7762928723939095E-3</v>
      </c>
      <c r="F109">
        <v>8723.7001949999994</v>
      </c>
      <c r="G109">
        <f t="shared" si="3"/>
        <v>-3.7584872836577137E-3</v>
      </c>
    </row>
    <row r="110" spans="2:7" x14ac:dyDescent="0.35">
      <c r="B110" s="133">
        <v>42040</v>
      </c>
      <c r="C110">
        <v>73.166381999999999</v>
      </c>
      <c r="D110">
        <f t="shared" si="2"/>
        <v>-1.1937449501222828E-2</v>
      </c>
      <c r="F110">
        <v>8711.7001949999994</v>
      </c>
      <c r="G110">
        <f t="shared" si="3"/>
        <v>-1.3765100458102701E-3</v>
      </c>
    </row>
    <row r="111" spans="2:7" x14ac:dyDescent="0.35">
      <c r="B111" s="133">
        <v>42041</v>
      </c>
      <c r="C111">
        <v>72.730994999999993</v>
      </c>
      <c r="D111">
        <f t="shared" si="2"/>
        <v>-5.9684183691142397E-3</v>
      </c>
      <c r="F111">
        <v>8661.0498050000006</v>
      </c>
      <c r="G111">
        <f t="shared" si="3"/>
        <v>-5.8310323366554109E-3</v>
      </c>
    </row>
    <row r="112" spans="2:7" x14ac:dyDescent="0.35">
      <c r="B112" s="133">
        <v>42044</v>
      </c>
      <c r="C112">
        <v>71.868163999999993</v>
      </c>
      <c r="D112">
        <f t="shared" si="2"/>
        <v>-1.1934249780745688E-2</v>
      </c>
      <c r="F112">
        <v>8526.3496090000008</v>
      </c>
      <c r="G112">
        <f t="shared" si="3"/>
        <v>-1.5674617277347733E-2</v>
      </c>
    </row>
    <row r="113" spans="2:7" x14ac:dyDescent="0.35">
      <c r="B113" s="133">
        <v>42045</v>
      </c>
      <c r="C113">
        <v>68.195212999999995</v>
      </c>
      <c r="D113">
        <f t="shared" si="2"/>
        <v>-5.2459013258991528E-2</v>
      </c>
      <c r="F113">
        <v>8565.5498050000006</v>
      </c>
      <c r="G113">
        <f t="shared" si="3"/>
        <v>4.5869992308416986E-3</v>
      </c>
    </row>
    <row r="114" spans="2:7" x14ac:dyDescent="0.35">
      <c r="B114" s="133">
        <v>42046</v>
      </c>
      <c r="C114">
        <v>68.044807000000006</v>
      </c>
      <c r="D114">
        <f t="shared" si="2"/>
        <v>-2.2079571201378025E-3</v>
      </c>
      <c r="F114">
        <v>8627.4003909999992</v>
      </c>
      <c r="G114">
        <f t="shared" si="3"/>
        <v>7.1949086237610453E-3</v>
      </c>
    </row>
    <row r="115" spans="2:7" x14ac:dyDescent="0.35">
      <c r="B115" s="133">
        <v>42047</v>
      </c>
      <c r="C115">
        <v>68.005225999999993</v>
      </c>
      <c r="D115">
        <f t="shared" si="2"/>
        <v>-5.8185948571912378E-4</v>
      </c>
      <c r="F115">
        <v>8711.5498050000006</v>
      </c>
      <c r="G115">
        <f t="shared" si="3"/>
        <v>9.7064786196297739E-3</v>
      </c>
    </row>
    <row r="116" spans="2:7" x14ac:dyDescent="0.35">
      <c r="B116" s="133">
        <v>42048</v>
      </c>
      <c r="C116">
        <v>67.870643999999999</v>
      </c>
      <c r="D116">
        <f t="shared" si="2"/>
        <v>-1.980955765146352E-3</v>
      </c>
      <c r="F116">
        <v>8805.5</v>
      </c>
      <c r="G116">
        <f t="shared" si="3"/>
        <v>1.0726817233038607E-2</v>
      </c>
    </row>
    <row r="117" spans="2:7" x14ac:dyDescent="0.35">
      <c r="B117" s="133">
        <v>42051</v>
      </c>
      <c r="C117">
        <v>67.530265999999997</v>
      </c>
      <c r="D117">
        <f t="shared" si="2"/>
        <v>-5.027716830029518E-3</v>
      </c>
      <c r="F117">
        <v>8809.3496090000008</v>
      </c>
      <c r="G117">
        <f t="shared" si="3"/>
        <v>4.3708679287521058E-4</v>
      </c>
    </row>
    <row r="118" spans="2:7" x14ac:dyDescent="0.35">
      <c r="B118" s="133">
        <v>42053</v>
      </c>
      <c r="C118">
        <v>67.641082999999995</v>
      </c>
      <c r="D118">
        <f t="shared" si="2"/>
        <v>1.6396525690847567E-3</v>
      </c>
      <c r="F118">
        <v>8869.0996090000008</v>
      </c>
      <c r="G118">
        <f t="shared" si="3"/>
        <v>6.7596684275492607E-3</v>
      </c>
    </row>
    <row r="119" spans="2:7" x14ac:dyDescent="0.35">
      <c r="B119" s="133">
        <v>42054</v>
      </c>
      <c r="C119">
        <v>67.664848000000006</v>
      </c>
      <c r="D119">
        <f t="shared" si="2"/>
        <v>3.5127802704214425E-4</v>
      </c>
      <c r="F119">
        <v>8895.2998050000006</v>
      </c>
      <c r="G119">
        <f t="shared" si="3"/>
        <v>2.9497439667620106E-3</v>
      </c>
    </row>
    <row r="120" spans="2:7" x14ac:dyDescent="0.35">
      <c r="B120" s="133">
        <v>42055</v>
      </c>
      <c r="C120">
        <v>69.010536000000002</v>
      </c>
      <c r="D120">
        <f t="shared" si="2"/>
        <v>1.9692375427440734E-2</v>
      </c>
      <c r="F120">
        <v>8833.5996090000008</v>
      </c>
      <c r="G120">
        <f t="shared" si="3"/>
        <v>-6.9604371553618101E-3</v>
      </c>
    </row>
    <row r="121" spans="2:7" x14ac:dyDescent="0.35">
      <c r="B121" s="133">
        <v>42058</v>
      </c>
      <c r="C121">
        <v>69.303421</v>
      </c>
      <c r="D121">
        <f t="shared" si="2"/>
        <v>4.2350814641684137E-3</v>
      </c>
      <c r="F121">
        <v>8754.9501949999994</v>
      </c>
      <c r="G121">
        <f t="shared" si="3"/>
        <v>-8.9433113124794961E-3</v>
      </c>
    </row>
    <row r="122" spans="2:7" x14ac:dyDescent="0.35">
      <c r="B122" s="133">
        <v>42059</v>
      </c>
      <c r="C122">
        <v>69.643814000000006</v>
      </c>
      <c r="D122">
        <f t="shared" si="2"/>
        <v>4.899610718574956E-3</v>
      </c>
      <c r="F122">
        <v>8762.0996090000008</v>
      </c>
      <c r="G122">
        <f t="shared" si="3"/>
        <v>8.1628064965009648E-4</v>
      </c>
    </row>
    <row r="123" spans="2:7" x14ac:dyDescent="0.35">
      <c r="B123" s="133">
        <v>42060</v>
      </c>
      <c r="C123">
        <v>69.588408999999999</v>
      </c>
      <c r="D123">
        <f t="shared" si="2"/>
        <v>-7.9586466021543947E-4</v>
      </c>
      <c r="F123">
        <v>8767.25</v>
      </c>
      <c r="G123">
        <f t="shared" si="3"/>
        <v>5.8763060388298204E-4</v>
      </c>
    </row>
    <row r="124" spans="2:7" x14ac:dyDescent="0.35">
      <c r="B124" s="133">
        <v>42061</v>
      </c>
      <c r="C124">
        <v>67.751914999999997</v>
      </c>
      <c r="D124">
        <f t="shared" si="2"/>
        <v>-2.6745291072166607E-2</v>
      </c>
      <c r="F124">
        <v>8683.8496090000008</v>
      </c>
      <c r="G124">
        <f t="shared" si="3"/>
        <v>-9.5582545311464241E-3</v>
      </c>
    </row>
    <row r="125" spans="2:7" x14ac:dyDescent="0.35">
      <c r="B125" s="133">
        <v>42062</v>
      </c>
      <c r="C125">
        <v>69.129265000000004</v>
      </c>
      <c r="D125">
        <f t="shared" si="2"/>
        <v>2.0125432715311444E-2</v>
      </c>
      <c r="F125">
        <v>8844.5996090000008</v>
      </c>
      <c r="G125">
        <f t="shared" si="3"/>
        <v>1.8342125396649742E-2</v>
      </c>
    </row>
    <row r="126" spans="2:7" x14ac:dyDescent="0.35">
      <c r="B126" s="133">
        <v>42065</v>
      </c>
      <c r="C126">
        <v>69.905036999999993</v>
      </c>
      <c r="D126">
        <f t="shared" si="2"/>
        <v>1.1159548971086562E-2</v>
      </c>
      <c r="F126">
        <v>8956.75</v>
      </c>
      <c r="G126">
        <f t="shared" si="3"/>
        <v>1.2600378881191967E-2</v>
      </c>
    </row>
    <row r="127" spans="2:7" x14ac:dyDescent="0.35">
      <c r="B127" s="133">
        <v>42066</v>
      </c>
      <c r="C127">
        <v>69.936690999999996</v>
      </c>
      <c r="D127">
        <f t="shared" si="2"/>
        <v>4.5271180488589996E-4</v>
      </c>
      <c r="F127">
        <v>8996.25</v>
      </c>
      <c r="G127">
        <f t="shared" si="3"/>
        <v>4.4003858673006598E-3</v>
      </c>
    </row>
    <row r="128" spans="2:7" x14ac:dyDescent="0.35">
      <c r="B128" s="133">
        <v>42067</v>
      </c>
      <c r="C128">
        <v>69.042205999999993</v>
      </c>
      <c r="D128">
        <f t="shared" si="2"/>
        <v>-1.2872419778272165E-2</v>
      </c>
      <c r="F128">
        <v>8922.6503909999992</v>
      </c>
      <c r="G128">
        <f t="shared" si="3"/>
        <v>-8.2147923461744852E-3</v>
      </c>
    </row>
    <row r="129" spans="2:7" x14ac:dyDescent="0.35">
      <c r="B129" s="133">
        <v>42068</v>
      </c>
      <c r="C129">
        <v>68.472267000000002</v>
      </c>
      <c r="D129">
        <f t="shared" si="2"/>
        <v>-8.2891967801699325E-3</v>
      </c>
      <c r="F129">
        <v>8937.75</v>
      </c>
      <c r="G129">
        <f t="shared" si="3"/>
        <v>1.690848163185672E-3</v>
      </c>
    </row>
    <row r="130" spans="2:7" x14ac:dyDescent="0.35">
      <c r="B130" s="133">
        <v>42072</v>
      </c>
      <c r="C130">
        <v>68.250609999999995</v>
      </c>
      <c r="D130">
        <f t="shared" si="2"/>
        <v>-3.2424302217764858E-3</v>
      </c>
      <c r="F130">
        <v>8756.75</v>
      </c>
      <c r="G130">
        <f t="shared" si="3"/>
        <v>-2.045904811401918E-2</v>
      </c>
    </row>
    <row r="131" spans="2:7" x14ac:dyDescent="0.35">
      <c r="B131" s="133">
        <v>42073</v>
      </c>
      <c r="C131">
        <v>68.416854999999998</v>
      </c>
      <c r="D131">
        <f t="shared" si="2"/>
        <v>2.4328406471339349E-3</v>
      </c>
      <c r="F131">
        <v>8712.0498050000006</v>
      </c>
      <c r="G131">
        <f t="shared" si="3"/>
        <v>-5.1177291011860393E-3</v>
      </c>
    </row>
    <row r="132" spans="2:7" x14ac:dyDescent="0.35">
      <c r="B132" s="133">
        <v>42074</v>
      </c>
      <c r="C132">
        <v>69.271759000000003</v>
      </c>
      <c r="D132">
        <f t="shared" si="2"/>
        <v>1.2418092699098788E-2</v>
      </c>
      <c r="F132">
        <v>8699.9501949999994</v>
      </c>
      <c r="G132">
        <f t="shared" si="3"/>
        <v>-1.3898015101749014E-3</v>
      </c>
    </row>
    <row r="133" spans="2:7" x14ac:dyDescent="0.35">
      <c r="B133" s="133">
        <v>42075</v>
      </c>
      <c r="C133">
        <v>68.749320999999995</v>
      </c>
      <c r="D133">
        <f t="shared" si="2"/>
        <v>-7.5704449660255867E-3</v>
      </c>
      <c r="F133">
        <v>8776</v>
      </c>
      <c r="G133">
        <f t="shared" si="3"/>
        <v>8.7034220414211536E-3</v>
      </c>
    </row>
    <row r="134" spans="2:7" x14ac:dyDescent="0.35">
      <c r="B134" s="133">
        <v>42076</v>
      </c>
      <c r="C134">
        <v>67.023651000000001</v>
      </c>
      <c r="D134">
        <f t="shared" si="2"/>
        <v>-2.5421303033148091E-2</v>
      </c>
      <c r="F134">
        <v>8647.75</v>
      </c>
      <c r="G134">
        <f t="shared" si="3"/>
        <v>-1.4721551472009752E-2</v>
      </c>
    </row>
    <row r="135" spans="2:7" x14ac:dyDescent="0.35">
      <c r="B135" s="133">
        <v>42079</v>
      </c>
      <c r="C135">
        <v>67.245284999999996</v>
      </c>
      <c r="D135">
        <f t="shared" ref="D135:D198" si="4">LN(C135/C134)</f>
        <v>3.301347398732632E-3</v>
      </c>
      <c r="F135">
        <v>8633.1503909999992</v>
      </c>
      <c r="G135">
        <f t="shared" si="3"/>
        <v>-1.6896819197135112E-3</v>
      </c>
    </row>
    <row r="136" spans="2:7" x14ac:dyDescent="0.35">
      <c r="B136" s="133">
        <v>42080</v>
      </c>
      <c r="C136">
        <v>66.968254000000002</v>
      </c>
      <c r="D136">
        <f t="shared" si="4"/>
        <v>-4.1282182930050771E-3</v>
      </c>
      <c r="F136">
        <v>8723.2998050000006</v>
      </c>
      <c r="G136">
        <f t="shared" ref="G136:G199" si="5">LN(F136/F135)</f>
        <v>1.0388094762234585E-2</v>
      </c>
    </row>
    <row r="137" spans="2:7" x14ac:dyDescent="0.35">
      <c r="B137" s="133">
        <v>42081</v>
      </c>
      <c r="C137">
        <v>66.517043999999999</v>
      </c>
      <c r="D137">
        <f t="shared" si="4"/>
        <v>-6.7604706325904975E-3</v>
      </c>
      <c r="F137">
        <v>8685.9003909999992</v>
      </c>
      <c r="G137">
        <f t="shared" si="5"/>
        <v>-4.296518060784002E-3</v>
      </c>
    </row>
    <row r="138" spans="2:7" x14ac:dyDescent="0.35">
      <c r="B138" s="133">
        <v>42082</v>
      </c>
      <c r="C138">
        <v>66.501204999999999</v>
      </c>
      <c r="D138">
        <f t="shared" si="4"/>
        <v>-2.3814777587185122E-4</v>
      </c>
      <c r="F138">
        <v>8634.6503909999992</v>
      </c>
      <c r="G138">
        <f t="shared" si="5"/>
        <v>-5.9178429385110158E-3</v>
      </c>
    </row>
    <row r="139" spans="2:7" x14ac:dyDescent="0.35">
      <c r="B139" s="133">
        <v>42083</v>
      </c>
      <c r="C139">
        <v>64.965523000000005</v>
      </c>
      <c r="D139">
        <f t="shared" si="4"/>
        <v>-2.3363354007370173E-2</v>
      </c>
      <c r="F139">
        <v>8570.9003909999992</v>
      </c>
      <c r="G139">
        <f t="shared" si="5"/>
        <v>-7.4104331260129459E-3</v>
      </c>
    </row>
    <row r="140" spans="2:7" x14ac:dyDescent="0.35">
      <c r="B140" s="133">
        <v>42086</v>
      </c>
      <c r="C140">
        <v>65.377150999999998</v>
      </c>
      <c r="D140">
        <f t="shared" si="4"/>
        <v>6.3161105384523302E-3</v>
      </c>
      <c r="F140">
        <v>8550.9003909999992</v>
      </c>
      <c r="G140">
        <f t="shared" si="5"/>
        <v>-2.3362039251665508E-3</v>
      </c>
    </row>
    <row r="141" spans="2:7" x14ac:dyDescent="0.35">
      <c r="B141" s="133">
        <v>42087</v>
      </c>
      <c r="C141">
        <v>65.305931000000001</v>
      </c>
      <c r="D141">
        <f t="shared" si="4"/>
        <v>-1.0899652190773657E-3</v>
      </c>
      <c r="F141">
        <v>8542.9501949999994</v>
      </c>
      <c r="G141">
        <f t="shared" si="5"/>
        <v>-9.3018205971048286E-4</v>
      </c>
    </row>
    <row r="142" spans="2:7" x14ac:dyDescent="0.35">
      <c r="B142" s="133">
        <v>42088</v>
      </c>
      <c r="C142">
        <v>65.052620000000005</v>
      </c>
      <c r="D142">
        <f t="shared" si="4"/>
        <v>-3.8863782527419899E-3</v>
      </c>
      <c r="F142">
        <v>8530.7998050000006</v>
      </c>
      <c r="G142">
        <f t="shared" si="5"/>
        <v>-1.4232833503034312E-3</v>
      </c>
    </row>
    <row r="143" spans="2:7" x14ac:dyDescent="0.35">
      <c r="B143" s="133">
        <v>42089</v>
      </c>
      <c r="C143">
        <v>65.677970999999999</v>
      </c>
      <c r="D143">
        <f t="shared" si="4"/>
        <v>9.5670916047178572E-3</v>
      </c>
      <c r="F143">
        <v>8342.1503909999992</v>
      </c>
      <c r="G143">
        <f t="shared" si="5"/>
        <v>-2.2362097100001529E-2</v>
      </c>
    </row>
    <row r="144" spans="2:7" x14ac:dyDescent="0.35">
      <c r="B144" s="133">
        <v>42090</v>
      </c>
      <c r="C144">
        <v>65.329650999999998</v>
      </c>
      <c r="D144">
        <f t="shared" si="4"/>
        <v>-5.3175657332717651E-3</v>
      </c>
      <c r="F144">
        <v>8341.4003909999992</v>
      </c>
      <c r="G144">
        <f t="shared" si="5"/>
        <v>-8.9908918108002025E-5</v>
      </c>
    </row>
    <row r="145" spans="2:7" x14ac:dyDescent="0.35">
      <c r="B145" s="133">
        <v>42093</v>
      </c>
      <c r="C145">
        <v>66.034164000000004</v>
      </c>
      <c r="D145">
        <f t="shared" si="4"/>
        <v>1.0726237733476094E-2</v>
      </c>
      <c r="F145">
        <v>8492.2998050000006</v>
      </c>
      <c r="G145">
        <f t="shared" si="5"/>
        <v>1.7928732757126798E-2</v>
      </c>
    </row>
    <row r="146" spans="2:7" x14ac:dyDescent="0.35">
      <c r="B146" s="133">
        <v>42094</v>
      </c>
      <c r="C146">
        <v>66.406218999999993</v>
      </c>
      <c r="D146">
        <f t="shared" si="4"/>
        <v>5.6184672725774201E-3</v>
      </c>
      <c r="F146">
        <v>8491</v>
      </c>
      <c r="G146">
        <f t="shared" si="5"/>
        <v>-1.5306860474256542E-4</v>
      </c>
    </row>
    <row r="147" spans="2:7" x14ac:dyDescent="0.35">
      <c r="B147" s="133">
        <v>42095</v>
      </c>
      <c r="C147">
        <v>65.060524000000001</v>
      </c>
      <c r="D147">
        <f t="shared" si="4"/>
        <v>-2.0472736618476751E-2</v>
      </c>
      <c r="F147">
        <v>8586.25</v>
      </c>
      <c r="G147">
        <f t="shared" si="5"/>
        <v>1.1155307528727893E-2</v>
      </c>
    </row>
    <row r="148" spans="2:7" x14ac:dyDescent="0.35">
      <c r="B148" s="133">
        <v>42100</v>
      </c>
      <c r="C148">
        <v>65.084266999999997</v>
      </c>
      <c r="D148">
        <f t="shared" si="4"/>
        <v>3.6487054273897171E-4</v>
      </c>
      <c r="F148">
        <v>8659.9003909999992</v>
      </c>
      <c r="G148">
        <f t="shared" si="5"/>
        <v>8.5411337682432011E-3</v>
      </c>
    </row>
    <row r="149" spans="2:7" x14ac:dyDescent="0.35">
      <c r="B149" s="133">
        <v>42101</v>
      </c>
      <c r="C149">
        <v>66.437866</v>
      </c>
      <c r="D149">
        <f t="shared" si="4"/>
        <v>2.0584319364549113E-2</v>
      </c>
      <c r="F149">
        <v>8660.2998050000006</v>
      </c>
      <c r="G149">
        <f t="shared" si="5"/>
        <v>4.6121175916271683E-5</v>
      </c>
    </row>
    <row r="150" spans="2:7" x14ac:dyDescent="0.35">
      <c r="B150" s="133">
        <v>42102</v>
      </c>
      <c r="C150">
        <v>66.976173000000003</v>
      </c>
      <c r="D150">
        <f t="shared" si="4"/>
        <v>8.0697642511011348E-3</v>
      </c>
      <c r="F150">
        <v>8714.4003909999992</v>
      </c>
      <c r="G150">
        <f t="shared" si="5"/>
        <v>6.2275331642477868E-3</v>
      </c>
    </row>
    <row r="151" spans="2:7" x14ac:dyDescent="0.35">
      <c r="B151" s="133">
        <v>42103</v>
      </c>
      <c r="C151">
        <v>66.524956000000003</v>
      </c>
      <c r="D151">
        <f t="shared" si="4"/>
        <v>-6.7597738170170644E-3</v>
      </c>
      <c r="F151">
        <v>8778.2998050000006</v>
      </c>
      <c r="G151">
        <f t="shared" si="5"/>
        <v>7.3058701637798342E-3</v>
      </c>
    </row>
    <row r="152" spans="2:7" x14ac:dyDescent="0.35">
      <c r="B152" s="133">
        <v>42104</v>
      </c>
      <c r="C152">
        <v>66.889083999999997</v>
      </c>
      <c r="D152">
        <f t="shared" si="4"/>
        <v>5.4586294538213334E-3</v>
      </c>
      <c r="F152">
        <v>8780.3496090000008</v>
      </c>
      <c r="G152">
        <f t="shared" si="5"/>
        <v>2.3348082884753913E-4</v>
      </c>
    </row>
    <row r="153" spans="2:7" x14ac:dyDescent="0.35">
      <c r="B153" s="133">
        <v>42107</v>
      </c>
      <c r="C153">
        <v>68.480186000000003</v>
      </c>
      <c r="D153">
        <f t="shared" si="4"/>
        <v>2.3508663039424491E-2</v>
      </c>
      <c r="F153">
        <v>8834</v>
      </c>
      <c r="G153">
        <f t="shared" si="5"/>
        <v>6.0916875273456933E-3</v>
      </c>
    </row>
    <row r="154" spans="2:7" x14ac:dyDescent="0.35">
      <c r="B154" s="133">
        <v>42110</v>
      </c>
      <c r="C154">
        <v>66.303314</v>
      </c>
      <c r="D154">
        <f t="shared" si="4"/>
        <v>-3.2304567091637169E-2</v>
      </c>
      <c r="F154">
        <v>8706.7001949999994</v>
      </c>
      <c r="G154">
        <f t="shared" si="5"/>
        <v>-1.4515046561077511E-2</v>
      </c>
    </row>
    <row r="155" spans="2:7" x14ac:dyDescent="0.35">
      <c r="B155" s="133">
        <v>42111</v>
      </c>
      <c r="C155">
        <v>66.485373999999993</v>
      </c>
      <c r="D155">
        <f t="shared" si="4"/>
        <v>2.7421027622122271E-3</v>
      </c>
      <c r="F155">
        <v>8606</v>
      </c>
      <c r="G155">
        <f t="shared" si="5"/>
        <v>-1.1633232196849299E-2</v>
      </c>
    </row>
    <row r="156" spans="2:7" x14ac:dyDescent="0.35">
      <c r="B156" s="133">
        <v>42114</v>
      </c>
      <c r="C156">
        <v>66.517043999999999</v>
      </c>
      <c r="D156">
        <f t="shared" si="4"/>
        <v>4.7623195239286181E-4</v>
      </c>
      <c r="F156">
        <v>8448.0996090000008</v>
      </c>
      <c r="G156">
        <f t="shared" si="5"/>
        <v>-1.8518116683945384E-2</v>
      </c>
    </row>
    <row r="157" spans="2:7" x14ac:dyDescent="0.35">
      <c r="B157" s="133">
        <v>42115</v>
      </c>
      <c r="C157">
        <v>68.535583000000003</v>
      </c>
      <c r="D157">
        <f t="shared" si="4"/>
        <v>2.9894854675368086E-2</v>
      </c>
      <c r="F157">
        <v>8377.75</v>
      </c>
      <c r="G157">
        <f t="shared" si="5"/>
        <v>-8.3621357101357294E-3</v>
      </c>
    </row>
    <row r="158" spans="2:7" x14ac:dyDescent="0.35">
      <c r="B158" s="133">
        <v>42116</v>
      </c>
      <c r="C158">
        <v>70.364151000000007</v>
      </c>
      <c r="D158">
        <f t="shared" si="4"/>
        <v>2.6330844468468659E-2</v>
      </c>
      <c r="F158">
        <v>8429.7001949999994</v>
      </c>
      <c r="G158">
        <f t="shared" si="5"/>
        <v>6.1818253020816038E-3</v>
      </c>
    </row>
    <row r="159" spans="2:7" x14ac:dyDescent="0.35">
      <c r="B159" s="133">
        <v>42117</v>
      </c>
      <c r="C159">
        <v>70.839080999999993</v>
      </c>
      <c r="D159">
        <f t="shared" si="4"/>
        <v>6.7269252157172391E-3</v>
      </c>
      <c r="F159">
        <v>8398.2998050000006</v>
      </c>
      <c r="G159">
        <f t="shared" si="5"/>
        <v>-3.7319261282948235E-3</v>
      </c>
    </row>
    <row r="160" spans="2:7" x14ac:dyDescent="0.35">
      <c r="B160" s="133">
        <v>42118</v>
      </c>
      <c r="C160">
        <v>67.791495999999995</v>
      </c>
      <c r="D160">
        <f t="shared" si="4"/>
        <v>-4.3974080582794485E-2</v>
      </c>
      <c r="F160">
        <v>8305.25</v>
      </c>
      <c r="G160">
        <f t="shared" si="5"/>
        <v>-1.1141436235938773E-2</v>
      </c>
    </row>
    <row r="161" spans="2:7" x14ac:dyDescent="0.35">
      <c r="B161" s="133">
        <v>42121</v>
      </c>
      <c r="C161">
        <v>66.129165999999998</v>
      </c>
      <c r="D161">
        <f t="shared" si="4"/>
        <v>-2.4826869266734039E-2</v>
      </c>
      <c r="F161">
        <v>8213.7998050000006</v>
      </c>
      <c r="G161">
        <f t="shared" si="5"/>
        <v>-1.107220213577341E-2</v>
      </c>
    </row>
    <row r="162" spans="2:7" x14ac:dyDescent="0.35">
      <c r="B162" s="133">
        <v>42122</v>
      </c>
      <c r="C162">
        <v>66.042090999999999</v>
      </c>
      <c r="D162">
        <f t="shared" si="4"/>
        <v>-1.3176089049002067E-3</v>
      </c>
      <c r="F162">
        <v>8285.5996090000008</v>
      </c>
      <c r="G162">
        <f t="shared" si="5"/>
        <v>8.7033782778235362E-3</v>
      </c>
    </row>
    <row r="163" spans="2:7" x14ac:dyDescent="0.35">
      <c r="B163" s="133">
        <v>42123</v>
      </c>
      <c r="C163">
        <v>66.057914999999994</v>
      </c>
      <c r="D163">
        <f t="shared" si="4"/>
        <v>2.3957606899255234E-4</v>
      </c>
      <c r="F163">
        <v>8239.75</v>
      </c>
      <c r="G163">
        <f t="shared" si="5"/>
        <v>-5.549017446931025E-3</v>
      </c>
    </row>
    <row r="164" spans="2:7" x14ac:dyDescent="0.35">
      <c r="B164" s="133">
        <v>42124</v>
      </c>
      <c r="C164">
        <v>65.535477</v>
      </c>
      <c r="D164">
        <f t="shared" si="4"/>
        <v>-7.9402276499141253E-3</v>
      </c>
      <c r="F164">
        <v>8181.5</v>
      </c>
      <c r="G164">
        <f t="shared" si="5"/>
        <v>-7.0944957684806386E-3</v>
      </c>
    </row>
    <row r="165" spans="2:7" x14ac:dyDescent="0.35">
      <c r="B165" s="133">
        <v>42128</v>
      </c>
      <c r="C165">
        <v>65.923355000000001</v>
      </c>
      <c r="D165">
        <f t="shared" si="4"/>
        <v>5.9011497319153257E-3</v>
      </c>
      <c r="F165">
        <v>8331.9501949999994</v>
      </c>
      <c r="G165">
        <f t="shared" si="5"/>
        <v>1.8222037937637631E-2</v>
      </c>
    </row>
    <row r="166" spans="2:7" x14ac:dyDescent="0.35">
      <c r="B166" s="133">
        <v>42129</v>
      </c>
      <c r="C166">
        <v>65.962929000000003</v>
      </c>
      <c r="D166">
        <f t="shared" si="4"/>
        <v>6.0012307553846658E-4</v>
      </c>
      <c r="F166">
        <v>8324.7998050000006</v>
      </c>
      <c r="G166">
        <f t="shared" si="5"/>
        <v>-8.5855769453520346E-4</v>
      </c>
    </row>
    <row r="167" spans="2:7" x14ac:dyDescent="0.35">
      <c r="B167" s="133">
        <v>42130</v>
      </c>
      <c r="C167">
        <v>63.603991999999998</v>
      </c>
      <c r="D167">
        <f t="shared" si="4"/>
        <v>-3.6416666734029143E-2</v>
      </c>
      <c r="F167">
        <v>8097</v>
      </c>
      <c r="G167">
        <f t="shared" si="5"/>
        <v>-2.7745365425938379E-2</v>
      </c>
    </row>
    <row r="168" spans="2:7" x14ac:dyDescent="0.35">
      <c r="B168" s="133">
        <v>42131</v>
      </c>
      <c r="C168">
        <v>62.851993999999998</v>
      </c>
      <c r="D168">
        <f t="shared" si="4"/>
        <v>-1.1893574806364864E-2</v>
      </c>
      <c r="F168">
        <v>8057.2998049999997</v>
      </c>
      <c r="G168">
        <f t="shared" si="5"/>
        <v>-4.9151341010258039E-3</v>
      </c>
    </row>
    <row r="169" spans="2:7" x14ac:dyDescent="0.35">
      <c r="B169" s="133">
        <v>42132</v>
      </c>
      <c r="C169">
        <v>62.994480000000003</v>
      </c>
      <c r="D169">
        <f t="shared" si="4"/>
        <v>2.2644426396159606E-3</v>
      </c>
      <c r="F169">
        <v>8191.5</v>
      </c>
      <c r="G169">
        <f t="shared" si="5"/>
        <v>1.6518542675229425E-2</v>
      </c>
    </row>
    <row r="170" spans="2:7" x14ac:dyDescent="0.35">
      <c r="B170" s="133">
        <v>42135</v>
      </c>
      <c r="C170">
        <v>64.458916000000002</v>
      </c>
      <c r="D170">
        <f t="shared" si="4"/>
        <v>2.2980956110281565E-2</v>
      </c>
      <c r="F170">
        <v>8325.25</v>
      </c>
      <c r="G170">
        <f t="shared" si="5"/>
        <v>1.6196034167464263E-2</v>
      </c>
    </row>
    <row r="171" spans="2:7" x14ac:dyDescent="0.35">
      <c r="B171" s="133">
        <v>42136</v>
      </c>
      <c r="C171">
        <v>64.759711999999993</v>
      </c>
      <c r="D171">
        <f t="shared" si="4"/>
        <v>4.655621994500119E-3</v>
      </c>
      <c r="F171">
        <v>8126.9501950000003</v>
      </c>
      <c r="G171">
        <f t="shared" si="5"/>
        <v>-2.4107342030995731E-2</v>
      </c>
    </row>
    <row r="172" spans="2:7" x14ac:dyDescent="0.35">
      <c r="B172" s="133">
        <v>42137</v>
      </c>
      <c r="C172">
        <v>64.213531000000003</v>
      </c>
      <c r="D172">
        <f t="shared" si="4"/>
        <v>-8.4697298815826581E-3</v>
      </c>
      <c r="F172">
        <v>8235.4501949999994</v>
      </c>
      <c r="G172">
        <f t="shared" si="5"/>
        <v>1.3262307208847027E-2</v>
      </c>
    </row>
    <row r="173" spans="2:7" x14ac:dyDescent="0.35">
      <c r="B173" s="133">
        <v>42138</v>
      </c>
      <c r="C173">
        <v>64.158103999999994</v>
      </c>
      <c r="D173">
        <f t="shared" si="4"/>
        <v>-8.6353972891818924E-4</v>
      </c>
      <c r="F173">
        <v>8224.2001949999994</v>
      </c>
      <c r="G173">
        <f t="shared" si="5"/>
        <v>-1.3669794297305037E-3</v>
      </c>
    </row>
    <row r="174" spans="2:7" x14ac:dyDescent="0.35">
      <c r="B174" s="133">
        <v>42139</v>
      </c>
      <c r="C174">
        <v>63.596069</v>
      </c>
      <c r="D174">
        <f t="shared" si="4"/>
        <v>-8.7987517396496094E-3</v>
      </c>
      <c r="F174">
        <v>8262.3496090000008</v>
      </c>
      <c r="G174">
        <f t="shared" si="5"/>
        <v>4.6279521844989971E-3</v>
      </c>
    </row>
    <row r="175" spans="2:7" x14ac:dyDescent="0.35">
      <c r="B175" s="133">
        <v>42142</v>
      </c>
      <c r="C175">
        <v>65.511718999999999</v>
      </c>
      <c r="D175">
        <f t="shared" si="4"/>
        <v>2.9677382408404545E-2</v>
      </c>
      <c r="F175">
        <v>8373.6503909999992</v>
      </c>
      <c r="G175">
        <f t="shared" si="5"/>
        <v>1.3380914003953191E-2</v>
      </c>
    </row>
    <row r="176" spans="2:7" x14ac:dyDescent="0.35">
      <c r="B176" s="133">
        <v>42143</v>
      </c>
      <c r="C176">
        <v>64.743888999999996</v>
      </c>
      <c r="D176">
        <f t="shared" si="4"/>
        <v>-1.1789724920827081E-2</v>
      </c>
      <c r="F176">
        <v>8365.6503909999992</v>
      </c>
      <c r="G176">
        <f t="shared" si="5"/>
        <v>-9.5583450148437803E-4</v>
      </c>
    </row>
    <row r="177" spans="2:7" x14ac:dyDescent="0.35">
      <c r="B177" s="133">
        <v>42144</v>
      </c>
      <c r="C177">
        <v>65.274246000000005</v>
      </c>
      <c r="D177">
        <f t="shared" si="4"/>
        <v>8.1582456412932214E-3</v>
      </c>
      <c r="F177">
        <v>8423.25</v>
      </c>
      <c r="G177">
        <f t="shared" si="5"/>
        <v>6.8616566483841934E-3</v>
      </c>
    </row>
    <row r="178" spans="2:7" x14ac:dyDescent="0.35">
      <c r="B178" s="133">
        <v>42145</v>
      </c>
      <c r="C178">
        <v>64.846785999999994</v>
      </c>
      <c r="D178">
        <f t="shared" si="4"/>
        <v>-6.5702143786398508E-3</v>
      </c>
      <c r="F178">
        <v>8421</v>
      </c>
      <c r="G178">
        <f t="shared" si="5"/>
        <v>-2.6715348126304331E-4</v>
      </c>
    </row>
    <row r="179" spans="2:7" x14ac:dyDescent="0.35">
      <c r="B179" s="133">
        <v>42146</v>
      </c>
      <c r="C179">
        <v>65.321731999999997</v>
      </c>
      <c r="D179">
        <f t="shared" si="4"/>
        <v>7.2974343561606168E-3</v>
      </c>
      <c r="F179">
        <v>8458.9501949999994</v>
      </c>
      <c r="G179">
        <f t="shared" si="5"/>
        <v>4.4964894448908431E-3</v>
      </c>
    </row>
    <row r="180" spans="2:7" x14ac:dyDescent="0.35">
      <c r="B180" s="133">
        <v>42149</v>
      </c>
      <c r="C180">
        <v>65.036766</v>
      </c>
      <c r="D180">
        <f t="shared" si="4"/>
        <v>-4.3720426100822846E-3</v>
      </c>
      <c r="F180">
        <v>8370.25</v>
      </c>
      <c r="G180">
        <f t="shared" si="5"/>
        <v>-1.0541322859163585E-2</v>
      </c>
    </row>
    <row r="181" spans="2:7" x14ac:dyDescent="0.35">
      <c r="B181" s="133">
        <v>42150</v>
      </c>
      <c r="C181">
        <v>64.395576000000005</v>
      </c>
      <c r="D181">
        <f t="shared" si="4"/>
        <v>-9.9078056576012829E-3</v>
      </c>
      <c r="F181">
        <v>8339.3496090000008</v>
      </c>
      <c r="G181">
        <f t="shared" si="5"/>
        <v>-3.698523836252905E-3</v>
      </c>
    </row>
    <row r="182" spans="2:7" x14ac:dyDescent="0.35">
      <c r="B182" s="133">
        <v>42151</v>
      </c>
      <c r="C182">
        <v>64.324341000000004</v>
      </c>
      <c r="D182">
        <f t="shared" si="4"/>
        <v>-1.1068218335198027E-3</v>
      </c>
      <c r="F182">
        <v>8334.5996090000008</v>
      </c>
      <c r="G182">
        <f t="shared" si="5"/>
        <v>-5.6975106093837551E-4</v>
      </c>
    </row>
    <row r="183" spans="2:7" x14ac:dyDescent="0.35">
      <c r="B183" s="133">
        <v>42152</v>
      </c>
      <c r="C183">
        <v>63.556502999999999</v>
      </c>
      <c r="D183">
        <f t="shared" si="4"/>
        <v>-1.2008791989837345E-2</v>
      </c>
      <c r="F183">
        <v>8319</v>
      </c>
      <c r="G183">
        <f t="shared" si="5"/>
        <v>-1.873422434640603E-3</v>
      </c>
    </row>
    <row r="184" spans="2:7" x14ac:dyDescent="0.35">
      <c r="B184" s="133">
        <v>42153</v>
      </c>
      <c r="C184">
        <v>64.253097999999994</v>
      </c>
      <c r="D184">
        <f t="shared" si="4"/>
        <v>1.090061923659378E-2</v>
      </c>
      <c r="F184">
        <v>8433.6503909999992</v>
      </c>
      <c r="G184">
        <f t="shared" si="5"/>
        <v>1.3687646827661706E-2</v>
      </c>
    </row>
    <row r="185" spans="2:7" x14ac:dyDescent="0.35">
      <c r="B185" s="133">
        <v>42156</v>
      </c>
      <c r="C185">
        <v>64.609313999999998</v>
      </c>
      <c r="D185">
        <f t="shared" si="4"/>
        <v>5.5286394505286076E-3</v>
      </c>
      <c r="F185">
        <v>8433.4003909999992</v>
      </c>
      <c r="G185">
        <f t="shared" si="5"/>
        <v>-2.96435936843976E-5</v>
      </c>
    </row>
    <row r="186" spans="2:7" x14ac:dyDescent="0.35">
      <c r="B186" s="133">
        <v>42157</v>
      </c>
      <c r="C186">
        <v>62.851993999999998</v>
      </c>
      <c r="D186">
        <f t="shared" si="4"/>
        <v>-2.7575919096720157E-2</v>
      </c>
      <c r="F186">
        <v>8236.4501949999994</v>
      </c>
      <c r="G186">
        <f t="shared" si="5"/>
        <v>-2.3630609013676772E-2</v>
      </c>
    </row>
    <row r="187" spans="2:7" x14ac:dyDescent="0.35">
      <c r="B187" s="133">
        <v>42158</v>
      </c>
      <c r="C187">
        <v>63.572338000000002</v>
      </c>
      <c r="D187">
        <f t="shared" si="4"/>
        <v>1.1395777761055357E-2</v>
      </c>
      <c r="F187">
        <v>8135.1000979999999</v>
      </c>
      <c r="G187">
        <f t="shared" si="5"/>
        <v>-1.2381404317040082E-2</v>
      </c>
    </row>
    <row r="188" spans="2:7" x14ac:dyDescent="0.35">
      <c r="B188" s="133">
        <v>42159</v>
      </c>
      <c r="C188">
        <v>62.131644999999999</v>
      </c>
      <c r="D188">
        <f t="shared" si="4"/>
        <v>-2.292299815916592E-2</v>
      </c>
      <c r="F188">
        <v>8130.6499020000001</v>
      </c>
      <c r="G188">
        <f t="shared" si="5"/>
        <v>-5.4718609483572907E-4</v>
      </c>
    </row>
    <row r="189" spans="2:7" x14ac:dyDescent="0.35">
      <c r="B189" s="133">
        <v>42160</v>
      </c>
      <c r="C189">
        <v>62.147480000000002</v>
      </c>
      <c r="D189">
        <f t="shared" si="4"/>
        <v>2.5482960369550871E-4</v>
      </c>
      <c r="F189">
        <v>8114.7001950000003</v>
      </c>
      <c r="G189">
        <f t="shared" si="5"/>
        <v>-1.9636033732224117E-3</v>
      </c>
    </row>
    <row r="190" spans="2:7" x14ac:dyDescent="0.35">
      <c r="B190" s="133">
        <v>42163</v>
      </c>
      <c r="C190">
        <v>60.991768</v>
      </c>
      <c r="D190">
        <f t="shared" si="4"/>
        <v>-1.8771365824151866E-2</v>
      </c>
      <c r="F190">
        <v>8044.1499020000001</v>
      </c>
      <c r="G190">
        <f t="shared" si="5"/>
        <v>-8.7321487440901284E-3</v>
      </c>
    </row>
    <row r="191" spans="2:7" x14ac:dyDescent="0.35">
      <c r="B191" s="133">
        <v>42164</v>
      </c>
      <c r="C191">
        <v>59.907291000000001</v>
      </c>
      <c r="D191">
        <f t="shared" si="4"/>
        <v>-1.7940687000221268E-2</v>
      </c>
      <c r="F191">
        <v>8022.3999020000001</v>
      </c>
      <c r="G191">
        <f t="shared" si="5"/>
        <v>-2.707490226821574E-3</v>
      </c>
    </row>
    <row r="192" spans="2:7" x14ac:dyDescent="0.35">
      <c r="B192" s="133">
        <v>42165</v>
      </c>
      <c r="C192">
        <v>61.30048</v>
      </c>
      <c r="D192">
        <f t="shared" si="4"/>
        <v>2.2989456007349592E-2</v>
      </c>
      <c r="F192">
        <v>8124.4501950000003</v>
      </c>
      <c r="G192">
        <f t="shared" si="5"/>
        <v>1.2640440852464218E-2</v>
      </c>
    </row>
    <row r="193" spans="2:7" x14ac:dyDescent="0.35">
      <c r="B193" s="133">
        <v>42166</v>
      </c>
      <c r="C193">
        <v>60.912604999999999</v>
      </c>
      <c r="D193">
        <f t="shared" si="4"/>
        <v>-6.3475413018308684E-3</v>
      </c>
      <c r="F193">
        <v>7965.3500979999999</v>
      </c>
      <c r="G193">
        <f t="shared" si="5"/>
        <v>-1.9777160671305472E-2</v>
      </c>
    </row>
    <row r="194" spans="2:7" x14ac:dyDescent="0.35">
      <c r="B194" s="133">
        <v>42167</v>
      </c>
      <c r="C194">
        <v>61.403385</v>
      </c>
      <c r="D194">
        <f t="shared" si="4"/>
        <v>8.024831974382295E-3</v>
      </c>
      <c r="F194">
        <v>7982.8999020000001</v>
      </c>
      <c r="G194">
        <f t="shared" si="5"/>
        <v>2.2008447426968268E-3</v>
      </c>
    </row>
    <row r="195" spans="2:7" x14ac:dyDescent="0.35">
      <c r="B195" s="133">
        <v>42170</v>
      </c>
      <c r="C195">
        <v>61.070926999999998</v>
      </c>
      <c r="D195">
        <f t="shared" si="4"/>
        <v>-5.4290375043588692E-3</v>
      </c>
      <c r="F195">
        <v>8013.8999020000001</v>
      </c>
      <c r="G195">
        <f t="shared" si="5"/>
        <v>3.8757800542358087E-3</v>
      </c>
    </row>
    <row r="196" spans="2:7" x14ac:dyDescent="0.35">
      <c r="B196" s="133">
        <v>42171</v>
      </c>
      <c r="C196">
        <v>60.841366000000001</v>
      </c>
      <c r="D196">
        <f t="shared" si="4"/>
        <v>-3.7660069492456692E-3</v>
      </c>
      <c r="F196">
        <v>8047.2998049999997</v>
      </c>
      <c r="G196">
        <f t="shared" si="5"/>
        <v>4.1590854674906043E-3</v>
      </c>
    </row>
    <row r="197" spans="2:7" x14ac:dyDescent="0.35">
      <c r="B197" s="133">
        <v>42172</v>
      </c>
      <c r="C197">
        <v>63.437762999999997</v>
      </c>
      <c r="D197">
        <f t="shared" si="4"/>
        <v>4.1789395567287412E-2</v>
      </c>
      <c r="F197">
        <v>8091.5498049999997</v>
      </c>
      <c r="G197">
        <f t="shared" si="5"/>
        <v>5.4836759688546583E-3</v>
      </c>
    </row>
    <row r="198" spans="2:7" x14ac:dyDescent="0.35">
      <c r="B198" s="133">
        <v>42173</v>
      </c>
      <c r="C198">
        <v>62.970730000000003</v>
      </c>
      <c r="D198">
        <f t="shared" si="4"/>
        <v>-7.3892997848865587E-3</v>
      </c>
      <c r="F198">
        <v>8174.6000979999999</v>
      </c>
      <c r="G198">
        <f t="shared" si="5"/>
        <v>1.02115147304894E-2</v>
      </c>
    </row>
    <row r="199" spans="2:7" x14ac:dyDescent="0.35">
      <c r="B199" s="133">
        <v>42174</v>
      </c>
      <c r="C199">
        <v>62.440368999999997</v>
      </c>
      <c r="D199">
        <f t="shared" ref="D199:D262" si="6">LN(C199/C198)</f>
        <v>-8.4580099523782204E-3</v>
      </c>
      <c r="F199">
        <v>8224.9501949999994</v>
      </c>
      <c r="G199">
        <f t="shared" si="5"/>
        <v>6.1404434029855648E-3</v>
      </c>
    </row>
    <row r="200" spans="2:7" x14ac:dyDescent="0.35">
      <c r="B200" s="133">
        <v>42177</v>
      </c>
      <c r="C200">
        <v>62.448284000000001</v>
      </c>
      <c r="D200">
        <f t="shared" si="6"/>
        <v>1.2675290861849898E-4</v>
      </c>
      <c r="F200">
        <v>8353.0996090000008</v>
      </c>
      <c r="G200">
        <f t="shared" ref="G200:G263" si="7">LN(F200/F199)</f>
        <v>1.5460439325863133E-2</v>
      </c>
    </row>
    <row r="201" spans="2:7" x14ac:dyDescent="0.35">
      <c r="B201" s="133">
        <v>42178</v>
      </c>
      <c r="C201">
        <v>62.266219999999997</v>
      </c>
      <c r="D201">
        <f t="shared" si="6"/>
        <v>-2.9196945583083531E-3</v>
      </c>
      <c r="F201">
        <v>8381.5498050000006</v>
      </c>
      <c r="G201">
        <f t="shared" si="7"/>
        <v>3.400157685497382E-3</v>
      </c>
    </row>
    <row r="202" spans="2:7" x14ac:dyDescent="0.35">
      <c r="B202" s="133">
        <v>42179</v>
      </c>
      <c r="C202">
        <v>62.487862</v>
      </c>
      <c r="D202">
        <f t="shared" si="6"/>
        <v>3.5532662281744774E-3</v>
      </c>
      <c r="F202">
        <v>8360.8496090000008</v>
      </c>
      <c r="G202">
        <f t="shared" si="7"/>
        <v>-2.4727885216520944E-3</v>
      </c>
    </row>
    <row r="203" spans="2:7" x14ac:dyDescent="0.35">
      <c r="B203" s="133">
        <v>42180</v>
      </c>
      <c r="C203">
        <v>63.105300999999997</v>
      </c>
      <c r="D203">
        <f t="shared" si="6"/>
        <v>9.8324456457423073E-3</v>
      </c>
      <c r="F203">
        <v>8398</v>
      </c>
      <c r="G203">
        <f t="shared" si="7"/>
        <v>4.4335324583399029E-3</v>
      </c>
    </row>
    <row r="204" spans="2:7" x14ac:dyDescent="0.35">
      <c r="B204" s="133">
        <v>42181</v>
      </c>
      <c r="C204">
        <v>65.765022000000002</v>
      </c>
      <c r="D204">
        <f t="shared" si="6"/>
        <v>4.1283340917846557E-2</v>
      </c>
      <c r="F204">
        <v>8381.0996090000008</v>
      </c>
      <c r="G204">
        <f t="shared" si="7"/>
        <v>-2.0144581186157693E-3</v>
      </c>
    </row>
    <row r="205" spans="2:7" x14ac:dyDescent="0.35">
      <c r="B205" s="133">
        <v>42184</v>
      </c>
      <c r="C205">
        <v>67.839005</v>
      </c>
      <c r="D205">
        <f t="shared" si="6"/>
        <v>3.1049208067751514E-2</v>
      </c>
      <c r="F205">
        <v>8318.4003909999992</v>
      </c>
      <c r="G205">
        <f t="shared" si="7"/>
        <v>-7.5091484918411175E-3</v>
      </c>
    </row>
    <row r="206" spans="2:7" x14ac:dyDescent="0.35">
      <c r="B206" s="133">
        <v>42185</v>
      </c>
      <c r="C206">
        <v>66.144988999999995</v>
      </c>
      <c r="D206">
        <f t="shared" si="6"/>
        <v>-2.5288188899858816E-2</v>
      </c>
      <c r="F206">
        <v>8368.5</v>
      </c>
      <c r="G206">
        <f t="shared" si="7"/>
        <v>6.0046813200109383E-3</v>
      </c>
    </row>
    <row r="207" spans="2:7" x14ac:dyDescent="0.35">
      <c r="B207" s="133">
        <v>42186</v>
      </c>
      <c r="C207">
        <v>72.081894000000005</v>
      </c>
      <c r="D207">
        <f t="shared" si="6"/>
        <v>8.5953753701443786E-2</v>
      </c>
      <c r="F207">
        <v>8453.0498050000006</v>
      </c>
      <c r="G207">
        <f t="shared" si="7"/>
        <v>1.0052642948886364E-2</v>
      </c>
    </row>
    <row r="208" spans="2:7" x14ac:dyDescent="0.35">
      <c r="B208" s="133">
        <v>42187</v>
      </c>
      <c r="C208">
        <v>70.467049000000003</v>
      </c>
      <c r="D208">
        <f t="shared" si="6"/>
        <v>-2.265767882794997E-2</v>
      </c>
      <c r="F208">
        <v>8444.9003909999992</v>
      </c>
      <c r="G208">
        <f t="shared" si="7"/>
        <v>-9.6454475688366231E-4</v>
      </c>
    </row>
    <row r="209" spans="2:7" x14ac:dyDescent="0.35">
      <c r="B209" s="133">
        <v>42188</v>
      </c>
      <c r="C209">
        <v>70.372069999999994</v>
      </c>
      <c r="D209">
        <f t="shared" si="6"/>
        <v>-1.3487589964040092E-3</v>
      </c>
      <c r="F209">
        <v>8484.9003909999992</v>
      </c>
      <c r="G209">
        <f t="shared" si="7"/>
        <v>4.7254040312132914E-3</v>
      </c>
    </row>
    <row r="210" spans="2:7" x14ac:dyDescent="0.35">
      <c r="B210" s="133">
        <v>42191</v>
      </c>
      <c r="C210">
        <v>71.773169999999993</v>
      </c>
      <c r="D210">
        <f t="shared" si="6"/>
        <v>1.9714277849241079E-2</v>
      </c>
      <c r="F210">
        <v>8522.1503909999992</v>
      </c>
      <c r="G210">
        <f t="shared" si="7"/>
        <v>4.3805431104785497E-3</v>
      </c>
    </row>
    <row r="211" spans="2:7" x14ac:dyDescent="0.35">
      <c r="B211" s="133">
        <v>42192</v>
      </c>
      <c r="C211">
        <v>71.321976000000006</v>
      </c>
      <c r="D211">
        <f t="shared" si="6"/>
        <v>-6.3062306149278746E-3</v>
      </c>
      <c r="F211">
        <v>8510.7998050000006</v>
      </c>
      <c r="G211">
        <f t="shared" si="7"/>
        <v>-1.332779999889476E-3</v>
      </c>
    </row>
    <row r="212" spans="2:7" x14ac:dyDescent="0.35">
      <c r="B212" s="133">
        <v>42193</v>
      </c>
      <c r="C212">
        <v>70.284987999999998</v>
      </c>
      <c r="D212">
        <f t="shared" si="6"/>
        <v>-1.4646264674152492E-2</v>
      </c>
      <c r="F212">
        <v>8363.0498050000006</v>
      </c>
      <c r="G212">
        <f t="shared" si="7"/>
        <v>-1.7512752524924971E-2</v>
      </c>
    </row>
    <row r="213" spans="2:7" x14ac:dyDescent="0.35">
      <c r="B213" s="133">
        <v>42194</v>
      </c>
      <c r="C213">
        <v>70.419548000000006</v>
      </c>
      <c r="D213">
        <f t="shared" si="6"/>
        <v>1.9126610249641581E-3</v>
      </c>
      <c r="F213">
        <v>8328.5498050000006</v>
      </c>
      <c r="G213">
        <f t="shared" si="7"/>
        <v>-4.1338217948511165E-3</v>
      </c>
    </row>
    <row r="214" spans="2:7" x14ac:dyDescent="0.35">
      <c r="B214" s="133">
        <v>42195</v>
      </c>
      <c r="C214">
        <v>70.308745999999999</v>
      </c>
      <c r="D214">
        <f t="shared" si="6"/>
        <v>-1.5746943240279301E-3</v>
      </c>
      <c r="F214">
        <v>8360.5498050000006</v>
      </c>
      <c r="G214">
        <f t="shared" si="7"/>
        <v>3.8348430968527707E-3</v>
      </c>
    </row>
    <row r="215" spans="2:7" x14ac:dyDescent="0.35">
      <c r="B215" s="133">
        <v>42198</v>
      </c>
      <c r="C215">
        <v>70.498726000000005</v>
      </c>
      <c r="D215">
        <f t="shared" si="6"/>
        <v>2.6984379817477063E-3</v>
      </c>
      <c r="F215">
        <v>8459.6503909999992</v>
      </c>
      <c r="G215">
        <f t="shared" si="7"/>
        <v>1.1783656740897187E-2</v>
      </c>
    </row>
    <row r="216" spans="2:7" x14ac:dyDescent="0.35">
      <c r="B216" s="133">
        <v>42199</v>
      </c>
      <c r="C216">
        <v>70.316658000000004</v>
      </c>
      <c r="D216">
        <f t="shared" si="6"/>
        <v>-2.5859120826811572E-3</v>
      </c>
      <c r="F216">
        <v>8454.0996090000008</v>
      </c>
      <c r="G216">
        <f t="shared" si="7"/>
        <v>-6.5636327831233908E-4</v>
      </c>
    </row>
    <row r="217" spans="2:7" x14ac:dyDescent="0.35">
      <c r="B217" s="133">
        <v>42200</v>
      </c>
      <c r="C217">
        <v>70.261261000000005</v>
      </c>
      <c r="D217">
        <f t="shared" si="6"/>
        <v>-7.8813235053647743E-4</v>
      </c>
      <c r="F217">
        <v>8523.7998050000006</v>
      </c>
      <c r="G217">
        <f t="shared" si="7"/>
        <v>8.2107433761291326E-3</v>
      </c>
    </row>
    <row r="218" spans="2:7" x14ac:dyDescent="0.35">
      <c r="B218" s="133">
        <v>42201</v>
      </c>
      <c r="C218">
        <v>72.351027999999999</v>
      </c>
      <c r="D218">
        <f t="shared" si="6"/>
        <v>2.9309067384482627E-2</v>
      </c>
      <c r="F218">
        <v>8608.0498050000006</v>
      </c>
      <c r="G218">
        <f t="shared" si="7"/>
        <v>9.835561378379187E-3</v>
      </c>
    </row>
    <row r="219" spans="2:7" x14ac:dyDescent="0.35">
      <c r="B219" s="133">
        <v>42202</v>
      </c>
      <c r="C219">
        <v>73.150536000000002</v>
      </c>
      <c r="D219">
        <f t="shared" si="6"/>
        <v>1.0989793164499509E-2</v>
      </c>
      <c r="F219">
        <v>8609.8496090000008</v>
      </c>
      <c r="G219">
        <f t="shared" si="7"/>
        <v>2.0906197246018686E-4</v>
      </c>
    </row>
    <row r="220" spans="2:7" x14ac:dyDescent="0.35">
      <c r="B220" s="133">
        <v>42205</v>
      </c>
      <c r="C220">
        <v>72.825980999999999</v>
      </c>
      <c r="D220">
        <f t="shared" si="6"/>
        <v>-4.4466814451351432E-3</v>
      </c>
      <c r="F220">
        <v>8603.4501949999994</v>
      </c>
      <c r="G220">
        <f t="shared" si="7"/>
        <v>-7.4354300078408411E-4</v>
      </c>
    </row>
    <row r="221" spans="2:7" x14ac:dyDescent="0.35">
      <c r="B221" s="133">
        <v>42206</v>
      </c>
      <c r="C221">
        <v>72.707237000000006</v>
      </c>
      <c r="D221">
        <f t="shared" si="6"/>
        <v>-1.6318477387140338E-3</v>
      </c>
      <c r="F221">
        <v>8529.4501949999994</v>
      </c>
      <c r="G221">
        <f t="shared" si="7"/>
        <v>-8.6384042963089987E-3</v>
      </c>
    </row>
    <row r="222" spans="2:7" x14ac:dyDescent="0.35">
      <c r="B222" s="133">
        <v>42207</v>
      </c>
      <c r="C222">
        <v>74.440810999999997</v>
      </c>
      <c r="D222">
        <f t="shared" si="6"/>
        <v>2.35634007301113E-2</v>
      </c>
      <c r="F222">
        <v>8633.5</v>
      </c>
      <c r="G222">
        <f t="shared" si="7"/>
        <v>1.2125080895450271E-2</v>
      </c>
    </row>
    <row r="223" spans="2:7" x14ac:dyDescent="0.35">
      <c r="B223" s="133">
        <v>42208</v>
      </c>
      <c r="C223">
        <v>74.377502000000007</v>
      </c>
      <c r="D223">
        <f t="shared" si="6"/>
        <v>-8.5082275887783611E-4</v>
      </c>
      <c r="F223">
        <v>8589.7998050000006</v>
      </c>
      <c r="G223">
        <f t="shared" si="7"/>
        <v>-5.074554733656117E-3</v>
      </c>
    </row>
    <row r="224" spans="2:7" x14ac:dyDescent="0.35">
      <c r="B224" s="133">
        <v>42209</v>
      </c>
      <c r="C224">
        <v>72.889313000000001</v>
      </c>
      <c r="D224">
        <f t="shared" si="6"/>
        <v>-2.0211473447602258E-2</v>
      </c>
      <c r="F224">
        <v>8521.5498050000006</v>
      </c>
      <c r="G224">
        <f t="shared" si="7"/>
        <v>-7.9772038423240928E-3</v>
      </c>
    </row>
    <row r="225" spans="2:7" x14ac:dyDescent="0.35">
      <c r="B225" s="133">
        <v>42212</v>
      </c>
      <c r="C225">
        <v>72.461860999999999</v>
      </c>
      <c r="D225">
        <f t="shared" si="6"/>
        <v>-5.8816619158545431E-3</v>
      </c>
      <c r="F225">
        <v>8361</v>
      </c>
      <c r="G225">
        <f t="shared" si="7"/>
        <v>-1.9020189126446825E-2</v>
      </c>
    </row>
    <row r="226" spans="2:7" x14ac:dyDescent="0.35">
      <c r="B226" s="133">
        <v>42213</v>
      </c>
      <c r="C226">
        <v>73.403839000000005</v>
      </c>
      <c r="D226">
        <f t="shared" si="6"/>
        <v>1.291586843241232E-2</v>
      </c>
      <c r="F226">
        <v>8337</v>
      </c>
      <c r="G226">
        <f t="shared" si="7"/>
        <v>-2.8745977394444692E-3</v>
      </c>
    </row>
    <row r="227" spans="2:7" x14ac:dyDescent="0.35">
      <c r="B227" s="133">
        <v>42214</v>
      </c>
      <c r="C227">
        <v>73.166381999999999</v>
      </c>
      <c r="D227">
        <f t="shared" si="6"/>
        <v>-3.2401835261050048E-3</v>
      </c>
      <c r="F227">
        <v>8375.0498050000006</v>
      </c>
      <c r="G227">
        <f t="shared" si="7"/>
        <v>4.5535851306428834E-3</v>
      </c>
    </row>
    <row r="228" spans="2:7" x14ac:dyDescent="0.35">
      <c r="B228" s="133">
        <v>42215</v>
      </c>
      <c r="C228">
        <v>75.454055999999994</v>
      </c>
      <c r="D228">
        <f t="shared" si="6"/>
        <v>3.0787888045290653E-2</v>
      </c>
      <c r="F228">
        <v>8421.7998050000006</v>
      </c>
      <c r="G228">
        <f t="shared" si="7"/>
        <v>5.5665344160236007E-3</v>
      </c>
    </row>
    <row r="229" spans="2:7" x14ac:dyDescent="0.35">
      <c r="B229" s="133">
        <v>42216</v>
      </c>
      <c r="C229">
        <v>76.776000999999994</v>
      </c>
      <c r="D229">
        <f t="shared" si="6"/>
        <v>1.7368163115983968E-2</v>
      </c>
      <c r="F229">
        <v>8532.8496090000008</v>
      </c>
      <c r="G229">
        <f t="shared" si="7"/>
        <v>1.3099815790214586E-2</v>
      </c>
    </row>
    <row r="230" spans="2:7" x14ac:dyDescent="0.35">
      <c r="B230" s="133">
        <v>42219</v>
      </c>
      <c r="C230">
        <v>77.488433999999998</v>
      </c>
      <c r="D230">
        <f t="shared" si="6"/>
        <v>9.2365821721896151E-3</v>
      </c>
      <c r="F230">
        <v>8543.0498050000006</v>
      </c>
      <c r="G230">
        <f t="shared" si="7"/>
        <v>1.1946893063624524E-3</v>
      </c>
    </row>
    <row r="231" spans="2:7" x14ac:dyDescent="0.35">
      <c r="B231" s="133">
        <v>42220</v>
      </c>
      <c r="C231">
        <v>76.807654999999997</v>
      </c>
      <c r="D231">
        <f t="shared" si="6"/>
        <v>-8.8243768467973181E-3</v>
      </c>
      <c r="F231">
        <v>8516.9003909999992</v>
      </c>
      <c r="G231">
        <f t="shared" si="7"/>
        <v>-3.0655932964186753E-3</v>
      </c>
    </row>
    <row r="232" spans="2:7" x14ac:dyDescent="0.35">
      <c r="B232" s="133">
        <v>42221</v>
      </c>
      <c r="C232">
        <v>75.968581999999998</v>
      </c>
      <c r="D232">
        <f t="shared" si="6"/>
        <v>-1.0984449587293896E-2</v>
      </c>
      <c r="F232">
        <v>8567.9501949999994</v>
      </c>
      <c r="G232">
        <f t="shared" si="7"/>
        <v>5.976049444754725E-3</v>
      </c>
    </row>
    <row r="233" spans="2:7" x14ac:dyDescent="0.35">
      <c r="B233" s="133">
        <v>42222</v>
      </c>
      <c r="C233">
        <v>79.799865999999994</v>
      </c>
      <c r="D233">
        <f t="shared" si="6"/>
        <v>4.9201965178029862E-2</v>
      </c>
      <c r="F233">
        <v>8588.6503909999992</v>
      </c>
      <c r="G233">
        <f t="shared" si="7"/>
        <v>2.4130894626832405E-3</v>
      </c>
    </row>
    <row r="234" spans="2:7" x14ac:dyDescent="0.35">
      <c r="B234" s="133">
        <v>42223</v>
      </c>
      <c r="C234">
        <v>78.177100999999993</v>
      </c>
      <c r="D234">
        <f t="shared" si="6"/>
        <v>-2.0545046673979515E-2</v>
      </c>
      <c r="F234">
        <v>8564.5996090000008</v>
      </c>
      <c r="G234">
        <f t="shared" si="7"/>
        <v>-2.8042263431880331E-3</v>
      </c>
    </row>
    <row r="235" spans="2:7" x14ac:dyDescent="0.35">
      <c r="B235" s="133">
        <v>42226</v>
      </c>
      <c r="C235">
        <v>80.797272000000007</v>
      </c>
      <c r="D235">
        <f t="shared" si="6"/>
        <v>3.2966423998471717E-2</v>
      </c>
      <c r="F235">
        <v>8525.5996090000008</v>
      </c>
      <c r="G235">
        <f t="shared" si="7"/>
        <v>-4.5640272768174448E-3</v>
      </c>
    </row>
    <row r="236" spans="2:7" x14ac:dyDescent="0.35">
      <c r="B236" s="133">
        <v>42227</v>
      </c>
      <c r="C236">
        <v>77.939628999999996</v>
      </c>
      <c r="D236">
        <f t="shared" si="6"/>
        <v>-3.6008662753466474E-2</v>
      </c>
      <c r="F236">
        <v>8462.3496090000008</v>
      </c>
      <c r="G236">
        <f t="shared" si="7"/>
        <v>-7.4464894445881932E-3</v>
      </c>
    </row>
    <row r="237" spans="2:7" x14ac:dyDescent="0.35">
      <c r="B237" s="133">
        <v>42228</v>
      </c>
      <c r="C237">
        <v>75.786522000000005</v>
      </c>
      <c r="D237">
        <f t="shared" si="6"/>
        <v>-2.8014073015519916E-2</v>
      </c>
      <c r="F237">
        <v>8349.4501949999994</v>
      </c>
      <c r="G237">
        <f t="shared" si="7"/>
        <v>-1.343117483343223E-2</v>
      </c>
    </row>
    <row r="238" spans="2:7" x14ac:dyDescent="0.35">
      <c r="B238" s="133">
        <v>42229</v>
      </c>
      <c r="C238">
        <v>76.498940000000005</v>
      </c>
      <c r="D238">
        <f t="shared" si="6"/>
        <v>9.3564177154778373E-3</v>
      </c>
      <c r="F238">
        <v>8355.8496090000008</v>
      </c>
      <c r="G238">
        <f t="shared" si="7"/>
        <v>7.6615378210719497E-4</v>
      </c>
    </row>
    <row r="239" spans="2:7" x14ac:dyDescent="0.35">
      <c r="B239" s="133">
        <v>42230</v>
      </c>
      <c r="C239">
        <v>77.900047000000001</v>
      </c>
      <c r="D239">
        <f t="shared" si="6"/>
        <v>1.8149671686791213E-2</v>
      </c>
      <c r="F239">
        <v>8518.5498050000006</v>
      </c>
      <c r="G239">
        <f t="shared" si="7"/>
        <v>1.9284270106171088E-2</v>
      </c>
    </row>
    <row r="240" spans="2:7" x14ac:dyDescent="0.35">
      <c r="B240" s="133">
        <v>42233</v>
      </c>
      <c r="C240">
        <v>77.401352000000003</v>
      </c>
      <c r="D240">
        <f t="shared" si="6"/>
        <v>-6.4223080707515572E-3</v>
      </c>
      <c r="F240">
        <v>8477.2998050000006</v>
      </c>
      <c r="G240">
        <f t="shared" si="7"/>
        <v>-4.8541357970422081E-3</v>
      </c>
    </row>
    <row r="241" spans="2:7" x14ac:dyDescent="0.35">
      <c r="B241" s="133">
        <v>42234</v>
      </c>
      <c r="C241">
        <v>77.235106999999999</v>
      </c>
      <c r="D241">
        <f t="shared" si="6"/>
        <v>-2.1501405958517161E-3</v>
      </c>
      <c r="F241">
        <v>8466.5498050000006</v>
      </c>
      <c r="G241">
        <f t="shared" si="7"/>
        <v>-1.2688971738791042E-3</v>
      </c>
    </row>
    <row r="242" spans="2:7" x14ac:dyDescent="0.35">
      <c r="B242" s="133">
        <v>42235</v>
      </c>
      <c r="C242">
        <v>76.981803999999997</v>
      </c>
      <c r="D242">
        <f t="shared" si="6"/>
        <v>-3.2850253081640936E-3</v>
      </c>
      <c r="F242">
        <v>8495.1503909999992</v>
      </c>
      <c r="G242">
        <f t="shared" si="7"/>
        <v>3.3723757377516609E-3</v>
      </c>
    </row>
    <row r="243" spans="2:7" x14ac:dyDescent="0.35">
      <c r="B243" s="133">
        <v>42236</v>
      </c>
      <c r="C243">
        <v>75.596535000000003</v>
      </c>
      <c r="D243">
        <f t="shared" si="6"/>
        <v>-1.815863343759079E-2</v>
      </c>
      <c r="F243">
        <v>8372.75</v>
      </c>
      <c r="G243">
        <f t="shared" si="7"/>
        <v>-1.4513073539789907E-2</v>
      </c>
    </row>
    <row r="244" spans="2:7" x14ac:dyDescent="0.35">
      <c r="B244" s="133">
        <v>42237</v>
      </c>
      <c r="C244">
        <v>76.198150999999996</v>
      </c>
      <c r="D244">
        <f t="shared" si="6"/>
        <v>7.9267485045601306E-3</v>
      </c>
      <c r="F244">
        <v>8299.9501949999994</v>
      </c>
      <c r="G244">
        <f t="shared" si="7"/>
        <v>-8.7328707178928617E-3</v>
      </c>
    </row>
    <row r="245" spans="2:7" x14ac:dyDescent="0.35">
      <c r="B245" s="133">
        <v>42240</v>
      </c>
      <c r="C245">
        <v>71.955237999999994</v>
      </c>
      <c r="D245">
        <f t="shared" si="6"/>
        <v>-5.7292966066848354E-2</v>
      </c>
      <c r="F245">
        <v>7809</v>
      </c>
      <c r="G245">
        <f t="shared" si="7"/>
        <v>-6.097259950160084E-2</v>
      </c>
    </row>
    <row r="246" spans="2:7" x14ac:dyDescent="0.35">
      <c r="B246" s="133">
        <v>42241</v>
      </c>
      <c r="C246">
        <v>72.620170999999999</v>
      </c>
      <c r="D246">
        <f t="shared" si="6"/>
        <v>9.1984894671477083E-3</v>
      </c>
      <c r="F246">
        <v>7880.7001950000003</v>
      </c>
      <c r="G246">
        <f t="shared" si="7"/>
        <v>9.1398424751822221E-3</v>
      </c>
    </row>
    <row r="247" spans="2:7" x14ac:dyDescent="0.35">
      <c r="B247" s="133">
        <v>42242</v>
      </c>
      <c r="C247">
        <v>72.564751000000001</v>
      </c>
      <c r="D247">
        <f t="shared" si="6"/>
        <v>-7.6344019652051915E-4</v>
      </c>
      <c r="F247">
        <v>7791.8500979999999</v>
      </c>
      <c r="G247">
        <f t="shared" si="7"/>
        <v>-1.1338428936882678E-2</v>
      </c>
    </row>
    <row r="248" spans="2:7" x14ac:dyDescent="0.35">
      <c r="B248" s="133">
        <v>42243</v>
      </c>
      <c r="C248">
        <v>74.947440999999998</v>
      </c>
      <c r="D248">
        <f t="shared" si="6"/>
        <v>3.2307800693774508E-2</v>
      </c>
      <c r="F248">
        <v>7948.9501950000003</v>
      </c>
      <c r="G248">
        <f t="shared" si="7"/>
        <v>1.996154078451343E-2</v>
      </c>
    </row>
    <row r="249" spans="2:7" x14ac:dyDescent="0.35">
      <c r="B249" s="133">
        <v>42244</v>
      </c>
      <c r="C249">
        <v>76.958061000000001</v>
      </c>
      <c r="D249">
        <f t="shared" si="6"/>
        <v>2.6473529929721126E-2</v>
      </c>
      <c r="F249">
        <v>8001.9501950000003</v>
      </c>
      <c r="G249">
        <f t="shared" si="7"/>
        <v>6.6454173433400862E-3</v>
      </c>
    </row>
    <row r="250" spans="2:7" x14ac:dyDescent="0.35">
      <c r="B250" s="133">
        <v>42247</v>
      </c>
      <c r="C250">
        <v>75.549042</v>
      </c>
      <c r="D250">
        <f t="shared" si="6"/>
        <v>-1.8478602839399814E-2</v>
      </c>
      <c r="F250">
        <v>7971.2998049999997</v>
      </c>
      <c r="G250">
        <f t="shared" si="7"/>
        <v>-3.8377196398318774E-3</v>
      </c>
    </row>
    <row r="251" spans="2:7" x14ac:dyDescent="0.35">
      <c r="B251" s="133">
        <v>42248</v>
      </c>
      <c r="C251">
        <v>75.129501000000005</v>
      </c>
      <c r="D251">
        <f t="shared" si="6"/>
        <v>-5.5687037560409151E-3</v>
      </c>
      <c r="F251">
        <v>7785.8500979999999</v>
      </c>
      <c r="G251">
        <f t="shared" si="7"/>
        <v>-2.3539570465298535E-2</v>
      </c>
    </row>
    <row r="252" spans="2:7" x14ac:dyDescent="0.35">
      <c r="B252" s="133">
        <v>42249</v>
      </c>
      <c r="C252">
        <v>73.831290999999993</v>
      </c>
      <c r="D252">
        <f t="shared" si="6"/>
        <v>-1.7430665503220005E-2</v>
      </c>
      <c r="F252">
        <v>7717</v>
      </c>
      <c r="G252">
        <f t="shared" si="7"/>
        <v>-8.8823087660945908E-3</v>
      </c>
    </row>
    <row r="253" spans="2:7" x14ac:dyDescent="0.35">
      <c r="B253" s="133">
        <v>42250</v>
      </c>
      <c r="C253">
        <v>73.752144000000001</v>
      </c>
      <c r="D253">
        <f t="shared" si="6"/>
        <v>-1.0725730511373069E-3</v>
      </c>
      <c r="F253">
        <v>7823</v>
      </c>
      <c r="G253">
        <f t="shared" si="7"/>
        <v>1.364242522747763E-2</v>
      </c>
    </row>
    <row r="254" spans="2:7" x14ac:dyDescent="0.35">
      <c r="B254" s="133">
        <v>42251</v>
      </c>
      <c r="C254">
        <v>72.865561999999997</v>
      </c>
      <c r="D254">
        <f t="shared" si="6"/>
        <v>-1.209393913418794E-2</v>
      </c>
      <c r="F254">
        <v>7655.0498049999997</v>
      </c>
      <c r="G254">
        <f t="shared" si="7"/>
        <v>-2.1702577409367093E-2</v>
      </c>
    </row>
    <row r="255" spans="2:7" x14ac:dyDescent="0.35">
      <c r="B255" s="133">
        <v>42254</v>
      </c>
      <c r="C255">
        <v>73.443427999999997</v>
      </c>
      <c r="D255">
        <f t="shared" si="6"/>
        <v>7.899295933161226E-3</v>
      </c>
      <c r="F255">
        <v>7558.7998049999997</v>
      </c>
      <c r="G255">
        <f t="shared" si="7"/>
        <v>-1.2653113657575942E-2</v>
      </c>
    </row>
    <row r="256" spans="2:7" x14ac:dyDescent="0.35">
      <c r="B256" s="133">
        <v>42255</v>
      </c>
      <c r="C256">
        <v>73.649238999999994</v>
      </c>
      <c r="D256">
        <f t="shared" si="6"/>
        <v>2.7983874180258837E-3</v>
      </c>
      <c r="F256">
        <v>7688.25</v>
      </c>
      <c r="G256">
        <f t="shared" si="7"/>
        <v>1.6980767713483121E-2</v>
      </c>
    </row>
    <row r="257" spans="2:7" x14ac:dyDescent="0.35">
      <c r="B257" s="133">
        <v>42256</v>
      </c>
      <c r="C257">
        <v>78.438461000000004</v>
      </c>
      <c r="D257">
        <f t="shared" si="6"/>
        <v>6.3000570843068898E-2</v>
      </c>
      <c r="F257">
        <v>7818.6000979999999</v>
      </c>
      <c r="G257">
        <f t="shared" si="7"/>
        <v>1.6812333581507986E-2</v>
      </c>
    </row>
    <row r="258" spans="2:7" x14ac:dyDescent="0.35">
      <c r="B258" s="133">
        <v>42257</v>
      </c>
      <c r="C258">
        <v>78.311546000000007</v>
      </c>
      <c r="D258">
        <f t="shared" si="6"/>
        <v>-1.6193304250808668E-3</v>
      </c>
      <c r="F258">
        <v>7788.1000979999999</v>
      </c>
      <c r="G258">
        <f t="shared" si="7"/>
        <v>-3.9085826530961074E-3</v>
      </c>
    </row>
    <row r="259" spans="2:7" x14ac:dyDescent="0.35">
      <c r="B259" s="133">
        <v>42258</v>
      </c>
      <c r="C259">
        <v>79.563850000000002</v>
      </c>
      <c r="D259">
        <f t="shared" si="6"/>
        <v>1.5864793347491447E-2</v>
      </c>
      <c r="F259">
        <v>7789.2998049999997</v>
      </c>
      <c r="G259">
        <f t="shared" si="7"/>
        <v>1.5403173955120953E-4</v>
      </c>
    </row>
    <row r="260" spans="2:7" x14ac:dyDescent="0.35">
      <c r="B260" s="133">
        <v>42261</v>
      </c>
      <c r="C260">
        <v>79.005393999999995</v>
      </c>
      <c r="D260">
        <f t="shared" si="6"/>
        <v>-7.0437153491251271E-3</v>
      </c>
      <c r="F260">
        <v>7872.25</v>
      </c>
      <c r="G260">
        <f t="shared" si="7"/>
        <v>1.059294535830827E-2</v>
      </c>
    </row>
    <row r="261" spans="2:7" x14ac:dyDescent="0.35">
      <c r="B261" s="133">
        <v>42262</v>
      </c>
      <c r="C261">
        <v>78.776916999999997</v>
      </c>
      <c r="D261">
        <f t="shared" si="6"/>
        <v>-2.8961061382167344E-3</v>
      </c>
      <c r="F261">
        <v>7829.1000979999999</v>
      </c>
      <c r="G261">
        <f t="shared" si="7"/>
        <v>-5.4963439907745656E-3</v>
      </c>
    </row>
    <row r="262" spans="2:7" x14ac:dyDescent="0.35">
      <c r="B262" s="133">
        <v>42263</v>
      </c>
      <c r="C262">
        <v>78.971549999999993</v>
      </c>
      <c r="D262">
        <f t="shared" si="6"/>
        <v>2.4676385446447801E-3</v>
      </c>
      <c r="F262">
        <v>7899.1499020000001</v>
      </c>
      <c r="G262">
        <f t="shared" si="7"/>
        <v>8.907572956137878E-3</v>
      </c>
    </row>
    <row r="263" spans="2:7" x14ac:dyDescent="0.35">
      <c r="B263" s="133">
        <v>42265</v>
      </c>
      <c r="C263">
        <v>80.503074999999995</v>
      </c>
      <c r="D263">
        <f t="shared" ref="D263:D326" si="8">LN(C263/C262)</f>
        <v>1.9207721429135051E-2</v>
      </c>
      <c r="F263">
        <v>7981.8999020000001</v>
      </c>
      <c r="G263">
        <f t="shared" si="7"/>
        <v>1.0421319740742905E-2</v>
      </c>
    </row>
    <row r="264" spans="2:7" x14ac:dyDescent="0.35">
      <c r="B264" s="133">
        <v>42268</v>
      </c>
      <c r="C264">
        <v>81.797691</v>
      </c>
      <c r="D264">
        <f t="shared" si="8"/>
        <v>1.5953633373710596E-2</v>
      </c>
      <c r="F264">
        <v>7977.1000979999999</v>
      </c>
      <c r="G264">
        <f t="shared" ref="G264:G327" si="9">LN(F264/F263)</f>
        <v>-6.0151690515988625E-4</v>
      </c>
    </row>
    <row r="265" spans="2:7" x14ac:dyDescent="0.35">
      <c r="B265" s="133">
        <v>42269</v>
      </c>
      <c r="C265">
        <v>80.291542000000007</v>
      </c>
      <c r="D265">
        <f t="shared" si="8"/>
        <v>-1.8584730433770777E-2</v>
      </c>
      <c r="F265">
        <v>7812</v>
      </c>
      <c r="G265">
        <f t="shared" si="9"/>
        <v>-2.0913936162268908E-2</v>
      </c>
    </row>
    <row r="266" spans="2:7" x14ac:dyDescent="0.35">
      <c r="B266" s="133">
        <v>42270</v>
      </c>
      <c r="C266">
        <v>79.140784999999994</v>
      </c>
      <c r="D266">
        <f t="shared" si="8"/>
        <v>-1.4435930353929073E-2</v>
      </c>
      <c r="F266">
        <v>7845.9501950000003</v>
      </c>
      <c r="G266">
        <f t="shared" si="9"/>
        <v>4.3364869322354265E-3</v>
      </c>
    </row>
    <row r="267" spans="2:7" x14ac:dyDescent="0.35">
      <c r="B267" s="133">
        <v>42271</v>
      </c>
      <c r="C267">
        <v>79.843086</v>
      </c>
      <c r="D267">
        <f t="shared" si="8"/>
        <v>8.8349285220983165E-3</v>
      </c>
      <c r="F267">
        <v>7868.5</v>
      </c>
      <c r="G267">
        <f t="shared" si="9"/>
        <v>2.8699471121141303E-3</v>
      </c>
    </row>
    <row r="268" spans="2:7" x14ac:dyDescent="0.35">
      <c r="B268" s="133">
        <v>42275</v>
      </c>
      <c r="C268">
        <v>78.286156000000005</v>
      </c>
      <c r="D268">
        <f t="shared" si="8"/>
        <v>-1.9692503348285834E-2</v>
      </c>
      <c r="F268">
        <v>7795.7001950000003</v>
      </c>
      <c r="G268">
        <f t="shared" si="9"/>
        <v>-9.2951224125488938E-3</v>
      </c>
    </row>
    <row r="269" spans="2:7" x14ac:dyDescent="0.35">
      <c r="B269" s="133">
        <v>42276</v>
      </c>
      <c r="C269">
        <v>78.015395999999996</v>
      </c>
      <c r="D269">
        <f t="shared" si="8"/>
        <v>-3.4645883853547262E-3</v>
      </c>
      <c r="F269">
        <v>7843.2998049999997</v>
      </c>
      <c r="G269">
        <f t="shared" si="9"/>
        <v>6.0873146601602588E-3</v>
      </c>
    </row>
    <row r="270" spans="2:7" x14ac:dyDescent="0.35">
      <c r="B270" s="133">
        <v>42277</v>
      </c>
      <c r="C270">
        <v>80.900772000000003</v>
      </c>
      <c r="D270">
        <f t="shared" si="8"/>
        <v>3.6317174836960231E-2</v>
      </c>
      <c r="F270">
        <v>7948.8999020000001</v>
      </c>
      <c r="G270">
        <f t="shared" si="9"/>
        <v>1.3373902677933692E-2</v>
      </c>
    </row>
    <row r="271" spans="2:7" x14ac:dyDescent="0.35">
      <c r="B271" s="133">
        <v>42278</v>
      </c>
      <c r="C271">
        <v>79.073081999999999</v>
      </c>
      <c r="D271">
        <f t="shared" si="8"/>
        <v>-2.2850853220295293E-2</v>
      </c>
      <c r="F271">
        <v>7950.8999020000001</v>
      </c>
      <c r="G271">
        <f t="shared" si="9"/>
        <v>2.515754959436815E-4</v>
      </c>
    </row>
    <row r="272" spans="2:7" x14ac:dyDescent="0.35">
      <c r="B272" s="133">
        <v>42282</v>
      </c>
      <c r="C272">
        <v>79.403075999999999</v>
      </c>
      <c r="D272">
        <f t="shared" si="8"/>
        <v>4.1645946129892303E-3</v>
      </c>
      <c r="F272">
        <v>8119.2998049999997</v>
      </c>
      <c r="G272">
        <f t="shared" si="9"/>
        <v>2.0958802063886853E-2</v>
      </c>
    </row>
    <row r="273" spans="2:7" x14ac:dyDescent="0.35">
      <c r="B273" s="133">
        <v>42283</v>
      </c>
      <c r="C273">
        <v>80.503074999999995</v>
      </c>
      <c r="D273">
        <f t="shared" si="8"/>
        <v>1.3758274395877417E-2</v>
      </c>
      <c r="F273">
        <v>8152.8999020000001</v>
      </c>
      <c r="G273">
        <f t="shared" si="9"/>
        <v>4.1297606173619338E-3</v>
      </c>
    </row>
    <row r="274" spans="2:7" x14ac:dyDescent="0.35">
      <c r="B274" s="133">
        <v>42284</v>
      </c>
      <c r="C274">
        <v>79.403075999999999</v>
      </c>
      <c r="D274">
        <f t="shared" si="8"/>
        <v>-1.3758274395877299E-2</v>
      </c>
      <c r="F274">
        <v>8177.3999020000001</v>
      </c>
      <c r="G274">
        <f t="shared" si="9"/>
        <v>3.0005595336163324E-3</v>
      </c>
    </row>
    <row r="275" spans="2:7" x14ac:dyDescent="0.35">
      <c r="B275" s="133">
        <v>42285</v>
      </c>
      <c r="C275">
        <v>78.675399999999996</v>
      </c>
      <c r="D275">
        <f t="shared" si="8"/>
        <v>-9.2065809121228501E-3</v>
      </c>
      <c r="F275">
        <v>8129.3500979999999</v>
      </c>
      <c r="G275">
        <f t="shared" si="9"/>
        <v>-5.8932580760759834E-3</v>
      </c>
    </row>
    <row r="276" spans="2:7" x14ac:dyDescent="0.35">
      <c r="B276" s="133">
        <v>42286</v>
      </c>
      <c r="C276">
        <v>78.946167000000003</v>
      </c>
      <c r="D276">
        <f t="shared" si="8"/>
        <v>3.4356626633387541E-3</v>
      </c>
      <c r="F276">
        <v>8189.7001950000003</v>
      </c>
      <c r="G276">
        <f t="shared" si="9"/>
        <v>7.3963093487876145E-3</v>
      </c>
    </row>
    <row r="277" spans="2:7" x14ac:dyDescent="0.35">
      <c r="B277" s="133">
        <v>42289</v>
      </c>
      <c r="C277">
        <v>78.937691000000001</v>
      </c>
      <c r="D277">
        <f t="shared" si="8"/>
        <v>-1.0737006449567513E-4</v>
      </c>
      <c r="F277">
        <v>8143.6000979999999</v>
      </c>
      <c r="G277">
        <f t="shared" si="9"/>
        <v>-5.6449362454727842E-3</v>
      </c>
    </row>
    <row r="278" spans="2:7" x14ac:dyDescent="0.35">
      <c r="B278" s="133">
        <v>42290</v>
      </c>
      <c r="C278">
        <v>79.792320000000004</v>
      </c>
      <c r="D278">
        <f t="shared" si="8"/>
        <v>1.0768439479265186E-2</v>
      </c>
      <c r="F278">
        <v>8131.7001950000003</v>
      </c>
      <c r="G278">
        <f t="shared" si="9"/>
        <v>-1.4623269502045196E-3</v>
      </c>
    </row>
    <row r="279" spans="2:7" x14ac:dyDescent="0.35">
      <c r="B279" s="133">
        <v>42291</v>
      </c>
      <c r="C279">
        <v>80.900772000000003</v>
      </c>
      <c r="D279">
        <f t="shared" si="8"/>
        <v>1.3796107441320869E-2</v>
      </c>
      <c r="F279">
        <v>8107.8999020000001</v>
      </c>
      <c r="G279">
        <f t="shared" si="9"/>
        <v>-2.9311448432318126E-3</v>
      </c>
    </row>
    <row r="280" spans="2:7" x14ac:dyDescent="0.35">
      <c r="B280" s="133">
        <v>42292</v>
      </c>
      <c r="C280">
        <v>82.127701000000002</v>
      </c>
      <c r="D280">
        <f t="shared" si="8"/>
        <v>1.5051998488679573E-2</v>
      </c>
      <c r="F280">
        <v>8179.5</v>
      </c>
      <c r="G280">
        <f t="shared" si="9"/>
        <v>8.7921411231503405E-3</v>
      </c>
    </row>
    <row r="281" spans="2:7" x14ac:dyDescent="0.35">
      <c r="B281" s="133">
        <v>42293</v>
      </c>
      <c r="C281">
        <v>81.577690000000004</v>
      </c>
      <c r="D281">
        <f t="shared" si="8"/>
        <v>-6.7195474279897393E-3</v>
      </c>
      <c r="F281">
        <v>8238.1503909999992</v>
      </c>
      <c r="G281">
        <f t="shared" si="9"/>
        <v>7.1448275611282249E-3</v>
      </c>
    </row>
    <row r="282" spans="2:7" x14ac:dyDescent="0.35">
      <c r="B282" s="133">
        <v>42296</v>
      </c>
      <c r="C282">
        <v>81.027709999999999</v>
      </c>
      <c r="D282">
        <f t="shared" si="8"/>
        <v>-6.7646227894158154E-3</v>
      </c>
      <c r="F282">
        <v>8275.0498050000006</v>
      </c>
      <c r="G282">
        <f t="shared" si="9"/>
        <v>4.4690883629149728E-3</v>
      </c>
    </row>
    <row r="283" spans="2:7" x14ac:dyDescent="0.35">
      <c r="B283" s="133">
        <v>42297</v>
      </c>
      <c r="C283">
        <v>81.146163999999999</v>
      </c>
      <c r="D283">
        <f t="shared" si="8"/>
        <v>1.4608274211323983E-3</v>
      </c>
      <c r="F283">
        <v>8261.6503909999992</v>
      </c>
      <c r="G283">
        <f t="shared" si="9"/>
        <v>-1.6205671958358619E-3</v>
      </c>
    </row>
    <row r="284" spans="2:7" x14ac:dyDescent="0.35">
      <c r="B284" s="133">
        <v>42298</v>
      </c>
      <c r="C284">
        <v>80.655395999999996</v>
      </c>
      <c r="D284">
        <f t="shared" si="8"/>
        <v>-6.0663136378603568E-3</v>
      </c>
      <c r="F284">
        <v>8251.7001949999994</v>
      </c>
      <c r="G284">
        <f t="shared" si="9"/>
        <v>-1.2051094237227099E-3</v>
      </c>
    </row>
    <row r="285" spans="2:7" x14ac:dyDescent="0.35">
      <c r="B285" s="133">
        <v>42300</v>
      </c>
      <c r="C285">
        <v>81.941551000000004</v>
      </c>
      <c r="D285">
        <f t="shared" si="8"/>
        <v>1.5820491705138152E-2</v>
      </c>
      <c r="F285">
        <v>8295.4501949999994</v>
      </c>
      <c r="G285">
        <f t="shared" si="9"/>
        <v>5.2879318691631434E-3</v>
      </c>
    </row>
    <row r="286" spans="2:7" x14ac:dyDescent="0.35">
      <c r="B286" s="133">
        <v>42303</v>
      </c>
      <c r="C286">
        <v>83.244629000000003</v>
      </c>
      <c r="D286">
        <f t="shared" si="8"/>
        <v>1.5777409838916488E-2</v>
      </c>
      <c r="F286">
        <v>8260.5498050000006</v>
      </c>
      <c r="G286">
        <f t="shared" si="9"/>
        <v>-4.216047559356376E-3</v>
      </c>
    </row>
    <row r="287" spans="2:7" x14ac:dyDescent="0.35">
      <c r="B287" s="133">
        <v>42304</v>
      </c>
      <c r="C287">
        <v>83.540779000000001</v>
      </c>
      <c r="D287">
        <f t="shared" si="8"/>
        <v>3.5512736371078341E-3</v>
      </c>
      <c r="F287">
        <v>8232.9003909999992</v>
      </c>
      <c r="G287">
        <f t="shared" si="9"/>
        <v>-3.352778172219021E-3</v>
      </c>
    </row>
    <row r="288" spans="2:7" x14ac:dyDescent="0.35">
      <c r="B288" s="133">
        <v>42305</v>
      </c>
      <c r="C288">
        <v>83.092315999999997</v>
      </c>
      <c r="D288">
        <f t="shared" si="8"/>
        <v>-5.3826532211307815E-3</v>
      </c>
      <c r="F288">
        <v>8171.2001950000003</v>
      </c>
      <c r="G288">
        <f t="shared" si="9"/>
        <v>-7.5225687186151E-3</v>
      </c>
    </row>
    <row r="289" spans="2:7" x14ac:dyDescent="0.35">
      <c r="B289" s="133">
        <v>42306</v>
      </c>
      <c r="C289">
        <v>83.050017999999994</v>
      </c>
      <c r="D289">
        <f t="shared" si="8"/>
        <v>-5.0917788254804819E-4</v>
      </c>
      <c r="F289">
        <v>8111.75</v>
      </c>
      <c r="G289">
        <f t="shared" si="9"/>
        <v>-7.3021729420536538E-3</v>
      </c>
    </row>
    <row r="290" spans="2:7" x14ac:dyDescent="0.35">
      <c r="B290" s="133">
        <v>42307</v>
      </c>
      <c r="C290">
        <v>82.652321000000001</v>
      </c>
      <c r="D290">
        <f t="shared" si="8"/>
        <v>-4.8001466488001862E-3</v>
      </c>
      <c r="F290">
        <v>8065.7998049999997</v>
      </c>
      <c r="G290">
        <f t="shared" si="9"/>
        <v>-5.6807513035189291E-3</v>
      </c>
    </row>
    <row r="291" spans="2:7" x14ac:dyDescent="0.35">
      <c r="B291" s="133">
        <v>42310</v>
      </c>
      <c r="C291">
        <v>82.263069000000002</v>
      </c>
      <c r="D291">
        <f t="shared" si="8"/>
        <v>-4.7206355071368212E-3</v>
      </c>
      <c r="F291">
        <v>8050.7998049999997</v>
      </c>
      <c r="G291">
        <f t="shared" si="9"/>
        <v>-1.8614353764636526E-3</v>
      </c>
    </row>
    <row r="292" spans="2:7" x14ac:dyDescent="0.35">
      <c r="B292" s="133">
        <v>42311</v>
      </c>
      <c r="C292">
        <v>81.772307999999995</v>
      </c>
      <c r="D292">
        <f t="shared" si="8"/>
        <v>-5.983617354116828E-3</v>
      </c>
      <c r="F292">
        <v>8060.7001950000003</v>
      </c>
      <c r="G292">
        <f t="shared" si="9"/>
        <v>1.2289844205855135E-3</v>
      </c>
    </row>
    <row r="293" spans="2:7" x14ac:dyDescent="0.35">
      <c r="B293" s="133">
        <v>42312</v>
      </c>
      <c r="C293">
        <v>81.247696000000005</v>
      </c>
      <c r="D293">
        <f t="shared" si="8"/>
        <v>-6.4361894014272475E-3</v>
      </c>
      <c r="F293">
        <v>8040.2001950000003</v>
      </c>
      <c r="G293">
        <f t="shared" si="9"/>
        <v>-2.5464428175951894E-3</v>
      </c>
    </row>
    <row r="294" spans="2:7" x14ac:dyDescent="0.35">
      <c r="B294" s="133">
        <v>42313</v>
      </c>
      <c r="C294">
        <v>81.103866999999994</v>
      </c>
      <c r="D294">
        <f t="shared" si="8"/>
        <v>-1.7718220258528229E-3</v>
      </c>
      <c r="F294">
        <v>7955.4501950000003</v>
      </c>
      <c r="G294">
        <f t="shared" si="9"/>
        <v>-1.0596729859068831E-2</v>
      </c>
    </row>
    <row r="295" spans="2:7" x14ac:dyDescent="0.35">
      <c r="B295" s="133">
        <v>42314</v>
      </c>
      <c r="C295">
        <v>80.816162000000006</v>
      </c>
      <c r="D295">
        <f t="shared" si="8"/>
        <v>-3.5536715816105878E-3</v>
      </c>
      <c r="F295">
        <v>7954.2998049999997</v>
      </c>
      <c r="G295">
        <f t="shared" si="9"/>
        <v>-1.4461446622421415E-4</v>
      </c>
    </row>
    <row r="296" spans="2:7" x14ac:dyDescent="0.35">
      <c r="B296" s="133">
        <v>42317</v>
      </c>
      <c r="C296">
        <v>79.876923000000005</v>
      </c>
      <c r="D296">
        <f t="shared" si="8"/>
        <v>-1.1689982751972625E-2</v>
      </c>
      <c r="F296">
        <v>7915.2001950000003</v>
      </c>
      <c r="G296">
        <f t="shared" si="9"/>
        <v>-4.9276523037571933E-3</v>
      </c>
    </row>
    <row r="297" spans="2:7" x14ac:dyDescent="0.35">
      <c r="B297" s="133">
        <v>42318</v>
      </c>
      <c r="C297">
        <v>80.325394000000003</v>
      </c>
      <c r="D297">
        <f t="shared" si="8"/>
        <v>5.5988225377638125E-3</v>
      </c>
      <c r="F297">
        <v>7783.3500979999999</v>
      </c>
      <c r="G297">
        <f t="shared" si="9"/>
        <v>-1.6798136764343448E-2</v>
      </c>
    </row>
    <row r="298" spans="2:7" x14ac:dyDescent="0.35">
      <c r="B298" s="133">
        <v>42321</v>
      </c>
      <c r="C298">
        <v>79.326926999999998</v>
      </c>
      <c r="D298">
        <f t="shared" si="8"/>
        <v>-1.2508180421134505E-2</v>
      </c>
      <c r="F298">
        <v>7762.25</v>
      </c>
      <c r="G298">
        <f t="shared" si="9"/>
        <v>-2.7146087413001292E-3</v>
      </c>
    </row>
    <row r="299" spans="2:7" x14ac:dyDescent="0.35">
      <c r="B299" s="133">
        <v>42324</v>
      </c>
      <c r="C299">
        <v>79.098479999999995</v>
      </c>
      <c r="D299">
        <f t="shared" si="8"/>
        <v>-2.8839712349712724E-3</v>
      </c>
      <c r="F299">
        <v>7806.6000979999999</v>
      </c>
      <c r="G299">
        <f t="shared" si="9"/>
        <v>5.6973016870221467E-3</v>
      </c>
    </row>
    <row r="300" spans="2:7" x14ac:dyDescent="0.35">
      <c r="B300" s="133">
        <v>42325</v>
      </c>
      <c r="C300">
        <v>79.927689000000001</v>
      </c>
      <c r="D300">
        <f t="shared" si="8"/>
        <v>1.0428680014318846E-2</v>
      </c>
      <c r="F300">
        <v>7837.5498049999997</v>
      </c>
      <c r="G300">
        <f t="shared" si="9"/>
        <v>3.9567183349637335E-3</v>
      </c>
    </row>
    <row r="301" spans="2:7" x14ac:dyDescent="0.35">
      <c r="B301" s="133">
        <v>42326</v>
      </c>
      <c r="C301">
        <v>77.786934000000002</v>
      </c>
      <c r="D301">
        <f t="shared" si="8"/>
        <v>-2.714886478570934E-2</v>
      </c>
      <c r="F301">
        <v>7731.7998049999997</v>
      </c>
      <c r="G301">
        <f t="shared" si="9"/>
        <v>-1.3584591381482203E-2</v>
      </c>
    </row>
    <row r="302" spans="2:7" x14ac:dyDescent="0.35">
      <c r="B302" s="133">
        <v>42327</v>
      </c>
      <c r="C302">
        <v>78.548477000000005</v>
      </c>
      <c r="D302">
        <f t="shared" si="8"/>
        <v>9.7425019538741279E-3</v>
      </c>
      <c r="F302">
        <v>7842.75</v>
      </c>
      <c r="G302">
        <f t="shared" si="9"/>
        <v>1.4247868902360862E-2</v>
      </c>
    </row>
    <row r="303" spans="2:7" x14ac:dyDescent="0.35">
      <c r="B303" s="133">
        <v>42328</v>
      </c>
      <c r="C303">
        <v>81.594620000000006</v>
      </c>
      <c r="D303">
        <f t="shared" si="8"/>
        <v>3.8047352834533386E-2</v>
      </c>
      <c r="F303">
        <v>7856.5498049999997</v>
      </c>
      <c r="G303">
        <f t="shared" si="9"/>
        <v>1.7580158001399959E-3</v>
      </c>
    </row>
    <row r="304" spans="2:7" x14ac:dyDescent="0.35">
      <c r="B304" s="133">
        <v>42331</v>
      </c>
      <c r="C304">
        <v>82.119231999999997</v>
      </c>
      <c r="D304">
        <f t="shared" si="8"/>
        <v>6.4089115154974874E-3</v>
      </c>
      <c r="F304">
        <v>7849.25</v>
      </c>
      <c r="G304">
        <f t="shared" si="9"/>
        <v>-9.2956813613793911E-4</v>
      </c>
    </row>
    <row r="305" spans="2:7" x14ac:dyDescent="0.35">
      <c r="B305" s="133">
        <v>42332</v>
      </c>
      <c r="C305">
        <v>81.239234999999994</v>
      </c>
      <c r="D305">
        <f t="shared" si="8"/>
        <v>-1.0773919815167938E-2</v>
      </c>
      <c r="F305">
        <v>7831.6000979999999</v>
      </c>
      <c r="G305">
        <f t="shared" si="9"/>
        <v>-2.2511419142847836E-3</v>
      </c>
    </row>
    <row r="306" spans="2:7" x14ac:dyDescent="0.35">
      <c r="B306" s="133">
        <v>42334</v>
      </c>
      <c r="C306">
        <v>81.383087000000003</v>
      </c>
      <c r="D306">
        <f t="shared" si="8"/>
        <v>1.7691548829355105E-3</v>
      </c>
      <c r="F306">
        <v>7883.7998049999997</v>
      </c>
      <c r="G306">
        <f t="shared" si="9"/>
        <v>6.6431524864642823E-3</v>
      </c>
    </row>
    <row r="307" spans="2:7" x14ac:dyDescent="0.35">
      <c r="B307" s="133">
        <v>42335</v>
      </c>
      <c r="C307">
        <v>79.75</v>
      </c>
      <c r="D307">
        <f t="shared" si="8"/>
        <v>-2.0270733342254987E-2</v>
      </c>
      <c r="F307">
        <v>7942.7001950000003</v>
      </c>
      <c r="G307">
        <f t="shared" si="9"/>
        <v>7.4432959828451325E-3</v>
      </c>
    </row>
    <row r="308" spans="2:7" x14ac:dyDescent="0.35">
      <c r="B308" s="133">
        <v>42338</v>
      </c>
      <c r="C308">
        <v>81.645392999999999</v>
      </c>
      <c r="D308">
        <f t="shared" si="8"/>
        <v>2.3488652399688854E-2</v>
      </c>
      <c r="F308">
        <v>7935.25</v>
      </c>
      <c r="G308">
        <f t="shared" si="9"/>
        <v>-9.384329154907442E-4</v>
      </c>
    </row>
    <row r="309" spans="2:7" x14ac:dyDescent="0.35">
      <c r="B309" s="133">
        <v>42339</v>
      </c>
      <c r="C309">
        <v>81.230773999999997</v>
      </c>
      <c r="D309">
        <f t="shared" si="8"/>
        <v>-5.0912285478533596E-3</v>
      </c>
      <c r="F309">
        <v>7954.8999020000001</v>
      </c>
      <c r="G309">
        <f t="shared" si="9"/>
        <v>2.4732192128353973E-3</v>
      </c>
    </row>
    <row r="310" spans="2:7" x14ac:dyDescent="0.35">
      <c r="B310" s="133">
        <v>42340</v>
      </c>
      <c r="C310">
        <v>81.230773999999997</v>
      </c>
      <c r="D310">
        <f t="shared" si="8"/>
        <v>0</v>
      </c>
      <c r="F310">
        <v>7931.3500979999999</v>
      </c>
      <c r="G310">
        <f t="shared" si="9"/>
        <v>-2.9648055709019954E-3</v>
      </c>
    </row>
    <row r="311" spans="2:7" x14ac:dyDescent="0.35">
      <c r="B311" s="133">
        <v>42341</v>
      </c>
      <c r="C311">
        <v>81.222313</v>
      </c>
      <c r="D311">
        <f t="shared" si="8"/>
        <v>-1.0416545679610461E-4</v>
      </c>
      <c r="F311">
        <v>7864.1499020000001</v>
      </c>
      <c r="G311">
        <f t="shared" si="9"/>
        <v>-8.5088286463381388E-3</v>
      </c>
    </row>
    <row r="312" spans="2:7" x14ac:dyDescent="0.35">
      <c r="B312" s="133">
        <v>42342</v>
      </c>
      <c r="C312">
        <v>80.130775</v>
      </c>
      <c r="D312">
        <f t="shared" si="8"/>
        <v>-1.3530012533433527E-2</v>
      </c>
      <c r="F312">
        <v>7781.8999020000001</v>
      </c>
      <c r="G312">
        <f t="shared" si="9"/>
        <v>-1.0513932744382056E-2</v>
      </c>
    </row>
    <row r="313" spans="2:7" x14ac:dyDescent="0.35">
      <c r="B313" s="133">
        <v>42345</v>
      </c>
      <c r="C313">
        <v>78.802306999999999</v>
      </c>
      <c r="D313">
        <f t="shared" si="8"/>
        <v>-1.6717714441532989E-2</v>
      </c>
      <c r="F313">
        <v>7765.3999020000001</v>
      </c>
      <c r="G313">
        <f t="shared" si="9"/>
        <v>-2.1225558653553229E-3</v>
      </c>
    </row>
    <row r="314" spans="2:7" x14ac:dyDescent="0.35">
      <c r="B314" s="133">
        <v>42346</v>
      </c>
      <c r="C314">
        <v>78.328461000000004</v>
      </c>
      <c r="D314">
        <f t="shared" si="8"/>
        <v>-6.0312495434778199E-3</v>
      </c>
      <c r="F314">
        <v>7701.7001950000003</v>
      </c>
      <c r="G314">
        <f t="shared" si="9"/>
        <v>-8.2368468227076302E-3</v>
      </c>
    </row>
    <row r="315" spans="2:7" x14ac:dyDescent="0.35">
      <c r="B315" s="133">
        <v>42347</v>
      </c>
      <c r="C315">
        <v>77.837715000000003</v>
      </c>
      <c r="D315">
        <f t="shared" si="8"/>
        <v>-6.2849411820271091E-3</v>
      </c>
      <c r="F315">
        <v>7612.5</v>
      </c>
      <c r="G315">
        <f t="shared" si="9"/>
        <v>-1.1649475995341515E-2</v>
      </c>
    </row>
    <row r="316" spans="2:7" x14ac:dyDescent="0.35">
      <c r="B316" s="133">
        <v>42348</v>
      </c>
      <c r="C316">
        <v>78.810783000000001</v>
      </c>
      <c r="D316">
        <f t="shared" si="8"/>
        <v>1.2423745244081743E-2</v>
      </c>
      <c r="F316">
        <v>7683.2998049999997</v>
      </c>
      <c r="G316">
        <f t="shared" si="9"/>
        <v>9.2574839546075774E-3</v>
      </c>
    </row>
    <row r="317" spans="2:7" x14ac:dyDescent="0.35">
      <c r="B317" s="133">
        <v>42349</v>
      </c>
      <c r="C317">
        <v>81.425385000000006</v>
      </c>
      <c r="D317">
        <f t="shared" si="8"/>
        <v>3.2637251825071288E-2</v>
      </c>
      <c r="F317">
        <v>7610.4501950000003</v>
      </c>
      <c r="G317">
        <f t="shared" si="9"/>
        <v>-9.5267885225304751E-3</v>
      </c>
    </row>
    <row r="318" spans="2:7" x14ac:dyDescent="0.35">
      <c r="B318" s="133">
        <v>42352</v>
      </c>
      <c r="C318">
        <v>80.181533999999999</v>
      </c>
      <c r="D318">
        <f t="shared" si="8"/>
        <v>-1.5393840444222128E-2</v>
      </c>
      <c r="F318">
        <v>7650.0498049999997</v>
      </c>
      <c r="G318">
        <f t="shared" si="9"/>
        <v>5.1898298066753645E-3</v>
      </c>
    </row>
    <row r="319" spans="2:7" x14ac:dyDescent="0.35">
      <c r="B319" s="133">
        <v>42353</v>
      </c>
      <c r="C319">
        <v>79.293075999999999</v>
      </c>
      <c r="D319">
        <f t="shared" si="8"/>
        <v>-1.1142428153217521E-2</v>
      </c>
      <c r="F319">
        <v>7700.8999020000001</v>
      </c>
      <c r="G319">
        <f t="shared" si="9"/>
        <v>6.6250341456687246E-3</v>
      </c>
    </row>
    <row r="320" spans="2:7" x14ac:dyDescent="0.35">
      <c r="B320" s="133">
        <v>42354</v>
      </c>
      <c r="C320">
        <v>84.674621999999999</v>
      </c>
      <c r="D320">
        <f t="shared" si="8"/>
        <v>6.566512373508919E-2</v>
      </c>
      <c r="F320">
        <v>7750.8999020000001</v>
      </c>
      <c r="G320">
        <f t="shared" si="9"/>
        <v>6.4717605909298606E-3</v>
      </c>
    </row>
    <row r="321" spans="2:7" x14ac:dyDescent="0.35">
      <c r="B321" s="133">
        <v>42355</v>
      </c>
      <c r="C321">
        <v>84.260002</v>
      </c>
      <c r="D321">
        <f t="shared" si="8"/>
        <v>-4.9086542793993901E-3</v>
      </c>
      <c r="F321">
        <v>7844.3500979999999</v>
      </c>
      <c r="G321">
        <f t="shared" si="9"/>
        <v>1.1984586912144714E-2</v>
      </c>
    </row>
    <row r="322" spans="2:7" x14ac:dyDescent="0.35">
      <c r="B322" s="133">
        <v>42356</v>
      </c>
      <c r="C322">
        <v>83.599997999999999</v>
      </c>
      <c r="D322">
        <f t="shared" si="8"/>
        <v>-7.8637841197145685E-3</v>
      </c>
      <c r="F322">
        <v>7761.9501950000003</v>
      </c>
      <c r="G322">
        <f t="shared" si="9"/>
        <v>-1.055992351374432E-2</v>
      </c>
    </row>
    <row r="323" spans="2:7" x14ac:dyDescent="0.35">
      <c r="B323" s="133">
        <v>42359</v>
      </c>
      <c r="C323">
        <v>86.062325000000001</v>
      </c>
      <c r="D323">
        <f t="shared" si="8"/>
        <v>2.902824691364058E-2</v>
      </c>
      <c r="F323">
        <v>7834.4501950000003</v>
      </c>
      <c r="G323">
        <f t="shared" si="9"/>
        <v>9.2970839940539896E-3</v>
      </c>
    </row>
    <row r="324" spans="2:7" x14ac:dyDescent="0.35">
      <c r="B324" s="133">
        <v>42360</v>
      </c>
      <c r="C324">
        <v>86.180770999999993</v>
      </c>
      <c r="D324">
        <f t="shared" si="8"/>
        <v>1.3753354580960534E-3</v>
      </c>
      <c r="F324">
        <v>7786.1000979999999</v>
      </c>
      <c r="G324">
        <f t="shared" si="9"/>
        <v>-6.1905951461286709E-3</v>
      </c>
    </row>
    <row r="325" spans="2:7" x14ac:dyDescent="0.35">
      <c r="B325" s="133">
        <v>42361</v>
      </c>
      <c r="C325">
        <v>87.780006</v>
      </c>
      <c r="D325">
        <f t="shared" si="8"/>
        <v>1.8386674073838254E-2</v>
      </c>
      <c r="F325">
        <v>7865.9501950000003</v>
      </c>
      <c r="G325">
        <f t="shared" si="9"/>
        <v>1.0203237051229556E-2</v>
      </c>
    </row>
    <row r="326" spans="2:7" x14ac:dyDescent="0.35">
      <c r="B326" s="133">
        <v>42362</v>
      </c>
      <c r="C326">
        <v>87.179237000000001</v>
      </c>
      <c r="D326">
        <f t="shared" si="8"/>
        <v>-6.8675578481791361E-3</v>
      </c>
      <c r="F326">
        <v>7861.0498049999997</v>
      </c>
      <c r="G326">
        <f t="shared" si="9"/>
        <v>-6.231818094477225E-4</v>
      </c>
    </row>
    <row r="327" spans="2:7" x14ac:dyDescent="0.35">
      <c r="B327" s="133">
        <v>42366</v>
      </c>
      <c r="C327">
        <v>89.201537999999999</v>
      </c>
      <c r="D327">
        <f t="shared" ref="D327:D390" si="10">LN(C327/C326)</f>
        <v>2.2932086825179426E-2</v>
      </c>
      <c r="F327">
        <v>7925.1499020000001</v>
      </c>
      <c r="G327">
        <f t="shared" si="9"/>
        <v>8.1210741638468205E-3</v>
      </c>
    </row>
    <row r="328" spans="2:7" x14ac:dyDescent="0.35">
      <c r="B328" s="133">
        <v>42367</v>
      </c>
      <c r="C328">
        <v>90.420006000000001</v>
      </c>
      <c r="D328">
        <f t="shared" si="10"/>
        <v>1.3567266633671648E-2</v>
      </c>
      <c r="F328">
        <v>7928.9501950000003</v>
      </c>
      <c r="G328">
        <f t="shared" ref="G328:G391" si="11">LN(F328/F327)</f>
        <v>4.7940823503512658E-4</v>
      </c>
    </row>
    <row r="329" spans="2:7" x14ac:dyDescent="0.35">
      <c r="B329" s="133">
        <v>42368</v>
      </c>
      <c r="C329">
        <v>89.091544999999996</v>
      </c>
      <c r="D329">
        <f t="shared" si="10"/>
        <v>-1.4801111627582134E-2</v>
      </c>
      <c r="F329">
        <v>7896.25</v>
      </c>
      <c r="G329">
        <f t="shared" si="11"/>
        <v>-4.1326796675827679E-3</v>
      </c>
    </row>
    <row r="330" spans="2:7" x14ac:dyDescent="0.35">
      <c r="B330" s="133">
        <v>42369</v>
      </c>
      <c r="C330">
        <v>89.523087000000004</v>
      </c>
      <c r="D330">
        <f t="shared" si="10"/>
        <v>4.8321107274470233E-3</v>
      </c>
      <c r="F330">
        <v>7946.3500979999999</v>
      </c>
      <c r="G330">
        <f t="shared" si="11"/>
        <v>6.3247528436915735E-3</v>
      </c>
    </row>
    <row r="331" spans="2:7" x14ac:dyDescent="0.35">
      <c r="B331" s="133">
        <v>42373</v>
      </c>
      <c r="C331">
        <v>87.932320000000004</v>
      </c>
      <c r="D331">
        <f t="shared" si="10"/>
        <v>-1.7929119656346838E-2</v>
      </c>
      <c r="F331">
        <v>7791.2998049999997</v>
      </c>
      <c r="G331">
        <f t="shared" si="11"/>
        <v>-1.9705014526570329E-2</v>
      </c>
    </row>
    <row r="332" spans="2:7" x14ac:dyDescent="0.35">
      <c r="B332" s="133">
        <v>42374</v>
      </c>
      <c r="C332">
        <v>94.405388000000002</v>
      </c>
      <c r="D332">
        <f t="shared" si="10"/>
        <v>7.1030720126877445E-2</v>
      </c>
      <c r="F332">
        <v>7784.6499020000001</v>
      </c>
      <c r="G332">
        <f t="shared" si="11"/>
        <v>-8.5386811451281495E-4</v>
      </c>
    </row>
    <row r="333" spans="2:7" x14ac:dyDescent="0.35">
      <c r="B333" s="133">
        <v>42375</v>
      </c>
      <c r="C333">
        <v>95.962311</v>
      </c>
      <c r="D333">
        <f t="shared" si="10"/>
        <v>1.6357372838880908E-2</v>
      </c>
      <c r="F333">
        <v>7741</v>
      </c>
      <c r="G333">
        <f t="shared" si="11"/>
        <v>-5.62295521080515E-3</v>
      </c>
    </row>
    <row r="334" spans="2:7" x14ac:dyDescent="0.35">
      <c r="B334" s="133">
        <v>42376</v>
      </c>
      <c r="C334">
        <v>94.803093000000004</v>
      </c>
      <c r="D334">
        <f t="shared" si="10"/>
        <v>-1.2153485321714627E-2</v>
      </c>
      <c r="F334">
        <v>7568.2998049999997</v>
      </c>
      <c r="G334">
        <f t="shared" si="11"/>
        <v>-2.2562432432064385E-2</v>
      </c>
    </row>
    <row r="335" spans="2:7" x14ac:dyDescent="0.35">
      <c r="B335" s="133">
        <v>42377</v>
      </c>
      <c r="C335">
        <v>95.606917999999993</v>
      </c>
      <c r="D335">
        <f t="shared" si="10"/>
        <v>8.4431461449235665E-3</v>
      </c>
      <c r="F335">
        <v>7601.3500979999999</v>
      </c>
      <c r="G335">
        <f t="shared" si="11"/>
        <v>4.3574301985465887E-3</v>
      </c>
    </row>
    <row r="336" spans="2:7" x14ac:dyDescent="0.35">
      <c r="B336" s="133">
        <v>42380</v>
      </c>
      <c r="C336">
        <v>100.04922500000001</v>
      </c>
      <c r="D336">
        <f t="shared" si="10"/>
        <v>4.5417133416861682E-2</v>
      </c>
      <c r="F336">
        <v>7563.8500979999999</v>
      </c>
      <c r="G336">
        <f t="shared" si="11"/>
        <v>-4.94554321048166E-3</v>
      </c>
    </row>
    <row r="337" spans="2:7" x14ac:dyDescent="0.35">
      <c r="B337" s="133">
        <v>42381</v>
      </c>
      <c r="C337">
        <v>97.696922000000001</v>
      </c>
      <c r="D337">
        <f t="shared" si="10"/>
        <v>-2.3792260926284597E-2</v>
      </c>
      <c r="F337">
        <v>7510.2998049999997</v>
      </c>
      <c r="G337">
        <f t="shared" si="11"/>
        <v>-7.1049470270427642E-3</v>
      </c>
    </row>
    <row r="338" spans="2:7" x14ac:dyDescent="0.35">
      <c r="B338" s="133">
        <v>42382</v>
      </c>
      <c r="C338">
        <v>97.10463</v>
      </c>
      <c r="D338">
        <f t="shared" si="10"/>
        <v>-6.08099698479358E-3</v>
      </c>
      <c r="F338">
        <v>7562.3999020000001</v>
      </c>
      <c r="G338">
        <f t="shared" si="11"/>
        <v>6.9132014186543515E-3</v>
      </c>
    </row>
    <row r="339" spans="2:7" x14ac:dyDescent="0.35">
      <c r="B339" s="133">
        <v>42383</v>
      </c>
      <c r="C339">
        <v>94.600005999999993</v>
      </c>
      <c r="D339">
        <f t="shared" si="10"/>
        <v>-2.6131517478948752E-2</v>
      </c>
      <c r="F339">
        <v>7536.7998049999997</v>
      </c>
      <c r="G339">
        <f t="shared" si="11"/>
        <v>-3.390924290917423E-3</v>
      </c>
    </row>
    <row r="340" spans="2:7" x14ac:dyDescent="0.35">
      <c r="B340" s="133">
        <v>42384</v>
      </c>
      <c r="C340">
        <v>93.347701999999998</v>
      </c>
      <c r="D340">
        <f t="shared" si="10"/>
        <v>-1.3326286830722935E-2</v>
      </c>
      <c r="F340">
        <v>7437.7998049999997</v>
      </c>
      <c r="G340">
        <f t="shared" si="11"/>
        <v>-1.3222582903979393E-2</v>
      </c>
    </row>
    <row r="341" spans="2:7" x14ac:dyDescent="0.35">
      <c r="B341" s="133">
        <v>42387</v>
      </c>
      <c r="C341">
        <v>93.373085000000003</v>
      </c>
      <c r="D341">
        <f t="shared" si="10"/>
        <v>2.7188188914791368E-4</v>
      </c>
      <c r="F341">
        <v>7351</v>
      </c>
      <c r="G341">
        <f t="shared" si="11"/>
        <v>-1.1738721583341064E-2</v>
      </c>
    </row>
    <row r="342" spans="2:7" x14ac:dyDescent="0.35">
      <c r="B342" s="133">
        <v>42388</v>
      </c>
      <c r="C342">
        <v>93.500007999999994</v>
      </c>
      <c r="D342">
        <f t="shared" si="10"/>
        <v>1.3583873149323824E-3</v>
      </c>
      <c r="F342">
        <v>7435.1000979999999</v>
      </c>
      <c r="G342">
        <f t="shared" si="11"/>
        <v>1.1375684509568298E-2</v>
      </c>
    </row>
    <row r="343" spans="2:7" x14ac:dyDescent="0.35">
      <c r="B343" s="133">
        <v>42389</v>
      </c>
      <c r="C343">
        <v>92.797707000000003</v>
      </c>
      <c r="D343">
        <f t="shared" si="10"/>
        <v>-7.5395914209778307E-3</v>
      </c>
      <c r="F343">
        <v>7309.2998049999997</v>
      </c>
      <c r="G343">
        <f t="shared" si="11"/>
        <v>-1.7064559637307668E-2</v>
      </c>
    </row>
    <row r="344" spans="2:7" x14ac:dyDescent="0.35">
      <c r="B344" s="133">
        <v>42390</v>
      </c>
      <c r="C344">
        <v>92.459243999999998</v>
      </c>
      <c r="D344">
        <f t="shared" si="10"/>
        <v>-3.6539884172660962E-3</v>
      </c>
      <c r="F344">
        <v>7276.7998049999997</v>
      </c>
      <c r="G344">
        <f t="shared" si="11"/>
        <v>-4.4563049276798517E-3</v>
      </c>
    </row>
    <row r="345" spans="2:7" x14ac:dyDescent="0.35">
      <c r="B345" s="133">
        <v>42391</v>
      </c>
      <c r="C345">
        <v>96.419242999999994</v>
      </c>
      <c r="D345">
        <f t="shared" si="10"/>
        <v>4.1937855860522268E-2</v>
      </c>
      <c r="F345">
        <v>7422.4501950000003</v>
      </c>
      <c r="G345">
        <f t="shared" si="11"/>
        <v>1.9818039293366164E-2</v>
      </c>
    </row>
    <row r="346" spans="2:7" x14ac:dyDescent="0.35">
      <c r="B346" s="133">
        <v>42394</v>
      </c>
      <c r="C346">
        <v>98.627707999999998</v>
      </c>
      <c r="D346">
        <f t="shared" si="10"/>
        <v>2.264643845186496E-2</v>
      </c>
      <c r="F346">
        <v>7436.1499020000001</v>
      </c>
      <c r="G346">
        <f t="shared" si="11"/>
        <v>1.8440109825391493E-3</v>
      </c>
    </row>
    <row r="347" spans="2:7" x14ac:dyDescent="0.35">
      <c r="B347" s="133">
        <v>42396</v>
      </c>
      <c r="C347">
        <v>97.189232000000004</v>
      </c>
      <c r="D347">
        <f t="shared" si="10"/>
        <v>-1.4692312893656084E-2</v>
      </c>
      <c r="F347">
        <v>7437.75</v>
      </c>
      <c r="G347">
        <f t="shared" si="11"/>
        <v>2.1515513977028798E-4</v>
      </c>
    </row>
    <row r="348" spans="2:7" x14ac:dyDescent="0.35">
      <c r="B348" s="133">
        <v>42397</v>
      </c>
      <c r="C348">
        <v>95.319237000000001</v>
      </c>
      <c r="D348">
        <f t="shared" si="10"/>
        <v>-1.9428275854148119E-2</v>
      </c>
      <c r="F348">
        <v>7424.6499020000001</v>
      </c>
      <c r="G348">
        <f t="shared" si="11"/>
        <v>-1.7628514208899424E-3</v>
      </c>
    </row>
    <row r="349" spans="2:7" x14ac:dyDescent="0.35">
      <c r="B349" s="133">
        <v>42398</v>
      </c>
      <c r="C349">
        <v>94.786147999999997</v>
      </c>
      <c r="D349">
        <f t="shared" si="10"/>
        <v>-5.6083671412538371E-3</v>
      </c>
      <c r="F349">
        <v>7563.5498049999997</v>
      </c>
      <c r="G349">
        <f t="shared" si="11"/>
        <v>1.8535098581510763E-2</v>
      </c>
    </row>
    <row r="350" spans="2:7" x14ac:dyDescent="0.35">
      <c r="B350" s="133">
        <v>42401</v>
      </c>
      <c r="C350">
        <v>95.386932000000002</v>
      </c>
      <c r="D350">
        <f t="shared" si="10"/>
        <v>6.3183074981730562E-3</v>
      </c>
      <c r="F350">
        <v>7555.9501950000003</v>
      </c>
      <c r="G350">
        <f t="shared" si="11"/>
        <v>-1.005272745791351E-3</v>
      </c>
    </row>
    <row r="351" spans="2:7" x14ac:dyDescent="0.35">
      <c r="B351" s="133">
        <v>42402</v>
      </c>
      <c r="C351">
        <v>95.776154000000005</v>
      </c>
      <c r="D351">
        <f t="shared" si="10"/>
        <v>4.0721516480789373E-3</v>
      </c>
      <c r="F351">
        <v>7455.5498049999997</v>
      </c>
      <c r="G351">
        <f t="shared" si="11"/>
        <v>-1.3376662837392686E-2</v>
      </c>
    </row>
    <row r="352" spans="2:7" x14ac:dyDescent="0.35">
      <c r="B352" s="133">
        <v>42403</v>
      </c>
      <c r="C352">
        <v>94.270011999999994</v>
      </c>
      <c r="D352">
        <f t="shared" si="10"/>
        <v>-1.5850606885478503E-2</v>
      </c>
      <c r="F352">
        <v>7361.7998049999997</v>
      </c>
      <c r="G352">
        <f t="shared" si="11"/>
        <v>-1.2654253760752887E-2</v>
      </c>
    </row>
    <row r="353" spans="2:7" x14ac:dyDescent="0.35">
      <c r="B353" s="133">
        <v>42404</v>
      </c>
      <c r="C353">
        <v>93.322310999999999</v>
      </c>
      <c r="D353">
        <f t="shared" si="10"/>
        <v>-1.0103921603357586E-2</v>
      </c>
      <c r="F353">
        <v>7404</v>
      </c>
      <c r="G353">
        <f t="shared" si="11"/>
        <v>5.7159531423600874E-3</v>
      </c>
    </row>
    <row r="354" spans="2:7" x14ac:dyDescent="0.35">
      <c r="B354" s="133">
        <v>42405</v>
      </c>
      <c r="C354">
        <v>93.440781000000001</v>
      </c>
      <c r="D354">
        <f t="shared" si="10"/>
        <v>1.2686662511448327E-3</v>
      </c>
      <c r="F354">
        <v>7489.1000979999999</v>
      </c>
      <c r="G354">
        <f t="shared" si="11"/>
        <v>1.1428248470126467E-2</v>
      </c>
    </row>
    <row r="355" spans="2:7" x14ac:dyDescent="0.35">
      <c r="B355" s="133">
        <v>42408</v>
      </c>
      <c r="C355">
        <v>92.247703999999999</v>
      </c>
      <c r="D355">
        <f t="shared" si="10"/>
        <v>-1.2850483627766879E-2</v>
      </c>
      <c r="F355">
        <v>7387.25</v>
      </c>
      <c r="G355">
        <f t="shared" si="11"/>
        <v>-1.3693101969325272E-2</v>
      </c>
    </row>
    <row r="356" spans="2:7" x14ac:dyDescent="0.35">
      <c r="B356" s="133">
        <v>42409</v>
      </c>
      <c r="C356">
        <v>91.976928999999998</v>
      </c>
      <c r="D356">
        <f t="shared" si="10"/>
        <v>-2.9396198605945575E-3</v>
      </c>
      <c r="F356">
        <v>7298.2001950000003</v>
      </c>
      <c r="G356">
        <f t="shared" si="11"/>
        <v>-1.2127772085953782E-2</v>
      </c>
    </row>
    <row r="357" spans="2:7" x14ac:dyDescent="0.35">
      <c r="B357" s="133">
        <v>42410</v>
      </c>
      <c r="C357">
        <v>91.528464999999997</v>
      </c>
      <c r="D357">
        <f t="shared" si="10"/>
        <v>-4.887757063130725E-3</v>
      </c>
      <c r="F357">
        <v>7215.7001950000003</v>
      </c>
      <c r="G357">
        <f t="shared" si="11"/>
        <v>-1.1368534484984628E-2</v>
      </c>
    </row>
    <row r="358" spans="2:7" x14ac:dyDescent="0.35">
      <c r="B358" s="133">
        <v>42411</v>
      </c>
      <c r="C358">
        <v>89.328461000000004</v>
      </c>
      <c r="D358">
        <f t="shared" si="10"/>
        <v>-2.4329867487734785E-2</v>
      </c>
      <c r="F358">
        <v>6976.3500979999999</v>
      </c>
      <c r="G358">
        <f t="shared" si="11"/>
        <v>-3.3733363227200136E-2</v>
      </c>
    </row>
    <row r="359" spans="2:7" x14ac:dyDescent="0.35">
      <c r="B359" s="133">
        <v>42412</v>
      </c>
      <c r="C359">
        <v>88.380768000000003</v>
      </c>
      <c r="D359">
        <f t="shared" si="10"/>
        <v>-1.0665759896903763E-2</v>
      </c>
      <c r="F359">
        <v>6980.9501950000003</v>
      </c>
      <c r="G359">
        <f t="shared" si="11"/>
        <v>6.5916718419685287E-4</v>
      </c>
    </row>
    <row r="360" spans="2:7" x14ac:dyDescent="0.35">
      <c r="B360" s="133">
        <v>42415</v>
      </c>
      <c r="C360">
        <v>91.435387000000006</v>
      </c>
      <c r="D360">
        <f t="shared" si="10"/>
        <v>3.3978180418890426E-2</v>
      </c>
      <c r="F360">
        <v>7162.9501950000003</v>
      </c>
      <c r="G360">
        <f t="shared" si="11"/>
        <v>2.5736895917751124E-2</v>
      </c>
    </row>
    <row r="361" spans="2:7" x14ac:dyDescent="0.35">
      <c r="B361" s="133">
        <v>42416</v>
      </c>
      <c r="C361">
        <v>90.123856000000004</v>
      </c>
      <c r="D361">
        <f t="shared" si="10"/>
        <v>-1.4447667789266327E-2</v>
      </c>
      <c r="F361">
        <v>7048.25</v>
      </c>
      <c r="G361">
        <f t="shared" si="11"/>
        <v>-1.614257545544762E-2</v>
      </c>
    </row>
    <row r="362" spans="2:7" x14ac:dyDescent="0.35">
      <c r="B362" s="133">
        <v>42417</v>
      </c>
      <c r="C362">
        <v>90.436927999999995</v>
      </c>
      <c r="D362">
        <f t="shared" si="10"/>
        <v>3.4677775184750828E-3</v>
      </c>
      <c r="F362">
        <v>7108.4501950000003</v>
      </c>
      <c r="G362">
        <f t="shared" si="11"/>
        <v>8.5048856078690487E-3</v>
      </c>
    </row>
    <row r="363" spans="2:7" x14ac:dyDescent="0.35">
      <c r="B363" s="133">
        <v>42418</v>
      </c>
      <c r="C363">
        <v>91.063095000000004</v>
      </c>
      <c r="D363">
        <f t="shared" si="10"/>
        <v>6.899938346247146E-3</v>
      </c>
      <c r="F363">
        <v>7191.75</v>
      </c>
      <c r="G363">
        <f t="shared" si="11"/>
        <v>1.1650291051480211E-2</v>
      </c>
    </row>
    <row r="364" spans="2:7" x14ac:dyDescent="0.35">
      <c r="B364" s="133">
        <v>42419</v>
      </c>
      <c r="C364">
        <v>88.880013000000005</v>
      </c>
      <c r="D364">
        <f t="shared" si="10"/>
        <v>-2.4265326312005963E-2</v>
      </c>
      <c r="F364">
        <v>7210.75</v>
      </c>
      <c r="G364">
        <f t="shared" si="11"/>
        <v>2.638432358562314E-3</v>
      </c>
    </row>
    <row r="365" spans="2:7" x14ac:dyDescent="0.35">
      <c r="B365" s="133">
        <v>42422</v>
      </c>
      <c r="C365">
        <v>89.717712000000006</v>
      </c>
      <c r="D365">
        <f t="shared" si="10"/>
        <v>9.3809161704366782E-3</v>
      </c>
      <c r="F365">
        <v>7234.5498049999997</v>
      </c>
      <c r="G365">
        <f t="shared" si="11"/>
        <v>3.2951654664645086E-3</v>
      </c>
    </row>
    <row r="366" spans="2:7" x14ac:dyDescent="0.35">
      <c r="B366" s="133">
        <v>42423</v>
      </c>
      <c r="C366">
        <v>88.998474000000002</v>
      </c>
      <c r="D366">
        <f t="shared" si="10"/>
        <v>-8.0489842486985205E-3</v>
      </c>
      <c r="F366">
        <v>7109.5498049999997</v>
      </c>
      <c r="G366">
        <f t="shared" si="11"/>
        <v>-1.7429210299746523E-2</v>
      </c>
    </row>
    <row r="367" spans="2:7" x14ac:dyDescent="0.35">
      <c r="B367" s="133">
        <v>42424</v>
      </c>
      <c r="C367">
        <v>86.028464999999997</v>
      </c>
      <c r="D367">
        <f t="shared" si="10"/>
        <v>-3.3940993656695236E-2</v>
      </c>
      <c r="F367">
        <v>7018.7001950000003</v>
      </c>
      <c r="G367">
        <f t="shared" si="11"/>
        <v>-1.286087975848027E-2</v>
      </c>
    </row>
    <row r="368" spans="2:7" x14ac:dyDescent="0.35">
      <c r="B368" s="133">
        <v>42425</v>
      </c>
      <c r="C368">
        <v>82.982315</v>
      </c>
      <c r="D368">
        <f t="shared" si="10"/>
        <v>-3.6050717056717321E-2</v>
      </c>
      <c r="F368">
        <v>6970.6000979999999</v>
      </c>
      <c r="G368">
        <f t="shared" si="11"/>
        <v>-6.8767251462569243E-3</v>
      </c>
    </row>
    <row r="369" spans="2:7" x14ac:dyDescent="0.35">
      <c r="B369" s="133">
        <v>42426</v>
      </c>
      <c r="C369">
        <v>87.348465000000004</v>
      </c>
      <c r="D369">
        <f t="shared" si="10"/>
        <v>5.1277950639087619E-2</v>
      </c>
      <c r="F369">
        <v>7029.75</v>
      </c>
      <c r="G369">
        <f t="shared" si="11"/>
        <v>8.4498249722613841E-3</v>
      </c>
    </row>
    <row r="370" spans="2:7" x14ac:dyDescent="0.35">
      <c r="B370" s="133">
        <v>42429</v>
      </c>
      <c r="C370">
        <v>85.935401999999996</v>
      </c>
      <c r="D370">
        <f t="shared" si="10"/>
        <v>-1.6309588971426724E-2</v>
      </c>
      <c r="F370">
        <v>6987.0498049999997</v>
      </c>
      <c r="G370">
        <f t="shared" si="11"/>
        <v>-6.0927355295034048E-3</v>
      </c>
    </row>
    <row r="371" spans="2:7" x14ac:dyDescent="0.35">
      <c r="B371" s="133">
        <v>42430</v>
      </c>
      <c r="C371">
        <v>89.988472000000002</v>
      </c>
      <c r="D371">
        <f t="shared" si="10"/>
        <v>4.6085698765316846E-2</v>
      </c>
      <c r="F371">
        <v>7222.2998049999997</v>
      </c>
      <c r="G371">
        <f t="shared" si="11"/>
        <v>3.3115026949425114E-2</v>
      </c>
    </row>
    <row r="372" spans="2:7" x14ac:dyDescent="0.35">
      <c r="B372" s="133">
        <v>42431</v>
      </c>
      <c r="C372">
        <v>89.320014999999998</v>
      </c>
      <c r="D372">
        <f t="shared" si="10"/>
        <v>-7.4559783298381527E-3</v>
      </c>
      <c r="F372">
        <v>7368.8500979999999</v>
      </c>
      <c r="G372">
        <f t="shared" si="11"/>
        <v>2.0088234600928564E-2</v>
      </c>
    </row>
    <row r="373" spans="2:7" x14ac:dyDescent="0.35">
      <c r="B373" s="133">
        <v>42432</v>
      </c>
      <c r="C373">
        <v>90.513076999999996</v>
      </c>
      <c r="D373">
        <f t="shared" si="10"/>
        <v>1.3268742597273474E-2</v>
      </c>
      <c r="F373">
        <v>7475.6000979999999</v>
      </c>
      <c r="G373">
        <f t="shared" si="11"/>
        <v>1.4382727389908012E-2</v>
      </c>
    </row>
    <row r="374" spans="2:7" x14ac:dyDescent="0.35">
      <c r="B374" s="133">
        <v>42433</v>
      </c>
      <c r="C374">
        <v>90.301544000000007</v>
      </c>
      <c r="D374">
        <f t="shared" si="10"/>
        <v>-2.3397786676137011E-3</v>
      </c>
      <c r="F374">
        <v>7485.3500979999999</v>
      </c>
      <c r="G374">
        <f t="shared" si="11"/>
        <v>1.3033933343229666E-3</v>
      </c>
    </row>
    <row r="375" spans="2:7" x14ac:dyDescent="0.35">
      <c r="B375" s="133">
        <v>42437</v>
      </c>
      <c r="C375">
        <v>88.896918999999997</v>
      </c>
      <c r="D375">
        <f t="shared" si="10"/>
        <v>-1.5677073835706747E-2</v>
      </c>
      <c r="F375">
        <v>7485.2998049999997</v>
      </c>
      <c r="G375">
        <f t="shared" si="11"/>
        <v>-6.7188799853913418E-6</v>
      </c>
    </row>
    <row r="376" spans="2:7" x14ac:dyDescent="0.35">
      <c r="B376" s="133">
        <v>42438</v>
      </c>
      <c r="C376">
        <v>90.047698999999994</v>
      </c>
      <c r="D376">
        <f t="shared" si="10"/>
        <v>1.2862033823236883E-2</v>
      </c>
      <c r="F376">
        <v>7531.7998049999997</v>
      </c>
      <c r="G376">
        <f t="shared" si="11"/>
        <v>6.1929600021911483E-3</v>
      </c>
    </row>
    <row r="377" spans="2:7" x14ac:dyDescent="0.35">
      <c r="B377" s="133">
        <v>42439</v>
      </c>
      <c r="C377">
        <v>91.215393000000006</v>
      </c>
      <c r="D377">
        <f t="shared" si="10"/>
        <v>1.2884146908146836E-2</v>
      </c>
      <c r="F377">
        <v>7486.1499020000001</v>
      </c>
      <c r="G377">
        <f t="shared" si="11"/>
        <v>-6.079397586052358E-3</v>
      </c>
    </row>
    <row r="378" spans="2:7" x14ac:dyDescent="0.35">
      <c r="B378" s="133">
        <v>42440</v>
      </c>
      <c r="C378">
        <v>89.523087000000004</v>
      </c>
      <c r="D378">
        <f t="shared" si="10"/>
        <v>-1.8727118409469889E-2</v>
      </c>
      <c r="F378">
        <v>7510.2001950000003</v>
      </c>
      <c r="G378">
        <f t="shared" si="11"/>
        <v>3.2074889507809905E-3</v>
      </c>
    </row>
    <row r="379" spans="2:7" x14ac:dyDescent="0.35">
      <c r="B379" s="133">
        <v>42443</v>
      </c>
      <c r="C379">
        <v>88.516159000000002</v>
      </c>
      <c r="D379">
        <f t="shared" si="10"/>
        <v>-1.1311424405898822E-2</v>
      </c>
      <c r="F379">
        <v>7538.75</v>
      </c>
      <c r="G379">
        <f t="shared" si="11"/>
        <v>3.7942632384760631E-3</v>
      </c>
    </row>
    <row r="380" spans="2:7" x14ac:dyDescent="0.35">
      <c r="B380" s="133">
        <v>42444</v>
      </c>
      <c r="C380">
        <v>87.373847999999995</v>
      </c>
      <c r="D380">
        <f t="shared" si="10"/>
        <v>-1.2989106999722545E-2</v>
      </c>
      <c r="F380">
        <v>7460.6000979999999</v>
      </c>
      <c r="G380">
        <f t="shared" si="11"/>
        <v>-1.0420532711528763E-2</v>
      </c>
    </row>
    <row r="381" spans="2:7" x14ac:dyDescent="0.35">
      <c r="B381" s="133">
        <v>42445</v>
      </c>
      <c r="C381">
        <v>87.263840000000002</v>
      </c>
      <c r="D381">
        <f t="shared" si="10"/>
        <v>-1.2598427728889449E-3</v>
      </c>
      <c r="F381">
        <v>7498.75</v>
      </c>
      <c r="G381">
        <f t="shared" si="11"/>
        <v>5.1004869136350777E-3</v>
      </c>
    </row>
    <row r="382" spans="2:7" x14ac:dyDescent="0.35">
      <c r="B382" s="133">
        <v>42446</v>
      </c>
      <c r="C382">
        <v>88.160774000000004</v>
      </c>
      <c r="D382">
        <f t="shared" si="10"/>
        <v>1.0225951713085863E-2</v>
      </c>
      <c r="F382">
        <v>7512.5498049999997</v>
      </c>
      <c r="G382">
        <f t="shared" si="11"/>
        <v>1.8385894714887064E-3</v>
      </c>
    </row>
    <row r="383" spans="2:7" x14ac:dyDescent="0.35">
      <c r="B383" s="133">
        <v>42447</v>
      </c>
      <c r="C383">
        <v>88.050765999999996</v>
      </c>
      <c r="D383">
        <f t="shared" si="10"/>
        <v>-1.2485903510256096E-3</v>
      </c>
      <c r="F383">
        <v>7604.3500979999999</v>
      </c>
      <c r="G383">
        <f t="shared" si="11"/>
        <v>1.2145535403716073E-2</v>
      </c>
    </row>
    <row r="384" spans="2:7" x14ac:dyDescent="0.35">
      <c r="B384" s="133">
        <v>42450</v>
      </c>
      <c r="C384">
        <v>90.631561000000005</v>
      </c>
      <c r="D384">
        <f t="shared" si="10"/>
        <v>2.8888973288791985E-2</v>
      </c>
      <c r="F384">
        <v>7704.25</v>
      </c>
      <c r="G384">
        <f t="shared" si="11"/>
        <v>1.3051659783916049E-2</v>
      </c>
    </row>
    <row r="385" spans="2:7" x14ac:dyDescent="0.35">
      <c r="B385" s="133">
        <v>42451</v>
      </c>
      <c r="C385">
        <v>92.146156000000005</v>
      </c>
      <c r="D385">
        <f t="shared" si="10"/>
        <v>1.6573460854322191E-2</v>
      </c>
      <c r="F385">
        <v>7714.8999020000001</v>
      </c>
      <c r="G385">
        <f t="shared" si="11"/>
        <v>1.3813866213410765E-3</v>
      </c>
    </row>
    <row r="386" spans="2:7" x14ac:dyDescent="0.35">
      <c r="B386" s="133">
        <v>42452</v>
      </c>
      <c r="C386">
        <v>93.516930000000002</v>
      </c>
      <c r="D386">
        <f t="shared" si="10"/>
        <v>1.4766520772264542E-2</v>
      </c>
      <c r="F386">
        <v>7716.5</v>
      </c>
      <c r="G386">
        <f t="shared" si="11"/>
        <v>2.073820931213603E-4</v>
      </c>
    </row>
    <row r="387" spans="2:7" x14ac:dyDescent="0.35">
      <c r="B387" s="133">
        <v>42457</v>
      </c>
      <c r="C387">
        <v>91.613083000000003</v>
      </c>
      <c r="D387">
        <f t="shared" si="10"/>
        <v>-2.0568400430127375E-2</v>
      </c>
      <c r="F387">
        <v>7615.1000979999999</v>
      </c>
      <c r="G387">
        <f t="shared" si="11"/>
        <v>-1.3227762252317433E-2</v>
      </c>
    </row>
    <row r="388" spans="2:7" x14ac:dyDescent="0.35">
      <c r="B388" s="133">
        <v>42458</v>
      </c>
      <c r="C388">
        <v>91.850014000000002</v>
      </c>
      <c r="D388">
        <f t="shared" si="10"/>
        <v>2.5828750914271082E-3</v>
      </c>
      <c r="F388">
        <v>7597</v>
      </c>
      <c r="G388">
        <f t="shared" si="11"/>
        <v>-2.3796985853471696E-3</v>
      </c>
    </row>
    <row r="389" spans="2:7" x14ac:dyDescent="0.35">
      <c r="B389" s="133">
        <v>42459</v>
      </c>
      <c r="C389">
        <v>93.076926999999998</v>
      </c>
      <c r="D389">
        <f t="shared" si="10"/>
        <v>1.3269359194458553E-2</v>
      </c>
      <c r="F389">
        <v>7735.2001950000003</v>
      </c>
      <c r="G389">
        <f t="shared" si="11"/>
        <v>1.8027932875548131E-2</v>
      </c>
    </row>
    <row r="390" spans="2:7" x14ac:dyDescent="0.35">
      <c r="B390" s="133">
        <v>42460</v>
      </c>
      <c r="C390">
        <v>96.368454</v>
      </c>
      <c r="D390">
        <f t="shared" si="10"/>
        <v>3.4752584119680102E-2</v>
      </c>
      <c r="F390">
        <v>7738.3999020000001</v>
      </c>
      <c r="G390">
        <f t="shared" si="11"/>
        <v>4.1356982545082653E-4</v>
      </c>
    </row>
    <row r="391" spans="2:7" x14ac:dyDescent="0.35">
      <c r="B391" s="133">
        <v>42461</v>
      </c>
      <c r="C391">
        <v>95.556160000000006</v>
      </c>
      <c r="D391">
        <f t="shared" ref="D391:D454" si="12">LN(C391/C390)</f>
        <v>-8.4647699249665379E-3</v>
      </c>
      <c r="F391">
        <v>7713.0498049999997</v>
      </c>
      <c r="G391">
        <f t="shared" si="11"/>
        <v>-3.2812610111525925E-3</v>
      </c>
    </row>
    <row r="392" spans="2:7" x14ac:dyDescent="0.35">
      <c r="B392" s="133">
        <v>42464</v>
      </c>
      <c r="C392">
        <v>95.683066999999994</v>
      </c>
      <c r="D392">
        <f t="shared" si="12"/>
        <v>1.3272069817417134E-3</v>
      </c>
      <c r="F392">
        <v>7758.7998049999997</v>
      </c>
      <c r="G392">
        <f t="shared" ref="G392:G455" si="13">LN(F392/F391)</f>
        <v>5.9139837183157951E-3</v>
      </c>
    </row>
    <row r="393" spans="2:7" x14ac:dyDescent="0.35">
      <c r="B393" s="133">
        <v>42465</v>
      </c>
      <c r="C393">
        <v>94.836928999999998</v>
      </c>
      <c r="D393">
        <f t="shared" si="12"/>
        <v>-8.8824646334924214E-3</v>
      </c>
      <c r="F393">
        <v>7603.2001950000003</v>
      </c>
      <c r="G393">
        <f t="shared" si="13"/>
        <v>-2.025842097607175E-2</v>
      </c>
    </row>
    <row r="394" spans="2:7" x14ac:dyDescent="0.35">
      <c r="B394" s="133">
        <v>42466</v>
      </c>
      <c r="C394">
        <v>93.280006</v>
      </c>
      <c r="D394">
        <f t="shared" si="12"/>
        <v>-1.6553092896322293E-2</v>
      </c>
      <c r="F394">
        <v>7614.3500979999999</v>
      </c>
      <c r="G394">
        <f t="shared" si="13"/>
        <v>1.4654007748412597E-3</v>
      </c>
    </row>
    <row r="395" spans="2:7" x14ac:dyDescent="0.35">
      <c r="B395" s="133">
        <v>42467</v>
      </c>
      <c r="C395">
        <v>91.350776999999994</v>
      </c>
      <c r="D395">
        <f t="shared" si="12"/>
        <v>-2.0898998389681699E-2</v>
      </c>
      <c r="F395">
        <v>7546.4501950000003</v>
      </c>
      <c r="G395">
        <f t="shared" si="13"/>
        <v>-8.9573578806764649E-3</v>
      </c>
    </row>
    <row r="396" spans="2:7" x14ac:dyDescent="0.35">
      <c r="B396" s="133">
        <v>42468</v>
      </c>
      <c r="C396">
        <v>92.450783000000001</v>
      </c>
      <c r="D396">
        <f t="shared" si="12"/>
        <v>1.1969638705242073E-2</v>
      </c>
      <c r="F396">
        <v>7555.2001950000003</v>
      </c>
      <c r="G396">
        <f t="shared" si="13"/>
        <v>1.1588138717547091E-3</v>
      </c>
    </row>
    <row r="397" spans="2:7" x14ac:dyDescent="0.35">
      <c r="B397" s="133">
        <v>42471</v>
      </c>
      <c r="C397">
        <v>93.500007999999994</v>
      </c>
      <c r="D397">
        <f t="shared" si="12"/>
        <v>1.1285094615924536E-2</v>
      </c>
      <c r="F397">
        <v>7671.3999020000001</v>
      </c>
      <c r="G397">
        <f t="shared" si="13"/>
        <v>1.5263021563968001E-2</v>
      </c>
    </row>
    <row r="398" spans="2:7" x14ac:dyDescent="0.35">
      <c r="B398" s="133">
        <v>42472</v>
      </c>
      <c r="C398">
        <v>94.726935999999995</v>
      </c>
      <c r="D398">
        <f t="shared" si="12"/>
        <v>1.3036872949993561E-2</v>
      </c>
      <c r="F398">
        <v>7708.9501950000003</v>
      </c>
      <c r="G398">
        <f t="shared" si="13"/>
        <v>4.8829015427608426E-3</v>
      </c>
    </row>
    <row r="399" spans="2:7" x14ac:dyDescent="0.35">
      <c r="B399" s="133">
        <v>42473</v>
      </c>
      <c r="C399">
        <v>97.155388000000002</v>
      </c>
      <c r="D399">
        <f t="shared" si="12"/>
        <v>2.5313240107331957E-2</v>
      </c>
      <c r="F399">
        <v>7850.4501950000003</v>
      </c>
      <c r="G399">
        <f t="shared" si="13"/>
        <v>1.8188863005592373E-2</v>
      </c>
    </row>
    <row r="400" spans="2:7" x14ac:dyDescent="0.35">
      <c r="B400" s="133">
        <v>42478</v>
      </c>
      <c r="C400">
        <v>95.860778999999994</v>
      </c>
      <c r="D400">
        <f t="shared" si="12"/>
        <v>-1.3414714780610995E-2</v>
      </c>
      <c r="F400">
        <v>7914.7001950000003</v>
      </c>
      <c r="G400">
        <f t="shared" si="13"/>
        <v>8.1509347045716132E-3</v>
      </c>
    </row>
    <row r="401" spans="2:7" x14ac:dyDescent="0.35">
      <c r="B401" s="133">
        <v>42480</v>
      </c>
      <c r="C401">
        <v>96.706940000000003</v>
      </c>
      <c r="D401">
        <f t="shared" si="12"/>
        <v>8.7882481069134124E-3</v>
      </c>
      <c r="F401">
        <v>7914.75</v>
      </c>
      <c r="G401">
        <f t="shared" si="13"/>
        <v>6.2927011849834459E-6</v>
      </c>
    </row>
    <row r="402" spans="2:7" x14ac:dyDescent="0.35">
      <c r="B402" s="133">
        <v>42481</v>
      </c>
      <c r="C402">
        <v>96.681556999999998</v>
      </c>
      <c r="D402">
        <f t="shared" si="12"/>
        <v>-2.6250785894227455E-4</v>
      </c>
      <c r="F402">
        <v>7912.0498049999997</v>
      </c>
      <c r="G402">
        <f t="shared" si="13"/>
        <v>-3.4121806801979266E-4</v>
      </c>
    </row>
    <row r="403" spans="2:7" x14ac:dyDescent="0.35">
      <c r="B403" s="133">
        <v>42482</v>
      </c>
      <c r="C403">
        <v>97.900002000000001</v>
      </c>
      <c r="D403">
        <f t="shared" si="12"/>
        <v>1.2523909584653213E-2</v>
      </c>
      <c r="F403">
        <v>7899.2998049999997</v>
      </c>
      <c r="G403">
        <f t="shared" si="13"/>
        <v>-1.612765902730233E-3</v>
      </c>
    </row>
    <row r="404" spans="2:7" x14ac:dyDescent="0.35">
      <c r="B404" s="133">
        <v>42485</v>
      </c>
      <c r="C404">
        <v>95.886161999999999</v>
      </c>
      <c r="D404">
        <f t="shared" si="12"/>
        <v>-2.0784894629585399E-2</v>
      </c>
      <c r="F404">
        <v>7855.0498049999997</v>
      </c>
      <c r="G404">
        <f t="shared" si="13"/>
        <v>-5.6175110315170055E-3</v>
      </c>
    </row>
    <row r="405" spans="2:7" x14ac:dyDescent="0.35">
      <c r="B405" s="133">
        <v>42486</v>
      </c>
      <c r="C405">
        <v>96.859229999999997</v>
      </c>
      <c r="D405">
        <f t="shared" si="12"/>
        <v>1.0097011989590928E-2</v>
      </c>
      <c r="F405">
        <v>7962.6499020000001</v>
      </c>
      <c r="G405">
        <f t="shared" si="13"/>
        <v>1.3605234483029936E-2</v>
      </c>
    </row>
    <row r="406" spans="2:7" x14ac:dyDescent="0.35">
      <c r="B406" s="133">
        <v>42487</v>
      </c>
      <c r="C406">
        <v>96.808479000000005</v>
      </c>
      <c r="D406">
        <f t="shared" si="12"/>
        <v>-5.2410390378194072E-4</v>
      </c>
      <c r="F406">
        <v>7979.8999020000001</v>
      </c>
      <c r="G406">
        <f t="shared" si="13"/>
        <v>2.1640210560879476E-3</v>
      </c>
    </row>
    <row r="407" spans="2:7" x14ac:dyDescent="0.35">
      <c r="B407" s="133">
        <v>42488</v>
      </c>
      <c r="C407">
        <v>96.901543000000004</v>
      </c>
      <c r="D407">
        <f t="shared" si="12"/>
        <v>9.6085898085443509E-4</v>
      </c>
      <c r="F407">
        <v>7847.25</v>
      </c>
      <c r="G407">
        <f t="shared" si="13"/>
        <v>-1.6762715826893818E-2</v>
      </c>
    </row>
    <row r="408" spans="2:7" x14ac:dyDescent="0.35">
      <c r="B408" s="133">
        <v>42489</v>
      </c>
      <c r="C408">
        <v>96.935394000000002</v>
      </c>
      <c r="D408">
        <f t="shared" si="12"/>
        <v>3.4927295971595002E-4</v>
      </c>
      <c r="F408">
        <v>7849.7998049999997</v>
      </c>
      <c r="G408">
        <f t="shared" si="13"/>
        <v>3.248769742214986E-4</v>
      </c>
    </row>
    <row r="409" spans="2:7" x14ac:dyDescent="0.35">
      <c r="B409" s="133">
        <v>42492</v>
      </c>
      <c r="C409">
        <v>98.644630000000006</v>
      </c>
      <c r="D409">
        <f t="shared" si="12"/>
        <v>1.7479080753970248E-2</v>
      </c>
      <c r="F409">
        <v>7805.8999020000001</v>
      </c>
      <c r="G409">
        <f t="shared" si="13"/>
        <v>-5.6081834580588106E-3</v>
      </c>
    </row>
    <row r="410" spans="2:7" x14ac:dyDescent="0.35">
      <c r="B410" s="133">
        <v>42493</v>
      </c>
      <c r="C410">
        <v>96.419242999999994</v>
      </c>
      <c r="D410">
        <f t="shared" si="12"/>
        <v>-2.2817998237824568E-2</v>
      </c>
      <c r="F410">
        <v>7747</v>
      </c>
      <c r="G410">
        <f t="shared" si="13"/>
        <v>-7.5741738135265248E-3</v>
      </c>
    </row>
    <row r="411" spans="2:7" x14ac:dyDescent="0.35">
      <c r="B411" s="133">
        <v>42494</v>
      </c>
      <c r="C411">
        <v>96.723861999999997</v>
      </c>
      <c r="D411">
        <f t="shared" si="12"/>
        <v>3.1543373249169589E-3</v>
      </c>
      <c r="F411">
        <v>7706.5498049999997</v>
      </c>
      <c r="G411">
        <f t="shared" si="13"/>
        <v>-5.2350803397414013E-3</v>
      </c>
    </row>
    <row r="412" spans="2:7" x14ac:dyDescent="0.35">
      <c r="B412" s="133">
        <v>42495</v>
      </c>
      <c r="C412">
        <v>95.251555999999994</v>
      </c>
      <c r="D412">
        <f t="shared" si="12"/>
        <v>-1.5338785371944958E-2</v>
      </c>
      <c r="F412">
        <v>7735.5</v>
      </c>
      <c r="G412">
        <f t="shared" si="13"/>
        <v>3.7495318669621028E-3</v>
      </c>
    </row>
    <row r="413" spans="2:7" x14ac:dyDescent="0.35">
      <c r="B413" s="133">
        <v>42496</v>
      </c>
      <c r="C413">
        <v>96.935394000000002</v>
      </c>
      <c r="D413">
        <f t="shared" si="12"/>
        <v>1.7523365530882438E-2</v>
      </c>
      <c r="F413">
        <v>7733.4501950000003</v>
      </c>
      <c r="G413">
        <f t="shared" si="13"/>
        <v>-2.6502186459419761E-4</v>
      </c>
    </row>
    <row r="414" spans="2:7" x14ac:dyDescent="0.35">
      <c r="B414" s="133">
        <v>42499</v>
      </c>
      <c r="C414">
        <v>97.155388000000002</v>
      </c>
      <c r="D414">
        <f t="shared" si="12"/>
        <v>2.2669195511926376E-3</v>
      </c>
      <c r="F414">
        <v>7866.0498049999997</v>
      </c>
      <c r="G414">
        <f t="shared" si="13"/>
        <v>1.7000904357831532E-2</v>
      </c>
    </row>
    <row r="415" spans="2:7" x14ac:dyDescent="0.35">
      <c r="B415" s="133">
        <v>42500</v>
      </c>
      <c r="C415">
        <v>96.681556999999998</v>
      </c>
      <c r="D415">
        <f t="shared" si="12"/>
        <v>-4.888974532639776E-3</v>
      </c>
      <c r="F415">
        <v>7887.7998049999997</v>
      </c>
      <c r="G415">
        <f t="shared" si="13"/>
        <v>2.7612316173713275E-3</v>
      </c>
    </row>
    <row r="416" spans="2:7" x14ac:dyDescent="0.35">
      <c r="B416" s="133">
        <v>42501</v>
      </c>
      <c r="C416">
        <v>95.869240000000005</v>
      </c>
      <c r="D416">
        <f t="shared" si="12"/>
        <v>-8.4374807250271484E-3</v>
      </c>
      <c r="F416">
        <v>7848.8500979999999</v>
      </c>
      <c r="G416">
        <f t="shared" si="13"/>
        <v>-4.9502005543656724E-3</v>
      </c>
    </row>
    <row r="417" spans="2:7" x14ac:dyDescent="0.35">
      <c r="B417" s="133">
        <v>42502</v>
      </c>
      <c r="C417">
        <v>96.427695999999997</v>
      </c>
      <c r="D417">
        <f t="shared" si="12"/>
        <v>5.8082836016944807E-3</v>
      </c>
      <c r="F417">
        <v>7900.3999020000001</v>
      </c>
      <c r="G417">
        <f t="shared" si="13"/>
        <v>6.5463419649009202E-3</v>
      </c>
    </row>
    <row r="418" spans="2:7" x14ac:dyDescent="0.35">
      <c r="B418" s="133">
        <v>42503</v>
      </c>
      <c r="C418">
        <v>96.038482999999999</v>
      </c>
      <c r="D418">
        <f t="shared" si="12"/>
        <v>-4.0444875310599463E-3</v>
      </c>
      <c r="F418">
        <v>7814.8999020000001</v>
      </c>
      <c r="G418">
        <f t="shared" si="13"/>
        <v>-1.0881223352016729E-2</v>
      </c>
    </row>
    <row r="419" spans="2:7" x14ac:dyDescent="0.35">
      <c r="B419" s="133">
        <v>42506</v>
      </c>
      <c r="C419">
        <v>97.045402999999993</v>
      </c>
      <c r="D419">
        <f t="shared" si="12"/>
        <v>1.0429965430298862E-2</v>
      </c>
      <c r="F419">
        <v>7860.75</v>
      </c>
      <c r="G419">
        <f t="shared" si="13"/>
        <v>5.8498663901457425E-3</v>
      </c>
    </row>
    <row r="420" spans="2:7" x14ac:dyDescent="0.35">
      <c r="B420" s="133">
        <v>42507</v>
      </c>
      <c r="C420">
        <v>100.03231</v>
      </c>
      <c r="D420">
        <f t="shared" si="12"/>
        <v>3.0314292645799875E-2</v>
      </c>
      <c r="F420">
        <v>7890.75</v>
      </c>
      <c r="G420">
        <f t="shared" si="13"/>
        <v>3.8091656381104887E-3</v>
      </c>
    </row>
    <row r="421" spans="2:7" x14ac:dyDescent="0.35">
      <c r="B421" s="133">
        <v>42508</v>
      </c>
      <c r="C421">
        <v>98.314621000000002</v>
      </c>
      <c r="D421">
        <f t="shared" si="12"/>
        <v>-1.7320479154445546E-2</v>
      </c>
      <c r="F421">
        <v>7870.1499020000001</v>
      </c>
      <c r="G421">
        <f t="shared" si="13"/>
        <v>-2.6140778583481294E-3</v>
      </c>
    </row>
    <row r="422" spans="2:7" x14ac:dyDescent="0.35">
      <c r="B422" s="133">
        <v>42509</v>
      </c>
      <c r="C422">
        <v>97.307709000000003</v>
      </c>
      <c r="D422">
        <f t="shared" si="12"/>
        <v>-1.029453940651001E-2</v>
      </c>
      <c r="F422">
        <v>7783.3999020000001</v>
      </c>
      <c r="G422">
        <f t="shared" si="13"/>
        <v>-1.1083861386313324E-2</v>
      </c>
    </row>
    <row r="423" spans="2:7" x14ac:dyDescent="0.35">
      <c r="B423" s="133">
        <v>42510</v>
      </c>
      <c r="C423">
        <v>96.563079999999999</v>
      </c>
      <c r="D423">
        <f t="shared" si="12"/>
        <v>-7.6817416950534399E-3</v>
      </c>
      <c r="F423">
        <v>7749.7001950000003</v>
      </c>
      <c r="G423">
        <f t="shared" si="13"/>
        <v>-4.3390900288469677E-3</v>
      </c>
    </row>
    <row r="424" spans="2:7" x14ac:dyDescent="0.35">
      <c r="B424" s="133">
        <v>42513</v>
      </c>
      <c r="C424">
        <v>96.004622999999995</v>
      </c>
      <c r="D424">
        <f t="shared" si="12"/>
        <v>-5.8001269881564847E-3</v>
      </c>
      <c r="F424">
        <v>7731.0498049999997</v>
      </c>
      <c r="G424">
        <f t="shared" si="13"/>
        <v>-2.4094955377698189E-3</v>
      </c>
    </row>
    <row r="425" spans="2:7" x14ac:dyDescent="0.35">
      <c r="B425" s="133">
        <v>42514</v>
      </c>
      <c r="C425">
        <v>96.199234000000004</v>
      </c>
      <c r="D425">
        <f t="shared" si="12"/>
        <v>2.0250485036354942E-3</v>
      </c>
      <c r="F425">
        <v>7748.8500979999999</v>
      </c>
      <c r="G425">
        <f t="shared" si="13"/>
        <v>2.2997953419731602E-3</v>
      </c>
    </row>
    <row r="426" spans="2:7" x14ac:dyDescent="0.35">
      <c r="B426" s="133">
        <v>42515</v>
      </c>
      <c r="C426">
        <v>96.266914</v>
      </c>
      <c r="D426">
        <f t="shared" si="12"/>
        <v>7.0329253734164481E-4</v>
      </c>
      <c r="F426">
        <v>7934.8999020000001</v>
      </c>
      <c r="G426">
        <f t="shared" si="13"/>
        <v>2.3726281248939513E-2</v>
      </c>
    </row>
    <row r="427" spans="2:7" x14ac:dyDescent="0.35">
      <c r="B427" s="133">
        <v>42516</v>
      </c>
      <c r="C427">
        <v>96.334625000000003</v>
      </c>
      <c r="D427">
        <f t="shared" si="12"/>
        <v>7.0312005959182258E-4</v>
      </c>
      <c r="F427">
        <v>8069.6499020000001</v>
      </c>
      <c r="G427">
        <f t="shared" si="13"/>
        <v>1.6839359535001843E-2</v>
      </c>
    </row>
    <row r="428" spans="2:7" x14ac:dyDescent="0.35">
      <c r="B428" s="133">
        <v>42517</v>
      </c>
      <c r="C428">
        <v>96.952324000000004</v>
      </c>
      <c r="D428">
        <f t="shared" si="12"/>
        <v>6.3915448615614844E-3</v>
      </c>
      <c r="F428">
        <v>8156.6499020000001</v>
      </c>
      <c r="G428">
        <f t="shared" si="13"/>
        <v>1.0723434762291395E-2</v>
      </c>
    </row>
    <row r="429" spans="2:7" x14ac:dyDescent="0.35">
      <c r="B429" s="133">
        <v>42520</v>
      </c>
      <c r="C429">
        <v>95.818473999999995</v>
      </c>
      <c r="D429">
        <f t="shared" si="12"/>
        <v>-1.1763846886340561E-2</v>
      </c>
      <c r="F429">
        <v>8178.5</v>
      </c>
      <c r="G429">
        <f t="shared" si="13"/>
        <v>2.6752262651458269E-3</v>
      </c>
    </row>
    <row r="430" spans="2:7" x14ac:dyDescent="0.35">
      <c r="B430" s="133">
        <v>42521</v>
      </c>
      <c r="C430">
        <v>94.650772000000003</v>
      </c>
      <c r="D430">
        <f t="shared" si="12"/>
        <v>-1.2261471646524922E-2</v>
      </c>
      <c r="F430">
        <v>8160.1000979999999</v>
      </c>
      <c r="G430">
        <f t="shared" si="13"/>
        <v>-2.2523239039008813E-3</v>
      </c>
    </row>
    <row r="431" spans="2:7" x14ac:dyDescent="0.35">
      <c r="B431" s="133">
        <v>42522</v>
      </c>
      <c r="C431">
        <v>95.082320999999993</v>
      </c>
      <c r="D431">
        <f t="shared" si="12"/>
        <v>4.5490192287197476E-3</v>
      </c>
      <c r="F431">
        <v>8179.9501950000003</v>
      </c>
      <c r="G431">
        <f t="shared" si="13"/>
        <v>2.4296261527706098E-3</v>
      </c>
    </row>
    <row r="432" spans="2:7" x14ac:dyDescent="0.35">
      <c r="B432" s="133">
        <v>42523</v>
      </c>
      <c r="C432">
        <v>96.114624000000006</v>
      </c>
      <c r="D432">
        <f t="shared" si="12"/>
        <v>1.0798426000385939E-2</v>
      </c>
      <c r="F432">
        <v>8218.9501949999994</v>
      </c>
      <c r="G432">
        <f t="shared" si="13"/>
        <v>4.7564254430617183E-3</v>
      </c>
    </row>
    <row r="433" spans="2:7" x14ac:dyDescent="0.35">
      <c r="B433" s="133">
        <v>42524</v>
      </c>
      <c r="C433">
        <v>95.260017000000005</v>
      </c>
      <c r="D433">
        <f t="shared" si="12"/>
        <v>-8.9313053850788981E-3</v>
      </c>
      <c r="F433">
        <v>8220.7998050000006</v>
      </c>
      <c r="G433">
        <f t="shared" si="13"/>
        <v>2.250168047331234E-4</v>
      </c>
    </row>
    <row r="434" spans="2:7" x14ac:dyDescent="0.35">
      <c r="B434" s="133">
        <v>42527</v>
      </c>
      <c r="C434">
        <v>97.426154999999994</v>
      </c>
      <c r="D434">
        <f t="shared" si="12"/>
        <v>2.2484532596133984E-2</v>
      </c>
      <c r="F434">
        <v>8201.0498050000006</v>
      </c>
      <c r="G434">
        <f t="shared" si="13"/>
        <v>-2.4053331374014222E-3</v>
      </c>
    </row>
    <row r="435" spans="2:7" x14ac:dyDescent="0.35">
      <c r="B435" s="133">
        <v>42528</v>
      </c>
      <c r="C435">
        <v>97.443084999999996</v>
      </c>
      <c r="D435">
        <f t="shared" si="12"/>
        <v>1.7375754164791722E-4</v>
      </c>
      <c r="F435">
        <v>8266.4501949999994</v>
      </c>
      <c r="G435">
        <f t="shared" si="13"/>
        <v>7.9430069955489201E-3</v>
      </c>
    </row>
    <row r="436" spans="2:7" x14ac:dyDescent="0.35">
      <c r="B436" s="133">
        <v>42529</v>
      </c>
      <c r="C436">
        <v>97.663077999999999</v>
      </c>
      <c r="D436">
        <f t="shared" si="12"/>
        <v>2.2551116771407781E-3</v>
      </c>
      <c r="F436">
        <v>8273.0498050000006</v>
      </c>
      <c r="G436">
        <f t="shared" si="13"/>
        <v>7.9804230481693558E-4</v>
      </c>
    </row>
    <row r="437" spans="2:7" x14ac:dyDescent="0.35">
      <c r="B437" s="133">
        <v>42530</v>
      </c>
      <c r="C437">
        <v>97.036925999999994</v>
      </c>
      <c r="D437">
        <f t="shared" si="12"/>
        <v>-6.4319891712259639E-3</v>
      </c>
      <c r="F437">
        <v>8203.5996090000008</v>
      </c>
      <c r="G437">
        <f t="shared" si="13"/>
        <v>-8.4301857206348033E-3</v>
      </c>
    </row>
    <row r="438" spans="2:7" x14ac:dyDescent="0.35">
      <c r="B438" s="133">
        <v>42531</v>
      </c>
      <c r="C438">
        <v>98.441551000000004</v>
      </c>
      <c r="D438">
        <f t="shared" si="12"/>
        <v>1.4371394713713565E-2</v>
      </c>
      <c r="F438">
        <v>8170.0498049999997</v>
      </c>
      <c r="G438">
        <f t="shared" si="13"/>
        <v>-4.0980297188757588E-3</v>
      </c>
    </row>
    <row r="439" spans="2:7" x14ac:dyDescent="0.35">
      <c r="B439" s="133">
        <v>42534</v>
      </c>
      <c r="C439">
        <v>98.373863</v>
      </c>
      <c r="D439">
        <f t="shared" si="12"/>
        <v>-6.8783233277328135E-4</v>
      </c>
      <c r="F439">
        <v>8110.6000979999999</v>
      </c>
      <c r="G439">
        <f t="shared" si="13"/>
        <v>-7.3031447255135894E-3</v>
      </c>
    </row>
    <row r="440" spans="2:7" x14ac:dyDescent="0.35">
      <c r="B440" s="133">
        <v>42535</v>
      </c>
      <c r="C440">
        <v>103.501549</v>
      </c>
      <c r="D440">
        <f t="shared" si="12"/>
        <v>5.0811429920716515E-2</v>
      </c>
      <c r="F440">
        <v>8108.8500979999999</v>
      </c>
      <c r="G440">
        <f t="shared" si="13"/>
        <v>-2.1579029938049806E-4</v>
      </c>
    </row>
    <row r="441" spans="2:7" x14ac:dyDescent="0.35">
      <c r="B441" s="133">
        <v>42536</v>
      </c>
      <c r="C441">
        <v>104.02615400000001</v>
      </c>
      <c r="D441">
        <f t="shared" si="12"/>
        <v>5.0557695176087804E-3</v>
      </c>
      <c r="F441">
        <v>8206.5996090000008</v>
      </c>
      <c r="G441">
        <f t="shared" si="13"/>
        <v>1.198259102210647E-2</v>
      </c>
    </row>
    <row r="442" spans="2:7" x14ac:dyDescent="0.35">
      <c r="B442" s="133">
        <v>42537</v>
      </c>
      <c r="C442">
        <v>104.923096</v>
      </c>
      <c r="D442">
        <f t="shared" si="12"/>
        <v>8.5853144654206466E-3</v>
      </c>
      <c r="F442">
        <v>8140.75</v>
      </c>
      <c r="G442">
        <f t="shared" si="13"/>
        <v>-8.0563475715949521E-3</v>
      </c>
    </row>
    <row r="443" spans="2:7" x14ac:dyDescent="0.35">
      <c r="B443" s="133">
        <v>42538</v>
      </c>
      <c r="C443">
        <v>104.483101</v>
      </c>
      <c r="D443">
        <f t="shared" si="12"/>
        <v>-4.2023173507744222E-3</v>
      </c>
      <c r="F443">
        <v>8170.2001950000003</v>
      </c>
      <c r="G443">
        <f t="shared" si="13"/>
        <v>3.6110988814928827E-3</v>
      </c>
    </row>
    <row r="444" spans="2:7" x14ac:dyDescent="0.35">
      <c r="B444" s="133">
        <v>42541</v>
      </c>
      <c r="C444">
        <v>104.41539</v>
      </c>
      <c r="D444">
        <f t="shared" si="12"/>
        <v>-6.4826703196531473E-4</v>
      </c>
      <c r="F444">
        <v>8238.5</v>
      </c>
      <c r="G444">
        <f t="shared" si="13"/>
        <v>8.3248762716769623E-3</v>
      </c>
    </row>
    <row r="445" spans="2:7" x14ac:dyDescent="0.35">
      <c r="B445" s="133">
        <v>42542</v>
      </c>
      <c r="C445">
        <v>104.313858</v>
      </c>
      <c r="D445">
        <f t="shared" si="12"/>
        <v>-9.7285846598696793E-4</v>
      </c>
      <c r="F445">
        <v>8219.9003909999992</v>
      </c>
      <c r="G445">
        <f t="shared" si="13"/>
        <v>-2.2601974038944238E-3</v>
      </c>
    </row>
    <row r="446" spans="2:7" x14ac:dyDescent="0.35">
      <c r="B446" s="133">
        <v>42543</v>
      </c>
      <c r="C446">
        <v>102.30847199999999</v>
      </c>
      <c r="D446">
        <f t="shared" si="12"/>
        <v>-1.9411735133455121E-2</v>
      </c>
      <c r="F446">
        <v>8203.7001949999994</v>
      </c>
      <c r="G446">
        <f t="shared" si="13"/>
        <v>-1.9727953282018813E-3</v>
      </c>
    </row>
    <row r="447" spans="2:7" x14ac:dyDescent="0.35">
      <c r="B447" s="133">
        <v>42544</v>
      </c>
      <c r="C447">
        <v>102.655396</v>
      </c>
      <c r="D447">
        <f t="shared" si="12"/>
        <v>3.3852242806517155E-3</v>
      </c>
      <c r="F447">
        <v>8270.4501949999994</v>
      </c>
      <c r="G447">
        <f t="shared" si="13"/>
        <v>8.1036488928289633E-3</v>
      </c>
    </row>
    <row r="448" spans="2:7" x14ac:dyDescent="0.35">
      <c r="B448" s="133">
        <v>42545</v>
      </c>
      <c r="C448">
        <v>102.528465</v>
      </c>
      <c r="D448">
        <f t="shared" si="12"/>
        <v>-1.2372417165092142E-3</v>
      </c>
      <c r="F448">
        <v>8088.6000979999999</v>
      </c>
      <c r="G448">
        <f t="shared" si="13"/>
        <v>-2.2233269617328178E-2</v>
      </c>
    </row>
    <row r="449" spans="2:7" x14ac:dyDescent="0.35">
      <c r="B449" s="133">
        <v>42548</v>
      </c>
      <c r="C449">
        <v>102.44383999999999</v>
      </c>
      <c r="D449">
        <f t="shared" si="12"/>
        <v>-8.2572135594831072E-4</v>
      </c>
      <c r="F449">
        <v>8094.7001950000003</v>
      </c>
      <c r="G449">
        <f t="shared" si="13"/>
        <v>7.5387556041887904E-4</v>
      </c>
    </row>
    <row r="450" spans="2:7" x14ac:dyDescent="0.35">
      <c r="B450" s="133">
        <v>42549</v>
      </c>
      <c r="C450">
        <v>103.67923</v>
      </c>
      <c r="D450">
        <f t="shared" si="12"/>
        <v>1.1987059892807371E-2</v>
      </c>
      <c r="F450">
        <v>8127.8500979999999</v>
      </c>
      <c r="G450">
        <f t="shared" si="13"/>
        <v>4.0868973795628498E-3</v>
      </c>
    </row>
    <row r="451" spans="2:7" x14ac:dyDescent="0.35">
      <c r="B451" s="133">
        <v>42550</v>
      </c>
      <c r="C451">
        <v>106.116173</v>
      </c>
      <c r="D451">
        <f t="shared" si="12"/>
        <v>2.3232659792793021E-2</v>
      </c>
      <c r="F451">
        <v>8204</v>
      </c>
      <c r="G451">
        <f t="shared" si="13"/>
        <v>9.3253922113990216E-3</v>
      </c>
    </row>
    <row r="452" spans="2:7" x14ac:dyDescent="0.35">
      <c r="B452" s="133">
        <v>42551</v>
      </c>
      <c r="C452">
        <v>106.116173</v>
      </c>
      <c r="D452">
        <f t="shared" si="12"/>
        <v>0</v>
      </c>
      <c r="F452">
        <v>8287.75</v>
      </c>
      <c r="G452">
        <f t="shared" si="13"/>
        <v>1.0156680759383653E-2</v>
      </c>
    </row>
    <row r="453" spans="2:7" x14ac:dyDescent="0.35">
      <c r="B453" s="133">
        <v>42552</v>
      </c>
      <c r="C453">
        <v>104.20385</v>
      </c>
      <c r="D453">
        <f t="shared" si="12"/>
        <v>-1.8185388858365719E-2</v>
      </c>
      <c r="F453">
        <v>8328.3496090000008</v>
      </c>
      <c r="G453">
        <f t="shared" si="13"/>
        <v>4.8867894091830658E-3</v>
      </c>
    </row>
    <row r="454" spans="2:7" x14ac:dyDescent="0.35">
      <c r="B454" s="133">
        <v>42555</v>
      </c>
      <c r="C454">
        <v>104.770782</v>
      </c>
      <c r="D454">
        <f t="shared" si="12"/>
        <v>5.4258584924286694E-3</v>
      </c>
      <c r="F454">
        <v>8370.7001949999994</v>
      </c>
      <c r="G454">
        <f t="shared" si="13"/>
        <v>5.0722259403792134E-3</v>
      </c>
    </row>
    <row r="455" spans="2:7" x14ac:dyDescent="0.35">
      <c r="B455" s="133">
        <v>42556</v>
      </c>
      <c r="C455">
        <v>103.459236</v>
      </c>
      <c r="D455">
        <f t="shared" ref="D455:D518" si="14">LN(C455/C454)</f>
        <v>-1.2597255254031778E-2</v>
      </c>
      <c r="F455">
        <v>8335.9501949999994</v>
      </c>
      <c r="G455">
        <f t="shared" si="13"/>
        <v>-4.160026014017203E-3</v>
      </c>
    </row>
    <row r="456" spans="2:7" x14ac:dyDescent="0.35">
      <c r="B456" s="133">
        <v>42558</v>
      </c>
      <c r="C456">
        <v>102.147705</v>
      </c>
      <c r="D456">
        <f t="shared" si="14"/>
        <v>-1.2757826000787073E-2</v>
      </c>
      <c r="F456">
        <v>8337.9003909999992</v>
      </c>
      <c r="G456">
        <f t="shared" ref="G456:G519" si="15">LN(F456/F455)</f>
        <v>2.3392269216211773E-4</v>
      </c>
    </row>
    <row r="457" spans="2:7" x14ac:dyDescent="0.35">
      <c r="B457" s="133">
        <v>42559</v>
      </c>
      <c r="C457">
        <v>101.022308</v>
      </c>
      <c r="D457">
        <f t="shared" si="14"/>
        <v>-1.1078490310976314E-2</v>
      </c>
      <c r="F457">
        <v>8323.2001949999994</v>
      </c>
      <c r="G457">
        <f t="shared" si="15"/>
        <v>-1.7646132965407344E-3</v>
      </c>
    </row>
    <row r="458" spans="2:7" x14ac:dyDescent="0.35">
      <c r="B458" s="133">
        <v>42562</v>
      </c>
      <c r="C458">
        <v>102.73156</v>
      </c>
      <c r="D458">
        <f t="shared" si="14"/>
        <v>1.6778008810513056E-2</v>
      </c>
      <c r="F458">
        <v>8467.9003909999992</v>
      </c>
      <c r="G458">
        <f t="shared" si="15"/>
        <v>1.7235770512669755E-2</v>
      </c>
    </row>
    <row r="459" spans="2:7" x14ac:dyDescent="0.35">
      <c r="B459" s="133">
        <v>42563</v>
      </c>
      <c r="C459">
        <v>104.26308400000001</v>
      </c>
      <c r="D459">
        <f t="shared" si="14"/>
        <v>1.4797986248466819E-2</v>
      </c>
      <c r="F459">
        <v>8521.0498050000006</v>
      </c>
      <c r="G459">
        <f t="shared" si="15"/>
        <v>6.2569595866308779E-3</v>
      </c>
    </row>
    <row r="460" spans="2:7" x14ac:dyDescent="0.35">
      <c r="B460" s="133">
        <v>42564</v>
      </c>
      <c r="C460">
        <v>102.90078</v>
      </c>
      <c r="D460">
        <f t="shared" si="14"/>
        <v>-1.3152135812694612E-2</v>
      </c>
      <c r="F460">
        <v>8519.5</v>
      </c>
      <c r="G460">
        <f t="shared" si="15"/>
        <v>-1.8189612682785228E-4</v>
      </c>
    </row>
    <row r="461" spans="2:7" x14ac:dyDescent="0.35">
      <c r="B461" s="133">
        <v>42565</v>
      </c>
      <c r="C461">
        <v>102.342308</v>
      </c>
      <c r="D461">
        <f t="shared" si="14"/>
        <v>-5.442067586829938E-3</v>
      </c>
      <c r="F461">
        <v>8565</v>
      </c>
      <c r="G461">
        <f t="shared" si="15"/>
        <v>5.3264781029264477E-3</v>
      </c>
    </row>
    <row r="462" spans="2:7" x14ac:dyDescent="0.35">
      <c r="B462" s="133">
        <v>42566</v>
      </c>
      <c r="C462">
        <v>102.04615800000001</v>
      </c>
      <c r="D462">
        <f t="shared" si="14"/>
        <v>-2.8979150638904091E-3</v>
      </c>
      <c r="F462">
        <v>8541.4003909999992</v>
      </c>
      <c r="G462">
        <f t="shared" si="15"/>
        <v>-2.7591572081171077E-3</v>
      </c>
    </row>
    <row r="463" spans="2:7" x14ac:dyDescent="0.35">
      <c r="B463" s="133">
        <v>42569</v>
      </c>
      <c r="C463">
        <v>102.579247</v>
      </c>
      <c r="D463">
        <f t="shared" si="14"/>
        <v>5.2104009864935557E-3</v>
      </c>
      <c r="F463">
        <v>8508.7001949999994</v>
      </c>
      <c r="G463">
        <f t="shared" si="15"/>
        <v>-3.8357821912931721E-3</v>
      </c>
    </row>
    <row r="464" spans="2:7" x14ac:dyDescent="0.35">
      <c r="B464" s="133">
        <v>42570</v>
      </c>
      <c r="C464">
        <v>102.723099</v>
      </c>
      <c r="D464">
        <f t="shared" si="14"/>
        <v>1.401367557112614E-3</v>
      </c>
      <c r="F464">
        <v>8528.5498050000006</v>
      </c>
      <c r="G464">
        <f t="shared" si="15"/>
        <v>2.3301435362204181E-3</v>
      </c>
    </row>
    <row r="465" spans="2:7" x14ac:dyDescent="0.35">
      <c r="B465" s="133">
        <v>42571</v>
      </c>
      <c r="C465">
        <v>104.195396</v>
      </c>
      <c r="D465">
        <f t="shared" si="14"/>
        <v>1.4230935202989415E-2</v>
      </c>
      <c r="F465">
        <v>8565.8496090000008</v>
      </c>
      <c r="G465">
        <f t="shared" si="15"/>
        <v>4.363986390232024E-3</v>
      </c>
    </row>
    <row r="466" spans="2:7" x14ac:dyDescent="0.35">
      <c r="B466" s="133">
        <v>42572</v>
      </c>
      <c r="C466">
        <v>103.76385500000001</v>
      </c>
      <c r="D466">
        <f t="shared" si="14"/>
        <v>-4.1502517185560408E-3</v>
      </c>
      <c r="F466">
        <v>8510.0996090000008</v>
      </c>
      <c r="G466">
        <f t="shared" si="15"/>
        <v>-6.5296748509745105E-3</v>
      </c>
    </row>
    <row r="467" spans="2:7" x14ac:dyDescent="0.35">
      <c r="B467" s="133">
        <v>42573</v>
      </c>
      <c r="C467">
        <v>104.736931</v>
      </c>
      <c r="D467">
        <f t="shared" si="14"/>
        <v>9.3340949319351864E-3</v>
      </c>
      <c r="F467">
        <v>8541.2001949999994</v>
      </c>
      <c r="G467">
        <f t="shared" si="15"/>
        <v>3.6478885299862855E-3</v>
      </c>
    </row>
    <row r="468" spans="2:7" x14ac:dyDescent="0.35">
      <c r="B468" s="133">
        <v>42576</v>
      </c>
      <c r="C468">
        <v>105.413864</v>
      </c>
      <c r="D468">
        <f t="shared" si="14"/>
        <v>6.4423771634706146E-3</v>
      </c>
      <c r="F468">
        <v>8635.6503909999992</v>
      </c>
      <c r="G468">
        <f t="shared" si="15"/>
        <v>1.0997493104333284E-2</v>
      </c>
    </row>
    <row r="469" spans="2:7" x14ac:dyDescent="0.35">
      <c r="B469" s="133">
        <v>42577</v>
      </c>
      <c r="C469">
        <v>104.85539199999999</v>
      </c>
      <c r="D469">
        <f t="shared" si="14"/>
        <v>-5.3119825868138846E-3</v>
      </c>
      <c r="F469">
        <v>8590.6503909999992</v>
      </c>
      <c r="G469">
        <f t="shared" si="15"/>
        <v>-5.2245810554871815E-3</v>
      </c>
    </row>
    <row r="470" spans="2:7" x14ac:dyDescent="0.35">
      <c r="B470" s="133">
        <v>42578</v>
      </c>
      <c r="C470">
        <v>105.633858</v>
      </c>
      <c r="D470">
        <f t="shared" si="14"/>
        <v>7.396763010837166E-3</v>
      </c>
      <c r="F470">
        <v>8615.7998050000006</v>
      </c>
      <c r="G470">
        <f t="shared" si="15"/>
        <v>2.9232562931800826E-3</v>
      </c>
    </row>
    <row r="471" spans="2:7" x14ac:dyDescent="0.35">
      <c r="B471" s="133">
        <v>42579</v>
      </c>
      <c r="C471">
        <v>107.537712</v>
      </c>
      <c r="D471">
        <f t="shared" si="14"/>
        <v>1.7862650467897114E-2</v>
      </c>
      <c r="F471">
        <v>8666.2998050000006</v>
      </c>
      <c r="G471">
        <f t="shared" si="15"/>
        <v>5.8442139409536154E-3</v>
      </c>
    </row>
    <row r="472" spans="2:7" x14ac:dyDescent="0.35">
      <c r="B472" s="133">
        <v>42580</v>
      </c>
      <c r="C472">
        <v>109.280762</v>
      </c>
      <c r="D472">
        <f t="shared" si="14"/>
        <v>1.6078773360938593E-2</v>
      </c>
      <c r="F472">
        <v>8638.5</v>
      </c>
      <c r="G472">
        <f t="shared" si="15"/>
        <v>-3.2129616324171805E-3</v>
      </c>
    </row>
    <row r="473" spans="2:7" x14ac:dyDescent="0.35">
      <c r="B473" s="133">
        <v>42583</v>
      </c>
      <c r="C473">
        <v>109.534637</v>
      </c>
      <c r="D473">
        <f t="shared" si="14"/>
        <v>2.3204501609650685E-3</v>
      </c>
      <c r="F473">
        <v>8636.5498050000006</v>
      </c>
      <c r="G473">
        <f t="shared" si="15"/>
        <v>-2.2578169444343135E-4</v>
      </c>
    </row>
    <row r="474" spans="2:7" x14ac:dyDescent="0.35">
      <c r="B474" s="133">
        <v>42584</v>
      </c>
      <c r="C474">
        <v>109.145393</v>
      </c>
      <c r="D474">
        <f t="shared" si="14"/>
        <v>-3.5599447382618199E-3</v>
      </c>
      <c r="F474">
        <v>8622.9003909999992</v>
      </c>
      <c r="G474">
        <f t="shared" si="15"/>
        <v>-1.5816745829736797E-3</v>
      </c>
    </row>
    <row r="475" spans="2:7" x14ac:dyDescent="0.35">
      <c r="B475" s="133">
        <v>42585</v>
      </c>
      <c r="C475">
        <v>110.372314</v>
      </c>
      <c r="D475">
        <f t="shared" si="14"/>
        <v>1.1178449272690847E-2</v>
      </c>
      <c r="F475">
        <v>8544.8496090000008</v>
      </c>
      <c r="G475">
        <f t="shared" si="15"/>
        <v>-9.0927838255805138E-3</v>
      </c>
    </row>
    <row r="476" spans="2:7" x14ac:dyDescent="0.35">
      <c r="B476" s="133">
        <v>42586</v>
      </c>
      <c r="C476">
        <v>113.64692700000001</v>
      </c>
      <c r="D476">
        <f t="shared" si="14"/>
        <v>2.9237187370506502E-2</v>
      </c>
      <c r="F476">
        <v>8551.0996090000008</v>
      </c>
      <c r="G476">
        <f t="shared" si="15"/>
        <v>7.3116738927366345E-4</v>
      </c>
    </row>
    <row r="477" spans="2:7" x14ac:dyDescent="0.35">
      <c r="B477" s="133">
        <v>42587</v>
      </c>
      <c r="C477">
        <v>112.54692799999999</v>
      </c>
      <c r="D477">
        <f t="shared" si="14"/>
        <v>-9.7262383332097028E-3</v>
      </c>
      <c r="F477">
        <v>8683.1503909999992</v>
      </c>
      <c r="G477">
        <f t="shared" si="15"/>
        <v>1.5324527175381167E-2</v>
      </c>
    </row>
    <row r="478" spans="2:7" x14ac:dyDescent="0.35">
      <c r="B478" s="133">
        <v>42590</v>
      </c>
      <c r="C478">
        <v>116.109245</v>
      </c>
      <c r="D478">
        <f t="shared" si="14"/>
        <v>3.1161242718728131E-2</v>
      </c>
      <c r="F478">
        <v>8711.3496090000008</v>
      </c>
      <c r="G478">
        <f t="shared" si="15"/>
        <v>3.2423171351829332E-3</v>
      </c>
    </row>
    <row r="479" spans="2:7" x14ac:dyDescent="0.35">
      <c r="B479" s="133">
        <v>42591</v>
      </c>
      <c r="C479">
        <v>115.618477</v>
      </c>
      <c r="D479">
        <f t="shared" si="14"/>
        <v>-4.235736057144281E-3</v>
      </c>
      <c r="F479">
        <v>8678.25</v>
      </c>
      <c r="G479">
        <f t="shared" si="15"/>
        <v>-3.8068327871204335E-3</v>
      </c>
    </row>
    <row r="480" spans="2:7" x14ac:dyDescent="0.35">
      <c r="B480" s="133">
        <v>42592</v>
      </c>
      <c r="C480">
        <v>113.359238</v>
      </c>
      <c r="D480">
        <f t="shared" si="14"/>
        <v>-1.9733905694004829E-2</v>
      </c>
      <c r="F480">
        <v>8575.2998050000006</v>
      </c>
      <c r="G480">
        <f t="shared" si="15"/>
        <v>-1.193394031938046E-2</v>
      </c>
    </row>
    <row r="481" spans="2:7" x14ac:dyDescent="0.35">
      <c r="B481" s="133">
        <v>42593</v>
      </c>
      <c r="C481">
        <v>114.81461299999999</v>
      </c>
      <c r="D481">
        <f t="shared" si="14"/>
        <v>1.2756893313372562E-2</v>
      </c>
      <c r="F481">
        <v>8592.1503909999992</v>
      </c>
      <c r="G481">
        <f t="shared" si="15"/>
        <v>1.9630860982908505E-3</v>
      </c>
    </row>
    <row r="482" spans="2:7" x14ac:dyDescent="0.35">
      <c r="B482" s="133">
        <v>42598</v>
      </c>
      <c r="C482">
        <v>114.163078</v>
      </c>
      <c r="D482">
        <f t="shared" si="14"/>
        <v>-5.6908317619454455E-3</v>
      </c>
      <c r="F482">
        <v>8642.5498050000006</v>
      </c>
      <c r="G482">
        <f t="shared" si="15"/>
        <v>5.848614375823495E-3</v>
      </c>
    </row>
    <row r="483" spans="2:7" x14ac:dyDescent="0.35">
      <c r="B483" s="133">
        <v>42599</v>
      </c>
      <c r="C483">
        <v>115.550766</v>
      </c>
      <c r="D483">
        <f t="shared" si="14"/>
        <v>1.2082030899797787E-2</v>
      </c>
      <c r="F483">
        <v>8624.0498050000006</v>
      </c>
      <c r="G483">
        <f t="shared" si="15"/>
        <v>-2.1428662848505969E-3</v>
      </c>
    </row>
    <row r="484" spans="2:7" x14ac:dyDescent="0.35">
      <c r="B484" s="133">
        <v>42600</v>
      </c>
      <c r="C484">
        <v>117.01462600000001</v>
      </c>
      <c r="D484">
        <f t="shared" si="14"/>
        <v>1.2588969668566843E-2</v>
      </c>
      <c r="F484">
        <v>8673.25</v>
      </c>
      <c r="G484">
        <f t="shared" si="15"/>
        <v>5.6887870639387309E-3</v>
      </c>
    </row>
    <row r="485" spans="2:7" x14ac:dyDescent="0.35">
      <c r="B485" s="133">
        <v>42601</v>
      </c>
      <c r="C485">
        <v>118.317688</v>
      </c>
      <c r="D485">
        <f t="shared" si="14"/>
        <v>1.1074342449899143E-2</v>
      </c>
      <c r="F485">
        <v>8666.9003909999992</v>
      </c>
      <c r="G485">
        <f t="shared" si="15"/>
        <v>-7.3235919419672199E-4</v>
      </c>
    </row>
    <row r="486" spans="2:7" x14ac:dyDescent="0.35">
      <c r="B486" s="133">
        <v>42604</v>
      </c>
      <c r="C486">
        <v>123.394623</v>
      </c>
      <c r="D486">
        <f t="shared" si="14"/>
        <v>4.2014258796255567E-2</v>
      </c>
      <c r="F486">
        <v>8629.1503909999992</v>
      </c>
      <c r="G486">
        <f t="shared" si="15"/>
        <v>-4.3651652528767723E-3</v>
      </c>
    </row>
    <row r="487" spans="2:7" x14ac:dyDescent="0.35">
      <c r="B487" s="133">
        <v>42605</v>
      </c>
      <c r="C487">
        <v>128.15000900000001</v>
      </c>
      <c r="D487">
        <f t="shared" si="14"/>
        <v>3.7813986262274647E-2</v>
      </c>
      <c r="F487">
        <v>8632.5996090000008</v>
      </c>
      <c r="G487">
        <f t="shared" si="15"/>
        <v>3.9963712206547795E-4</v>
      </c>
    </row>
    <row r="488" spans="2:7" x14ac:dyDescent="0.35">
      <c r="B488" s="133">
        <v>42606</v>
      </c>
      <c r="C488">
        <v>128.14155600000001</v>
      </c>
      <c r="D488">
        <f t="shared" si="14"/>
        <v>-6.5963934498304902E-5</v>
      </c>
      <c r="F488">
        <v>8650.2998050000006</v>
      </c>
      <c r="G488">
        <f t="shared" si="15"/>
        <v>2.0482908294987916E-3</v>
      </c>
    </row>
    <row r="489" spans="2:7" x14ac:dyDescent="0.35">
      <c r="B489" s="133">
        <v>42607</v>
      </c>
      <c r="C489">
        <v>126.914627</v>
      </c>
      <c r="D489">
        <f t="shared" si="14"/>
        <v>-9.6209270404277875E-3</v>
      </c>
      <c r="F489">
        <v>8592.2001949999994</v>
      </c>
      <c r="G489">
        <f t="shared" si="15"/>
        <v>-6.7391422227259072E-3</v>
      </c>
    </row>
    <row r="490" spans="2:7" x14ac:dyDescent="0.35">
      <c r="B490" s="133">
        <v>42608</v>
      </c>
      <c r="C490">
        <v>132.702316</v>
      </c>
      <c r="D490">
        <f t="shared" si="14"/>
        <v>4.4593762021792119E-2</v>
      </c>
      <c r="F490">
        <v>8572.5498050000006</v>
      </c>
      <c r="G490">
        <f t="shared" si="15"/>
        <v>-2.2896224628440802E-3</v>
      </c>
    </row>
    <row r="491" spans="2:7" x14ac:dyDescent="0.35">
      <c r="B491" s="133">
        <v>42611</v>
      </c>
      <c r="C491">
        <v>129.20768699999999</v>
      </c>
      <c r="D491">
        <f t="shared" si="14"/>
        <v>-2.6687307604487204E-2</v>
      </c>
      <c r="F491">
        <v>8607.4501949999994</v>
      </c>
      <c r="G491">
        <f t="shared" si="15"/>
        <v>4.0629147857024744E-3</v>
      </c>
    </row>
    <row r="492" spans="2:7" x14ac:dyDescent="0.35">
      <c r="B492" s="133">
        <v>42612</v>
      </c>
      <c r="C492">
        <v>130.705399</v>
      </c>
      <c r="D492">
        <f t="shared" si="14"/>
        <v>1.1524841634063964E-2</v>
      </c>
      <c r="F492">
        <v>8744.3496090000008</v>
      </c>
      <c r="G492">
        <f t="shared" si="15"/>
        <v>1.5779602825100048E-2</v>
      </c>
    </row>
    <row r="493" spans="2:7" x14ac:dyDescent="0.35">
      <c r="B493" s="133">
        <v>42613</v>
      </c>
      <c r="C493">
        <v>135.29156499999999</v>
      </c>
      <c r="D493">
        <f t="shared" si="14"/>
        <v>3.4486262175009552E-2</v>
      </c>
      <c r="F493">
        <v>8786.2001949999994</v>
      </c>
      <c r="G493">
        <f t="shared" si="15"/>
        <v>4.7745981697995031E-3</v>
      </c>
    </row>
    <row r="494" spans="2:7" x14ac:dyDescent="0.35">
      <c r="B494" s="133">
        <v>42614</v>
      </c>
      <c r="C494">
        <v>133.04925499999999</v>
      </c>
      <c r="D494">
        <f t="shared" si="14"/>
        <v>-1.6712792282430004E-2</v>
      </c>
      <c r="F494">
        <v>8774.6503909999992</v>
      </c>
      <c r="G494">
        <f t="shared" si="15"/>
        <v>-1.315403899009523E-3</v>
      </c>
    </row>
    <row r="495" spans="2:7" x14ac:dyDescent="0.35">
      <c r="B495" s="133">
        <v>42615</v>
      </c>
      <c r="C495">
        <v>133.72616600000001</v>
      </c>
      <c r="D495">
        <f t="shared" si="14"/>
        <v>5.0747737568023216E-3</v>
      </c>
      <c r="F495">
        <v>8809.6503909999992</v>
      </c>
      <c r="G495">
        <f t="shared" si="15"/>
        <v>3.9808288830258075E-3</v>
      </c>
    </row>
    <row r="496" spans="2:7" x14ac:dyDescent="0.35">
      <c r="B496" s="133">
        <v>42619</v>
      </c>
      <c r="C496">
        <v>134.30998199999999</v>
      </c>
      <c r="D496">
        <f t="shared" si="14"/>
        <v>4.3562551365575759E-3</v>
      </c>
      <c r="F496">
        <v>8943</v>
      </c>
      <c r="G496">
        <f t="shared" si="15"/>
        <v>1.50233474042631E-2</v>
      </c>
    </row>
    <row r="497" spans="2:7" x14ac:dyDescent="0.35">
      <c r="B497" s="133">
        <v>42620</v>
      </c>
      <c r="C497">
        <v>132.27926600000001</v>
      </c>
      <c r="D497">
        <f t="shared" si="14"/>
        <v>-1.5235087640264544E-2</v>
      </c>
      <c r="F497">
        <v>8917.9501949999994</v>
      </c>
      <c r="G497">
        <f t="shared" si="15"/>
        <v>-2.8049819467246516E-3</v>
      </c>
    </row>
    <row r="498" spans="2:7" x14ac:dyDescent="0.35">
      <c r="B498" s="133">
        <v>42621</v>
      </c>
      <c r="C498">
        <v>132.346924</v>
      </c>
      <c r="D498">
        <f t="shared" si="14"/>
        <v>5.1134773526575073E-4</v>
      </c>
      <c r="F498">
        <v>8952.5</v>
      </c>
      <c r="G498">
        <f t="shared" si="15"/>
        <v>3.8667014731311629E-3</v>
      </c>
    </row>
    <row r="499" spans="2:7" x14ac:dyDescent="0.35">
      <c r="B499" s="133">
        <v>42622</v>
      </c>
      <c r="C499">
        <v>128.716949</v>
      </c>
      <c r="D499">
        <f t="shared" si="14"/>
        <v>-2.7810887204760548E-2</v>
      </c>
      <c r="F499">
        <v>8866.7001949999994</v>
      </c>
      <c r="G499">
        <f t="shared" si="15"/>
        <v>-9.6301143870791053E-3</v>
      </c>
    </row>
    <row r="500" spans="2:7" x14ac:dyDescent="0.35">
      <c r="B500" s="133">
        <v>42625</v>
      </c>
      <c r="C500">
        <v>126.78770400000001</v>
      </c>
      <c r="D500">
        <f t="shared" si="14"/>
        <v>-1.5101734100657132E-2</v>
      </c>
      <c r="F500">
        <v>8715.5996090000008</v>
      </c>
      <c r="G500">
        <f t="shared" si="15"/>
        <v>-1.7188229947473172E-2</v>
      </c>
    </row>
    <row r="501" spans="2:7" x14ac:dyDescent="0.35">
      <c r="B501" s="133">
        <v>42627</v>
      </c>
      <c r="C501">
        <v>129.182312</v>
      </c>
      <c r="D501">
        <f t="shared" si="14"/>
        <v>1.8710612259279811E-2</v>
      </c>
      <c r="F501">
        <v>8726.5996090000008</v>
      </c>
      <c r="G501">
        <f t="shared" si="15"/>
        <v>1.26130900362312E-3</v>
      </c>
    </row>
    <row r="502" spans="2:7" x14ac:dyDescent="0.35">
      <c r="B502" s="133">
        <v>42628</v>
      </c>
      <c r="C502">
        <v>128.43769800000001</v>
      </c>
      <c r="D502">
        <f t="shared" si="14"/>
        <v>-5.7807316563172183E-3</v>
      </c>
      <c r="F502">
        <v>8742.5498050000006</v>
      </c>
      <c r="G502">
        <f t="shared" si="15"/>
        <v>1.8260992626877167E-3</v>
      </c>
    </row>
    <row r="503" spans="2:7" x14ac:dyDescent="0.35">
      <c r="B503" s="133">
        <v>42629</v>
      </c>
      <c r="C503">
        <v>132.32278400000001</v>
      </c>
      <c r="D503">
        <f t="shared" si="14"/>
        <v>2.9800324662105505E-2</v>
      </c>
      <c r="F503">
        <v>8779.8496090000008</v>
      </c>
      <c r="G503">
        <f t="shared" si="15"/>
        <v>4.2573918626263871E-3</v>
      </c>
    </row>
    <row r="504" spans="2:7" x14ac:dyDescent="0.35">
      <c r="B504" s="133">
        <v>42632</v>
      </c>
      <c r="C504">
        <v>132.13780199999999</v>
      </c>
      <c r="D504">
        <f t="shared" si="14"/>
        <v>-1.398938367080056E-3</v>
      </c>
      <c r="F504">
        <v>8808.4003909999992</v>
      </c>
      <c r="G504">
        <f t="shared" si="15"/>
        <v>3.2465773545095268E-3</v>
      </c>
    </row>
    <row r="505" spans="2:7" x14ac:dyDescent="0.35">
      <c r="B505" s="133">
        <v>42633</v>
      </c>
      <c r="C505">
        <v>132.01449600000001</v>
      </c>
      <c r="D505">
        <f t="shared" si="14"/>
        <v>-9.3359785161632974E-4</v>
      </c>
      <c r="F505">
        <v>8775.9003909999992</v>
      </c>
      <c r="G505">
        <f t="shared" si="15"/>
        <v>-3.6964832903559415E-3</v>
      </c>
    </row>
    <row r="506" spans="2:7" x14ac:dyDescent="0.35">
      <c r="B506" s="133">
        <v>42634</v>
      </c>
      <c r="C506">
        <v>131.49468999999999</v>
      </c>
      <c r="D506">
        <f t="shared" si="14"/>
        <v>-3.9452641642350591E-3</v>
      </c>
      <c r="F506">
        <v>8777.1503909999992</v>
      </c>
      <c r="G506">
        <f t="shared" si="15"/>
        <v>1.4242538435480938E-4</v>
      </c>
    </row>
    <row r="507" spans="2:7" x14ac:dyDescent="0.35">
      <c r="B507" s="133">
        <v>42635</v>
      </c>
      <c r="C507">
        <v>132.199478</v>
      </c>
      <c r="D507">
        <f t="shared" si="14"/>
        <v>5.3455082726276823E-3</v>
      </c>
      <c r="F507">
        <v>8867.4501949999994</v>
      </c>
      <c r="G507">
        <f t="shared" si="15"/>
        <v>1.0235492939133145E-2</v>
      </c>
    </row>
    <row r="508" spans="2:7" x14ac:dyDescent="0.35">
      <c r="B508" s="133">
        <v>42636</v>
      </c>
      <c r="C508">
        <v>134.410721</v>
      </c>
      <c r="D508">
        <f t="shared" si="14"/>
        <v>1.6588215405875614E-2</v>
      </c>
      <c r="F508">
        <v>8831.5498050000006</v>
      </c>
      <c r="G508">
        <f t="shared" si="15"/>
        <v>-4.0567760026746554E-3</v>
      </c>
    </row>
    <row r="509" spans="2:7" x14ac:dyDescent="0.35">
      <c r="B509" s="133">
        <v>42639</v>
      </c>
      <c r="C509">
        <v>135.873154</v>
      </c>
      <c r="D509">
        <f t="shared" si="14"/>
        <v>1.0821565079641132E-2</v>
      </c>
      <c r="F509">
        <v>8723.0498050000006</v>
      </c>
      <c r="G509">
        <f t="shared" si="15"/>
        <v>-1.2361590016770339E-2</v>
      </c>
    </row>
    <row r="510" spans="2:7" x14ac:dyDescent="0.35">
      <c r="B510" s="133">
        <v>42640</v>
      </c>
      <c r="C510">
        <v>137.036057</v>
      </c>
      <c r="D510">
        <f t="shared" si="14"/>
        <v>8.5223216482687505E-3</v>
      </c>
      <c r="F510">
        <v>8706.4003909999992</v>
      </c>
      <c r="G510">
        <f t="shared" si="15"/>
        <v>-1.91049274382673E-3</v>
      </c>
    </row>
    <row r="511" spans="2:7" x14ac:dyDescent="0.35">
      <c r="B511" s="133">
        <v>42641</v>
      </c>
      <c r="C511">
        <v>137.67918399999999</v>
      </c>
      <c r="D511">
        <f t="shared" si="14"/>
        <v>4.6821441181763186E-3</v>
      </c>
      <c r="F511">
        <v>8745.1503909999992</v>
      </c>
      <c r="G511">
        <f t="shared" si="15"/>
        <v>4.4408733834123432E-3</v>
      </c>
    </row>
    <row r="512" spans="2:7" x14ac:dyDescent="0.35">
      <c r="B512" s="133">
        <v>42642</v>
      </c>
      <c r="C512">
        <v>135.37982199999999</v>
      </c>
      <c r="D512">
        <f t="shared" si="14"/>
        <v>-1.6841900836922052E-2</v>
      </c>
      <c r="F512">
        <v>8591.25</v>
      </c>
      <c r="G512">
        <f t="shared" si="15"/>
        <v>-1.7755062238940005E-2</v>
      </c>
    </row>
    <row r="513" spans="2:7" x14ac:dyDescent="0.35">
      <c r="B513" s="133">
        <v>42643</v>
      </c>
      <c r="C513">
        <v>136.84223900000001</v>
      </c>
      <c r="D513">
        <f t="shared" si="14"/>
        <v>1.0744397888301175E-2</v>
      </c>
      <c r="F513">
        <v>8611.1503909999992</v>
      </c>
      <c r="G513">
        <f t="shared" si="15"/>
        <v>2.3136770944840643E-3</v>
      </c>
    </row>
    <row r="514" spans="2:7" x14ac:dyDescent="0.35">
      <c r="B514" s="133">
        <v>42646</v>
      </c>
      <c r="C514">
        <v>139.27372700000001</v>
      </c>
      <c r="D514">
        <f t="shared" si="14"/>
        <v>1.7612533524488549E-2</v>
      </c>
      <c r="F514">
        <v>8738.0996090000008</v>
      </c>
      <c r="G514">
        <f t="shared" si="15"/>
        <v>1.4634809435449134E-2</v>
      </c>
    </row>
    <row r="515" spans="2:7" x14ac:dyDescent="0.35">
      <c r="B515" s="133">
        <v>42647</v>
      </c>
      <c r="C515">
        <v>147.45800800000001</v>
      </c>
      <c r="D515">
        <f t="shared" si="14"/>
        <v>5.7102188047289025E-2</v>
      </c>
      <c r="F515">
        <v>8769.1503909999992</v>
      </c>
      <c r="G515">
        <f t="shared" si="15"/>
        <v>3.547194968743683E-3</v>
      </c>
    </row>
    <row r="516" spans="2:7" x14ac:dyDescent="0.35">
      <c r="B516" s="133">
        <v>42648</v>
      </c>
      <c r="C516">
        <v>145.91632100000001</v>
      </c>
      <c r="D516">
        <f t="shared" si="14"/>
        <v>-1.0510130159118662E-2</v>
      </c>
      <c r="F516">
        <v>8743.9501949999994</v>
      </c>
      <c r="G516">
        <f t="shared" si="15"/>
        <v>-2.8778700001029487E-3</v>
      </c>
    </row>
    <row r="517" spans="2:7" x14ac:dyDescent="0.35">
      <c r="B517" s="133">
        <v>42649</v>
      </c>
      <c r="C517">
        <v>151.51049800000001</v>
      </c>
      <c r="D517">
        <f t="shared" si="14"/>
        <v>3.7621602715090428E-2</v>
      </c>
      <c r="F517">
        <v>8709.5498050000006</v>
      </c>
      <c r="G517">
        <f t="shared" si="15"/>
        <v>-3.9419525648834953E-3</v>
      </c>
    </row>
    <row r="518" spans="2:7" x14ac:dyDescent="0.35">
      <c r="B518" s="133">
        <v>42650</v>
      </c>
      <c r="C518">
        <v>150.1362</v>
      </c>
      <c r="D518">
        <f t="shared" si="14"/>
        <v>-9.1120341644735127E-3</v>
      </c>
      <c r="F518">
        <v>8697.5996090000008</v>
      </c>
      <c r="G518">
        <f t="shared" si="15"/>
        <v>-1.3730218076663488E-3</v>
      </c>
    </row>
    <row r="519" spans="2:7" x14ac:dyDescent="0.35">
      <c r="B519" s="133">
        <v>42653</v>
      </c>
      <c r="C519">
        <v>152.787903</v>
      </c>
      <c r="D519">
        <f t="shared" ref="D519:D582" si="16">LN(C519/C518)</f>
        <v>1.7507822636610156E-2</v>
      </c>
      <c r="F519">
        <v>8708.7998050000006</v>
      </c>
      <c r="G519">
        <f t="shared" si="15"/>
        <v>1.286905726952044E-3</v>
      </c>
    </row>
    <row r="520" spans="2:7" x14ac:dyDescent="0.35">
      <c r="B520" s="133">
        <v>42656</v>
      </c>
      <c r="C520">
        <v>148.89399700000001</v>
      </c>
      <c r="D520">
        <f t="shared" si="16"/>
        <v>-2.5816081521054038E-2</v>
      </c>
      <c r="F520">
        <v>8573.3496090000008</v>
      </c>
      <c r="G520">
        <f t="shared" ref="G520:G583" si="17">LN(F520/F519)</f>
        <v>-1.5675477201236843E-2</v>
      </c>
    </row>
    <row r="521" spans="2:7" x14ac:dyDescent="0.35">
      <c r="B521" s="133">
        <v>42657</v>
      </c>
      <c r="C521">
        <v>149.484253</v>
      </c>
      <c r="D521">
        <f t="shared" si="16"/>
        <v>3.9564329501719673E-3</v>
      </c>
      <c r="F521">
        <v>8583.4003909999992</v>
      </c>
      <c r="G521">
        <f t="shared" si="17"/>
        <v>1.171641849390058E-3</v>
      </c>
    </row>
    <row r="522" spans="2:7" x14ac:dyDescent="0.35">
      <c r="B522" s="133">
        <v>42660</v>
      </c>
      <c r="C522">
        <v>146.00436400000001</v>
      </c>
      <c r="D522">
        <f t="shared" si="16"/>
        <v>-2.3554544506765876E-2</v>
      </c>
      <c r="F522">
        <v>8520.4003909999992</v>
      </c>
      <c r="G522">
        <f t="shared" si="17"/>
        <v>-7.3668169689514677E-3</v>
      </c>
    </row>
    <row r="523" spans="2:7" x14ac:dyDescent="0.35">
      <c r="B523" s="133">
        <v>42661</v>
      </c>
      <c r="C523">
        <v>146.982269</v>
      </c>
      <c r="D523">
        <f t="shared" si="16"/>
        <v>6.6754487834689222E-3</v>
      </c>
      <c r="F523">
        <v>8677.9003909999992</v>
      </c>
      <c r="G523">
        <f t="shared" si="17"/>
        <v>1.8316274988404681E-2</v>
      </c>
    </row>
    <row r="524" spans="2:7" x14ac:dyDescent="0.35">
      <c r="B524" s="133">
        <v>42662</v>
      </c>
      <c r="C524">
        <v>150.092117</v>
      </c>
      <c r="D524">
        <f t="shared" si="16"/>
        <v>2.0937258483106784E-2</v>
      </c>
      <c r="F524">
        <v>8659.0996090000008</v>
      </c>
      <c r="G524">
        <f t="shared" si="17"/>
        <v>-2.1688630524142505E-3</v>
      </c>
    </row>
    <row r="525" spans="2:7" x14ac:dyDescent="0.35">
      <c r="B525" s="133">
        <v>42663</v>
      </c>
      <c r="C525">
        <v>150.11854600000001</v>
      </c>
      <c r="D525">
        <f t="shared" si="16"/>
        <v>1.7606969588736848E-4</v>
      </c>
      <c r="F525">
        <v>8699.4003909999992</v>
      </c>
      <c r="G525">
        <f t="shared" si="17"/>
        <v>4.6433567888473715E-3</v>
      </c>
    </row>
    <row r="526" spans="2:7" x14ac:dyDescent="0.35">
      <c r="B526" s="133">
        <v>42664</v>
      </c>
      <c r="C526">
        <v>152.25056499999999</v>
      </c>
      <c r="D526">
        <f t="shared" si="16"/>
        <v>1.4102328949713434E-2</v>
      </c>
      <c r="F526">
        <v>8693.0498050000006</v>
      </c>
      <c r="G526">
        <f t="shared" si="17"/>
        <v>-7.3026930773513097E-4</v>
      </c>
    </row>
    <row r="527" spans="2:7" x14ac:dyDescent="0.35">
      <c r="B527" s="133">
        <v>42667</v>
      </c>
      <c r="C527">
        <v>152.48838799999999</v>
      </c>
      <c r="D527">
        <f t="shared" si="16"/>
        <v>1.5608313012870419E-3</v>
      </c>
      <c r="F527">
        <v>8708.9501949999994</v>
      </c>
      <c r="G527">
        <f t="shared" si="17"/>
        <v>1.8274214946448352E-3</v>
      </c>
    </row>
    <row r="528" spans="2:7" x14ac:dyDescent="0.35">
      <c r="B528" s="133">
        <v>42668</v>
      </c>
      <c r="C528">
        <v>151.968613</v>
      </c>
      <c r="D528">
        <f t="shared" si="16"/>
        <v>-3.4144427835276886E-3</v>
      </c>
      <c r="F528">
        <v>8691.2998050000006</v>
      </c>
      <c r="G528">
        <f t="shared" si="17"/>
        <v>-2.0287520068779982E-3</v>
      </c>
    </row>
    <row r="529" spans="2:7" x14ac:dyDescent="0.35">
      <c r="B529" s="133">
        <v>42669</v>
      </c>
      <c r="C529">
        <v>150.95550499999999</v>
      </c>
      <c r="D529">
        <f t="shared" si="16"/>
        <v>-6.688881585173191E-3</v>
      </c>
      <c r="F529">
        <v>8615.25</v>
      </c>
      <c r="G529">
        <f t="shared" si="17"/>
        <v>-8.7886141792387941E-3</v>
      </c>
    </row>
    <row r="530" spans="2:7" x14ac:dyDescent="0.35">
      <c r="B530" s="133">
        <v>42670</v>
      </c>
      <c r="C530">
        <v>148.57682800000001</v>
      </c>
      <c r="D530">
        <f t="shared" si="16"/>
        <v>-1.5882939789917123E-2</v>
      </c>
      <c r="F530">
        <v>8615.25</v>
      </c>
      <c r="G530">
        <f t="shared" si="17"/>
        <v>0</v>
      </c>
    </row>
    <row r="531" spans="2:7" x14ac:dyDescent="0.35">
      <c r="B531" s="133">
        <v>42671</v>
      </c>
      <c r="C531">
        <v>151.51049800000001</v>
      </c>
      <c r="D531">
        <f t="shared" si="16"/>
        <v>1.9552731550665621E-2</v>
      </c>
      <c r="F531">
        <v>8638</v>
      </c>
      <c r="G531">
        <f t="shared" si="17"/>
        <v>2.6371858270232084E-3</v>
      </c>
    </row>
    <row r="532" spans="2:7" x14ac:dyDescent="0.35">
      <c r="B532" s="133">
        <v>42675</v>
      </c>
      <c r="C532">
        <v>153.05221599999999</v>
      </c>
      <c r="D532">
        <f t="shared" si="16"/>
        <v>1.0124227936960141E-2</v>
      </c>
      <c r="F532">
        <v>8626.25</v>
      </c>
      <c r="G532">
        <f t="shared" si="17"/>
        <v>-1.361194585834806E-3</v>
      </c>
    </row>
    <row r="533" spans="2:7" x14ac:dyDescent="0.35">
      <c r="B533" s="133">
        <v>42676</v>
      </c>
      <c r="C533">
        <v>150.89382900000001</v>
      </c>
      <c r="D533">
        <f t="shared" si="16"/>
        <v>-1.4202673909669197E-2</v>
      </c>
      <c r="F533">
        <v>8514</v>
      </c>
      <c r="G533">
        <f t="shared" si="17"/>
        <v>-1.3098012546713908E-2</v>
      </c>
    </row>
    <row r="534" spans="2:7" x14ac:dyDescent="0.35">
      <c r="B534" s="133">
        <v>42677</v>
      </c>
      <c r="C534">
        <v>151.528122</v>
      </c>
      <c r="D534">
        <f t="shared" si="16"/>
        <v>4.194761180452939E-3</v>
      </c>
      <c r="F534">
        <v>8484.9501949999994</v>
      </c>
      <c r="G534">
        <f t="shared" si="17"/>
        <v>-3.4178385071808796E-3</v>
      </c>
    </row>
    <row r="535" spans="2:7" x14ac:dyDescent="0.35">
      <c r="B535" s="133">
        <v>42678</v>
      </c>
      <c r="C535">
        <v>150.70001199999999</v>
      </c>
      <c r="D535">
        <f t="shared" si="16"/>
        <v>-5.4800462249937855E-3</v>
      </c>
      <c r="F535">
        <v>8433.75</v>
      </c>
      <c r="G535">
        <f t="shared" si="17"/>
        <v>-6.0525159392816868E-3</v>
      </c>
    </row>
    <row r="536" spans="2:7" x14ac:dyDescent="0.35">
      <c r="B536" s="133">
        <v>42681</v>
      </c>
      <c r="C536">
        <v>150.73524499999999</v>
      </c>
      <c r="D536">
        <f t="shared" si="16"/>
        <v>2.3376827588856406E-4</v>
      </c>
      <c r="F536">
        <v>8497.0498050000006</v>
      </c>
      <c r="G536">
        <f t="shared" si="17"/>
        <v>7.4775085252503518E-3</v>
      </c>
    </row>
    <row r="537" spans="2:7" x14ac:dyDescent="0.35">
      <c r="B537" s="133">
        <v>42682</v>
      </c>
      <c r="C537">
        <v>151.34314000000001</v>
      </c>
      <c r="D537">
        <f t="shared" si="16"/>
        <v>4.0247554990734931E-3</v>
      </c>
      <c r="F537">
        <v>8543.5498050000006</v>
      </c>
      <c r="G537">
        <f t="shared" si="17"/>
        <v>5.4575679824925274E-3</v>
      </c>
    </row>
    <row r="538" spans="2:7" x14ac:dyDescent="0.35">
      <c r="B538" s="133">
        <v>42683</v>
      </c>
      <c r="C538">
        <v>150.10095200000001</v>
      </c>
      <c r="D538">
        <f t="shared" si="16"/>
        <v>-8.2416279781318616E-3</v>
      </c>
      <c r="F538">
        <v>8432</v>
      </c>
      <c r="G538">
        <f t="shared" si="17"/>
        <v>-1.3142597668234474E-2</v>
      </c>
    </row>
    <row r="539" spans="2:7" x14ac:dyDescent="0.35">
      <c r="B539" s="133">
        <v>42684</v>
      </c>
      <c r="C539">
        <v>155.87132299999999</v>
      </c>
      <c r="D539">
        <f t="shared" si="16"/>
        <v>3.7722733249693316E-2</v>
      </c>
      <c r="F539">
        <v>8525.75</v>
      </c>
      <c r="G539">
        <f t="shared" si="17"/>
        <v>1.105700404045472E-2</v>
      </c>
    </row>
    <row r="540" spans="2:7" x14ac:dyDescent="0.35">
      <c r="B540" s="133">
        <v>42685</v>
      </c>
      <c r="C540">
        <v>150.45332300000001</v>
      </c>
      <c r="D540">
        <f t="shared" si="16"/>
        <v>-3.5377924403115352E-2</v>
      </c>
      <c r="F540">
        <v>8296.2998050000006</v>
      </c>
      <c r="G540">
        <f t="shared" si="17"/>
        <v>-2.7281387064732571E-2</v>
      </c>
    </row>
    <row r="541" spans="2:7" x14ac:dyDescent="0.35">
      <c r="B541" s="133">
        <v>42689</v>
      </c>
      <c r="C541">
        <v>145.09700000000001</v>
      </c>
      <c r="D541">
        <f t="shared" si="16"/>
        <v>-3.6250405624130684E-2</v>
      </c>
      <c r="F541">
        <v>8108.4501950000003</v>
      </c>
      <c r="G541">
        <f t="shared" si="17"/>
        <v>-2.2902856936088539E-2</v>
      </c>
    </row>
    <row r="542" spans="2:7" x14ac:dyDescent="0.35">
      <c r="B542" s="133">
        <v>42690</v>
      </c>
      <c r="C542">
        <v>144.850311</v>
      </c>
      <c r="D542">
        <f t="shared" si="16"/>
        <v>-1.7016130183993162E-3</v>
      </c>
      <c r="F542">
        <v>8111.6000979999999</v>
      </c>
      <c r="G542">
        <f t="shared" si="17"/>
        <v>3.8839621119505634E-4</v>
      </c>
    </row>
    <row r="543" spans="2:7" x14ac:dyDescent="0.35">
      <c r="B543" s="133">
        <v>42691</v>
      </c>
      <c r="C543">
        <v>148.05706799999999</v>
      </c>
      <c r="D543">
        <f t="shared" si="16"/>
        <v>2.189692277449317E-2</v>
      </c>
      <c r="F543">
        <v>8079.9501950000003</v>
      </c>
      <c r="G543">
        <f t="shared" si="17"/>
        <v>-3.9094395209770174E-3</v>
      </c>
    </row>
    <row r="544" spans="2:7" x14ac:dyDescent="0.35">
      <c r="B544" s="133">
        <v>42692</v>
      </c>
      <c r="C544">
        <v>147.801605</v>
      </c>
      <c r="D544">
        <f t="shared" si="16"/>
        <v>-1.7269263117960863E-3</v>
      </c>
      <c r="F544">
        <v>8074.1000979999999</v>
      </c>
      <c r="G544">
        <f t="shared" si="17"/>
        <v>-7.2428860250348408E-4</v>
      </c>
    </row>
    <row r="545" spans="2:7" x14ac:dyDescent="0.35">
      <c r="B545" s="133">
        <v>42695</v>
      </c>
      <c r="C545">
        <v>144.16314700000001</v>
      </c>
      <c r="D545">
        <f t="shared" si="16"/>
        <v>-2.4925244191454136E-2</v>
      </c>
      <c r="F545">
        <v>7929.1000979999999</v>
      </c>
      <c r="G545">
        <f t="shared" si="17"/>
        <v>-1.8121871425199589E-2</v>
      </c>
    </row>
    <row r="546" spans="2:7" x14ac:dyDescent="0.35">
      <c r="B546" s="133">
        <v>42696</v>
      </c>
      <c r="C546">
        <v>145.32605000000001</v>
      </c>
      <c r="D546">
        <f t="shared" si="16"/>
        <v>8.0342152132746123E-3</v>
      </c>
      <c r="F546">
        <v>8002.2998049999997</v>
      </c>
      <c r="G546">
        <f t="shared" si="17"/>
        <v>9.1894274904808938E-3</v>
      </c>
    </row>
    <row r="547" spans="2:7" x14ac:dyDescent="0.35">
      <c r="B547" s="133">
        <v>42697</v>
      </c>
      <c r="C547">
        <v>145.53750600000001</v>
      </c>
      <c r="D547">
        <f t="shared" si="16"/>
        <v>1.4539878433784579E-3</v>
      </c>
      <c r="F547">
        <v>8033.2998049999997</v>
      </c>
      <c r="G547">
        <f t="shared" si="17"/>
        <v>3.8664021767016647E-3</v>
      </c>
    </row>
    <row r="548" spans="2:7" x14ac:dyDescent="0.35">
      <c r="B548" s="133">
        <v>42698</v>
      </c>
      <c r="C548">
        <v>146.30392499999999</v>
      </c>
      <c r="D548">
        <f t="shared" si="16"/>
        <v>5.2523095113040548E-3</v>
      </c>
      <c r="F548">
        <v>7965.5</v>
      </c>
      <c r="G548">
        <f t="shared" si="17"/>
        <v>-8.4756621375251529E-3</v>
      </c>
    </row>
    <row r="549" spans="2:7" x14ac:dyDescent="0.35">
      <c r="B549" s="133">
        <v>42699</v>
      </c>
      <c r="C549">
        <v>147.89849899999999</v>
      </c>
      <c r="D549">
        <f t="shared" si="16"/>
        <v>1.0840084815174473E-2</v>
      </c>
      <c r="F549">
        <v>8114.2998049999997</v>
      </c>
      <c r="G549">
        <f t="shared" si="17"/>
        <v>1.850819717116222E-2</v>
      </c>
    </row>
    <row r="550" spans="2:7" x14ac:dyDescent="0.35">
      <c r="B550" s="133">
        <v>42702</v>
      </c>
      <c r="C550">
        <v>147.722275</v>
      </c>
      <c r="D550">
        <f t="shared" si="16"/>
        <v>-1.1922302921371333E-3</v>
      </c>
      <c r="F550">
        <v>8126.8999020000001</v>
      </c>
      <c r="G550">
        <f t="shared" si="17"/>
        <v>1.5516217712039709E-3</v>
      </c>
    </row>
    <row r="551" spans="2:7" x14ac:dyDescent="0.35">
      <c r="B551" s="133">
        <v>42703</v>
      </c>
      <c r="C551">
        <v>148.66703799999999</v>
      </c>
      <c r="D551">
        <f t="shared" si="16"/>
        <v>6.3751704827192564E-3</v>
      </c>
      <c r="F551">
        <v>8142.1499020000001</v>
      </c>
      <c r="G551">
        <f t="shared" si="17"/>
        <v>1.8747258936681159E-3</v>
      </c>
    </row>
    <row r="552" spans="2:7" x14ac:dyDescent="0.35">
      <c r="B552" s="133">
        <v>42704</v>
      </c>
      <c r="C552">
        <v>149.35983300000001</v>
      </c>
      <c r="D552">
        <f t="shared" si="16"/>
        <v>4.6492200222497618E-3</v>
      </c>
      <c r="F552">
        <v>8224.5</v>
      </c>
      <c r="G552">
        <f t="shared" si="17"/>
        <v>1.0063243663229143E-2</v>
      </c>
    </row>
    <row r="553" spans="2:7" x14ac:dyDescent="0.35">
      <c r="B553" s="133">
        <v>42705</v>
      </c>
      <c r="C553">
        <v>150.42155500000001</v>
      </c>
      <c r="D553">
        <f t="shared" si="16"/>
        <v>7.0833379369388584E-3</v>
      </c>
      <c r="F553">
        <v>8192.9003909999992</v>
      </c>
      <c r="G553">
        <f t="shared" si="17"/>
        <v>-3.8495312619543521E-3</v>
      </c>
    </row>
    <row r="554" spans="2:7" x14ac:dyDescent="0.35">
      <c r="B554" s="133">
        <v>42706</v>
      </c>
      <c r="C554">
        <v>146.741547</v>
      </c>
      <c r="D554">
        <f t="shared" si="16"/>
        <v>-2.4768863379549429E-2</v>
      </c>
      <c r="F554">
        <v>8086.7998049999997</v>
      </c>
      <c r="G554">
        <f t="shared" si="17"/>
        <v>-1.3034894623457152E-2</v>
      </c>
    </row>
    <row r="555" spans="2:7" x14ac:dyDescent="0.35">
      <c r="B555" s="133">
        <v>42709</v>
      </c>
      <c r="C555">
        <v>146.804565</v>
      </c>
      <c r="D555">
        <f t="shared" si="16"/>
        <v>4.2935674084552548E-4</v>
      </c>
      <c r="F555">
        <v>8128.75</v>
      </c>
      <c r="G555">
        <f t="shared" si="17"/>
        <v>5.1740815565602749E-3</v>
      </c>
    </row>
    <row r="556" spans="2:7" x14ac:dyDescent="0.35">
      <c r="B556" s="133">
        <v>42710</v>
      </c>
      <c r="C556">
        <v>149.70178200000001</v>
      </c>
      <c r="D556">
        <f t="shared" si="16"/>
        <v>1.9542982735181132E-2</v>
      </c>
      <c r="F556">
        <v>8143.1499020000001</v>
      </c>
      <c r="G556">
        <f t="shared" si="17"/>
        <v>1.769910808916109E-3</v>
      </c>
    </row>
    <row r="557" spans="2:7" x14ac:dyDescent="0.35">
      <c r="B557" s="133">
        <v>42711</v>
      </c>
      <c r="C557">
        <v>151.00640899999999</v>
      </c>
      <c r="D557">
        <f t="shared" si="16"/>
        <v>8.6770844604767191E-3</v>
      </c>
      <c r="F557">
        <v>8102.0498049999997</v>
      </c>
      <c r="G557">
        <f t="shared" si="17"/>
        <v>-5.059979000942974E-3</v>
      </c>
    </row>
    <row r="558" spans="2:7" x14ac:dyDescent="0.35">
      <c r="B558" s="133">
        <v>42712</v>
      </c>
      <c r="C558">
        <v>152.99487300000001</v>
      </c>
      <c r="D558">
        <f t="shared" si="16"/>
        <v>1.3082131404223084E-2</v>
      </c>
      <c r="F558">
        <v>8246.8496090000008</v>
      </c>
      <c r="G558">
        <f t="shared" si="17"/>
        <v>1.7714169832408765E-2</v>
      </c>
    </row>
    <row r="559" spans="2:7" x14ac:dyDescent="0.35">
      <c r="B559" s="133">
        <v>42713</v>
      </c>
      <c r="C559">
        <v>156.296967</v>
      </c>
      <c r="D559">
        <f t="shared" si="16"/>
        <v>2.1353421221700686E-2</v>
      </c>
      <c r="F559">
        <v>8261.75</v>
      </c>
      <c r="G559">
        <f t="shared" si="17"/>
        <v>1.8051676579659468E-3</v>
      </c>
    </row>
    <row r="560" spans="2:7" x14ac:dyDescent="0.35">
      <c r="B560" s="133">
        <v>42716</v>
      </c>
      <c r="C560">
        <v>154.54246499999999</v>
      </c>
      <c r="D560">
        <f t="shared" si="16"/>
        <v>-1.1288919307558626E-2</v>
      </c>
      <c r="F560">
        <v>8170.7998049999997</v>
      </c>
      <c r="G560">
        <f t="shared" si="17"/>
        <v>-1.1069630070260654E-2</v>
      </c>
    </row>
    <row r="561" spans="2:7" x14ac:dyDescent="0.35">
      <c r="B561" s="133">
        <v>42717</v>
      </c>
      <c r="C561">
        <v>153.651703</v>
      </c>
      <c r="D561">
        <f t="shared" si="16"/>
        <v>-5.7805407944889441E-3</v>
      </c>
      <c r="F561">
        <v>8221.7998050000006</v>
      </c>
      <c r="G561">
        <f t="shared" si="17"/>
        <v>6.2223400513272626E-3</v>
      </c>
    </row>
    <row r="562" spans="2:7" x14ac:dyDescent="0.35">
      <c r="B562" s="133">
        <v>42718</v>
      </c>
      <c r="C562">
        <v>156.51293899999999</v>
      </c>
      <c r="D562">
        <f t="shared" si="16"/>
        <v>1.8450311732219924E-2</v>
      </c>
      <c r="F562">
        <v>8182.4501950000003</v>
      </c>
      <c r="G562">
        <f t="shared" si="17"/>
        <v>-4.7974988765117303E-3</v>
      </c>
    </row>
    <row r="563" spans="2:7" x14ac:dyDescent="0.35">
      <c r="B563" s="133">
        <v>42719</v>
      </c>
      <c r="C563">
        <v>163.17117300000001</v>
      </c>
      <c r="D563">
        <f t="shared" si="16"/>
        <v>4.1661107019693416E-2</v>
      </c>
      <c r="F563">
        <v>8153.6000979999999</v>
      </c>
      <c r="G563">
        <f t="shared" si="17"/>
        <v>-3.5320810692987823E-3</v>
      </c>
    </row>
    <row r="564" spans="2:7" x14ac:dyDescent="0.35">
      <c r="B564" s="133">
        <v>42720</v>
      </c>
      <c r="C564">
        <v>164.20585600000001</v>
      </c>
      <c r="D564">
        <f t="shared" si="16"/>
        <v>6.3210693083787257E-3</v>
      </c>
      <c r="F564">
        <v>8139.4501950000003</v>
      </c>
      <c r="G564">
        <f t="shared" si="17"/>
        <v>-1.73692541334561E-3</v>
      </c>
    </row>
    <row r="565" spans="2:7" x14ac:dyDescent="0.35">
      <c r="B565" s="133">
        <v>42723</v>
      </c>
      <c r="C565">
        <v>163.98092700000001</v>
      </c>
      <c r="D565">
        <f t="shared" si="16"/>
        <v>-1.3707379265098646E-3</v>
      </c>
      <c r="F565">
        <v>8104.3500979999999</v>
      </c>
      <c r="G565">
        <f t="shared" si="17"/>
        <v>-4.3216674665630889E-3</v>
      </c>
    </row>
    <row r="566" spans="2:7" x14ac:dyDescent="0.35">
      <c r="B566" s="133">
        <v>42724</v>
      </c>
      <c r="C566">
        <v>161.06573499999999</v>
      </c>
      <c r="D566">
        <f t="shared" si="16"/>
        <v>-1.7937548699021793E-2</v>
      </c>
      <c r="F566">
        <v>8082.3999020000001</v>
      </c>
      <c r="G566">
        <f t="shared" si="17"/>
        <v>-2.7121206486458325E-3</v>
      </c>
    </row>
    <row r="567" spans="2:7" x14ac:dyDescent="0.35">
      <c r="B567" s="133">
        <v>42725</v>
      </c>
      <c r="C567">
        <v>161.33561700000001</v>
      </c>
      <c r="D567">
        <f t="shared" si="16"/>
        <v>1.6741993255579672E-3</v>
      </c>
      <c r="F567">
        <v>8061.2998049999997</v>
      </c>
      <c r="G567">
        <f t="shared" si="17"/>
        <v>-2.6140363606892364E-3</v>
      </c>
    </row>
    <row r="568" spans="2:7" x14ac:dyDescent="0.35">
      <c r="B568" s="133">
        <v>42726</v>
      </c>
      <c r="C568">
        <v>157.70062300000001</v>
      </c>
      <c r="D568">
        <f t="shared" si="16"/>
        <v>-2.2788328406831763E-2</v>
      </c>
      <c r="F568">
        <v>7979.1000979999999</v>
      </c>
      <c r="G568">
        <f t="shared" si="17"/>
        <v>-1.0249174217030699E-2</v>
      </c>
    </row>
    <row r="569" spans="2:7" x14ac:dyDescent="0.35">
      <c r="B569" s="133">
        <v>42727</v>
      </c>
      <c r="C569">
        <v>157.46667500000001</v>
      </c>
      <c r="D569">
        <f t="shared" si="16"/>
        <v>-1.4845959238381288E-3</v>
      </c>
      <c r="F569">
        <v>7985.75</v>
      </c>
      <c r="G569">
        <f t="shared" si="17"/>
        <v>8.330679390994918E-4</v>
      </c>
    </row>
    <row r="570" spans="2:7" x14ac:dyDescent="0.35">
      <c r="B570" s="133">
        <v>42730</v>
      </c>
      <c r="C570">
        <v>159.446136</v>
      </c>
      <c r="D570">
        <f t="shared" si="16"/>
        <v>1.2492311284110392E-2</v>
      </c>
      <c r="F570">
        <v>7908.25</v>
      </c>
      <c r="G570">
        <f t="shared" si="17"/>
        <v>-9.7521850030884583E-3</v>
      </c>
    </row>
    <row r="571" spans="2:7" x14ac:dyDescent="0.35">
      <c r="B571" s="133">
        <v>42731</v>
      </c>
      <c r="C571">
        <v>159.923035</v>
      </c>
      <c r="D571">
        <f t="shared" si="16"/>
        <v>2.9865083907197679E-3</v>
      </c>
      <c r="F571">
        <v>8032.8500979999999</v>
      </c>
      <c r="G571">
        <f t="shared" si="17"/>
        <v>1.5632877878689815E-2</v>
      </c>
    </row>
    <row r="572" spans="2:7" x14ac:dyDescent="0.35">
      <c r="B572" s="133">
        <v>42732</v>
      </c>
      <c r="C572">
        <v>159.41915900000001</v>
      </c>
      <c r="D572">
        <f t="shared" si="16"/>
        <v>-3.1557146385452739E-3</v>
      </c>
      <c r="F572">
        <v>8034.8500979999999</v>
      </c>
      <c r="G572">
        <f t="shared" si="17"/>
        <v>2.4894664275925836E-4</v>
      </c>
    </row>
    <row r="573" spans="2:7" x14ac:dyDescent="0.35">
      <c r="B573" s="133">
        <v>42733</v>
      </c>
      <c r="C573">
        <v>161.407623</v>
      </c>
      <c r="D573">
        <f t="shared" si="16"/>
        <v>1.2396031591161302E-2</v>
      </c>
      <c r="F573">
        <v>8103.6000979999999</v>
      </c>
      <c r="G573">
        <f t="shared" si="17"/>
        <v>8.5200765940356069E-3</v>
      </c>
    </row>
    <row r="574" spans="2:7" x14ac:dyDescent="0.35">
      <c r="B574" s="133">
        <v>42734</v>
      </c>
      <c r="C574">
        <v>164.49378999999999</v>
      </c>
      <c r="D574">
        <f t="shared" si="16"/>
        <v>1.8939833529174655E-2</v>
      </c>
      <c r="F574">
        <v>8185.7998049999997</v>
      </c>
      <c r="G574">
        <f t="shared" si="17"/>
        <v>1.009250251295599E-2</v>
      </c>
    </row>
    <row r="575" spans="2:7" x14ac:dyDescent="0.35">
      <c r="B575" s="133">
        <v>42737</v>
      </c>
      <c r="C575">
        <v>165.12361100000001</v>
      </c>
      <c r="D575">
        <f t="shared" si="16"/>
        <v>3.821532264904367E-3</v>
      </c>
      <c r="F575">
        <v>8179.5</v>
      </c>
      <c r="G575">
        <f t="shared" si="17"/>
        <v>-7.6989794091706504E-4</v>
      </c>
    </row>
    <row r="576" spans="2:7" x14ac:dyDescent="0.35">
      <c r="B576" s="133">
        <v>42738</v>
      </c>
      <c r="C576">
        <v>169.541428</v>
      </c>
      <c r="D576">
        <f t="shared" si="16"/>
        <v>2.6402958937995193E-2</v>
      </c>
      <c r="F576">
        <v>8192.25</v>
      </c>
      <c r="G576">
        <f t="shared" si="17"/>
        <v>1.5575613575361691E-3</v>
      </c>
    </row>
    <row r="577" spans="2:7" x14ac:dyDescent="0.35">
      <c r="B577" s="133">
        <v>42739</v>
      </c>
      <c r="C577">
        <v>168.236786</v>
      </c>
      <c r="D577">
        <f t="shared" si="16"/>
        <v>-7.7248823853387442E-3</v>
      </c>
      <c r="F577">
        <v>8190.5</v>
      </c>
      <c r="G577">
        <f t="shared" si="17"/>
        <v>-2.1363934707617968E-4</v>
      </c>
    </row>
    <row r="578" spans="2:7" x14ac:dyDescent="0.35">
      <c r="B578" s="133">
        <v>42740</v>
      </c>
      <c r="C578">
        <v>167.40898100000001</v>
      </c>
      <c r="D578">
        <f t="shared" si="16"/>
        <v>-4.9326209939997744E-3</v>
      </c>
      <c r="F578">
        <v>8273.7998050000006</v>
      </c>
      <c r="G578">
        <f t="shared" si="17"/>
        <v>1.0118926010757765E-2</v>
      </c>
    </row>
    <row r="579" spans="2:7" x14ac:dyDescent="0.35">
      <c r="B579" s="133">
        <v>42741</v>
      </c>
      <c r="C579">
        <v>165.91539</v>
      </c>
      <c r="D579">
        <f t="shared" si="16"/>
        <v>-8.9618469357552067E-3</v>
      </c>
      <c r="F579">
        <v>8243.7998050000006</v>
      </c>
      <c r="G579">
        <f t="shared" si="17"/>
        <v>-3.6324930614427824E-3</v>
      </c>
    </row>
    <row r="580" spans="2:7" x14ac:dyDescent="0.35">
      <c r="B580" s="133">
        <v>42744</v>
      </c>
      <c r="C580">
        <v>166.176346</v>
      </c>
      <c r="D580">
        <f t="shared" si="16"/>
        <v>1.5715901687548886E-3</v>
      </c>
      <c r="F580">
        <v>8236.0498050000006</v>
      </c>
      <c r="G580">
        <f t="shared" si="17"/>
        <v>-9.4054263293942379E-4</v>
      </c>
    </row>
    <row r="581" spans="2:7" x14ac:dyDescent="0.35">
      <c r="B581" s="133">
        <v>42745</v>
      </c>
      <c r="C581">
        <v>167.84989899999999</v>
      </c>
      <c r="D581">
        <f t="shared" si="16"/>
        <v>1.0020571908598848E-2</v>
      </c>
      <c r="F581">
        <v>8288.5996090000008</v>
      </c>
      <c r="G581">
        <f t="shared" si="17"/>
        <v>6.3601931670634508E-3</v>
      </c>
    </row>
    <row r="582" spans="2:7" x14ac:dyDescent="0.35">
      <c r="B582" s="133">
        <v>42746</v>
      </c>
      <c r="C582">
        <v>168.05685399999999</v>
      </c>
      <c r="D582">
        <f t="shared" si="16"/>
        <v>1.232217121791596E-3</v>
      </c>
      <c r="F582">
        <v>8380.6503909999992</v>
      </c>
      <c r="G582">
        <f t="shared" si="17"/>
        <v>1.1044494227495042E-2</v>
      </c>
    </row>
    <row r="583" spans="2:7" x14ac:dyDescent="0.35">
      <c r="B583" s="133">
        <v>42747</v>
      </c>
      <c r="C583">
        <v>167.04911799999999</v>
      </c>
      <c r="D583">
        <f t="shared" ref="D583:D646" si="18">LN(C583/C582)</f>
        <v>-6.0144498874247247E-3</v>
      </c>
      <c r="F583">
        <v>8407.2001949999994</v>
      </c>
      <c r="G583">
        <f t="shared" si="17"/>
        <v>3.1629809901711995E-3</v>
      </c>
    </row>
    <row r="584" spans="2:7" x14ac:dyDescent="0.35">
      <c r="B584" s="133">
        <v>42748</v>
      </c>
      <c r="C584">
        <v>166.66220100000001</v>
      </c>
      <c r="D584">
        <f t="shared" si="18"/>
        <v>-2.3188735373801182E-3</v>
      </c>
      <c r="F584">
        <v>8400.3496090000008</v>
      </c>
      <c r="G584">
        <f t="shared" ref="G584:G647" si="19">LN(F584/F583)</f>
        <v>-8.1517966143164618E-4</v>
      </c>
    </row>
    <row r="585" spans="2:7" x14ac:dyDescent="0.35">
      <c r="B585" s="133">
        <v>42751</v>
      </c>
      <c r="C585">
        <v>164.781723</v>
      </c>
      <c r="D585">
        <f t="shared" si="18"/>
        <v>-1.1347308196276133E-2</v>
      </c>
      <c r="F585">
        <v>8412.7998050000006</v>
      </c>
      <c r="G585">
        <f t="shared" si="19"/>
        <v>1.4810072722370201E-3</v>
      </c>
    </row>
    <row r="586" spans="2:7" x14ac:dyDescent="0.35">
      <c r="B586" s="133">
        <v>42752</v>
      </c>
      <c r="C586">
        <v>165.17759699999999</v>
      </c>
      <c r="D586">
        <f t="shared" si="18"/>
        <v>2.3995333118374288E-3</v>
      </c>
      <c r="F586">
        <v>8398</v>
      </c>
      <c r="G586">
        <f t="shared" si="19"/>
        <v>-1.7607501124579351E-3</v>
      </c>
    </row>
    <row r="587" spans="2:7" x14ac:dyDescent="0.35">
      <c r="B587" s="133">
        <v>42753</v>
      </c>
      <c r="C587">
        <v>168.83963</v>
      </c>
      <c r="D587">
        <f t="shared" si="18"/>
        <v>2.1928088977385879E-2</v>
      </c>
      <c r="F587">
        <v>8417</v>
      </c>
      <c r="G587">
        <f t="shared" si="19"/>
        <v>2.2598879674375042E-3</v>
      </c>
    </row>
    <row r="588" spans="2:7" x14ac:dyDescent="0.35">
      <c r="B588" s="133">
        <v>42754</v>
      </c>
      <c r="C588">
        <v>167.35501099999999</v>
      </c>
      <c r="D588">
        <f t="shared" si="18"/>
        <v>-8.8319590462719484E-3</v>
      </c>
      <c r="F588">
        <v>8435.0996090000008</v>
      </c>
      <c r="G588">
        <f t="shared" si="19"/>
        <v>2.1480547088438546E-3</v>
      </c>
    </row>
    <row r="589" spans="2:7" x14ac:dyDescent="0.35">
      <c r="B589" s="133">
        <v>42755</v>
      </c>
      <c r="C589">
        <v>166.19433599999999</v>
      </c>
      <c r="D589">
        <f t="shared" si="18"/>
        <v>-6.959568023543224E-3</v>
      </c>
      <c r="F589">
        <v>8349.3496090000008</v>
      </c>
      <c r="G589">
        <f t="shared" si="19"/>
        <v>-1.0217880246915488E-2</v>
      </c>
    </row>
    <row r="590" spans="2:7" x14ac:dyDescent="0.35">
      <c r="B590" s="133">
        <v>42758</v>
      </c>
      <c r="C590">
        <v>166.059372</v>
      </c>
      <c r="D590">
        <f t="shared" si="18"/>
        <v>-8.124153571415862E-4</v>
      </c>
      <c r="F590">
        <v>8391.5</v>
      </c>
      <c r="G590">
        <f t="shared" si="19"/>
        <v>5.0356440747294081E-3</v>
      </c>
    </row>
    <row r="591" spans="2:7" x14ac:dyDescent="0.35">
      <c r="B591" s="133">
        <v>42759</v>
      </c>
      <c r="C591">
        <v>167.37303199999999</v>
      </c>
      <c r="D591">
        <f t="shared" si="18"/>
        <v>7.8796588527242847E-3</v>
      </c>
      <c r="F591">
        <v>8475.7998050000006</v>
      </c>
      <c r="G591">
        <f t="shared" si="19"/>
        <v>9.9957323190208308E-3</v>
      </c>
    </row>
    <row r="592" spans="2:7" x14ac:dyDescent="0.35">
      <c r="B592" s="133">
        <v>42760</v>
      </c>
      <c r="C592">
        <v>167.975876</v>
      </c>
      <c r="D592">
        <f t="shared" si="18"/>
        <v>3.5953279405494341E-3</v>
      </c>
      <c r="F592">
        <v>8602.75</v>
      </c>
      <c r="G592">
        <f t="shared" si="19"/>
        <v>1.4866898501492476E-2</v>
      </c>
    </row>
    <row r="593" spans="2:7" x14ac:dyDescent="0.35">
      <c r="B593" s="133">
        <v>42762</v>
      </c>
      <c r="C593">
        <v>173.095474</v>
      </c>
      <c r="D593">
        <f t="shared" si="18"/>
        <v>3.0022941249960591E-2</v>
      </c>
      <c r="F593">
        <v>8641.25</v>
      </c>
      <c r="G593">
        <f t="shared" si="19"/>
        <v>4.4653286907273063E-3</v>
      </c>
    </row>
    <row r="594" spans="2:7" x14ac:dyDescent="0.35">
      <c r="B594" s="133">
        <v>42765</v>
      </c>
      <c r="C594">
        <v>172.88850400000001</v>
      </c>
      <c r="D594">
        <f t="shared" si="18"/>
        <v>-1.1964139257810318E-3</v>
      </c>
      <c r="F594">
        <v>8632.75</v>
      </c>
      <c r="G594">
        <f t="shared" si="19"/>
        <v>-9.8413809031377042E-4</v>
      </c>
    </row>
    <row r="595" spans="2:7" x14ac:dyDescent="0.35">
      <c r="B595" s="133">
        <v>42766</v>
      </c>
      <c r="C595">
        <v>169.001587</v>
      </c>
      <c r="D595">
        <f t="shared" si="18"/>
        <v>-2.2738795767032749E-2</v>
      </c>
      <c r="F595">
        <v>8561.2998050000006</v>
      </c>
      <c r="G595">
        <f t="shared" si="19"/>
        <v>-8.3110851823627891E-3</v>
      </c>
    </row>
    <row r="596" spans="2:7" x14ac:dyDescent="0.35">
      <c r="B596" s="133">
        <v>42767</v>
      </c>
      <c r="C596">
        <v>172.89752200000001</v>
      </c>
      <c r="D596">
        <f t="shared" si="18"/>
        <v>2.2790955191208242E-2</v>
      </c>
      <c r="F596">
        <v>8716.4003909999992</v>
      </c>
      <c r="G596">
        <f t="shared" si="19"/>
        <v>1.7954328493936144E-2</v>
      </c>
    </row>
    <row r="597" spans="2:7" x14ac:dyDescent="0.35">
      <c r="B597" s="133">
        <v>42768</v>
      </c>
      <c r="C597">
        <v>172.52862500000001</v>
      </c>
      <c r="D597">
        <f t="shared" si="18"/>
        <v>-2.1358958691909242E-3</v>
      </c>
      <c r="F597">
        <v>8734.25</v>
      </c>
      <c r="G597">
        <f t="shared" si="19"/>
        <v>2.0457249242977768E-3</v>
      </c>
    </row>
    <row r="598" spans="2:7" x14ac:dyDescent="0.35">
      <c r="B598" s="133">
        <v>42769</v>
      </c>
      <c r="C598">
        <v>174.09423799999999</v>
      </c>
      <c r="D598">
        <f t="shared" si="18"/>
        <v>9.0335855710327404E-3</v>
      </c>
      <c r="F598">
        <v>8740.9501949999994</v>
      </c>
      <c r="G598">
        <f t="shared" si="19"/>
        <v>7.6682329856650683E-4</v>
      </c>
    </row>
    <row r="599" spans="2:7" x14ac:dyDescent="0.35">
      <c r="B599" s="133">
        <v>42772</v>
      </c>
      <c r="C599">
        <v>179.942657</v>
      </c>
      <c r="D599">
        <f t="shared" si="18"/>
        <v>3.3041477608500867E-2</v>
      </c>
      <c r="F599">
        <v>8801.0498050000006</v>
      </c>
      <c r="G599">
        <f t="shared" si="19"/>
        <v>6.8521086702222761E-3</v>
      </c>
    </row>
    <row r="600" spans="2:7" x14ac:dyDescent="0.35">
      <c r="B600" s="133">
        <v>42773</v>
      </c>
      <c r="C600">
        <v>183.55967699999999</v>
      </c>
      <c r="D600">
        <f t="shared" si="18"/>
        <v>1.9901601969382756E-2</v>
      </c>
      <c r="F600">
        <v>8768.2998050000006</v>
      </c>
      <c r="G600">
        <f t="shared" si="19"/>
        <v>-3.728087682090334E-3</v>
      </c>
    </row>
    <row r="601" spans="2:7" x14ac:dyDescent="0.35">
      <c r="B601" s="133">
        <v>42774</v>
      </c>
      <c r="C601">
        <v>182.83985899999999</v>
      </c>
      <c r="D601">
        <f t="shared" si="18"/>
        <v>-3.9291475852614626E-3</v>
      </c>
      <c r="F601">
        <v>8769.0498050000006</v>
      </c>
      <c r="G601">
        <f t="shared" si="19"/>
        <v>8.5531738504964394E-5</v>
      </c>
    </row>
    <row r="602" spans="2:7" x14ac:dyDescent="0.35">
      <c r="B602" s="133">
        <v>42775</v>
      </c>
      <c r="C602">
        <v>184.63938899999999</v>
      </c>
      <c r="D602">
        <f t="shared" si="18"/>
        <v>9.7939918749457185E-3</v>
      </c>
      <c r="F602">
        <v>8778.4003909999992</v>
      </c>
      <c r="G602">
        <f t="shared" si="19"/>
        <v>1.0657487874994982E-3</v>
      </c>
    </row>
    <row r="603" spans="2:7" x14ac:dyDescent="0.35">
      <c r="B603" s="133">
        <v>42776</v>
      </c>
      <c r="C603">
        <v>183.82957500000001</v>
      </c>
      <c r="D603">
        <f t="shared" si="18"/>
        <v>-4.3955685986576962E-3</v>
      </c>
      <c r="F603">
        <v>8793.5498050000006</v>
      </c>
      <c r="G603">
        <f t="shared" si="19"/>
        <v>1.724272785255691E-3</v>
      </c>
    </row>
    <row r="604" spans="2:7" x14ac:dyDescent="0.35">
      <c r="B604" s="133">
        <v>42779</v>
      </c>
      <c r="C604">
        <v>182.605942</v>
      </c>
      <c r="D604">
        <f t="shared" si="18"/>
        <v>-6.6785968686841075E-3</v>
      </c>
      <c r="F604">
        <v>8805.0498050000006</v>
      </c>
      <c r="G604">
        <f t="shared" si="19"/>
        <v>1.3069223565201711E-3</v>
      </c>
    </row>
    <row r="605" spans="2:7" x14ac:dyDescent="0.35">
      <c r="B605" s="133">
        <v>42780</v>
      </c>
      <c r="C605">
        <v>184.05453499999999</v>
      </c>
      <c r="D605">
        <f t="shared" si="18"/>
        <v>7.901590860132356E-3</v>
      </c>
      <c r="F605">
        <v>8792.2998050000006</v>
      </c>
      <c r="G605">
        <f t="shared" si="19"/>
        <v>-1.4490821076639105E-3</v>
      </c>
    </row>
    <row r="606" spans="2:7" x14ac:dyDescent="0.35">
      <c r="B606" s="133">
        <v>42781</v>
      </c>
      <c r="C606">
        <v>189.165176</v>
      </c>
      <c r="D606">
        <f t="shared" si="18"/>
        <v>2.7388480915252193E-2</v>
      </c>
      <c r="F606">
        <v>8724.7001949999994</v>
      </c>
      <c r="G606">
        <f t="shared" si="19"/>
        <v>-7.7182103761768012E-3</v>
      </c>
    </row>
    <row r="607" spans="2:7" x14ac:dyDescent="0.35">
      <c r="B607" s="133">
        <v>42782</v>
      </c>
      <c r="C607">
        <v>189.965958</v>
      </c>
      <c r="D607">
        <f t="shared" si="18"/>
        <v>4.2243072066667671E-3</v>
      </c>
      <c r="F607">
        <v>8778</v>
      </c>
      <c r="G607">
        <f t="shared" si="19"/>
        <v>6.0904853725094943E-3</v>
      </c>
    </row>
    <row r="608" spans="2:7" x14ac:dyDescent="0.35">
      <c r="B608" s="133">
        <v>42783</v>
      </c>
      <c r="C608">
        <v>186.50187700000001</v>
      </c>
      <c r="D608">
        <f t="shared" si="18"/>
        <v>-1.8403584310465858E-2</v>
      </c>
      <c r="F608">
        <v>8821.7001949999994</v>
      </c>
      <c r="G608">
        <f t="shared" si="19"/>
        <v>4.9660260487198217E-3</v>
      </c>
    </row>
    <row r="609" spans="2:7" x14ac:dyDescent="0.35">
      <c r="B609" s="133">
        <v>42786</v>
      </c>
      <c r="C609">
        <v>188.607315</v>
      </c>
      <c r="D609">
        <f t="shared" si="18"/>
        <v>1.1225851860850908E-2</v>
      </c>
      <c r="F609">
        <v>8879.2001949999994</v>
      </c>
      <c r="G609">
        <f t="shared" si="19"/>
        <v>6.4968675023081342E-3</v>
      </c>
    </row>
    <row r="610" spans="2:7" x14ac:dyDescent="0.35">
      <c r="B610" s="133">
        <v>42787</v>
      </c>
      <c r="C610">
        <v>188.481323</v>
      </c>
      <c r="D610">
        <f t="shared" si="18"/>
        <v>-6.6823548625905547E-4</v>
      </c>
      <c r="F610">
        <v>8907.8496090000008</v>
      </c>
      <c r="G610">
        <f t="shared" si="19"/>
        <v>3.2213817458196453E-3</v>
      </c>
    </row>
    <row r="611" spans="2:7" x14ac:dyDescent="0.35">
      <c r="B611" s="133">
        <v>42788</v>
      </c>
      <c r="C611">
        <v>186.43888899999999</v>
      </c>
      <c r="D611">
        <f t="shared" si="18"/>
        <v>-1.089540728586458E-2</v>
      </c>
      <c r="F611">
        <v>8926.9003909999992</v>
      </c>
      <c r="G611">
        <f t="shared" si="19"/>
        <v>2.136367400243967E-3</v>
      </c>
    </row>
    <row r="612" spans="2:7" x14ac:dyDescent="0.35">
      <c r="B612" s="133">
        <v>42789</v>
      </c>
      <c r="C612">
        <v>186.16892999999999</v>
      </c>
      <c r="D612">
        <f t="shared" si="18"/>
        <v>-1.4490251329669097E-3</v>
      </c>
      <c r="F612">
        <v>8939.5</v>
      </c>
      <c r="G612">
        <f t="shared" si="19"/>
        <v>1.4104252466039637E-3</v>
      </c>
    </row>
    <row r="613" spans="2:7" x14ac:dyDescent="0.35">
      <c r="B613" s="133">
        <v>42793</v>
      </c>
      <c r="C613">
        <v>186.88879399999999</v>
      </c>
      <c r="D613">
        <f t="shared" si="18"/>
        <v>3.859268135501821E-3</v>
      </c>
      <c r="F613">
        <v>8896.7001949999994</v>
      </c>
      <c r="G613">
        <f t="shared" si="19"/>
        <v>-4.7992158285760115E-3</v>
      </c>
    </row>
    <row r="614" spans="2:7" x14ac:dyDescent="0.35">
      <c r="B614" s="133">
        <v>42794</v>
      </c>
      <c r="C614">
        <v>187.63554400000001</v>
      </c>
      <c r="D614">
        <f t="shared" si="18"/>
        <v>3.9877301088369803E-3</v>
      </c>
      <c r="F614">
        <v>8879.5996090000008</v>
      </c>
      <c r="G614">
        <f t="shared" si="19"/>
        <v>-1.9239764702025182E-3</v>
      </c>
    </row>
    <row r="615" spans="2:7" x14ac:dyDescent="0.35">
      <c r="B615" s="133">
        <v>42795</v>
      </c>
      <c r="C615">
        <v>189.048203</v>
      </c>
      <c r="D615">
        <f t="shared" si="18"/>
        <v>7.5005392934310499E-3</v>
      </c>
      <c r="F615">
        <v>8945.7998050000006</v>
      </c>
      <c r="G615">
        <f t="shared" si="19"/>
        <v>7.4276596914666648E-3</v>
      </c>
    </row>
    <row r="616" spans="2:7" x14ac:dyDescent="0.35">
      <c r="B616" s="133">
        <v>42796</v>
      </c>
      <c r="C616">
        <v>185.48513800000001</v>
      </c>
      <c r="D616">
        <f t="shared" si="18"/>
        <v>-1.9027264630478234E-2</v>
      </c>
      <c r="F616">
        <v>8899.75</v>
      </c>
      <c r="G616">
        <f t="shared" si="19"/>
        <v>-5.1609401465003892E-3</v>
      </c>
    </row>
    <row r="617" spans="2:7" x14ac:dyDescent="0.35">
      <c r="B617" s="133">
        <v>42797</v>
      </c>
      <c r="C617">
        <v>187.401657</v>
      </c>
      <c r="D617">
        <f t="shared" si="18"/>
        <v>1.0279451574883308E-2</v>
      </c>
      <c r="F617">
        <v>8897.5498050000006</v>
      </c>
      <c r="G617">
        <f t="shared" si="19"/>
        <v>-2.4725042959495024E-4</v>
      </c>
    </row>
    <row r="618" spans="2:7" x14ac:dyDescent="0.35">
      <c r="B618" s="133">
        <v>42800</v>
      </c>
      <c r="C618">
        <v>188.49032600000001</v>
      </c>
      <c r="D618">
        <f t="shared" si="18"/>
        <v>5.7924728018690606E-3</v>
      </c>
      <c r="F618">
        <v>8963.4501949999994</v>
      </c>
      <c r="G618">
        <f t="shared" si="19"/>
        <v>7.3792832477164068E-3</v>
      </c>
    </row>
    <row r="619" spans="2:7" x14ac:dyDescent="0.35">
      <c r="B619" s="133">
        <v>42801</v>
      </c>
      <c r="C619">
        <v>187.644577</v>
      </c>
      <c r="D619">
        <f t="shared" si="18"/>
        <v>-4.4970589997922195E-3</v>
      </c>
      <c r="F619">
        <v>8946.9003909999992</v>
      </c>
      <c r="G619">
        <f t="shared" si="19"/>
        <v>-1.8480719995782569E-3</v>
      </c>
    </row>
    <row r="620" spans="2:7" x14ac:dyDescent="0.35">
      <c r="B620" s="133">
        <v>42802</v>
      </c>
      <c r="C620">
        <v>185.45817600000001</v>
      </c>
      <c r="D620">
        <f t="shared" si="18"/>
        <v>-1.1720235297537622E-2</v>
      </c>
      <c r="F620">
        <v>8924.2998050000006</v>
      </c>
      <c r="G620">
        <f t="shared" si="19"/>
        <v>-2.5292759076692901E-3</v>
      </c>
    </row>
    <row r="621" spans="2:7" x14ac:dyDescent="0.35">
      <c r="B621" s="133">
        <v>42803</v>
      </c>
      <c r="C621">
        <v>184.95426900000001</v>
      </c>
      <c r="D621">
        <f t="shared" si="18"/>
        <v>-2.7207903927526297E-3</v>
      </c>
      <c r="F621">
        <v>8927</v>
      </c>
      <c r="G621">
        <f t="shared" si="19"/>
        <v>3.0252083042553928E-4</v>
      </c>
    </row>
    <row r="622" spans="2:7" x14ac:dyDescent="0.35">
      <c r="B622" s="133">
        <v>42804</v>
      </c>
      <c r="C622">
        <v>184.567398</v>
      </c>
      <c r="D622">
        <f t="shared" si="18"/>
        <v>-2.0939023386179409E-3</v>
      </c>
      <c r="F622">
        <v>8934.5498050000006</v>
      </c>
      <c r="G622">
        <f t="shared" si="19"/>
        <v>8.4536958237616726E-4</v>
      </c>
    </row>
    <row r="623" spans="2:7" x14ac:dyDescent="0.35">
      <c r="B623" s="133">
        <v>42808</v>
      </c>
      <c r="C623">
        <v>183.91056800000001</v>
      </c>
      <c r="D623">
        <f t="shared" si="18"/>
        <v>-3.5651016141872421E-3</v>
      </c>
      <c r="F623">
        <v>9087</v>
      </c>
      <c r="G623">
        <f t="shared" si="19"/>
        <v>1.6919058933608715E-2</v>
      </c>
    </row>
    <row r="624" spans="2:7" x14ac:dyDescent="0.35">
      <c r="B624" s="133">
        <v>42809</v>
      </c>
      <c r="C624">
        <v>183.39769000000001</v>
      </c>
      <c r="D624">
        <f t="shared" si="18"/>
        <v>-2.7926316501112242E-3</v>
      </c>
      <c r="F624">
        <v>9084.7998050000006</v>
      </c>
      <c r="G624">
        <f t="shared" si="19"/>
        <v>-2.4215488111925003E-4</v>
      </c>
    </row>
    <row r="625" spans="2:7" x14ac:dyDescent="0.35">
      <c r="B625" s="133">
        <v>42810</v>
      </c>
      <c r="C625">
        <v>185.296188</v>
      </c>
      <c r="D625">
        <f t="shared" si="18"/>
        <v>1.0298596711180618E-2</v>
      </c>
      <c r="F625">
        <v>9153.7001949999994</v>
      </c>
      <c r="G625">
        <f t="shared" si="19"/>
        <v>7.5555246067441429E-3</v>
      </c>
    </row>
    <row r="626" spans="2:7" x14ac:dyDescent="0.35">
      <c r="B626" s="133">
        <v>42811</v>
      </c>
      <c r="C626">
        <v>187.65356399999999</v>
      </c>
      <c r="D626">
        <f t="shared" si="18"/>
        <v>1.2641957172049372E-2</v>
      </c>
      <c r="F626">
        <v>9160.0498050000006</v>
      </c>
      <c r="G626">
        <f t="shared" si="19"/>
        <v>6.9342545949680758E-4</v>
      </c>
    </row>
    <row r="627" spans="2:7" x14ac:dyDescent="0.35">
      <c r="B627" s="133">
        <v>42814</v>
      </c>
      <c r="C627">
        <v>186.90675400000001</v>
      </c>
      <c r="D627">
        <f t="shared" si="18"/>
        <v>-3.9876674261889239E-3</v>
      </c>
      <c r="F627">
        <v>9126.8496090000008</v>
      </c>
      <c r="G627">
        <f t="shared" si="19"/>
        <v>-3.6310400933002229E-3</v>
      </c>
    </row>
    <row r="628" spans="2:7" x14ac:dyDescent="0.35">
      <c r="B628" s="133">
        <v>42815</v>
      </c>
      <c r="C628">
        <v>185.350189</v>
      </c>
      <c r="D628">
        <f t="shared" si="18"/>
        <v>-8.3629014915400663E-3</v>
      </c>
      <c r="F628">
        <v>9121.5</v>
      </c>
      <c r="G628">
        <f t="shared" si="19"/>
        <v>-5.8631155889427283E-4</v>
      </c>
    </row>
    <row r="629" spans="2:7" x14ac:dyDescent="0.35">
      <c r="B629" s="133">
        <v>42816</v>
      </c>
      <c r="C629">
        <v>180.75242600000001</v>
      </c>
      <c r="D629">
        <f t="shared" si="18"/>
        <v>-2.5118666486504567E-2</v>
      </c>
      <c r="F629">
        <v>9030.4501949999994</v>
      </c>
      <c r="G629">
        <f t="shared" si="19"/>
        <v>-1.0032042578258727E-2</v>
      </c>
    </row>
    <row r="630" spans="2:7" x14ac:dyDescent="0.35">
      <c r="B630" s="133">
        <v>42817</v>
      </c>
      <c r="C630">
        <v>180.18557699999999</v>
      </c>
      <c r="D630">
        <f t="shared" si="18"/>
        <v>-3.1409796769593366E-3</v>
      </c>
      <c r="F630">
        <v>9086.2998050000006</v>
      </c>
      <c r="G630">
        <f t="shared" si="19"/>
        <v>6.1655414930039242E-3</v>
      </c>
    </row>
    <row r="631" spans="2:7" x14ac:dyDescent="0.35">
      <c r="B631" s="133">
        <v>42818</v>
      </c>
      <c r="C631">
        <v>180.896378</v>
      </c>
      <c r="D631">
        <f t="shared" si="18"/>
        <v>3.9370669639092063E-3</v>
      </c>
      <c r="F631">
        <v>9108</v>
      </c>
      <c r="G631">
        <f t="shared" si="19"/>
        <v>2.3853850406109029E-3</v>
      </c>
    </row>
    <row r="632" spans="2:7" x14ac:dyDescent="0.35">
      <c r="B632" s="133">
        <v>42821</v>
      </c>
      <c r="C632">
        <v>183.10081500000001</v>
      </c>
      <c r="D632">
        <f t="shared" si="18"/>
        <v>1.2112532701025172E-2</v>
      </c>
      <c r="F632">
        <v>9045.2001949999994</v>
      </c>
      <c r="G632">
        <f t="shared" si="19"/>
        <v>-6.9188963763959655E-3</v>
      </c>
    </row>
    <row r="633" spans="2:7" x14ac:dyDescent="0.35">
      <c r="B633" s="133">
        <v>42822</v>
      </c>
      <c r="C633">
        <v>183.856583</v>
      </c>
      <c r="D633">
        <f t="shared" si="18"/>
        <v>4.1191106799663597E-3</v>
      </c>
      <c r="F633">
        <v>9100.7998050000006</v>
      </c>
      <c r="G633">
        <f t="shared" si="19"/>
        <v>6.1280484948901719E-3</v>
      </c>
    </row>
    <row r="634" spans="2:7" x14ac:dyDescent="0.35">
      <c r="B634" s="133">
        <v>42823</v>
      </c>
      <c r="C634">
        <v>183.17276000000001</v>
      </c>
      <c r="D634">
        <f t="shared" si="18"/>
        <v>-3.7262622418814022E-3</v>
      </c>
      <c r="F634">
        <v>9143.7998050000006</v>
      </c>
      <c r="G634">
        <f t="shared" si="19"/>
        <v>4.7137323414279094E-3</v>
      </c>
    </row>
    <row r="635" spans="2:7" x14ac:dyDescent="0.35">
      <c r="B635" s="133">
        <v>42824</v>
      </c>
      <c r="C635">
        <v>181.058334</v>
      </c>
      <c r="D635">
        <f t="shared" si="18"/>
        <v>-1.1610484593000814E-2</v>
      </c>
      <c r="F635">
        <v>9173.75</v>
      </c>
      <c r="G635">
        <f t="shared" si="19"/>
        <v>3.2701122157200598E-3</v>
      </c>
    </row>
    <row r="636" spans="2:7" x14ac:dyDescent="0.35">
      <c r="B636" s="133">
        <v>42825</v>
      </c>
      <c r="C636">
        <v>182.362976</v>
      </c>
      <c r="D636">
        <f t="shared" si="18"/>
        <v>7.17980794511396E-3</v>
      </c>
      <c r="F636">
        <v>9173.75</v>
      </c>
      <c r="G636">
        <f t="shared" si="19"/>
        <v>0</v>
      </c>
    </row>
    <row r="637" spans="2:7" x14ac:dyDescent="0.35">
      <c r="B637" s="133">
        <v>42828</v>
      </c>
      <c r="C637">
        <v>182.31800799999999</v>
      </c>
      <c r="D637">
        <f t="shared" si="18"/>
        <v>-2.4661554729113407E-4</v>
      </c>
      <c r="F637">
        <v>9237.8496090000008</v>
      </c>
      <c r="G637">
        <f t="shared" si="19"/>
        <v>6.962987392788696E-3</v>
      </c>
    </row>
    <row r="638" spans="2:7" x14ac:dyDescent="0.35">
      <c r="B638" s="133">
        <v>42830</v>
      </c>
      <c r="C638">
        <v>182.434967</v>
      </c>
      <c r="D638">
        <f t="shared" si="18"/>
        <v>6.4130527795433468E-4</v>
      </c>
      <c r="F638">
        <v>9265.1503909999992</v>
      </c>
      <c r="G638">
        <f t="shared" si="19"/>
        <v>2.9509594997169345E-3</v>
      </c>
    </row>
    <row r="639" spans="2:7" x14ac:dyDescent="0.35">
      <c r="B639" s="133">
        <v>42831</v>
      </c>
      <c r="C639">
        <v>178.86291499999999</v>
      </c>
      <c r="D639">
        <f t="shared" si="18"/>
        <v>-1.9774089862820685E-2</v>
      </c>
      <c r="F639">
        <v>9261.9501949999994</v>
      </c>
      <c r="G639">
        <f t="shared" si="19"/>
        <v>-3.4546107384388785E-4</v>
      </c>
    </row>
    <row r="640" spans="2:7" x14ac:dyDescent="0.35">
      <c r="B640" s="133">
        <v>42832</v>
      </c>
      <c r="C640">
        <v>178.86291499999999</v>
      </c>
      <c r="D640">
        <f t="shared" si="18"/>
        <v>0</v>
      </c>
      <c r="F640">
        <v>9198.2998050000006</v>
      </c>
      <c r="G640">
        <f t="shared" si="19"/>
        <v>-6.8959675234775974E-3</v>
      </c>
    </row>
    <row r="641" spans="2:7" x14ac:dyDescent="0.35">
      <c r="B641" s="133">
        <v>42835</v>
      </c>
      <c r="C641">
        <v>180.761414</v>
      </c>
      <c r="D641">
        <f t="shared" si="18"/>
        <v>1.0558332591384827E-2</v>
      </c>
      <c r="F641">
        <v>9181.4501949999994</v>
      </c>
      <c r="G641">
        <f t="shared" si="19"/>
        <v>-1.8334977048434025E-3</v>
      </c>
    </row>
    <row r="642" spans="2:7" x14ac:dyDescent="0.35">
      <c r="B642" s="133">
        <v>42836</v>
      </c>
      <c r="C642">
        <v>184.657364</v>
      </c>
      <c r="D642">
        <f t="shared" si="18"/>
        <v>2.1324014319433961E-2</v>
      </c>
      <c r="F642">
        <v>9237</v>
      </c>
      <c r="G642">
        <f t="shared" si="19"/>
        <v>6.0319921429967784E-3</v>
      </c>
    </row>
    <row r="643" spans="2:7" x14ac:dyDescent="0.35">
      <c r="B643" s="133">
        <v>42837</v>
      </c>
      <c r="C643">
        <v>186.71783400000001</v>
      </c>
      <c r="D643">
        <f t="shared" si="18"/>
        <v>1.1096546854867965E-2</v>
      </c>
      <c r="F643">
        <v>9203.4501949999994</v>
      </c>
      <c r="G643">
        <f t="shared" si="19"/>
        <v>-3.638722662698718E-3</v>
      </c>
    </row>
    <row r="644" spans="2:7" x14ac:dyDescent="0.35">
      <c r="B644" s="133">
        <v>42838</v>
      </c>
      <c r="C644">
        <v>185.31420900000001</v>
      </c>
      <c r="D644">
        <f t="shared" si="18"/>
        <v>-7.5457568046766741E-3</v>
      </c>
      <c r="F644">
        <v>9150.7998050000006</v>
      </c>
      <c r="G644">
        <f t="shared" si="19"/>
        <v>-5.7371490978955627E-3</v>
      </c>
    </row>
    <row r="645" spans="2:7" x14ac:dyDescent="0.35">
      <c r="B645" s="133">
        <v>42842</v>
      </c>
      <c r="C645">
        <v>191.207596</v>
      </c>
      <c r="D645">
        <f t="shared" si="18"/>
        <v>3.130691645241996E-2</v>
      </c>
      <c r="F645">
        <v>9139.2998050000006</v>
      </c>
      <c r="G645">
        <f t="shared" si="19"/>
        <v>-1.2575110863975911E-3</v>
      </c>
    </row>
    <row r="646" spans="2:7" x14ac:dyDescent="0.35">
      <c r="B646" s="133">
        <v>42843</v>
      </c>
      <c r="C646">
        <v>188.58933999999999</v>
      </c>
      <c r="D646">
        <f t="shared" si="18"/>
        <v>-1.3787880998823256E-2</v>
      </c>
      <c r="F646">
        <v>9105.1503909999992</v>
      </c>
      <c r="G646">
        <f t="shared" si="19"/>
        <v>-3.7435443123033335E-3</v>
      </c>
    </row>
    <row r="647" spans="2:7" x14ac:dyDescent="0.35">
      <c r="B647" s="133">
        <v>42844</v>
      </c>
      <c r="C647">
        <v>190.59579500000001</v>
      </c>
      <c r="D647">
        <f t="shared" ref="D647:D710" si="20">LN(C647/C646)</f>
        <v>1.0583082204162559E-2</v>
      </c>
      <c r="F647">
        <v>9103.5</v>
      </c>
      <c r="G647">
        <f t="shared" si="19"/>
        <v>-1.8127548929538532E-4</v>
      </c>
    </row>
    <row r="648" spans="2:7" x14ac:dyDescent="0.35">
      <c r="B648" s="133">
        <v>42845</v>
      </c>
      <c r="C648">
        <v>192.21533199999999</v>
      </c>
      <c r="D648">
        <f t="shared" si="20"/>
        <v>8.4613353594737879E-3</v>
      </c>
      <c r="F648">
        <v>9136.4003909999992</v>
      </c>
      <c r="G648">
        <f t="shared" ref="G648:G711" si="21">LN(F648/F647)</f>
        <v>3.6075226263079106E-3</v>
      </c>
    </row>
    <row r="649" spans="2:7" x14ac:dyDescent="0.35">
      <c r="B649" s="133">
        <v>42846</v>
      </c>
      <c r="C649">
        <v>190.73075900000001</v>
      </c>
      <c r="D649">
        <f t="shared" si="20"/>
        <v>-7.7534695986458523E-3</v>
      </c>
      <c r="F649">
        <v>9119.4003909999992</v>
      </c>
      <c r="G649">
        <f t="shared" si="21"/>
        <v>-1.8624222642301608E-3</v>
      </c>
    </row>
    <row r="650" spans="2:7" x14ac:dyDescent="0.35">
      <c r="B650" s="133">
        <v>42849</v>
      </c>
      <c r="C650">
        <v>189.938965</v>
      </c>
      <c r="D650">
        <f t="shared" si="20"/>
        <v>-4.1600111170296238E-3</v>
      </c>
      <c r="F650">
        <v>9217.9501949999994</v>
      </c>
      <c r="G650">
        <f t="shared" si="21"/>
        <v>1.0748635943921225E-2</v>
      </c>
    </row>
    <row r="651" spans="2:7" x14ac:dyDescent="0.35">
      <c r="B651" s="133">
        <v>42850</v>
      </c>
      <c r="C651">
        <v>190.55079699999999</v>
      </c>
      <c r="D651">
        <f t="shared" si="20"/>
        <v>3.2160262295792066E-3</v>
      </c>
      <c r="F651">
        <v>9306.5996090000008</v>
      </c>
      <c r="G651">
        <f t="shared" si="21"/>
        <v>9.5710925955457236E-3</v>
      </c>
    </row>
    <row r="652" spans="2:7" x14ac:dyDescent="0.35">
      <c r="B652" s="133">
        <v>42851</v>
      </c>
      <c r="C652">
        <v>191.504547</v>
      </c>
      <c r="D652">
        <f t="shared" si="20"/>
        <v>4.9927425237866882E-3</v>
      </c>
      <c r="F652">
        <v>9351.8496090000008</v>
      </c>
      <c r="G652">
        <f t="shared" si="21"/>
        <v>4.8503590179264054E-3</v>
      </c>
    </row>
    <row r="653" spans="2:7" x14ac:dyDescent="0.35">
      <c r="B653" s="133">
        <v>42852</v>
      </c>
      <c r="C653">
        <v>190.604736</v>
      </c>
      <c r="D653">
        <f t="shared" si="20"/>
        <v>-4.7097137038424946E-3</v>
      </c>
      <c r="F653">
        <v>9342.1503909999992</v>
      </c>
      <c r="G653">
        <f t="shared" si="21"/>
        <v>-1.037682558075658E-3</v>
      </c>
    </row>
    <row r="654" spans="2:7" x14ac:dyDescent="0.35">
      <c r="B654" s="133">
        <v>42853</v>
      </c>
      <c r="C654">
        <v>190.69476299999999</v>
      </c>
      <c r="D654">
        <f t="shared" si="20"/>
        <v>4.7221148681790255E-4</v>
      </c>
      <c r="F654">
        <v>9304.0498050000006</v>
      </c>
      <c r="G654">
        <f t="shared" si="21"/>
        <v>-4.0866920472957405E-3</v>
      </c>
    </row>
    <row r="655" spans="2:7" x14ac:dyDescent="0.35">
      <c r="B655" s="133">
        <v>42857</v>
      </c>
      <c r="C655">
        <v>190.73973100000001</v>
      </c>
      <c r="D655">
        <f t="shared" si="20"/>
        <v>2.3578360591767984E-4</v>
      </c>
      <c r="F655">
        <v>9313.7998050000006</v>
      </c>
      <c r="G655">
        <f t="shared" si="21"/>
        <v>1.0473820656584744E-3</v>
      </c>
    </row>
    <row r="656" spans="2:7" x14ac:dyDescent="0.35">
      <c r="B656" s="133">
        <v>42858</v>
      </c>
      <c r="C656">
        <v>189.138138</v>
      </c>
      <c r="D656">
        <f t="shared" si="20"/>
        <v>-8.4321968737103049E-3</v>
      </c>
      <c r="F656">
        <v>9311.9501949999994</v>
      </c>
      <c r="G656">
        <f t="shared" si="21"/>
        <v>-1.9860784194798174E-4</v>
      </c>
    </row>
    <row r="657" spans="2:7" x14ac:dyDescent="0.35">
      <c r="B657" s="133">
        <v>42859</v>
      </c>
      <c r="C657">
        <v>188.78724700000001</v>
      </c>
      <c r="D657">
        <f t="shared" si="20"/>
        <v>-1.8569332188603665E-3</v>
      </c>
      <c r="F657">
        <v>9359.9003909999992</v>
      </c>
      <c r="G657">
        <f t="shared" si="21"/>
        <v>5.1361059460017728E-3</v>
      </c>
    </row>
    <row r="658" spans="2:7" x14ac:dyDescent="0.35">
      <c r="B658" s="133">
        <v>42860</v>
      </c>
      <c r="C658">
        <v>186.492874</v>
      </c>
      <c r="D658">
        <f t="shared" si="20"/>
        <v>-1.2227674521860396E-2</v>
      </c>
      <c r="F658">
        <v>9285.2998050000006</v>
      </c>
      <c r="G658">
        <f t="shared" si="21"/>
        <v>-8.0021649862193744E-3</v>
      </c>
    </row>
    <row r="659" spans="2:7" x14ac:dyDescent="0.35">
      <c r="B659" s="133">
        <v>42863</v>
      </c>
      <c r="C659">
        <v>183.21777299999999</v>
      </c>
      <c r="D659">
        <f t="shared" si="20"/>
        <v>-1.7717567512004644E-2</v>
      </c>
      <c r="F659">
        <v>9314.0498050000006</v>
      </c>
      <c r="G659">
        <f t="shared" si="21"/>
        <v>3.0915084130182496E-3</v>
      </c>
    </row>
    <row r="660" spans="2:7" x14ac:dyDescent="0.35">
      <c r="B660" s="133">
        <v>42864</v>
      </c>
      <c r="C660">
        <v>182.01205400000001</v>
      </c>
      <c r="D660">
        <f t="shared" si="20"/>
        <v>-6.6025460737315703E-3</v>
      </c>
      <c r="F660">
        <v>9316.8496090000008</v>
      </c>
      <c r="G660">
        <f t="shared" si="21"/>
        <v>3.0055489634300456E-4</v>
      </c>
    </row>
    <row r="661" spans="2:7" x14ac:dyDescent="0.35">
      <c r="B661" s="133">
        <v>42865</v>
      </c>
      <c r="C661">
        <v>184.00955200000001</v>
      </c>
      <c r="D661">
        <f t="shared" si="20"/>
        <v>1.091475365216296E-2</v>
      </c>
      <c r="F661">
        <v>9407.2998050000006</v>
      </c>
      <c r="G661">
        <f t="shared" si="21"/>
        <v>9.6614161287745855E-3</v>
      </c>
    </row>
    <row r="662" spans="2:7" x14ac:dyDescent="0.35">
      <c r="B662" s="133">
        <v>42866</v>
      </c>
      <c r="C662">
        <v>182.50692699999999</v>
      </c>
      <c r="D662">
        <f t="shared" si="20"/>
        <v>-8.1995408384157673E-3</v>
      </c>
      <c r="F662">
        <v>9422.4003909999992</v>
      </c>
      <c r="G662">
        <f t="shared" si="21"/>
        <v>1.6039118074154838E-3</v>
      </c>
    </row>
    <row r="663" spans="2:7" x14ac:dyDescent="0.35">
      <c r="B663" s="133">
        <v>42867</v>
      </c>
      <c r="C663">
        <v>179.33079499999999</v>
      </c>
      <c r="D663">
        <f t="shared" si="20"/>
        <v>-1.7556011348203657E-2</v>
      </c>
      <c r="F663">
        <v>9400.9003909999992</v>
      </c>
      <c r="G663">
        <f t="shared" si="21"/>
        <v>-2.2844037396854704E-3</v>
      </c>
    </row>
    <row r="664" spans="2:7" x14ac:dyDescent="0.35">
      <c r="B664" s="133">
        <v>42870</v>
      </c>
      <c r="C664">
        <v>180.67146299999999</v>
      </c>
      <c r="D664">
        <f t="shared" si="20"/>
        <v>7.4481432712159993E-3</v>
      </c>
      <c r="F664">
        <v>9445.4003909999992</v>
      </c>
      <c r="G664">
        <f t="shared" si="21"/>
        <v>4.7224209371608383E-3</v>
      </c>
    </row>
    <row r="665" spans="2:7" x14ac:dyDescent="0.35">
      <c r="B665" s="133">
        <v>42871</v>
      </c>
      <c r="C665">
        <v>181.391266</v>
      </c>
      <c r="D665">
        <f t="shared" si="20"/>
        <v>3.9761283924700398E-3</v>
      </c>
      <c r="F665">
        <v>9512.25</v>
      </c>
      <c r="G665">
        <f t="shared" si="21"/>
        <v>7.0525497310094188E-3</v>
      </c>
    </row>
    <row r="666" spans="2:7" x14ac:dyDescent="0.35">
      <c r="B666" s="133">
        <v>42872</v>
      </c>
      <c r="C666">
        <v>183.136765</v>
      </c>
      <c r="D666">
        <f t="shared" si="20"/>
        <v>9.576834659356246E-3</v>
      </c>
      <c r="F666">
        <v>9525.75</v>
      </c>
      <c r="G666">
        <f t="shared" si="21"/>
        <v>1.4182164368899746E-3</v>
      </c>
    </row>
    <row r="667" spans="2:7" x14ac:dyDescent="0.35">
      <c r="B667" s="133">
        <v>42873</v>
      </c>
      <c r="C667">
        <v>180.446518</v>
      </c>
      <c r="D667">
        <f t="shared" si="20"/>
        <v>-1.4798788742762508E-2</v>
      </c>
      <c r="F667">
        <v>9429.4501949999994</v>
      </c>
      <c r="G667">
        <f t="shared" si="21"/>
        <v>-1.0160866942372416E-2</v>
      </c>
    </row>
    <row r="668" spans="2:7" x14ac:dyDescent="0.35">
      <c r="B668" s="133">
        <v>42874</v>
      </c>
      <c r="C668">
        <v>179.83467099999999</v>
      </c>
      <c r="D668">
        <f t="shared" si="20"/>
        <v>-3.3965003274137569E-3</v>
      </c>
      <c r="F668">
        <v>9427.9003909999992</v>
      </c>
      <c r="G668">
        <f t="shared" si="21"/>
        <v>-1.6437134118297859E-4</v>
      </c>
    </row>
    <row r="669" spans="2:7" x14ac:dyDescent="0.35">
      <c r="B669" s="133">
        <v>42877</v>
      </c>
      <c r="C669">
        <v>177.135391</v>
      </c>
      <c r="D669">
        <f t="shared" si="20"/>
        <v>-1.5123573296385263E-2</v>
      </c>
      <c r="F669">
        <v>9438.25</v>
      </c>
      <c r="G669">
        <f t="shared" si="21"/>
        <v>1.09716182938356E-3</v>
      </c>
    </row>
    <row r="670" spans="2:7" x14ac:dyDescent="0.35">
      <c r="B670" s="133">
        <v>42878</v>
      </c>
      <c r="C670">
        <v>177.24337800000001</v>
      </c>
      <c r="D670">
        <f t="shared" si="20"/>
        <v>6.0944397796252041E-4</v>
      </c>
      <c r="F670">
        <v>9386.1503909999992</v>
      </c>
      <c r="G670">
        <f t="shared" si="21"/>
        <v>-5.5353414659127277E-3</v>
      </c>
    </row>
    <row r="671" spans="2:7" x14ac:dyDescent="0.35">
      <c r="B671" s="133">
        <v>42879</v>
      </c>
      <c r="C671">
        <v>176.65850800000001</v>
      </c>
      <c r="D671">
        <f t="shared" si="20"/>
        <v>-3.3052693732511752E-3</v>
      </c>
      <c r="F671">
        <v>9360.5498050000006</v>
      </c>
      <c r="G671">
        <f t="shared" si="21"/>
        <v>-2.731211535506187E-3</v>
      </c>
    </row>
    <row r="672" spans="2:7" x14ac:dyDescent="0.35">
      <c r="B672" s="133">
        <v>42880</v>
      </c>
      <c r="C672">
        <v>177.468323</v>
      </c>
      <c r="D672">
        <f t="shared" si="20"/>
        <v>4.5735953378058733E-3</v>
      </c>
      <c r="F672">
        <v>9509.75</v>
      </c>
      <c r="G672">
        <f t="shared" si="21"/>
        <v>1.5813559479179021E-2</v>
      </c>
    </row>
    <row r="673" spans="2:7" x14ac:dyDescent="0.35">
      <c r="B673" s="133">
        <v>42881</v>
      </c>
      <c r="C673">
        <v>184.74735999999999</v>
      </c>
      <c r="D673">
        <f t="shared" si="20"/>
        <v>4.0197139128292793E-2</v>
      </c>
      <c r="F673">
        <v>9595.0996090000008</v>
      </c>
      <c r="G673">
        <f t="shared" si="21"/>
        <v>8.934922656238237E-3</v>
      </c>
    </row>
    <row r="674" spans="2:7" x14ac:dyDescent="0.35">
      <c r="B674" s="133">
        <v>42884</v>
      </c>
      <c r="C674">
        <v>183.97357199999999</v>
      </c>
      <c r="D674">
        <f t="shared" si="20"/>
        <v>-4.1971532873355741E-3</v>
      </c>
      <c r="F674">
        <v>9604.9003909999992</v>
      </c>
      <c r="G674">
        <f t="shared" si="21"/>
        <v>1.0209148803387073E-3</v>
      </c>
    </row>
    <row r="675" spans="2:7" x14ac:dyDescent="0.35">
      <c r="B675" s="133">
        <v>42885</v>
      </c>
      <c r="C675">
        <v>191.04567</v>
      </c>
      <c r="D675">
        <f t="shared" si="20"/>
        <v>3.7720392553682258E-2</v>
      </c>
      <c r="F675">
        <v>9624.5498050000006</v>
      </c>
      <c r="G675">
        <f t="shared" si="21"/>
        <v>2.0436799428735597E-3</v>
      </c>
    </row>
    <row r="676" spans="2:7" x14ac:dyDescent="0.35">
      <c r="B676" s="133">
        <v>42886</v>
      </c>
      <c r="C676">
        <v>192.647232</v>
      </c>
      <c r="D676">
        <f t="shared" si="20"/>
        <v>8.3481935319835547E-3</v>
      </c>
      <c r="F676">
        <v>9621.25</v>
      </c>
      <c r="G676">
        <f t="shared" si="21"/>
        <v>-3.4291170704974611E-4</v>
      </c>
    </row>
    <row r="677" spans="2:7" x14ac:dyDescent="0.35">
      <c r="B677" s="133">
        <v>42887</v>
      </c>
      <c r="C677">
        <v>191.17160000000001</v>
      </c>
      <c r="D677">
        <f t="shared" si="20"/>
        <v>-7.6892489240819508E-3</v>
      </c>
      <c r="F677">
        <v>9616.0996090000008</v>
      </c>
      <c r="G677">
        <f t="shared" si="21"/>
        <v>-5.3545745414404901E-4</v>
      </c>
    </row>
    <row r="678" spans="2:7" x14ac:dyDescent="0.35">
      <c r="B678" s="133">
        <v>42888</v>
      </c>
      <c r="C678">
        <v>195.76937899999999</v>
      </c>
      <c r="D678">
        <f t="shared" si="20"/>
        <v>2.3765874673775163E-2</v>
      </c>
      <c r="F678">
        <v>9653.5</v>
      </c>
      <c r="G678">
        <f t="shared" si="21"/>
        <v>3.8818074814882435E-3</v>
      </c>
    </row>
    <row r="679" spans="2:7" x14ac:dyDescent="0.35">
      <c r="B679" s="133">
        <v>42891</v>
      </c>
      <c r="C679">
        <v>195.16655</v>
      </c>
      <c r="D679">
        <f t="shared" si="20"/>
        <v>-3.0840321039148685E-3</v>
      </c>
      <c r="F679">
        <v>9675.0996090000008</v>
      </c>
      <c r="G679">
        <f t="shared" si="21"/>
        <v>2.2349904729888261E-3</v>
      </c>
    </row>
    <row r="680" spans="2:7" x14ac:dyDescent="0.35">
      <c r="B680" s="133">
        <v>42892</v>
      </c>
      <c r="C680">
        <v>200.64610300000001</v>
      </c>
      <c r="D680">
        <f t="shared" si="20"/>
        <v>2.7689378055616887E-2</v>
      </c>
      <c r="F680">
        <v>9637.1503909999992</v>
      </c>
      <c r="G680">
        <f t="shared" si="21"/>
        <v>-3.9300720366885139E-3</v>
      </c>
    </row>
    <row r="681" spans="2:7" x14ac:dyDescent="0.35">
      <c r="B681" s="133">
        <v>42893</v>
      </c>
      <c r="C681">
        <v>198.774551</v>
      </c>
      <c r="D681">
        <f t="shared" si="20"/>
        <v>-9.3714016957956465E-3</v>
      </c>
      <c r="F681">
        <v>9663.9003909999992</v>
      </c>
      <c r="G681">
        <f t="shared" si="21"/>
        <v>2.7718715866224823E-3</v>
      </c>
    </row>
    <row r="682" spans="2:7" x14ac:dyDescent="0.35">
      <c r="B682" s="133">
        <v>42894</v>
      </c>
      <c r="C682">
        <v>197.17297400000001</v>
      </c>
      <c r="D682">
        <f t="shared" si="20"/>
        <v>-8.089888854664537E-3</v>
      </c>
      <c r="F682">
        <v>9647.25</v>
      </c>
      <c r="G682">
        <f t="shared" si="21"/>
        <v>-1.7244332718597184E-3</v>
      </c>
    </row>
    <row r="683" spans="2:7" x14ac:dyDescent="0.35">
      <c r="B683" s="133">
        <v>42895</v>
      </c>
      <c r="C683">
        <v>197.766876</v>
      </c>
      <c r="D683">
        <f t="shared" si="20"/>
        <v>3.0075589873946123E-3</v>
      </c>
      <c r="F683">
        <v>9668.25</v>
      </c>
      <c r="G683">
        <f t="shared" si="21"/>
        <v>2.1744203643893584E-3</v>
      </c>
    </row>
    <row r="684" spans="2:7" x14ac:dyDescent="0.35">
      <c r="B684" s="133">
        <v>42898</v>
      </c>
      <c r="C684">
        <v>193.034119</v>
      </c>
      <c r="D684">
        <f t="shared" si="20"/>
        <v>-2.4221987418218453E-2</v>
      </c>
      <c r="F684">
        <v>9616.4003909999992</v>
      </c>
      <c r="G684">
        <f t="shared" si="21"/>
        <v>-5.3773060840045057E-3</v>
      </c>
    </row>
    <row r="685" spans="2:7" x14ac:dyDescent="0.35">
      <c r="B685" s="133">
        <v>42899</v>
      </c>
      <c r="C685">
        <v>196.30024700000001</v>
      </c>
      <c r="D685">
        <f t="shared" si="20"/>
        <v>1.6778403895628454E-2</v>
      </c>
      <c r="F685">
        <v>9606.9003909999992</v>
      </c>
      <c r="G685">
        <f t="shared" si="21"/>
        <v>-9.8838392855783263E-4</v>
      </c>
    </row>
    <row r="686" spans="2:7" x14ac:dyDescent="0.35">
      <c r="B686" s="133">
        <v>42900</v>
      </c>
      <c r="C686">
        <v>193.60095200000001</v>
      </c>
      <c r="D686">
        <f t="shared" si="20"/>
        <v>-1.3846267374011111E-2</v>
      </c>
      <c r="F686">
        <v>9618.1503909999992</v>
      </c>
      <c r="G686">
        <f t="shared" si="21"/>
        <v>1.1703481474951863E-3</v>
      </c>
    </row>
    <row r="687" spans="2:7" x14ac:dyDescent="0.35">
      <c r="B687" s="133">
        <v>42901</v>
      </c>
      <c r="C687">
        <v>191.48654199999999</v>
      </c>
      <c r="D687">
        <f t="shared" si="20"/>
        <v>-1.0981562796987311E-2</v>
      </c>
      <c r="F687">
        <v>9578.0498050000006</v>
      </c>
      <c r="G687">
        <f t="shared" si="21"/>
        <v>-4.1779772998651729E-3</v>
      </c>
    </row>
    <row r="688" spans="2:7" x14ac:dyDescent="0.35">
      <c r="B688" s="133">
        <v>42902</v>
      </c>
      <c r="C688">
        <v>191.12660199999999</v>
      </c>
      <c r="D688">
        <f t="shared" si="20"/>
        <v>-1.8814832256869075E-3</v>
      </c>
      <c r="F688">
        <v>9588.0498050000006</v>
      </c>
      <c r="G688">
        <f t="shared" si="21"/>
        <v>1.043509228367868E-3</v>
      </c>
    </row>
    <row r="689" spans="2:7" x14ac:dyDescent="0.35">
      <c r="B689" s="133">
        <v>42905</v>
      </c>
      <c r="C689">
        <v>192.87217699999999</v>
      </c>
      <c r="D689">
        <f t="shared" si="20"/>
        <v>9.0916279905736194E-3</v>
      </c>
      <c r="F689">
        <v>9657.5498050000006</v>
      </c>
      <c r="G689">
        <f t="shared" si="21"/>
        <v>7.2224616041420171E-3</v>
      </c>
    </row>
    <row r="690" spans="2:7" x14ac:dyDescent="0.35">
      <c r="B690" s="133">
        <v>42906</v>
      </c>
      <c r="C690">
        <v>195.04956100000001</v>
      </c>
      <c r="D690">
        <f t="shared" si="20"/>
        <v>1.1226011091527406E-2</v>
      </c>
      <c r="F690">
        <v>9653.5</v>
      </c>
      <c r="G690">
        <f t="shared" si="21"/>
        <v>-4.1942878302995252E-4</v>
      </c>
    </row>
    <row r="691" spans="2:7" x14ac:dyDescent="0.35">
      <c r="B691" s="133">
        <v>42907</v>
      </c>
      <c r="C691">
        <v>196.37222299999999</v>
      </c>
      <c r="D691">
        <f t="shared" si="20"/>
        <v>6.7582699193439238E-3</v>
      </c>
      <c r="F691">
        <v>9633.5996090000008</v>
      </c>
      <c r="G691">
        <f t="shared" si="21"/>
        <v>-2.063596752800555E-3</v>
      </c>
    </row>
    <row r="692" spans="2:7" x14ac:dyDescent="0.35">
      <c r="B692" s="133">
        <v>42908</v>
      </c>
      <c r="C692">
        <v>193.67295799999999</v>
      </c>
      <c r="D692">
        <f t="shared" si="20"/>
        <v>-1.3841002138314224E-2</v>
      </c>
      <c r="F692">
        <v>9630</v>
      </c>
      <c r="G692">
        <f t="shared" si="21"/>
        <v>-3.7372133089965981E-4</v>
      </c>
    </row>
    <row r="693" spans="2:7" x14ac:dyDescent="0.35">
      <c r="B693" s="133">
        <v>42909</v>
      </c>
      <c r="C693">
        <v>192.27832000000001</v>
      </c>
      <c r="D693">
        <f t="shared" si="20"/>
        <v>-7.2270472967902117E-3</v>
      </c>
      <c r="F693">
        <v>9574.9501949999994</v>
      </c>
      <c r="G693">
        <f t="shared" si="21"/>
        <v>-5.7328923234323753E-3</v>
      </c>
    </row>
    <row r="694" spans="2:7" x14ac:dyDescent="0.35">
      <c r="B694" s="133">
        <v>42913</v>
      </c>
      <c r="C694">
        <v>189.41708399999999</v>
      </c>
      <c r="D694">
        <f t="shared" si="20"/>
        <v>-1.4992528411699702E-2</v>
      </c>
      <c r="F694">
        <v>9511.4003909999992</v>
      </c>
      <c r="G694">
        <f t="shared" si="21"/>
        <v>-6.6592131960610508E-3</v>
      </c>
    </row>
    <row r="695" spans="2:7" x14ac:dyDescent="0.35">
      <c r="B695" s="133">
        <v>42914</v>
      </c>
      <c r="C695">
        <v>186.447891</v>
      </c>
      <c r="D695">
        <f t="shared" si="20"/>
        <v>-1.5799582100392708E-2</v>
      </c>
      <c r="F695">
        <v>9491.25</v>
      </c>
      <c r="G695">
        <f t="shared" si="21"/>
        <v>-2.1207987452343496E-3</v>
      </c>
    </row>
    <row r="696" spans="2:7" x14ac:dyDescent="0.35">
      <c r="B696" s="133">
        <v>42915</v>
      </c>
      <c r="C696">
        <v>189.58805799999999</v>
      </c>
      <c r="D696">
        <f t="shared" si="20"/>
        <v>1.6701807387868434E-2</v>
      </c>
      <c r="F696">
        <v>9504.0996090000008</v>
      </c>
      <c r="G696">
        <f t="shared" si="21"/>
        <v>1.3529217650096849E-3</v>
      </c>
    </row>
    <row r="697" spans="2:7" x14ac:dyDescent="0.35">
      <c r="B697" s="133">
        <v>42916</v>
      </c>
      <c r="C697">
        <v>190.76672400000001</v>
      </c>
      <c r="D697">
        <f t="shared" si="20"/>
        <v>6.1977386833748354E-3</v>
      </c>
      <c r="F697">
        <v>9520.9003909999992</v>
      </c>
      <c r="G697">
        <f t="shared" si="21"/>
        <v>1.7661799072115796E-3</v>
      </c>
    </row>
    <row r="698" spans="2:7" x14ac:dyDescent="0.35">
      <c r="B698" s="133">
        <v>42919</v>
      </c>
      <c r="C698">
        <v>189.46206699999999</v>
      </c>
      <c r="D698">
        <f t="shared" si="20"/>
        <v>-6.8625109460927003E-3</v>
      </c>
      <c r="F698">
        <v>9615</v>
      </c>
      <c r="G698">
        <f t="shared" si="21"/>
        <v>9.8349558232155281E-3</v>
      </c>
    </row>
    <row r="699" spans="2:7" x14ac:dyDescent="0.35">
      <c r="B699" s="133">
        <v>42920</v>
      </c>
      <c r="C699">
        <v>191.09063699999999</v>
      </c>
      <c r="D699">
        <f t="shared" si="20"/>
        <v>8.5590244130118644E-3</v>
      </c>
      <c r="F699">
        <v>9613.2998050000006</v>
      </c>
      <c r="G699">
        <f t="shared" si="21"/>
        <v>-1.7684298889375304E-4</v>
      </c>
    </row>
    <row r="700" spans="2:7" x14ac:dyDescent="0.35">
      <c r="B700" s="133">
        <v>42921</v>
      </c>
      <c r="C700">
        <v>193.007126</v>
      </c>
      <c r="D700">
        <f t="shared" si="20"/>
        <v>9.9792557475726577E-3</v>
      </c>
      <c r="F700">
        <v>9637.5996090000008</v>
      </c>
      <c r="G700">
        <f t="shared" si="21"/>
        <v>2.5245383483893983E-3</v>
      </c>
    </row>
    <row r="701" spans="2:7" x14ac:dyDescent="0.35">
      <c r="B701" s="133">
        <v>42922</v>
      </c>
      <c r="C701">
        <v>193.08810399999999</v>
      </c>
      <c r="D701">
        <f t="shared" si="20"/>
        <v>4.1947164790087399E-4</v>
      </c>
      <c r="F701">
        <v>9674.5498050000006</v>
      </c>
      <c r="G701">
        <f t="shared" si="21"/>
        <v>3.8266316500240112E-3</v>
      </c>
    </row>
    <row r="702" spans="2:7" x14ac:dyDescent="0.35">
      <c r="B702" s="133">
        <v>42923</v>
      </c>
      <c r="C702">
        <v>192.62025499999999</v>
      </c>
      <c r="D702">
        <f t="shared" si="20"/>
        <v>-2.4259221690591656E-3</v>
      </c>
      <c r="F702">
        <v>9665.7998050000006</v>
      </c>
      <c r="G702">
        <f t="shared" si="21"/>
        <v>-9.0484409780020373E-4</v>
      </c>
    </row>
    <row r="703" spans="2:7" x14ac:dyDescent="0.35">
      <c r="B703" s="133">
        <v>42926</v>
      </c>
      <c r="C703">
        <v>193.19607500000001</v>
      </c>
      <c r="D703">
        <f t="shared" si="20"/>
        <v>2.984945855151363E-3</v>
      </c>
      <c r="F703">
        <v>9771.0498050000006</v>
      </c>
      <c r="G703">
        <f t="shared" si="21"/>
        <v>1.0830050223239206E-2</v>
      </c>
    </row>
    <row r="704" spans="2:7" x14ac:dyDescent="0.35">
      <c r="B704" s="133">
        <v>42927</v>
      </c>
      <c r="C704">
        <v>201.02398700000001</v>
      </c>
      <c r="D704">
        <f t="shared" si="20"/>
        <v>3.9718633410223352E-2</v>
      </c>
      <c r="F704">
        <v>9786.0498050000006</v>
      </c>
      <c r="G704">
        <f t="shared" si="21"/>
        <v>1.5339700917267616E-3</v>
      </c>
    </row>
    <row r="705" spans="2:7" x14ac:dyDescent="0.35">
      <c r="B705" s="133">
        <v>42928</v>
      </c>
      <c r="C705">
        <v>201.57281499999999</v>
      </c>
      <c r="D705">
        <f t="shared" si="20"/>
        <v>2.7264416272005103E-3</v>
      </c>
      <c r="F705">
        <v>9816.0996090000008</v>
      </c>
      <c r="G705">
        <f t="shared" si="21"/>
        <v>3.065972705832031E-3</v>
      </c>
    </row>
    <row r="706" spans="2:7" x14ac:dyDescent="0.35">
      <c r="B706" s="133">
        <v>42929</v>
      </c>
      <c r="C706">
        <v>202.409592</v>
      </c>
      <c r="D706">
        <f t="shared" si="20"/>
        <v>4.1426467202413794E-3</v>
      </c>
      <c r="F706">
        <v>9891.7001949999994</v>
      </c>
      <c r="G706">
        <f t="shared" si="21"/>
        <v>7.6721864021130678E-3</v>
      </c>
    </row>
    <row r="707" spans="2:7" x14ac:dyDescent="0.35">
      <c r="B707" s="133">
        <v>42930</v>
      </c>
      <c r="C707">
        <v>201.96873500000001</v>
      </c>
      <c r="D707">
        <f t="shared" si="20"/>
        <v>-2.1804194004750662E-3</v>
      </c>
      <c r="F707">
        <v>9886.3496090000008</v>
      </c>
      <c r="G707">
        <f t="shared" si="21"/>
        <v>-5.4106306572737715E-4</v>
      </c>
    </row>
    <row r="708" spans="2:7" x14ac:dyDescent="0.35">
      <c r="B708" s="133">
        <v>42933</v>
      </c>
      <c r="C708">
        <v>205.88265999999999</v>
      </c>
      <c r="D708">
        <f t="shared" si="20"/>
        <v>1.9193486654497237E-2</v>
      </c>
      <c r="F708">
        <v>9915.9501949999994</v>
      </c>
      <c r="G708">
        <f t="shared" si="21"/>
        <v>2.9896131600829611E-3</v>
      </c>
    </row>
    <row r="709" spans="2:7" x14ac:dyDescent="0.35">
      <c r="B709" s="133">
        <v>42934</v>
      </c>
      <c r="C709">
        <v>202.98547400000001</v>
      </c>
      <c r="D709">
        <f t="shared" si="20"/>
        <v>-1.4171975017506271E-2</v>
      </c>
      <c r="F709">
        <v>9827.1503909999992</v>
      </c>
      <c r="G709">
        <f t="shared" si="21"/>
        <v>-8.9955883498210251E-3</v>
      </c>
    </row>
    <row r="710" spans="2:7" x14ac:dyDescent="0.35">
      <c r="B710" s="133">
        <v>42935</v>
      </c>
      <c r="C710">
        <v>203.89418000000001</v>
      </c>
      <c r="D710">
        <f t="shared" si="20"/>
        <v>4.466713938167801E-3</v>
      </c>
      <c r="F710">
        <v>9899.5996090000008</v>
      </c>
      <c r="G710">
        <f t="shared" si="21"/>
        <v>7.3453096674208586E-3</v>
      </c>
    </row>
    <row r="711" spans="2:7" x14ac:dyDescent="0.35">
      <c r="B711" s="133">
        <v>42936</v>
      </c>
      <c r="C711">
        <v>202.21168499999999</v>
      </c>
      <c r="D711">
        <f t="shared" ref="D711:D774" si="22">LN(C711/C710)</f>
        <v>-8.2860395352694575E-3</v>
      </c>
      <c r="F711">
        <v>9873.2998050000006</v>
      </c>
      <c r="G711">
        <f t="shared" si="21"/>
        <v>-2.6601884689521726E-3</v>
      </c>
    </row>
    <row r="712" spans="2:7" x14ac:dyDescent="0.35">
      <c r="B712" s="133">
        <v>42937</v>
      </c>
      <c r="C712">
        <v>205.76568599999999</v>
      </c>
      <c r="D712">
        <f t="shared" si="22"/>
        <v>1.7422980570157186E-2</v>
      </c>
      <c r="F712">
        <v>9915.25</v>
      </c>
      <c r="G712">
        <f t="shared" ref="G712:G775" si="23">LN(F712/F711)</f>
        <v>4.2398516572415487E-3</v>
      </c>
    </row>
    <row r="713" spans="2:7" x14ac:dyDescent="0.35">
      <c r="B713" s="133">
        <v>42940</v>
      </c>
      <c r="C713">
        <v>204.766953</v>
      </c>
      <c r="D713">
        <f t="shared" si="22"/>
        <v>-4.865556963929445E-3</v>
      </c>
      <c r="F713">
        <v>9966.4003909999992</v>
      </c>
      <c r="G713">
        <f t="shared" si="23"/>
        <v>5.1454987739436965E-3</v>
      </c>
    </row>
    <row r="714" spans="2:7" x14ac:dyDescent="0.35">
      <c r="B714" s="133">
        <v>42941</v>
      </c>
      <c r="C714">
        <v>202.82347100000001</v>
      </c>
      <c r="D714">
        <f t="shared" si="22"/>
        <v>-9.5365181060810718E-3</v>
      </c>
      <c r="F714">
        <v>9964.5498050000006</v>
      </c>
      <c r="G714">
        <f t="shared" si="23"/>
        <v>-1.8569972701930251E-4</v>
      </c>
    </row>
    <row r="715" spans="2:7" x14ac:dyDescent="0.35">
      <c r="B715" s="133">
        <v>42942</v>
      </c>
      <c r="C715">
        <v>204.36206100000001</v>
      </c>
      <c r="D715">
        <f t="shared" si="22"/>
        <v>7.5572298213194382E-3</v>
      </c>
      <c r="F715">
        <v>10020.650390999999</v>
      </c>
      <c r="G715">
        <f t="shared" si="23"/>
        <v>5.6142278090967803E-3</v>
      </c>
    </row>
    <row r="716" spans="2:7" x14ac:dyDescent="0.35">
      <c r="B716" s="133">
        <v>42943</v>
      </c>
      <c r="C716">
        <v>211.24522400000001</v>
      </c>
      <c r="D716">
        <f t="shared" si="22"/>
        <v>3.3126428142082179E-2</v>
      </c>
      <c r="F716">
        <v>10020.549805000001</v>
      </c>
      <c r="G716">
        <f t="shared" si="23"/>
        <v>-1.0037921782736369E-5</v>
      </c>
    </row>
    <row r="717" spans="2:7" x14ac:dyDescent="0.35">
      <c r="B717" s="133">
        <v>42944</v>
      </c>
      <c r="C717">
        <v>213.98947100000001</v>
      </c>
      <c r="D717">
        <f t="shared" si="22"/>
        <v>1.2907155179177926E-2</v>
      </c>
      <c r="F717">
        <v>10014.5</v>
      </c>
      <c r="G717">
        <f t="shared" si="23"/>
        <v>-6.039221507066813E-4</v>
      </c>
    </row>
    <row r="718" spans="2:7" x14ac:dyDescent="0.35">
      <c r="B718" s="133">
        <v>42947</v>
      </c>
      <c r="C718">
        <v>212.43289200000001</v>
      </c>
      <c r="D718">
        <f t="shared" si="22"/>
        <v>-7.3006767414000385E-3</v>
      </c>
      <c r="F718">
        <v>10077.099609000001</v>
      </c>
      <c r="G718">
        <f t="shared" si="23"/>
        <v>6.2314412774000265E-3</v>
      </c>
    </row>
    <row r="719" spans="2:7" x14ac:dyDescent="0.35">
      <c r="B719" s="133">
        <v>42948</v>
      </c>
      <c r="C719">
        <v>214.124481</v>
      </c>
      <c r="D719">
        <f t="shared" si="22"/>
        <v>7.9313966880168226E-3</v>
      </c>
      <c r="F719">
        <v>10114.650390999999</v>
      </c>
      <c r="G719">
        <f t="shared" si="23"/>
        <v>3.7194225651672984E-3</v>
      </c>
    </row>
    <row r="720" spans="2:7" x14ac:dyDescent="0.35">
      <c r="B720" s="133">
        <v>42949</v>
      </c>
      <c r="C720">
        <v>212.054993</v>
      </c>
      <c r="D720">
        <f t="shared" si="22"/>
        <v>-9.7118908466820326E-3</v>
      </c>
      <c r="F720">
        <v>10081.5</v>
      </c>
      <c r="G720">
        <f t="shared" si="23"/>
        <v>-3.2828455057243439E-3</v>
      </c>
    </row>
    <row r="721" spans="2:7" x14ac:dyDescent="0.35">
      <c r="B721" s="133">
        <v>42950</v>
      </c>
      <c r="C721">
        <v>213.06272899999999</v>
      </c>
      <c r="D721">
        <f t="shared" si="22"/>
        <v>4.7409827227378196E-3</v>
      </c>
      <c r="F721">
        <v>10013.650390999999</v>
      </c>
      <c r="G721">
        <f t="shared" si="23"/>
        <v>-6.7528598208466857E-3</v>
      </c>
    </row>
    <row r="722" spans="2:7" x14ac:dyDescent="0.35">
      <c r="B722" s="133">
        <v>42951</v>
      </c>
      <c r="C722">
        <v>212.75683599999999</v>
      </c>
      <c r="D722">
        <f t="shared" si="22"/>
        <v>-1.4367261523937933E-3</v>
      </c>
      <c r="F722">
        <v>10066.400390999999</v>
      </c>
      <c r="G722">
        <f t="shared" si="23"/>
        <v>5.2539828625622134E-3</v>
      </c>
    </row>
    <row r="723" spans="2:7" x14ac:dyDescent="0.35">
      <c r="B723" s="133">
        <v>42954</v>
      </c>
      <c r="C723">
        <v>215.42012</v>
      </c>
      <c r="D723">
        <f t="shared" si="22"/>
        <v>1.2440269426665382E-2</v>
      </c>
      <c r="F723">
        <v>10057.400390999999</v>
      </c>
      <c r="G723">
        <f t="shared" si="23"/>
        <v>-8.9446329722149781E-4</v>
      </c>
    </row>
    <row r="724" spans="2:7" x14ac:dyDescent="0.35">
      <c r="B724" s="133">
        <v>42955</v>
      </c>
      <c r="C724">
        <v>220.23381000000001</v>
      </c>
      <c r="D724">
        <f t="shared" si="22"/>
        <v>2.2099586762699026E-2</v>
      </c>
      <c r="F724">
        <v>9978.5498050000006</v>
      </c>
      <c r="G724">
        <f t="shared" si="23"/>
        <v>-7.8709511958934639E-3</v>
      </c>
    </row>
    <row r="725" spans="2:7" x14ac:dyDescent="0.35">
      <c r="B725" s="133">
        <v>42956</v>
      </c>
      <c r="C725">
        <v>221.781372</v>
      </c>
      <c r="D725">
        <f t="shared" si="22"/>
        <v>7.0023310801834923E-3</v>
      </c>
      <c r="F725">
        <v>9908.0498050000006</v>
      </c>
      <c r="G725">
        <f t="shared" si="23"/>
        <v>-7.0902312840508989E-3</v>
      </c>
    </row>
    <row r="726" spans="2:7" x14ac:dyDescent="0.35">
      <c r="B726" s="133">
        <v>42957</v>
      </c>
      <c r="C726">
        <v>218.13737499999999</v>
      </c>
      <c r="D726">
        <f t="shared" si="22"/>
        <v>-1.65670609449317E-2</v>
      </c>
      <c r="F726">
        <v>9820.25</v>
      </c>
      <c r="G726">
        <f t="shared" si="23"/>
        <v>-8.9009580697515644E-3</v>
      </c>
    </row>
    <row r="727" spans="2:7" x14ac:dyDescent="0.35">
      <c r="B727" s="133">
        <v>42958</v>
      </c>
      <c r="C727">
        <v>218.83019999999999</v>
      </c>
      <c r="D727">
        <f t="shared" si="22"/>
        <v>3.1710617455588076E-3</v>
      </c>
      <c r="F727">
        <v>9710.7998050000006</v>
      </c>
      <c r="G727">
        <f t="shared" si="23"/>
        <v>-1.1207932172711453E-2</v>
      </c>
    </row>
    <row r="728" spans="2:7" x14ac:dyDescent="0.35">
      <c r="B728" s="133">
        <v>42961</v>
      </c>
      <c r="C728">
        <v>233.27131700000001</v>
      </c>
      <c r="D728">
        <f t="shared" si="22"/>
        <v>6.3906140145357587E-2</v>
      </c>
      <c r="F728">
        <v>9794.1503909999992</v>
      </c>
      <c r="G728">
        <f t="shared" si="23"/>
        <v>8.5466604658390906E-3</v>
      </c>
    </row>
    <row r="729" spans="2:7" x14ac:dyDescent="0.35">
      <c r="B729" s="133">
        <v>42963</v>
      </c>
      <c r="C729">
        <v>229.46533199999999</v>
      </c>
      <c r="D729">
        <f t="shared" si="22"/>
        <v>-1.6450267496140578E-2</v>
      </c>
      <c r="F729">
        <v>9897.2998050000006</v>
      </c>
      <c r="G729">
        <f t="shared" si="23"/>
        <v>1.0476664384708798E-2</v>
      </c>
    </row>
    <row r="730" spans="2:7" x14ac:dyDescent="0.35">
      <c r="B730" s="133">
        <v>42964</v>
      </c>
      <c r="C730">
        <v>230.077179</v>
      </c>
      <c r="D730">
        <f t="shared" si="22"/>
        <v>2.6628542382664752E-3</v>
      </c>
      <c r="F730">
        <v>9904.1503909999992</v>
      </c>
      <c r="G730">
        <f t="shared" si="23"/>
        <v>6.9192773312121419E-4</v>
      </c>
    </row>
    <row r="731" spans="2:7" x14ac:dyDescent="0.35">
      <c r="B731" s="133">
        <v>42965</v>
      </c>
      <c r="C731">
        <v>230.293091</v>
      </c>
      <c r="D731">
        <f t="shared" si="22"/>
        <v>9.3799287182675533E-4</v>
      </c>
      <c r="F731">
        <v>9837.4003909999992</v>
      </c>
      <c r="G731">
        <f t="shared" si="23"/>
        <v>-6.7624124478638317E-3</v>
      </c>
    </row>
    <row r="732" spans="2:7" x14ac:dyDescent="0.35">
      <c r="B732" s="133">
        <v>42968</v>
      </c>
      <c r="C732">
        <v>226.271164</v>
      </c>
      <c r="D732">
        <f t="shared" si="22"/>
        <v>-1.7618685629989302E-2</v>
      </c>
      <c r="F732">
        <v>9754.3496090000008</v>
      </c>
      <c r="G732">
        <f t="shared" si="23"/>
        <v>-8.4781889796909163E-3</v>
      </c>
    </row>
    <row r="733" spans="2:7" x14ac:dyDescent="0.35">
      <c r="B733" s="133">
        <v>42969</v>
      </c>
      <c r="C733">
        <v>226.70306400000001</v>
      </c>
      <c r="D733">
        <f t="shared" si="22"/>
        <v>1.906952334968174E-3</v>
      </c>
      <c r="F733">
        <v>9765.5498050000006</v>
      </c>
      <c r="G733">
        <f t="shared" si="23"/>
        <v>1.1475671048904016E-3</v>
      </c>
    </row>
    <row r="734" spans="2:7" x14ac:dyDescent="0.35">
      <c r="B734" s="133">
        <v>42970</v>
      </c>
      <c r="C734">
        <v>228.51159699999999</v>
      </c>
      <c r="D734">
        <f t="shared" si="22"/>
        <v>7.9458887000030762E-3</v>
      </c>
      <c r="F734">
        <v>9852.5</v>
      </c>
      <c r="G734">
        <f t="shared" si="23"/>
        <v>8.86436370793681E-3</v>
      </c>
    </row>
    <row r="735" spans="2:7" x14ac:dyDescent="0.35">
      <c r="B735" s="133">
        <v>42971</v>
      </c>
      <c r="C735">
        <v>225.30845600000001</v>
      </c>
      <c r="D735">
        <f t="shared" si="22"/>
        <v>-1.4116582868411975E-2</v>
      </c>
      <c r="F735">
        <v>9857.0498050000006</v>
      </c>
      <c r="G735">
        <f t="shared" si="23"/>
        <v>4.6168533790280739E-4</v>
      </c>
    </row>
    <row r="736" spans="2:7" x14ac:dyDescent="0.35">
      <c r="B736" s="133">
        <v>42975</v>
      </c>
      <c r="C736">
        <v>224.291718</v>
      </c>
      <c r="D736">
        <f t="shared" si="22"/>
        <v>-4.5228618315545114E-3</v>
      </c>
      <c r="F736">
        <v>9912.7998050000006</v>
      </c>
      <c r="G736">
        <f t="shared" si="23"/>
        <v>5.6399162236854929E-3</v>
      </c>
    </row>
    <row r="737" spans="2:7" x14ac:dyDescent="0.35">
      <c r="B737" s="133">
        <v>42976</v>
      </c>
      <c r="C737">
        <v>223.59887699999999</v>
      </c>
      <c r="D737">
        <f t="shared" si="22"/>
        <v>-3.0937981746736597E-3</v>
      </c>
      <c r="F737">
        <v>9796.0498050000006</v>
      </c>
      <c r="G737">
        <f t="shared" si="23"/>
        <v>-1.1847608353565242E-2</v>
      </c>
    </row>
    <row r="738" spans="2:7" x14ac:dyDescent="0.35">
      <c r="B738" s="133">
        <v>42977</v>
      </c>
      <c r="C738">
        <v>226.12724299999999</v>
      </c>
      <c r="D738">
        <f t="shared" si="22"/>
        <v>1.1244144051717702E-2</v>
      </c>
      <c r="F738">
        <v>9884.4003909999992</v>
      </c>
      <c r="G738">
        <f t="shared" si="23"/>
        <v>8.978573015302584E-3</v>
      </c>
    </row>
    <row r="739" spans="2:7" x14ac:dyDescent="0.35">
      <c r="B739" s="133">
        <v>42978</v>
      </c>
      <c r="C739">
        <v>229.888229</v>
      </c>
      <c r="D739">
        <f t="shared" si="22"/>
        <v>1.649536697768832E-2</v>
      </c>
      <c r="F739">
        <v>9917.9003909999992</v>
      </c>
      <c r="G739">
        <f t="shared" si="23"/>
        <v>3.3834484514721273E-3</v>
      </c>
    </row>
    <row r="740" spans="2:7" x14ac:dyDescent="0.35">
      <c r="B740" s="133">
        <v>42979</v>
      </c>
      <c r="C740">
        <v>228.790527</v>
      </c>
      <c r="D740">
        <f t="shared" si="22"/>
        <v>-4.7863742598901748E-3</v>
      </c>
      <c r="F740">
        <v>9974.4003909999992</v>
      </c>
      <c r="G740">
        <f t="shared" si="23"/>
        <v>5.6806050294131924E-3</v>
      </c>
    </row>
    <row r="741" spans="2:7" x14ac:dyDescent="0.35">
      <c r="B741" s="133">
        <v>42982</v>
      </c>
      <c r="C741">
        <v>227.08097799999999</v>
      </c>
      <c r="D741">
        <f t="shared" si="22"/>
        <v>-7.5001705310264923E-3</v>
      </c>
      <c r="F741">
        <v>9912.8496090000008</v>
      </c>
      <c r="G741">
        <f t="shared" si="23"/>
        <v>-6.1899939440242299E-3</v>
      </c>
    </row>
    <row r="742" spans="2:7" x14ac:dyDescent="0.35">
      <c r="B742" s="133">
        <v>42983</v>
      </c>
      <c r="C742">
        <v>237.23024000000001</v>
      </c>
      <c r="D742">
        <f t="shared" si="22"/>
        <v>4.3724461204732189E-2</v>
      </c>
      <c r="F742">
        <v>9952.2001949999994</v>
      </c>
      <c r="G742">
        <f t="shared" si="23"/>
        <v>3.9617960043635912E-3</v>
      </c>
    </row>
    <row r="743" spans="2:7" x14ac:dyDescent="0.35">
      <c r="B743" s="133">
        <v>42984</v>
      </c>
      <c r="C743">
        <v>235.02583300000001</v>
      </c>
      <c r="D743">
        <f t="shared" si="22"/>
        <v>-9.3357105880626529E-3</v>
      </c>
      <c r="F743">
        <v>9916.2001949999994</v>
      </c>
      <c r="G743">
        <f t="shared" si="23"/>
        <v>-3.6238487940832057E-3</v>
      </c>
    </row>
    <row r="744" spans="2:7" x14ac:dyDescent="0.35">
      <c r="B744" s="133">
        <v>42985</v>
      </c>
      <c r="C744">
        <v>236.096542</v>
      </c>
      <c r="D744">
        <f t="shared" si="22"/>
        <v>4.5453618857793339E-3</v>
      </c>
      <c r="F744">
        <v>9929.9003909999992</v>
      </c>
      <c r="G744">
        <f t="shared" si="23"/>
        <v>1.3806438314551746E-3</v>
      </c>
    </row>
    <row r="745" spans="2:7" x14ac:dyDescent="0.35">
      <c r="B745" s="133">
        <v>42986</v>
      </c>
      <c r="C745">
        <v>247.361557</v>
      </c>
      <c r="D745">
        <f t="shared" si="22"/>
        <v>4.6610262200935698E-2</v>
      </c>
      <c r="F745">
        <v>9934.7998050000006</v>
      </c>
      <c r="G745">
        <f t="shared" si="23"/>
        <v>4.9327843370447781E-4</v>
      </c>
    </row>
    <row r="746" spans="2:7" x14ac:dyDescent="0.35">
      <c r="B746" s="133">
        <v>42989</v>
      </c>
      <c r="C746">
        <v>248.891098</v>
      </c>
      <c r="D746">
        <f t="shared" si="22"/>
        <v>6.1643835174867625E-3</v>
      </c>
      <c r="F746">
        <v>10006.049805000001</v>
      </c>
      <c r="G746">
        <f t="shared" si="23"/>
        <v>7.146165244468667E-3</v>
      </c>
    </row>
    <row r="747" spans="2:7" x14ac:dyDescent="0.35">
      <c r="B747" s="133">
        <v>42990</v>
      </c>
      <c r="C747">
        <v>257.38479599999999</v>
      </c>
      <c r="D747">
        <f t="shared" si="22"/>
        <v>3.3556782452066621E-2</v>
      </c>
      <c r="F747">
        <v>10093.049805000001</v>
      </c>
      <c r="G747">
        <f t="shared" si="23"/>
        <v>8.6571582855741649E-3</v>
      </c>
    </row>
    <row r="748" spans="2:7" x14ac:dyDescent="0.35">
      <c r="B748" s="133">
        <v>42991</v>
      </c>
      <c r="C748">
        <v>251.94129899999999</v>
      </c>
      <c r="D748">
        <f t="shared" si="22"/>
        <v>-2.13761059180132E-2</v>
      </c>
      <c r="F748">
        <v>10079.299805000001</v>
      </c>
      <c r="G748">
        <f t="shared" si="23"/>
        <v>-1.3632524118722953E-3</v>
      </c>
    </row>
    <row r="749" spans="2:7" x14ac:dyDescent="0.35">
      <c r="B749" s="133">
        <v>42992</v>
      </c>
      <c r="C749">
        <v>256.92593399999998</v>
      </c>
      <c r="D749">
        <f t="shared" si="22"/>
        <v>1.9591728906273989E-2</v>
      </c>
      <c r="F749">
        <v>10086.599609000001</v>
      </c>
      <c r="G749">
        <f t="shared" si="23"/>
        <v>7.2397507980981226E-4</v>
      </c>
    </row>
    <row r="750" spans="2:7" x14ac:dyDescent="0.35">
      <c r="B750" s="133">
        <v>42993</v>
      </c>
      <c r="C750">
        <v>258.76144399999998</v>
      </c>
      <c r="D750">
        <f t="shared" si="22"/>
        <v>7.1187228142125273E-3</v>
      </c>
      <c r="F750">
        <v>10085.400390999999</v>
      </c>
      <c r="G750">
        <f t="shared" si="23"/>
        <v>-1.1889926645001482E-4</v>
      </c>
    </row>
    <row r="751" spans="2:7" x14ac:dyDescent="0.35">
      <c r="B751" s="133">
        <v>42996</v>
      </c>
      <c r="C751">
        <v>263.72445699999997</v>
      </c>
      <c r="D751">
        <f t="shared" si="22"/>
        <v>1.899826298194535E-2</v>
      </c>
      <c r="F751">
        <v>10153.099609000001</v>
      </c>
      <c r="G751">
        <f t="shared" si="23"/>
        <v>6.6901668116200932E-3</v>
      </c>
    </row>
    <row r="752" spans="2:7" x14ac:dyDescent="0.35">
      <c r="B752" s="133">
        <v>42997</v>
      </c>
      <c r="C752">
        <v>271.819031</v>
      </c>
      <c r="D752">
        <f t="shared" si="22"/>
        <v>3.02316830589314E-2</v>
      </c>
      <c r="F752">
        <v>10147.549805000001</v>
      </c>
      <c r="G752">
        <f t="shared" si="23"/>
        <v>-5.4676124148333918E-4</v>
      </c>
    </row>
    <row r="753" spans="2:7" x14ac:dyDescent="0.35">
      <c r="B753" s="133">
        <v>42998</v>
      </c>
      <c r="C753">
        <v>274.05334499999998</v>
      </c>
      <c r="D753">
        <f t="shared" si="22"/>
        <v>8.1862595577469697E-3</v>
      </c>
      <c r="F753">
        <v>10141.150390999999</v>
      </c>
      <c r="G753">
        <f t="shared" si="23"/>
        <v>-6.308353073781371E-4</v>
      </c>
    </row>
    <row r="754" spans="2:7" x14ac:dyDescent="0.35">
      <c r="B754" s="133">
        <v>42999</v>
      </c>
      <c r="C754">
        <v>277.94491599999998</v>
      </c>
      <c r="D754">
        <f t="shared" si="22"/>
        <v>1.4100172953155759E-2</v>
      </c>
      <c r="F754">
        <v>10121.900390999999</v>
      </c>
      <c r="G754">
        <f t="shared" si="23"/>
        <v>-1.9000106152037475E-3</v>
      </c>
    </row>
    <row r="755" spans="2:7" x14ac:dyDescent="0.35">
      <c r="B755" s="133">
        <v>43000</v>
      </c>
      <c r="C755">
        <v>263.15673800000002</v>
      </c>
      <c r="D755">
        <f t="shared" si="22"/>
        <v>-5.467313353251544E-2</v>
      </c>
      <c r="F755">
        <v>9964.4003909999992</v>
      </c>
      <c r="G755">
        <f t="shared" si="23"/>
        <v>-1.5682651547604121E-2</v>
      </c>
    </row>
    <row r="756" spans="2:7" x14ac:dyDescent="0.35">
      <c r="B756" s="133">
        <v>43003</v>
      </c>
      <c r="C756">
        <v>266.38906900000001</v>
      </c>
      <c r="D756">
        <f t="shared" si="22"/>
        <v>1.2208088901968325E-2</v>
      </c>
      <c r="F756">
        <v>9872.5996090000008</v>
      </c>
      <c r="G756">
        <f t="shared" si="23"/>
        <v>-9.2555766847052124E-3</v>
      </c>
    </row>
    <row r="757" spans="2:7" x14ac:dyDescent="0.35">
      <c r="B757" s="133">
        <v>43004</v>
      </c>
      <c r="C757">
        <v>262.36926299999999</v>
      </c>
      <c r="D757">
        <f t="shared" si="22"/>
        <v>-1.5204993290674203E-2</v>
      </c>
      <c r="F757">
        <v>9871.5</v>
      </c>
      <c r="G757">
        <f t="shared" si="23"/>
        <v>-1.1138608727806727E-4</v>
      </c>
    </row>
    <row r="758" spans="2:7" x14ac:dyDescent="0.35">
      <c r="B758" s="133">
        <v>43005</v>
      </c>
      <c r="C758">
        <v>258.06552099999999</v>
      </c>
      <c r="D758">
        <f t="shared" si="22"/>
        <v>-1.6539402207184986E-2</v>
      </c>
      <c r="F758">
        <v>9735.75</v>
      </c>
      <c r="G758">
        <f t="shared" si="23"/>
        <v>-1.3847140123069935E-2</v>
      </c>
    </row>
    <row r="759" spans="2:7" x14ac:dyDescent="0.35">
      <c r="B759" s="133">
        <v>43006</v>
      </c>
      <c r="C759">
        <v>267.85412600000001</v>
      </c>
      <c r="D759">
        <f t="shared" si="22"/>
        <v>3.7229016308191656E-2</v>
      </c>
      <c r="F759">
        <v>9768.9501949999994</v>
      </c>
      <c r="G759">
        <f t="shared" si="23"/>
        <v>3.4043309286948737E-3</v>
      </c>
    </row>
    <row r="760" spans="2:7" x14ac:dyDescent="0.35">
      <c r="B760" s="133">
        <v>43007</v>
      </c>
      <c r="C760">
        <v>269.044556</v>
      </c>
      <c r="D760">
        <f t="shared" si="22"/>
        <v>4.434475221058224E-3</v>
      </c>
      <c r="F760">
        <v>9788.5996090000008</v>
      </c>
      <c r="G760">
        <f t="shared" si="23"/>
        <v>2.0093949199573736E-3</v>
      </c>
    </row>
    <row r="761" spans="2:7" x14ac:dyDescent="0.35">
      <c r="B761" s="133">
        <v>43011</v>
      </c>
      <c r="C761">
        <v>269.48400900000001</v>
      </c>
      <c r="D761">
        <f t="shared" si="22"/>
        <v>1.6320512080677829E-3</v>
      </c>
      <c r="F761">
        <v>9859.5</v>
      </c>
      <c r="G761">
        <f t="shared" si="23"/>
        <v>7.2170540818747809E-3</v>
      </c>
    </row>
    <row r="762" spans="2:7" x14ac:dyDescent="0.35">
      <c r="B762" s="133">
        <v>43012</v>
      </c>
      <c r="C762">
        <v>265.72061200000002</v>
      </c>
      <c r="D762">
        <f t="shared" si="22"/>
        <v>-1.4063626810899251E-2</v>
      </c>
      <c r="F762">
        <v>9914.9003909999992</v>
      </c>
      <c r="G762">
        <f t="shared" si="23"/>
        <v>5.6032582381966714E-3</v>
      </c>
    </row>
    <row r="763" spans="2:7" x14ac:dyDescent="0.35">
      <c r="B763" s="133">
        <v>43013</v>
      </c>
      <c r="C763">
        <v>263.303223</v>
      </c>
      <c r="D763">
        <f t="shared" si="22"/>
        <v>-9.1391187533446921E-3</v>
      </c>
      <c r="F763">
        <v>9888.7001949999994</v>
      </c>
      <c r="G763">
        <f t="shared" si="23"/>
        <v>-2.6460048184264958E-3</v>
      </c>
    </row>
    <row r="764" spans="2:7" x14ac:dyDescent="0.35">
      <c r="B764" s="133">
        <v>43014</v>
      </c>
      <c r="C764">
        <v>264.54855300000003</v>
      </c>
      <c r="D764">
        <f t="shared" si="22"/>
        <v>4.7184924523932048E-3</v>
      </c>
      <c r="F764">
        <v>9979.7001949999994</v>
      </c>
      <c r="G764">
        <f t="shared" si="23"/>
        <v>9.1603384816091593E-3</v>
      </c>
    </row>
    <row r="765" spans="2:7" x14ac:dyDescent="0.35">
      <c r="B765" s="133">
        <v>43017</v>
      </c>
      <c r="C765">
        <v>264.09072900000001</v>
      </c>
      <c r="D765">
        <f t="shared" si="22"/>
        <v>-1.732085110014805E-3</v>
      </c>
      <c r="F765">
        <v>9988.75</v>
      </c>
      <c r="G765">
        <f t="shared" si="23"/>
        <v>9.0641041555257463E-4</v>
      </c>
    </row>
    <row r="766" spans="2:7" x14ac:dyDescent="0.35">
      <c r="B766" s="133">
        <v>43018</v>
      </c>
      <c r="C766">
        <v>272.01129200000003</v>
      </c>
      <c r="D766">
        <f t="shared" si="22"/>
        <v>2.9550865580470431E-2</v>
      </c>
      <c r="F766">
        <v>10016.950194999999</v>
      </c>
      <c r="G766">
        <f t="shared" si="23"/>
        <v>2.8192178632117566E-3</v>
      </c>
    </row>
    <row r="767" spans="2:7" x14ac:dyDescent="0.35">
      <c r="B767" s="133">
        <v>43019</v>
      </c>
      <c r="C767">
        <v>277.79843099999999</v>
      </c>
      <c r="D767">
        <f t="shared" si="22"/>
        <v>2.1052202215961349E-2</v>
      </c>
      <c r="F767">
        <v>9984.7998050000006</v>
      </c>
      <c r="G767">
        <f t="shared" si="23"/>
        <v>-3.2147604773255672E-3</v>
      </c>
    </row>
    <row r="768" spans="2:7" x14ac:dyDescent="0.35">
      <c r="B768" s="133">
        <v>43020</v>
      </c>
      <c r="C768">
        <v>279.09863300000001</v>
      </c>
      <c r="D768">
        <f t="shared" si="22"/>
        <v>4.669460288090007E-3</v>
      </c>
      <c r="F768">
        <v>10096.400390999999</v>
      </c>
      <c r="G768">
        <f t="shared" si="23"/>
        <v>1.1115046299619099E-2</v>
      </c>
    </row>
    <row r="769" spans="2:7" x14ac:dyDescent="0.35">
      <c r="B769" s="133">
        <v>43021</v>
      </c>
      <c r="C769">
        <v>278.89718599999998</v>
      </c>
      <c r="D769">
        <f t="shared" si="22"/>
        <v>-7.2203769954009428E-4</v>
      </c>
      <c r="F769">
        <v>10167.450194999999</v>
      </c>
      <c r="G769">
        <f t="shared" si="23"/>
        <v>7.0124969442576053E-3</v>
      </c>
    </row>
    <row r="770" spans="2:7" x14ac:dyDescent="0.35">
      <c r="B770" s="133">
        <v>43024</v>
      </c>
      <c r="C770">
        <v>278.79647799999998</v>
      </c>
      <c r="D770">
        <f t="shared" si="22"/>
        <v>-3.6115884972533126E-4</v>
      </c>
      <c r="F770">
        <v>10230.849609000001</v>
      </c>
      <c r="G770">
        <f t="shared" si="23"/>
        <v>6.2161669118533233E-3</v>
      </c>
    </row>
    <row r="771" spans="2:7" x14ac:dyDescent="0.35">
      <c r="B771" s="133">
        <v>43025</v>
      </c>
      <c r="C771">
        <v>274.53860500000002</v>
      </c>
      <c r="D771">
        <f t="shared" si="22"/>
        <v>-1.5390157511129396E-2</v>
      </c>
      <c r="F771">
        <v>10234.450194999999</v>
      </c>
      <c r="G771">
        <f t="shared" si="23"/>
        <v>3.5187229814695437E-4</v>
      </c>
    </row>
    <row r="772" spans="2:7" x14ac:dyDescent="0.35">
      <c r="B772" s="133">
        <v>43026</v>
      </c>
      <c r="C772">
        <v>288.12728900000002</v>
      </c>
      <c r="D772">
        <f t="shared" si="22"/>
        <v>4.831046960407772E-2</v>
      </c>
      <c r="F772">
        <v>10210.849609000001</v>
      </c>
      <c r="G772">
        <f t="shared" si="23"/>
        <v>-2.3086574135513954E-3</v>
      </c>
    </row>
    <row r="773" spans="2:7" x14ac:dyDescent="0.35">
      <c r="B773" s="133">
        <v>43027</v>
      </c>
      <c r="C773">
        <v>285.160461</v>
      </c>
      <c r="D773">
        <f t="shared" si="22"/>
        <v>-1.0350315303507277E-2</v>
      </c>
      <c r="F773">
        <v>10146.549805000001</v>
      </c>
      <c r="G773">
        <f t="shared" si="23"/>
        <v>-6.3171151207391755E-3</v>
      </c>
    </row>
    <row r="774" spans="2:7" x14ac:dyDescent="0.35">
      <c r="B774" s="133">
        <v>43031</v>
      </c>
      <c r="C774">
        <v>295.26956200000001</v>
      </c>
      <c r="D774">
        <f t="shared" si="22"/>
        <v>3.4836665713758742E-2</v>
      </c>
      <c r="F774">
        <v>10184.849609000001</v>
      </c>
      <c r="G774">
        <f t="shared" si="23"/>
        <v>3.7675566274541117E-3</v>
      </c>
    </row>
    <row r="775" spans="2:7" x14ac:dyDescent="0.35">
      <c r="B775" s="133">
        <v>43032</v>
      </c>
      <c r="C775">
        <v>292.08300800000001</v>
      </c>
      <c r="D775">
        <f t="shared" ref="D775:D838" si="24">LN(C775/C774)</f>
        <v>-1.0850672755459373E-2</v>
      </c>
      <c r="F775">
        <v>10207.700194999999</v>
      </c>
      <c r="G775">
        <f t="shared" si="23"/>
        <v>2.2410729196074247E-3</v>
      </c>
    </row>
    <row r="776" spans="2:7" x14ac:dyDescent="0.35">
      <c r="B776" s="133">
        <v>43033</v>
      </c>
      <c r="C776">
        <v>288.108948</v>
      </c>
      <c r="D776">
        <f t="shared" si="24"/>
        <v>-1.3699335574334672E-2</v>
      </c>
      <c r="F776">
        <v>10295.349609000001</v>
      </c>
      <c r="G776">
        <f t="shared" ref="G776:G839" si="25">LN(F776/F775)</f>
        <v>8.5499424504482131E-3</v>
      </c>
    </row>
    <row r="777" spans="2:7" x14ac:dyDescent="0.35">
      <c r="B777" s="133">
        <v>43034</v>
      </c>
      <c r="C777">
        <v>291.37792999999999</v>
      </c>
      <c r="D777">
        <f t="shared" si="24"/>
        <v>1.1282452807058033E-2</v>
      </c>
      <c r="F777">
        <v>10343.799805000001</v>
      </c>
      <c r="G777">
        <f t="shared" si="25"/>
        <v>4.6949885411209412E-3</v>
      </c>
    </row>
    <row r="778" spans="2:7" x14ac:dyDescent="0.35">
      <c r="B778" s="133">
        <v>43035</v>
      </c>
      <c r="C778">
        <v>290.52633700000001</v>
      </c>
      <c r="D778">
        <f t="shared" si="24"/>
        <v>-2.9269199634737058E-3</v>
      </c>
      <c r="F778">
        <v>10323.049805000001</v>
      </c>
      <c r="G778">
        <f t="shared" si="25"/>
        <v>-2.0080474154512045E-3</v>
      </c>
    </row>
    <row r="779" spans="2:7" x14ac:dyDescent="0.35">
      <c r="B779" s="133">
        <v>43038</v>
      </c>
      <c r="C779">
        <v>294.976563</v>
      </c>
      <c r="D779">
        <f t="shared" si="24"/>
        <v>1.5201672614131924E-2</v>
      </c>
      <c r="F779">
        <v>10363.650390999999</v>
      </c>
      <c r="G779">
        <f t="shared" si="25"/>
        <v>3.9252889775651468E-3</v>
      </c>
    </row>
    <row r="780" spans="2:7" x14ac:dyDescent="0.35">
      <c r="B780" s="133">
        <v>43039</v>
      </c>
      <c r="C780">
        <v>290.59954800000003</v>
      </c>
      <c r="D780">
        <f t="shared" si="24"/>
        <v>-1.4949709993718557E-2</v>
      </c>
      <c r="F780">
        <v>10335.299805000001</v>
      </c>
      <c r="G780">
        <f t="shared" si="25"/>
        <v>-2.7393276914926558E-3</v>
      </c>
    </row>
    <row r="781" spans="2:7" x14ac:dyDescent="0.35">
      <c r="B781" s="133">
        <v>43040</v>
      </c>
      <c r="C781">
        <v>289.921967</v>
      </c>
      <c r="D781">
        <f t="shared" si="24"/>
        <v>-2.3343882705159098E-3</v>
      </c>
      <c r="F781">
        <v>10440.5</v>
      </c>
      <c r="G781">
        <f t="shared" si="25"/>
        <v>1.0127272606719357E-2</v>
      </c>
    </row>
    <row r="782" spans="2:7" x14ac:dyDescent="0.35">
      <c r="B782" s="133">
        <v>43041</v>
      </c>
      <c r="C782">
        <v>287.81591800000001</v>
      </c>
      <c r="D782">
        <f t="shared" si="24"/>
        <v>-7.2907052955445409E-3</v>
      </c>
      <c r="F782">
        <v>10423.799805000001</v>
      </c>
      <c r="G782">
        <f t="shared" si="25"/>
        <v>-1.6008395893971023E-3</v>
      </c>
    </row>
    <row r="783" spans="2:7" x14ac:dyDescent="0.35">
      <c r="B783" s="133">
        <v>43042</v>
      </c>
      <c r="C783">
        <v>288.447723</v>
      </c>
      <c r="D783">
        <f t="shared" si="24"/>
        <v>2.1927645896873821E-3</v>
      </c>
      <c r="F783">
        <v>10452.5</v>
      </c>
      <c r="G783">
        <f t="shared" si="25"/>
        <v>2.7495498100006408E-3</v>
      </c>
    </row>
    <row r="784" spans="2:7" x14ac:dyDescent="0.35">
      <c r="B784" s="133">
        <v>43045</v>
      </c>
      <c r="C784">
        <v>285.73727400000001</v>
      </c>
      <c r="D784">
        <f t="shared" si="24"/>
        <v>-9.4411005058672552E-3</v>
      </c>
      <c r="F784">
        <v>10451.799805000001</v>
      </c>
      <c r="G784">
        <f t="shared" si="25"/>
        <v>-6.6990524130761735E-5</v>
      </c>
    </row>
    <row r="785" spans="2:7" x14ac:dyDescent="0.35">
      <c r="B785" s="133">
        <v>43046</v>
      </c>
      <c r="C785">
        <v>283.09103399999998</v>
      </c>
      <c r="D785">
        <f t="shared" si="24"/>
        <v>-9.3042454215010624E-3</v>
      </c>
      <c r="F785">
        <v>10350.150390999999</v>
      </c>
      <c r="G785">
        <f t="shared" si="25"/>
        <v>-9.7731435872404921E-3</v>
      </c>
    </row>
    <row r="786" spans="2:7" x14ac:dyDescent="0.35">
      <c r="B786" s="133">
        <v>43047</v>
      </c>
      <c r="C786">
        <v>287.16580199999999</v>
      </c>
      <c r="D786">
        <f t="shared" si="24"/>
        <v>1.4291235439447093E-2</v>
      </c>
      <c r="F786">
        <v>10303.150390999999</v>
      </c>
      <c r="G786">
        <f t="shared" si="25"/>
        <v>-4.5513384643521429E-3</v>
      </c>
    </row>
    <row r="787" spans="2:7" x14ac:dyDescent="0.35">
      <c r="B787" s="133">
        <v>43048</v>
      </c>
      <c r="C787">
        <v>283.95169099999998</v>
      </c>
      <c r="D787">
        <f t="shared" si="24"/>
        <v>-1.125563468853872E-2</v>
      </c>
      <c r="F787">
        <v>10308.950194999999</v>
      </c>
      <c r="G787">
        <f t="shared" si="25"/>
        <v>5.6275721427477955E-4</v>
      </c>
    </row>
    <row r="788" spans="2:7" x14ac:dyDescent="0.35">
      <c r="B788" s="133">
        <v>43049</v>
      </c>
      <c r="C788">
        <v>294.43627900000001</v>
      </c>
      <c r="D788">
        <f t="shared" si="24"/>
        <v>3.6258487981879958E-2</v>
      </c>
      <c r="F788">
        <v>10321.75</v>
      </c>
      <c r="G788">
        <f t="shared" si="25"/>
        <v>1.2408504337079174E-3</v>
      </c>
    </row>
    <row r="789" spans="2:7" x14ac:dyDescent="0.35">
      <c r="B789" s="133">
        <v>43052</v>
      </c>
      <c r="C789">
        <v>288.16384900000003</v>
      </c>
      <c r="D789">
        <f t="shared" si="24"/>
        <v>-2.1533371060277365E-2</v>
      </c>
      <c r="F789">
        <v>10224.950194999999</v>
      </c>
      <c r="G789">
        <f t="shared" si="25"/>
        <v>-9.4224883084854036E-3</v>
      </c>
    </row>
    <row r="790" spans="2:7" x14ac:dyDescent="0.35">
      <c r="B790" s="133">
        <v>43053</v>
      </c>
      <c r="C790">
        <v>287.75183099999998</v>
      </c>
      <c r="D790">
        <f t="shared" si="24"/>
        <v>-1.4308277569128069E-3</v>
      </c>
      <c r="F790">
        <v>10186.599609000001</v>
      </c>
      <c r="G790">
        <f t="shared" si="25"/>
        <v>-3.7577382899398573E-3</v>
      </c>
    </row>
    <row r="791" spans="2:7" x14ac:dyDescent="0.35">
      <c r="B791" s="133">
        <v>43054</v>
      </c>
      <c r="C791">
        <v>278.04565400000001</v>
      </c>
      <c r="D791">
        <f t="shared" si="24"/>
        <v>-3.4313087515119009E-2</v>
      </c>
      <c r="F791">
        <v>10118.049805000001</v>
      </c>
      <c r="G791">
        <f t="shared" si="25"/>
        <v>-6.7521544492906921E-3</v>
      </c>
    </row>
    <row r="792" spans="2:7" x14ac:dyDescent="0.35">
      <c r="B792" s="133">
        <v>43055</v>
      </c>
      <c r="C792">
        <v>274.10821499999997</v>
      </c>
      <c r="D792">
        <f t="shared" si="24"/>
        <v>-1.4262349555899789E-2</v>
      </c>
      <c r="F792">
        <v>10214.75</v>
      </c>
      <c r="G792">
        <f t="shared" si="25"/>
        <v>9.5118158839501404E-3</v>
      </c>
    </row>
    <row r="793" spans="2:7" x14ac:dyDescent="0.35">
      <c r="B793" s="133">
        <v>43056</v>
      </c>
      <c r="C793">
        <v>276.214294</v>
      </c>
      <c r="D793">
        <f t="shared" si="24"/>
        <v>7.6540183162561743E-3</v>
      </c>
      <c r="F793">
        <v>10283.599609000001</v>
      </c>
      <c r="G793">
        <f t="shared" si="25"/>
        <v>6.7176010969658972E-3</v>
      </c>
    </row>
    <row r="794" spans="2:7" x14ac:dyDescent="0.35">
      <c r="B794" s="133">
        <v>43059</v>
      </c>
      <c r="C794">
        <v>278.64077800000001</v>
      </c>
      <c r="D794">
        <f t="shared" si="24"/>
        <v>8.7464261976143241E-3</v>
      </c>
      <c r="F794">
        <v>10298.75</v>
      </c>
      <c r="G794">
        <f t="shared" si="25"/>
        <v>1.4721733936202397E-3</v>
      </c>
    </row>
    <row r="795" spans="2:7" x14ac:dyDescent="0.35">
      <c r="B795" s="133">
        <v>43060</v>
      </c>
      <c r="C795">
        <v>284.226471</v>
      </c>
      <c r="D795">
        <f t="shared" si="24"/>
        <v>1.9847935291885943E-2</v>
      </c>
      <c r="F795">
        <v>10326.900390999999</v>
      </c>
      <c r="G795">
        <f t="shared" si="25"/>
        <v>2.729650502687551E-3</v>
      </c>
    </row>
    <row r="796" spans="2:7" x14ac:dyDescent="0.35">
      <c r="B796" s="133">
        <v>43061</v>
      </c>
      <c r="C796">
        <v>280.97576900000001</v>
      </c>
      <c r="D796">
        <f t="shared" si="24"/>
        <v>-1.1502919180066216E-2</v>
      </c>
      <c r="F796">
        <v>10342.299805000001</v>
      </c>
      <c r="G796">
        <f t="shared" si="25"/>
        <v>1.4900834771846359E-3</v>
      </c>
    </row>
    <row r="797" spans="2:7" x14ac:dyDescent="0.35">
      <c r="B797" s="133">
        <v>43062</v>
      </c>
      <c r="C797">
        <v>279.052887</v>
      </c>
      <c r="D797">
        <f t="shared" si="24"/>
        <v>-6.8671113017991581E-3</v>
      </c>
      <c r="F797">
        <v>10348.75</v>
      </c>
      <c r="G797">
        <f t="shared" si="25"/>
        <v>6.2347684334366376E-4</v>
      </c>
    </row>
    <row r="798" spans="2:7" x14ac:dyDescent="0.35">
      <c r="B798" s="133">
        <v>43063</v>
      </c>
      <c r="C798">
        <v>287.01928700000002</v>
      </c>
      <c r="D798">
        <f t="shared" si="24"/>
        <v>2.8148092595167179E-2</v>
      </c>
      <c r="F798">
        <v>10389.700194999999</v>
      </c>
      <c r="G798">
        <f t="shared" si="25"/>
        <v>3.9492100747575863E-3</v>
      </c>
    </row>
    <row r="799" spans="2:7" x14ac:dyDescent="0.35">
      <c r="B799" s="133">
        <v>43066</v>
      </c>
      <c r="C799">
        <v>285.96618699999999</v>
      </c>
      <c r="D799">
        <f t="shared" si="24"/>
        <v>-3.6758390345237777E-3</v>
      </c>
      <c r="F799">
        <v>10399.549805000001</v>
      </c>
      <c r="G799">
        <f t="shared" si="25"/>
        <v>9.4756768396993447E-4</v>
      </c>
    </row>
    <row r="800" spans="2:7" x14ac:dyDescent="0.35">
      <c r="B800" s="133">
        <v>43067</v>
      </c>
      <c r="C800">
        <v>299.15206899999998</v>
      </c>
      <c r="D800">
        <f t="shared" si="24"/>
        <v>4.5078459517137522E-2</v>
      </c>
      <c r="F800">
        <v>10370.25</v>
      </c>
      <c r="G800">
        <f t="shared" si="25"/>
        <v>-2.8213872749061021E-3</v>
      </c>
    </row>
    <row r="801" spans="2:7" x14ac:dyDescent="0.35">
      <c r="B801" s="133">
        <v>43068</v>
      </c>
      <c r="C801">
        <v>298.09899899999999</v>
      </c>
      <c r="D801">
        <f t="shared" si="24"/>
        <v>-3.5263933300594464E-3</v>
      </c>
      <c r="F801">
        <v>10361.299805000001</v>
      </c>
      <c r="G801">
        <f t="shared" si="25"/>
        <v>-8.6343719019887195E-4</v>
      </c>
    </row>
    <row r="802" spans="2:7" x14ac:dyDescent="0.35">
      <c r="B802" s="133">
        <v>43069</v>
      </c>
      <c r="C802">
        <v>299.15206899999998</v>
      </c>
      <c r="D802">
        <f t="shared" si="24"/>
        <v>3.5263933300595011E-3</v>
      </c>
      <c r="F802">
        <v>10226.549805000001</v>
      </c>
      <c r="G802">
        <f t="shared" si="25"/>
        <v>-1.3090432150084387E-2</v>
      </c>
    </row>
    <row r="803" spans="2:7" x14ac:dyDescent="0.35">
      <c r="B803" s="133">
        <v>43070</v>
      </c>
      <c r="C803">
        <v>290.49880999999999</v>
      </c>
      <c r="D803">
        <f t="shared" si="24"/>
        <v>-2.93525561768345E-2</v>
      </c>
      <c r="F803">
        <v>10121.799805000001</v>
      </c>
      <c r="G803">
        <f t="shared" si="25"/>
        <v>-1.0295766224009933E-2</v>
      </c>
    </row>
    <row r="804" spans="2:7" x14ac:dyDescent="0.35">
      <c r="B804" s="133">
        <v>43073</v>
      </c>
      <c r="C804">
        <v>304.60025000000002</v>
      </c>
      <c r="D804">
        <f t="shared" si="24"/>
        <v>4.740078131121387E-2</v>
      </c>
      <c r="F804">
        <v>10127.75</v>
      </c>
      <c r="G804">
        <f t="shared" si="25"/>
        <v>5.8768666252377035E-4</v>
      </c>
    </row>
    <row r="805" spans="2:7" x14ac:dyDescent="0.35">
      <c r="B805" s="133">
        <v>43074</v>
      </c>
      <c r="C805">
        <v>300.15920999999997</v>
      </c>
      <c r="D805">
        <f t="shared" si="24"/>
        <v>-1.4687227324488636E-2</v>
      </c>
      <c r="F805">
        <v>10118.25</v>
      </c>
      <c r="G805">
        <f t="shared" si="25"/>
        <v>-9.3845704803147796E-4</v>
      </c>
    </row>
    <row r="806" spans="2:7" x14ac:dyDescent="0.35">
      <c r="B806" s="133">
        <v>43075</v>
      </c>
      <c r="C806">
        <v>296.542328</v>
      </c>
      <c r="D806">
        <f t="shared" si="24"/>
        <v>-1.2123066782765573E-2</v>
      </c>
      <c r="F806">
        <v>10044.099609000001</v>
      </c>
      <c r="G806">
        <f t="shared" si="25"/>
        <v>-7.3553654946980074E-3</v>
      </c>
    </row>
    <row r="807" spans="2:7" x14ac:dyDescent="0.35">
      <c r="B807" s="133">
        <v>43076</v>
      </c>
      <c r="C807">
        <v>304.32562300000001</v>
      </c>
      <c r="D807">
        <f t="shared" si="24"/>
        <v>2.5908289345108013E-2</v>
      </c>
      <c r="F807">
        <v>10166.700194999999</v>
      </c>
      <c r="G807">
        <f t="shared" si="25"/>
        <v>1.21323342984696E-2</v>
      </c>
    </row>
    <row r="808" spans="2:7" x14ac:dyDescent="0.35">
      <c r="B808" s="133">
        <v>43077</v>
      </c>
      <c r="C808">
        <v>300.11346400000002</v>
      </c>
      <c r="D808">
        <f t="shared" si="24"/>
        <v>-1.3937639962200722E-2</v>
      </c>
      <c r="F808">
        <v>10265.650390999999</v>
      </c>
      <c r="G808">
        <f t="shared" si="25"/>
        <v>9.6857157135135513E-3</v>
      </c>
    </row>
    <row r="809" spans="2:7" x14ac:dyDescent="0.35">
      <c r="B809" s="133">
        <v>43080</v>
      </c>
      <c r="C809">
        <v>300.43392899999998</v>
      </c>
      <c r="D809">
        <f t="shared" si="24"/>
        <v>1.0672430990558285E-3</v>
      </c>
      <c r="F809">
        <v>10322.25</v>
      </c>
      <c r="G809">
        <f t="shared" si="25"/>
        <v>5.4983510234303387E-3</v>
      </c>
    </row>
    <row r="810" spans="2:7" x14ac:dyDescent="0.35">
      <c r="B810" s="133">
        <v>43081</v>
      </c>
      <c r="C810">
        <v>295.03146400000003</v>
      </c>
      <c r="D810">
        <f t="shared" si="24"/>
        <v>-1.814585130453816E-2</v>
      </c>
      <c r="F810">
        <v>10240.150390999999</v>
      </c>
      <c r="G810">
        <f t="shared" si="25"/>
        <v>-7.9854534210065057E-3</v>
      </c>
    </row>
    <row r="811" spans="2:7" x14ac:dyDescent="0.35">
      <c r="B811" s="133">
        <v>43082</v>
      </c>
      <c r="C811">
        <v>294.756775</v>
      </c>
      <c r="D811">
        <f t="shared" si="24"/>
        <v>-9.3148354510152879E-4</v>
      </c>
      <c r="F811">
        <v>10192.950194999999</v>
      </c>
      <c r="G811">
        <f t="shared" si="25"/>
        <v>-4.6199821466791349E-3</v>
      </c>
    </row>
    <row r="812" spans="2:7" x14ac:dyDescent="0.35">
      <c r="B812" s="133">
        <v>43083</v>
      </c>
      <c r="C812">
        <v>292.46755999999999</v>
      </c>
      <c r="D812">
        <f t="shared" si="24"/>
        <v>-7.7967701958348698E-3</v>
      </c>
      <c r="F812">
        <v>10252.099609000001</v>
      </c>
      <c r="G812">
        <f t="shared" si="25"/>
        <v>5.7862005320990758E-3</v>
      </c>
    </row>
    <row r="813" spans="2:7" x14ac:dyDescent="0.35">
      <c r="B813" s="133">
        <v>43084</v>
      </c>
      <c r="C813">
        <v>292.69644199999999</v>
      </c>
      <c r="D813">
        <f t="shared" si="24"/>
        <v>7.8228329456381056E-4</v>
      </c>
      <c r="F813">
        <v>10333.25</v>
      </c>
      <c r="G813">
        <f t="shared" si="25"/>
        <v>7.8843267583611817E-3</v>
      </c>
    </row>
    <row r="814" spans="2:7" x14ac:dyDescent="0.35">
      <c r="B814" s="133">
        <v>43087</v>
      </c>
      <c r="C814">
        <v>298.19052099999999</v>
      </c>
      <c r="D814">
        <f t="shared" si="24"/>
        <v>1.8596576601349748E-2</v>
      </c>
      <c r="F814">
        <v>10388.75</v>
      </c>
      <c r="G814">
        <f t="shared" si="25"/>
        <v>5.356638616709943E-3</v>
      </c>
    </row>
    <row r="815" spans="2:7" x14ac:dyDescent="0.35">
      <c r="B815" s="133">
        <v>43088</v>
      </c>
      <c r="C815">
        <v>300.617096</v>
      </c>
      <c r="D815">
        <f t="shared" si="24"/>
        <v>8.1047341881005375E-3</v>
      </c>
      <c r="F815">
        <v>10463.200194999999</v>
      </c>
      <c r="G815">
        <f t="shared" si="25"/>
        <v>7.1408679444521705E-3</v>
      </c>
    </row>
    <row r="816" spans="2:7" x14ac:dyDescent="0.35">
      <c r="B816" s="133">
        <v>43089</v>
      </c>
      <c r="C816">
        <v>300.70864899999998</v>
      </c>
      <c r="D816">
        <f t="shared" si="24"/>
        <v>3.0450384494145163E-4</v>
      </c>
      <c r="F816">
        <v>10444.200194999999</v>
      </c>
      <c r="G816">
        <f t="shared" si="25"/>
        <v>-1.817538754320261E-3</v>
      </c>
    </row>
    <row r="817" spans="2:7" x14ac:dyDescent="0.35">
      <c r="B817" s="133">
        <v>43090</v>
      </c>
      <c r="C817">
        <v>301.44122299999998</v>
      </c>
      <c r="D817">
        <f t="shared" si="24"/>
        <v>2.433196104474795E-3</v>
      </c>
      <c r="F817">
        <v>10440.299805000001</v>
      </c>
      <c r="G817">
        <f t="shared" si="25"/>
        <v>-3.7352007903919675E-4</v>
      </c>
    </row>
    <row r="818" spans="2:7" x14ac:dyDescent="0.35">
      <c r="B818" s="133">
        <v>43091</v>
      </c>
      <c r="C818">
        <v>301.48696899999999</v>
      </c>
      <c r="D818">
        <f t="shared" si="24"/>
        <v>1.5174609744502302E-4</v>
      </c>
      <c r="F818">
        <v>10493</v>
      </c>
      <c r="G818">
        <f t="shared" si="25"/>
        <v>5.0350691795821032E-3</v>
      </c>
    </row>
    <row r="819" spans="2:7" x14ac:dyDescent="0.35">
      <c r="B819" s="133">
        <v>43095</v>
      </c>
      <c r="C819">
        <v>302.54003899999998</v>
      </c>
      <c r="D819">
        <f t="shared" si="24"/>
        <v>3.4868343732617434E-3</v>
      </c>
      <c r="F819">
        <v>10531.5</v>
      </c>
      <c r="G819">
        <f t="shared" si="25"/>
        <v>3.6623979675021196E-3</v>
      </c>
    </row>
    <row r="820" spans="2:7" x14ac:dyDescent="0.35">
      <c r="B820" s="133">
        <v>43096</v>
      </c>
      <c r="C820">
        <v>303.501465</v>
      </c>
      <c r="D820">
        <f t="shared" si="24"/>
        <v>3.1728084634060193E-3</v>
      </c>
      <c r="F820">
        <v>10490.75</v>
      </c>
      <c r="G820">
        <f t="shared" si="25"/>
        <v>-3.8768496273459364E-3</v>
      </c>
    </row>
    <row r="821" spans="2:7" x14ac:dyDescent="0.35">
      <c r="B821" s="133">
        <v>43097</v>
      </c>
      <c r="C821">
        <v>301.02914399999997</v>
      </c>
      <c r="D821">
        <f t="shared" si="24"/>
        <v>-8.1793535240165995E-3</v>
      </c>
      <c r="F821">
        <v>10477.900390999999</v>
      </c>
      <c r="G821">
        <f t="shared" si="25"/>
        <v>-1.2256020648774074E-3</v>
      </c>
    </row>
    <row r="822" spans="2:7" x14ac:dyDescent="0.35">
      <c r="B822" s="133">
        <v>43098</v>
      </c>
      <c r="C822">
        <v>306.70636000000002</v>
      </c>
      <c r="D822">
        <f t="shared" si="24"/>
        <v>1.8683723799618118E-2</v>
      </c>
      <c r="F822">
        <v>10530.700194999999</v>
      </c>
      <c r="G822">
        <f t="shared" si="25"/>
        <v>5.0265047357818532E-3</v>
      </c>
    </row>
    <row r="823" spans="2:7" x14ac:dyDescent="0.35">
      <c r="B823" s="133">
        <v>43102</v>
      </c>
      <c r="C823">
        <v>307.072632</v>
      </c>
      <c r="D823">
        <f t="shared" si="24"/>
        <v>1.1934981426592202E-3</v>
      </c>
      <c r="F823">
        <v>10442.200194999999</v>
      </c>
      <c r="G823">
        <f t="shared" si="25"/>
        <v>-8.43951228878774E-3</v>
      </c>
    </row>
    <row r="824" spans="2:7" x14ac:dyDescent="0.35">
      <c r="B824" s="133">
        <v>43103</v>
      </c>
      <c r="C824">
        <v>305.05813599999999</v>
      </c>
      <c r="D824">
        <f t="shared" si="24"/>
        <v>-6.581937644555072E-3</v>
      </c>
      <c r="F824">
        <v>10443.200194999999</v>
      </c>
      <c r="G824">
        <f t="shared" si="25"/>
        <v>9.5760673206307301E-5</v>
      </c>
    </row>
    <row r="825" spans="2:7" x14ac:dyDescent="0.35">
      <c r="B825" s="133">
        <v>43104</v>
      </c>
      <c r="C825">
        <v>301.67016599999999</v>
      </c>
      <c r="D825">
        <f t="shared" si="24"/>
        <v>-1.1168113315193472E-2</v>
      </c>
      <c r="F825">
        <v>10504.799805000001</v>
      </c>
      <c r="G825">
        <f t="shared" si="25"/>
        <v>5.8812094284621131E-3</v>
      </c>
    </row>
    <row r="826" spans="2:7" x14ac:dyDescent="0.35">
      <c r="B826" s="133">
        <v>43105</v>
      </c>
      <c r="C826">
        <v>301.944794</v>
      </c>
      <c r="D826">
        <f t="shared" si="24"/>
        <v>9.099443756308593E-4</v>
      </c>
      <c r="F826">
        <v>10558.849609000001</v>
      </c>
      <c r="G826">
        <f t="shared" si="25"/>
        <v>5.1320568024995064E-3</v>
      </c>
    </row>
    <row r="827" spans="2:7" x14ac:dyDescent="0.35">
      <c r="B827" s="133">
        <v>43108</v>
      </c>
      <c r="C827">
        <v>300.57132000000001</v>
      </c>
      <c r="D827">
        <f t="shared" si="24"/>
        <v>-4.5591357546757721E-3</v>
      </c>
      <c r="F827">
        <v>10623.599609000001</v>
      </c>
      <c r="G827">
        <f t="shared" si="25"/>
        <v>6.1135708158015561E-3</v>
      </c>
    </row>
    <row r="828" spans="2:7" x14ac:dyDescent="0.35">
      <c r="B828" s="133">
        <v>43109</v>
      </c>
      <c r="C828">
        <v>295.90133700000001</v>
      </c>
      <c r="D828">
        <f t="shared" si="24"/>
        <v>-1.5658985771151386E-2</v>
      </c>
      <c r="F828">
        <v>10637</v>
      </c>
      <c r="G828">
        <f t="shared" si="25"/>
        <v>1.2605846515112817E-3</v>
      </c>
    </row>
    <row r="829" spans="2:7" x14ac:dyDescent="0.35">
      <c r="B829" s="133">
        <v>43110</v>
      </c>
      <c r="C829">
        <v>298.09899899999999</v>
      </c>
      <c r="D829">
        <f t="shared" si="24"/>
        <v>7.3995649304678798E-3</v>
      </c>
      <c r="F829">
        <v>10632.200194999999</v>
      </c>
      <c r="G829">
        <f t="shared" si="25"/>
        <v>-4.5133855880561693E-4</v>
      </c>
    </row>
    <row r="830" spans="2:7" x14ac:dyDescent="0.35">
      <c r="B830" s="133">
        <v>43111</v>
      </c>
      <c r="C830">
        <v>295.12304699999999</v>
      </c>
      <c r="D830">
        <f t="shared" si="24"/>
        <v>-1.0033264895970416E-2</v>
      </c>
      <c r="F830">
        <v>10651.200194999999</v>
      </c>
      <c r="G830">
        <f t="shared" si="25"/>
        <v>1.7854294613759466E-3</v>
      </c>
    </row>
    <row r="831" spans="2:7" x14ac:dyDescent="0.35">
      <c r="B831" s="133">
        <v>43112</v>
      </c>
      <c r="C831">
        <v>299.15206899999998</v>
      </c>
      <c r="D831">
        <f t="shared" si="24"/>
        <v>1.3559658226029768E-2</v>
      </c>
      <c r="F831">
        <v>10681.25</v>
      </c>
      <c r="G831">
        <f t="shared" si="25"/>
        <v>2.8172877096658304E-3</v>
      </c>
    </row>
    <row r="832" spans="2:7" x14ac:dyDescent="0.35">
      <c r="B832" s="133">
        <v>43115</v>
      </c>
      <c r="C832">
        <v>296.31338499999998</v>
      </c>
      <c r="D832">
        <f t="shared" si="24"/>
        <v>-9.5344087053269803E-3</v>
      </c>
      <c r="F832">
        <v>10741.549805000001</v>
      </c>
      <c r="G832">
        <f t="shared" si="25"/>
        <v>5.6295129299290892E-3</v>
      </c>
    </row>
    <row r="833" spans="2:7" x14ac:dyDescent="0.35">
      <c r="B833" s="133">
        <v>43116</v>
      </c>
      <c r="C833">
        <v>290.26995799999997</v>
      </c>
      <c r="D833">
        <f t="shared" si="24"/>
        <v>-2.0606247742922475E-2</v>
      </c>
      <c r="F833">
        <v>10700.450194999999</v>
      </c>
      <c r="G833">
        <f t="shared" si="25"/>
        <v>-3.8335659298657891E-3</v>
      </c>
    </row>
    <row r="834" spans="2:7" x14ac:dyDescent="0.35">
      <c r="B834" s="133">
        <v>43117</v>
      </c>
      <c r="C834">
        <v>288.25546300000002</v>
      </c>
      <c r="D834">
        <f t="shared" si="24"/>
        <v>-6.9642683586905035E-3</v>
      </c>
      <c r="F834">
        <v>10788.549805000001</v>
      </c>
      <c r="G834">
        <f t="shared" si="25"/>
        <v>8.199553594600166E-3</v>
      </c>
    </row>
    <row r="835" spans="2:7" x14ac:dyDescent="0.35">
      <c r="B835" s="133">
        <v>43118</v>
      </c>
      <c r="C835">
        <v>279.73962399999999</v>
      </c>
      <c r="D835">
        <f t="shared" si="24"/>
        <v>-2.998785502291414E-2</v>
      </c>
      <c r="F835">
        <v>10817</v>
      </c>
      <c r="G835">
        <f t="shared" si="25"/>
        <v>2.633602171724969E-3</v>
      </c>
    </row>
    <row r="836" spans="2:7" x14ac:dyDescent="0.35">
      <c r="B836" s="133">
        <v>43119</v>
      </c>
      <c r="C836">
        <v>285.37100199999998</v>
      </c>
      <c r="D836">
        <f t="shared" si="24"/>
        <v>1.9930838870366365E-2</v>
      </c>
      <c r="F836">
        <v>10894.700194999999</v>
      </c>
      <c r="G836">
        <f t="shared" si="25"/>
        <v>7.157479701157223E-3</v>
      </c>
    </row>
    <row r="837" spans="2:7" x14ac:dyDescent="0.35">
      <c r="B837" s="133">
        <v>43122</v>
      </c>
      <c r="C837">
        <v>283.58554099999998</v>
      </c>
      <c r="D837">
        <f t="shared" si="24"/>
        <v>-6.276285537096837E-3</v>
      </c>
      <c r="F837">
        <v>10966.200194999999</v>
      </c>
      <c r="G837">
        <f t="shared" si="25"/>
        <v>6.5413824389161917E-3</v>
      </c>
    </row>
    <row r="838" spans="2:7" x14ac:dyDescent="0.35">
      <c r="B838" s="133">
        <v>43123</v>
      </c>
      <c r="C838">
        <v>286.012024</v>
      </c>
      <c r="D838">
        <f t="shared" si="24"/>
        <v>8.5200423158727015E-3</v>
      </c>
      <c r="F838">
        <v>11083.700194999999</v>
      </c>
      <c r="G838">
        <f t="shared" si="25"/>
        <v>1.0657745398476418E-2</v>
      </c>
    </row>
    <row r="839" spans="2:7" x14ac:dyDescent="0.35">
      <c r="B839" s="133">
        <v>43124</v>
      </c>
      <c r="C839">
        <v>286.83612099999999</v>
      </c>
      <c r="D839">
        <f t="shared" ref="D839:D902" si="26">LN(C839/C838)</f>
        <v>2.8771938102593324E-3</v>
      </c>
      <c r="F839">
        <v>11086</v>
      </c>
      <c r="G839">
        <f t="shared" si="25"/>
        <v>2.0747281091049774E-4</v>
      </c>
    </row>
    <row r="840" spans="2:7" x14ac:dyDescent="0.35">
      <c r="B840" s="133">
        <v>43125</v>
      </c>
      <c r="C840">
        <v>281.70831299999998</v>
      </c>
      <c r="D840">
        <f t="shared" si="26"/>
        <v>-1.8038861140357763E-2</v>
      </c>
      <c r="F840">
        <v>11069.650390999999</v>
      </c>
      <c r="G840">
        <f t="shared" ref="G840:G903" si="27">LN(F840/F839)</f>
        <v>-1.4758864379286569E-3</v>
      </c>
    </row>
    <row r="841" spans="2:7" x14ac:dyDescent="0.35">
      <c r="B841" s="133">
        <v>43129</v>
      </c>
      <c r="C841">
        <v>284.180725</v>
      </c>
      <c r="D841">
        <f t="shared" si="26"/>
        <v>8.7382068425608285E-3</v>
      </c>
      <c r="F841">
        <v>11130.400390999999</v>
      </c>
      <c r="G841">
        <f t="shared" si="27"/>
        <v>5.4729741148610228E-3</v>
      </c>
    </row>
    <row r="842" spans="2:7" x14ac:dyDescent="0.35">
      <c r="B842" s="133">
        <v>43130</v>
      </c>
      <c r="C842">
        <v>281.02157599999998</v>
      </c>
      <c r="D842">
        <f t="shared" si="26"/>
        <v>-1.1178942102380877E-2</v>
      </c>
      <c r="F842">
        <v>11049.650390999999</v>
      </c>
      <c r="G842">
        <f t="shared" si="27"/>
        <v>-7.2813500348311491E-3</v>
      </c>
    </row>
    <row r="843" spans="2:7" x14ac:dyDescent="0.35">
      <c r="B843" s="133">
        <v>43131</v>
      </c>
      <c r="C843">
        <v>279.23599200000001</v>
      </c>
      <c r="D843">
        <f t="shared" si="26"/>
        <v>-6.3741755495667161E-3</v>
      </c>
      <c r="F843">
        <v>11027.700194999999</v>
      </c>
      <c r="G843">
        <f t="shared" si="27"/>
        <v>-1.9884816474868292E-3</v>
      </c>
    </row>
    <row r="844" spans="2:7" x14ac:dyDescent="0.35">
      <c r="B844" s="133">
        <v>43132</v>
      </c>
      <c r="C844">
        <v>277.31308000000001</v>
      </c>
      <c r="D844">
        <f t="shared" si="26"/>
        <v>-6.9101531144620237E-3</v>
      </c>
      <c r="F844">
        <v>11016.900390999999</v>
      </c>
      <c r="G844">
        <f t="shared" si="27"/>
        <v>-9.7981406575137382E-4</v>
      </c>
    </row>
    <row r="845" spans="2:7" x14ac:dyDescent="0.35">
      <c r="B845" s="133">
        <v>43133</v>
      </c>
      <c r="C845">
        <v>265.08880599999998</v>
      </c>
      <c r="D845">
        <f t="shared" si="26"/>
        <v>-4.5082233812008606E-2</v>
      </c>
      <c r="F845">
        <v>10760.599609000001</v>
      </c>
      <c r="G845">
        <f t="shared" si="27"/>
        <v>-2.3539214001964671E-2</v>
      </c>
    </row>
    <row r="846" spans="2:7" x14ac:dyDescent="0.35">
      <c r="B846" s="133">
        <v>43136</v>
      </c>
      <c r="C846">
        <v>271.54424999999998</v>
      </c>
      <c r="D846">
        <f t="shared" si="26"/>
        <v>2.4060222690848392E-2</v>
      </c>
      <c r="F846">
        <v>10666.549805000001</v>
      </c>
      <c r="G846">
        <f t="shared" si="27"/>
        <v>-8.7786206341594342E-3</v>
      </c>
    </row>
    <row r="847" spans="2:7" x14ac:dyDescent="0.35">
      <c r="B847" s="133">
        <v>43138</v>
      </c>
      <c r="C847">
        <v>268.24786399999999</v>
      </c>
      <c r="D847">
        <f t="shared" si="26"/>
        <v>-1.221369076128568E-2</v>
      </c>
      <c r="F847">
        <v>10476.700194999999</v>
      </c>
      <c r="G847">
        <f t="shared" si="27"/>
        <v>-1.7958895867755727E-2</v>
      </c>
    </row>
    <row r="848" spans="2:7" x14ac:dyDescent="0.35">
      <c r="B848" s="133">
        <v>43139</v>
      </c>
      <c r="C848">
        <v>265.95867900000002</v>
      </c>
      <c r="D848">
        <f t="shared" si="26"/>
        <v>-8.5704641481617327E-3</v>
      </c>
      <c r="F848">
        <v>10576.849609000001</v>
      </c>
      <c r="G848">
        <f t="shared" si="27"/>
        <v>9.5138511401873047E-3</v>
      </c>
    </row>
    <row r="849" spans="2:7" x14ac:dyDescent="0.35">
      <c r="B849" s="133">
        <v>43140</v>
      </c>
      <c r="C849">
        <v>265.27191199999999</v>
      </c>
      <c r="D849">
        <f t="shared" si="26"/>
        <v>-2.5855716678664853E-3</v>
      </c>
      <c r="F849">
        <v>10454.950194999999</v>
      </c>
      <c r="G849">
        <f t="shared" si="27"/>
        <v>-1.1592044442935589E-2</v>
      </c>
    </row>
    <row r="850" spans="2:7" x14ac:dyDescent="0.35">
      <c r="B850" s="133">
        <v>43143</v>
      </c>
      <c r="C850">
        <v>276.76370200000002</v>
      </c>
      <c r="D850">
        <f t="shared" si="26"/>
        <v>4.2408697809849828E-2</v>
      </c>
      <c r="F850">
        <v>10539.75</v>
      </c>
      <c r="G850">
        <f t="shared" si="27"/>
        <v>8.0782545469790593E-3</v>
      </c>
    </row>
    <row r="851" spans="2:7" x14ac:dyDescent="0.35">
      <c r="B851" s="133">
        <v>43145</v>
      </c>
      <c r="C851">
        <v>281.387878</v>
      </c>
      <c r="D851">
        <f t="shared" si="26"/>
        <v>1.6569985531049269E-2</v>
      </c>
      <c r="F851">
        <v>10500.900390999999</v>
      </c>
      <c r="G851">
        <f t="shared" si="27"/>
        <v>-3.6928186559916985E-3</v>
      </c>
    </row>
    <row r="852" spans="2:7" x14ac:dyDescent="0.35">
      <c r="B852" s="133">
        <v>43146</v>
      </c>
      <c r="C852">
        <v>278.457672</v>
      </c>
      <c r="D852">
        <f t="shared" si="26"/>
        <v>-1.0468004103625516E-2</v>
      </c>
      <c r="F852">
        <v>10545.5</v>
      </c>
      <c r="G852">
        <f t="shared" si="27"/>
        <v>4.2382236326967814E-3</v>
      </c>
    </row>
    <row r="853" spans="2:7" x14ac:dyDescent="0.35">
      <c r="B853" s="133">
        <v>43147</v>
      </c>
      <c r="C853">
        <v>269.89605699999998</v>
      </c>
      <c r="D853">
        <f t="shared" si="26"/>
        <v>-3.122915137625051E-2</v>
      </c>
      <c r="F853">
        <v>10452.299805000001</v>
      </c>
      <c r="G853">
        <f t="shared" si="27"/>
        <v>-8.8771974126171712E-3</v>
      </c>
    </row>
    <row r="854" spans="2:7" x14ac:dyDescent="0.35">
      <c r="B854" s="133">
        <v>43150</v>
      </c>
      <c r="C854">
        <v>269.25509599999998</v>
      </c>
      <c r="D854">
        <f t="shared" si="26"/>
        <v>-2.3776682972701671E-3</v>
      </c>
      <c r="F854">
        <v>10378.400390999999</v>
      </c>
      <c r="G854">
        <f t="shared" si="27"/>
        <v>-7.0952702818495358E-3</v>
      </c>
    </row>
    <row r="855" spans="2:7" x14ac:dyDescent="0.35">
      <c r="B855" s="133">
        <v>43151</v>
      </c>
      <c r="C855">
        <v>271.864777</v>
      </c>
      <c r="D855">
        <f t="shared" si="26"/>
        <v>9.6455567914134916E-3</v>
      </c>
      <c r="F855">
        <v>10360.400390999999</v>
      </c>
      <c r="G855">
        <f t="shared" si="27"/>
        <v>-1.7358770846120017E-3</v>
      </c>
    </row>
    <row r="856" spans="2:7" x14ac:dyDescent="0.35">
      <c r="B856" s="133">
        <v>43152</v>
      </c>
      <c r="C856">
        <v>269.30090300000001</v>
      </c>
      <c r="D856">
        <f t="shared" si="26"/>
        <v>-9.475446347205152E-3</v>
      </c>
      <c r="F856">
        <v>10397.450194999999</v>
      </c>
      <c r="G856">
        <f t="shared" si="27"/>
        <v>3.5697186652310377E-3</v>
      </c>
    </row>
    <row r="857" spans="2:7" x14ac:dyDescent="0.35">
      <c r="B857" s="133">
        <v>43153</v>
      </c>
      <c r="C857">
        <v>267.10330199999999</v>
      </c>
      <c r="D857">
        <f t="shared" si="26"/>
        <v>-8.1938704991129721E-3</v>
      </c>
      <c r="F857">
        <v>10382.700194999999</v>
      </c>
      <c r="G857">
        <f t="shared" si="27"/>
        <v>-1.4196242279630698E-3</v>
      </c>
    </row>
    <row r="858" spans="2:7" x14ac:dyDescent="0.35">
      <c r="B858" s="133">
        <v>43154</v>
      </c>
      <c r="C858">
        <v>271.498535</v>
      </c>
      <c r="D858">
        <f t="shared" si="26"/>
        <v>1.6321260960414245E-2</v>
      </c>
      <c r="F858">
        <v>10491.049805000001</v>
      </c>
      <c r="G858">
        <f t="shared" si="27"/>
        <v>1.0381515838893627E-2</v>
      </c>
    </row>
    <row r="859" spans="2:7" x14ac:dyDescent="0.35">
      <c r="B859" s="133">
        <v>43157</v>
      </c>
      <c r="C859">
        <v>272.13952599999999</v>
      </c>
      <c r="D859">
        <f t="shared" si="26"/>
        <v>2.3581545996285108E-3</v>
      </c>
      <c r="F859">
        <v>10582.599609000001</v>
      </c>
      <c r="G859">
        <f t="shared" si="27"/>
        <v>8.688611843194801E-3</v>
      </c>
    </row>
    <row r="860" spans="2:7" x14ac:dyDescent="0.35">
      <c r="B860" s="133">
        <v>43158</v>
      </c>
      <c r="C860">
        <v>279.69381700000002</v>
      </c>
      <c r="D860">
        <f t="shared" si="26"/>
        <v>2.7380596125278198E-2</v>
      </c>
      <c r="F860">
        <v>10554.299805000001</v>
      </c>
      <c r="G860">
        <f t="shared" si="27"/>
        <v>-2.6777646385907966E-3</v>
      </c>
    </row>
    <row r="861" spans="2:7" x14ac:dyDescent="0.35">
      <c r="B861" s="133">
        <v>43159</v>
      </c>
      <c r="C861">
        <v>278.77819799999997</v>
      </c>
      <c r="D861">
        <f t="shared" si="26"/>
        <v>-3.2790177333819463E-3</v>
      </c>
      <c r="F861">
        <v>10492.849609000001</v>
      </c>
      <c r="G861">
        <f t="shared" si="27"/>
        <v>-5.8393057795423989E-3</v>
      </c>
    </row>
    <row r="862" spans="2:7" x14ac:dyDescent="0.35">
      <c r="B862" s="133">
        <v>43160</v>
      </c>
      <c r="C862">
        <v>280.47216800000001</v>
      </c>
      <c r="D862">
        <f t="shared" si="26"/>
        <v>6.0580208209202561E-3</v>
      </c>
      <c r="F862">
        <v>10458.349609000001</v>
      </c>
      <c r="G862">
        <f t="shared" si="27"/>
        <v>-3.2933705440055714E-3</v>
      </c>
    </row>
    <row r="863" spans="2:7" x14ac:dyDescent="0.35">
      <c r="B863" s="133">
        <v>43166</v>
      </c>
      <c r="C863">
        <v>283.08184799999998</v>
      </c>
      <c r="D863">
        <f t="shared" si="26"/>
        <v>9.2615741527438972E-3</v>
      </c>
      <c r="F863">
        <v>10154.200194999999</v>
      </c>
      <c r="G863">
        <f t="shared" si="27"/>
        <v>-2.9513232815306951E-2</v>
      </c>
    </row>
    <row r="864" spans="2:7" x14ac:dyDescent="0.35">
      <c r="B864" s="133">
        <v>43167</v>
      </c>
      <c r="C864">
        <v>284.40957600000002</v>
      </c>
      <c r="D864">
        <f t="shared" si="26"/>
        <v>4.6792968721239316E-3</v>
      </c>
      <c r="F864">
        <v>10242.650390999999</v>
      </c>
      <c r="G864">
        <f t="shared" si="27"/>
        <v>8.6729811610981224E-3</v>
      </c>
    </row>
    <row r="865" spans="2:7" x14ac:dyDescent="0.35">
      <c r="B865" s="133">
        <v>43168</v>
      </c>
      <c r="C865">
        <v>275.252838</v>
      </c>
      <c r="D865">
        <f t="shared" si="26"/>
        <v>-3.2725282071972055E-2</v>
      </c>
      <c r="F865">
        <v>10226.849609000001</v>
      </c>
      <c r="G865">
        <f t="shared" si="27"/>
        <v>-1.543836941629285E-3</v>
      </c>
    </row>
    <row r="866" spans="2:7" x14ac:dyDescent="0.35">
      <c r="B866" s="133">
        <v>43171</v>
      </c>
      <c r="C866">
        <v>277.81664999999998</v>
      </c>
      <c r="D866">
        <f t="shared" si="26"/>
        <v>9.2712775530460756E-3</v>
      </c>
      <c r="F866">
        <v>10421.400390999999</v>
      </c>
      <c r="G866">
        <f t="shared" si="27"/>
        <v>1.8844845399002483E-2</v>
      </c>
    </row>
    <row r="867" spans="2:7" x14ac:dyDescent="0.35">
      <c r="B867" s="133">
        <v>43172</v>
      </c>
      <c r="C867">
        <v>277.86248799999998</v>
      </c>
      <c r="D867">
        <f t="shared" si="26"/>
        <v>1.6498010081487916E-4</v>
      </c>
      <c r="F867">
        <v>10426.849609000001</v>
      </c>
      <c r="G867">
        <f t="shared" si="27"/>
        <v>5.2275065044710709E-4</v>
      </c>
    </row>
    <row r="868" spans="2:7" x14ac:dyDescent="0.35">
      <c r="B868" s="133">
        <v>43173</v>
      </c>
      <c r="C868">
        <v>275.93957499999999</v>
      </c>
      <c r="D868">
        <f t="shared" si="26"/>
        <v>-6.9444332413941675E-3</v>
      </c>
      <c r="F868">
        <v>10410.900390999999</v>
      </c>
      <c r="G868">
        <f t="shared" si="27"/>
        <v>-1.5308006972492333E-3</v>
      </c>
    </row>
    <row r="869" spans="2:7" x14ac:dyDescent="0.35">
      <c r="B869" s="133">
        <v>43174</v>
      </c>
      <c r="C869">
        <v>273.51303100000001</v>
      </c>
      <c r="D869">
        <f t="shared" si="26"/>
        <v>-8.8326445235637086E-3</v>
      </c>
      <c r="F869">
        <v>10360.150390999999</v>
      </c>
      <c r="G869">
        <f t="shared" si="27"/>
        <v>-4.8866185462684945E-3</v>
      </c>
    </row>
    <row r="870" spans="2:7" x14ac:dyDescent="0.35">
      <c r="B870" s="133">
        <v>43175</v>
      </c>
      <c r="C870">
        <v>271.819031</v>
      </c>
      <c r="D870">
        <f t="shared" si="26"/>
        <v>-6.2127484034920589E-3</v>
      </c>
      <c r="F870">
        <v>10195.150390999999</v>
      </c>
      <c r="G870">
        <f t="shared" si="27"/>
        <v>-1.6054597867360427E-2</v>
      </c>
    </row>
    <row r="871" spans="2:7" x14ac:dyDescent="0.35">
      <c r="B871" s="133">
        <v>43178</v>
      </c>
      <c r="C871">
        <v>266.462311</v>
      </c>
      <c r="D871">
        <f t="shared" si="26"/>
        <v>-1.9903706195740292E-2</v>
      </c>
      <c r="F871">
        <v>10094.25</v>
      </c>
      <c r="G871">
        <f t="shared" si="27"/>
        <v>-9.9462005646068496E-3</v>
      </c>
    </row>
    <row r="872" spans="2:7" x14ac:dyDescent="0.35">
      <c r="B872" s="133">
        <v>43179</v>
      </c>
      <c r="C872">
        <v>262.98275799999999</v>
      </c>
      <c r="D872">
        <f t="shared" si="26"/>
        <v>-1.314434037268644E-2</v>
      </c>
      <c r="F872">
        <v>10124.349609000001</v>
      </c>
      <c r="G872">
        <f t="shared" si="27"/>
        <v>2.9774199814274838E-3</v>
      </c>
    </row>
    <row r="873" spans="2:7" x14ac:dyDescent="0.35">
      <c r="B873" s="133">
        <v>43180</v>
      </c>
      <c r="C873">
        <v>269.89605699999998</v>
      </c>
      <c r="D873">
        <f t="shared" si="26"/>
        <v>2.594843970943549E-2</v>
      </c>
      <c r="F873">
        <v>10155.25</v>
      </c>
      <c r="G873">
        <f t="shared" si="27"/>
        <v>3.0474383626688827E-3</v>
      </c>
    </row>
    <row r="874" spans="2:7" x14ac:dyDescent="0.35">
      <c r="B874" s="133">
        <v>43181</v>
      </c>
      <c r="C874">
        <v>267.423767</v>
      </c>
      <c r="D874">
        <f t="shared" si="26"/>
        <v>-9.202368259689224E-3</v>
      </c>
      <c r="F874">
        <v>10114.75</v>
      </c>
      <c r="G874">
        <f t="shared" si="27"/>
        <v>-3.9960585982851977E-3</v>
      </c>
    </row>
    <row r="875" spans="2:7" x14ac:dyDescent="0.35">
      <c r="B875" s="133">
        <v>43182</v>
      </c>
      <c r="C875">
        <v>258.90792800000003</v>
      </c>
      <c r="D875">
        <f t="shared" si="26"/>
        <v>-3.2362034392693584E-2</v>
      </c>
      <c r="F875">
        <v>9998.0498050000006</v>
      </c>
      <c r="G875">
        <f t="shared" si="27"/>
        <v>-1.1604700070338389E-2</v>
      </c>
    </row>
    <row r="876" spans="2:7" x14ac:dyDescent="0.35">
      <c r="B876" s="133">
        <v>43185</v>
      </c>
      <c r="C876">
        <v>258.72479199999998</v>
      </c>
      <c r="D876">
        <f t="shared" si="26"/>
        <v>-7.0759053887148413E-4</v>
      </c>
      <c r="F876">
        <v>10130.650390999999</v>
      </c>
      <c r="G876">
        <f t="shared" si="27"/>
        <v>1.3175466166555299E-2</v>
      </c>
    </row>
    <row r="877" spans="2:7" x14ac:dyDescent="0.35">
      <c r="B877" s="133">
        <v>43186</v>
      </c>
      <c r="C877">
        <v>256.52719100000002</v>
      </c>
      <c r="D877">
        <f t="shared" si="26"/>
        <v>-8.5302508218378734E-3</v>
      </c>
      <c r="F877">
        <v>10184.150390999999</v>
      </c>
      <c r="G877">
        <f t="shared" si="27"/>
        <v>5.2671078844472178E-3</v>
      </c>
    </row>
    <row r="878" spans="2:7" x14ac:dyDescent="0.35">
      <c r="B878" s="133">
        <v>43187</v>
      </c>
      <c r="C878">
        <v>255.33680699999999</v>
      </c>
      <c r="D878">
        <f t="shared" si="26"/>
        <v>-4.6511813710814042E-3</v>
      </c>
      <c r="F878">
        <v>10113.700194999999</v>
      </c>
      <c r="G878">
        <f t="shared" si="27"/>
        <v>-6.9416688824803898E-3</v>
      </c>
    </row>
    <row r="879" spans="2:7" x14ac:dyDescent="0.35">
      <c r="B879" s="133">
        <v>43192</v>
      </c>
      <c r="C879">
        <v>256.069366</v>
      </c>
      <c r="D879">
        <f t="shared" si="26"/>
        <v>2.8648832951931637E-3</v>
      </c>
      <c r="F879">
        <v>10211.799805000001</v>
      </c>
      <c r="G879">
        <f t="shared" si="27"/>
        <v>9.6529356459103873E-3</v>
      </c>
    </row>
    <row r="880" spans="2:7" x14ac:dyDescent="0.35">
      <c r="B880" s="133">
        <v>43193</v>
      </c>
      <c r="C880">
        <v>254.970551</v>
      </c>
      <c r="D880">
        <f t="shared" si="26"/>
        <v>-4.3003164989145184E-3</v>
      </c>
      <c r="F880">
        <v>10245</v>
      </c>
      <c r="G880">
        <f t="shared" si="27"/>
        <v>3.2458864011601549E-3</v>
      </c>
    </row>
    <row r="881" spans="2:7" x14ac:dyDescent="0.35">
      <c r="B881" s="133">
        <v>43194</v>
      </c>
      <c r="C881">
        <v>257.94653299999999</v>
      </c>
      <c r="D881">
        <f t="shared" si="26"/>
        <v>1.1604274796208756E-2</v>
      </c>
      <c r="F881">
        <v>10128.400390999999</v>
      </c>
      <c r="G881">
        <f t="shared" si="27"/>
        <v>-1.1446383993834987E-2</v>
      </c>
    </row>
    <row r="882" spans="2:7" x14ac:dyDescent="0.35">
      <c r="B882" s="133">
        <v>43195</v>
      </c>
      <c r="C882">
        <v>265.500854</v>
      </c>
      <c r="D882">
        <f t="shared" si="26"/>
        <v>2.8865730238253336E-2</v>
      </c>
      <c r="F882">
        <v>10325.150390999999</v>
      </c>
      <c r="G882">
        <f t="shared" si="27"/>
        <v>1.9239306758275083E-2</v>
      </c>
    </row>
    <row r="883" spans="2:7" x14ac:dyDescent="0.35">
      <c r="B883" s="133">
        <v>43196</v>
      </c>
      <c r="C883">
        <v>271.54424999999998</v>
      </c>
      <c r="D883">
        <f t="shared" si="26"/>
        <v>2.2507052269723854E-2</v>
      </c>
      <c r="F883">
        <v>10331.599609000001</v>
      </c>
      <c r="G883">
        <f t="shared" si="27"/>
        <v>6.2441751093914011E-4</v>
      </c>
    </row>
    <row r="884" spans="2:7" x14ac:dyDescent="0.35">
      <c r="B884" s="133">
        <v>43199</v>
      </c>
      <c r="C884">
        <v>278.27450599999997</v>
      </c>
      <c r="D884">
        <f t="shared" si="26"/>
        <v>2.4482948636312889E-2</v>
      </c>
      <c r="F884">
        <v>10379.349609000001</v>
      </c>
      <c r="G884">
        <f t="shared" si="27"/>
        <v>4.6110957159146765E-3</v>
      </c>
    </row>
    <row r="885" spans="2:7" x14ac:dyDescent="0.35">
      <c r="B885" s="133">
        <v>43200</v>
      </c>
      <c r="C885">
        <v>271.26956200000001</v>
      </c>
      <c r="D885">
        <f t="shared" si="26"/>
        <v>-2.5495037928718076E-2</v>
      </c>
      <c r="F885">
        <v>10402.25</v>
      </c>
      <c r="G885">
        <f t="shared" si="27"/>
        <v>2.20391121956196E-3</v>
      </c>
    </row>
    <row r="886" spans="2:7" x14ac:dyDescent="0.35">
      <c r="B886" s="133">
        <v>43201</v>
      </c>
      <c r="C886">
        <v>269.71298200000001</v>
      </c>
      <c r="D886">
        <f t="shared" si="26"/>
        <v>-5.754656274633823E-3</v>
      </c>
      <c r="F886">
        <v>10417.150390999999</v>
      </c>
      <c r="G886">
        <f t="shared" si="27"/>
        <v>1.4313950703929632E-3</v>
      </c>
    </row>
    <row r="887" spans="2:7" x14ac:dyDescent="0.35">
      <c r="B887" s="133">
        <v>43202</v>
      </c>
      <c r="C887">
        <v>266.18762199999998</v>
      </c>
      <c r="D887">
        <f t="shared" si="26"/>
        <v>-1.3156957945132471E-2</v>
      </c>
      <c r="F887">
        <v>10458.650390999999</v>
      </c>
      <c r="G887">
        <f t="shared" si="27"/>
        <v>3.9759006231139876E-3</v>
      </c>
    </row>
    <row r="888" spans="2:7" x14ac:dyDescent="0.35">
      <c r="B888" s="133">
        <v>43203</v>
      </c>
      <c r="C888">
        <v>269.758759</v>
      </c>
      <c r="D888">
        <f t="shared" si="26"/>
        <v>1.3326668410503738E-2</v>
      </c>
      <c r="F888">
        <v>10480.599609000001</v>
      </c>
      <c r="G888">
        <f t="shared" si="27"/>
        <v>2.0964672602142914E-3</v>
      </c>
    </row>
    <row r="889" spans="2:7" x14ac:dyDescent="0.35">
      <c r="B889" s="133">
        <v>43206</v>
      </c>
      <c r="C889">
        <v>271.17800899999997</v>
      </c>
      <c r="D889">
        <f t="shared" si="26"/>
        <v>5.247390602957298E-3</v>
      </c>
      <c r="F889">
        <v>10528.349609000001</v>
      </c>
      <c r="G889">
        <f t="shared" si="27"/>
        <v>4.5456897179564542E-3</v>
      </c>
    </row>
    <row r="890" spans="2:7" x14ac:dyDescent="0.35">
      <c r="B890" s="133">
        <v>43207</v>
      </c>
      <c r="C890">
        <v>268.15628099999998</v>
      </c>
      <c r="D890">
        <f t="shared" si="26"/>
        <v>-1.1205516408708769E-2</v>
      </c>
      <c r="F890">
        <v>10548.700194999999</v>
      </c>
      <c r="G890">
        <f t="shared" si="27"/>
        <v>1.9310664930070659E-3</v>
      </c>
    </row>
    <row r="891" spans="2:7" x14ac:dyDescent="0.35">
      <c r="B891" s="133">
        <v>43208</v>
      </c>
      <c r="C891">
        <v>268.24786399999999</v>
      </c>
      <c r="D891">
        <f t="shared" si="26"/>
        <v>3.4147014613357559E-4</v>
      </c>
      <c r="F891">
        <v>10526.200194999999</v>
      </c>
      <c r="G891">
        <f t="shared" si="27"/>
        <v>-2.1352422201043621E-3</v>
      </c>
    </row>
    <row r="892" spans="2:7" x14ac:dyDescent="0.35">
      <c r="B892" s="133">
        <v>43209</v>
      </c>
      <c r="C892">
        <v>269.85034200000001</v>
      </c>
      <c r="D892">
        <f t="shared" si="26"/>
        <v>5.9560976768471222E-3</v>
      </c>
      <c r="F892">
        <v>10565.299805000001</v>
      </c>
      <c r="G892">
        <f t="shared" si="27"/>
        <v>3.7076220079269289E-3</v>
      </c>
    </row>
    <row r="893" spans="2:7" x14ac:dyDescent="0.35">
      <c r="B893" s="133">
        <v>43210</v>
      </c>
      <c r="C893">
        <v>270.12503099999998</v>
      </c>
      <c r="D893">
        <f t="shared" si="26"/>
        <v>1.0174131541174295E-3</v>
      </c>
      <c r="F893">
        <v>10564.049805000001</v>
      </c>
      <c r="G893">
        <f t="shared" si="27"/>
        <v>-1.1831883371047178E-4</v>
      </c>
    </row>
    <row r="894" spans="2:7" x14ac:dyDescent="0.35">
      <c r="B894" s="133">
        <v>43213</v>
      </c>
      <c r="C894">
        <v>270.17074600000001</v>
      </c>
      <c r="D894">
        <f t="shared" si="26"/>
        <v>1.6922212630627272E-4</v>
      </c>
      <c r="F894">
        <v>10584.700194999999</v>
      </c>
      <c r="G894">
        <f t="shared" si="27"/>
        <v>1.9528715941015274E-3</v>
      </c>
    </row>
    <row r="895" spans="2:7" x14ac:dyDescent="0.35">
      <c r="B895" s="133">
        <v>43214</v>
      </c>
      <c r="C895">
        <v>274.61184700000001</v>
      </c>
      <c r="D895">
        <f t="shared" si="26"/>
        <v>1.6304483441310295E-2</v>
      </c>
      <c r="F895">
        <v>10614.349609000001</v>
      </c>
      <c r="G895">
        <f t="shared" si="27"/>
        <v>2.7972417261087155E-3</v>
      </c>
    </row>
    <row r="896" spans="2:7" x14ac:dyDescent="0.35">
      <c r="B896" s="133">
        <v>43215</v>
      </c>
      <c r="C896">
        <v>271.13223299999999</v>
      </c>
      <c r="D896">
        <f t="shared" si="26"/>
        <v>-1.275198863347672E-2</v>
      </c>
      <c r="F896">
        <v>10570.549805000001</v>
      </c>
      <c r="G896">
        <f t="shared" si="27"/>
        <v>-4.1350082011271409E-3</v>
      </c>
    </row>
    <row r="897" spans="2:7" x14ac:dyDescent="0.35">
      <c r="B897" s="133">
        <v>43216</v>
      </c>
      <c r="C897">
        <v>270.12503099999998</v>
      </c>
      <c r="D897">
        <f t="shared" si="26"/>
        <v>-3.7217169341398309E-3</v>
      </c>
      <c r="F897">
        <v>10617.799805000001</v>
      </c>
      <c r="G897">
        <f t="shared" si="27"/>
        <v>4.4600055401240535E-3</v>
      </c>
    </row>
    <row r="898" spans="2:7" x14ac:dyDescent="0.35">
      <c r="B898" s="133">
        <v>43217</v>
      </c>
      <c r="C898">
        <v>267.19485500000002</v>
      </c>
      <c r="D898">
        <f t="shared" si="26"/>
        <v>-1.0906743351142573E-2</v>
      </c>
      <c r="F898">
        <v>10692.299805000001</v>
      </c>
      <c r="G898">
        <f t="shared" si="27"/>
        <v>6.9920183272893996E-3</v>
      </c>
    </row>
    <row r="899" spans="2:7" x14ac:dyDescent="0.35">
      <c r="B899" s="133">
        <v>43220</v>
      </c>
      <c r="C899">
        <v>264.26464800000002</v>
      </c>
      <c r="D899">
        <f t="shared" si="26"/>
        <v>-1.1027130667830664E-2</v>
      </c>
      <c r="F899">
        <v>10739.349609000001</v>
      </c>
      <c r="G899">
        <f t="shared" si="27"/>
        <v>4.3906914187781896E-3</v>
      </c>
    </row>
    <row r="900" spans="2:7" x14ac:dyDescent="0.35">
      <c r="B900" s="133">
        <v>43222</v>
      </c>
      <c r="C900">
        <v>256.48147599999999</v>
      </c>
      <c r="D900">
        <f t="shared" si="26"/>
        <v>-2.9894611890385839E-2</v>
      </c>
      <c r="F900">
        <v>10718.049805000001</v>
      </c>
      <c r="G900">
        <f t="shared" si="27"/>
        <v>-1.9853115081721246E-3</v>
      </c>
    </row>
    <row r="901" spans="2:7" x14ac:dyDescent="0.35">
      <c r="B901" s="133">
        <v>43223</v>
      </c>
      <c r="C901">
        <v>248.60656700000001</v>
      </c>
      <c r="D901">
        <f t="shared" si="26"/>
        <v>-3.1184849022448908E-2</v>
      </c>
      <c r="F901">
        <v>10679.650390999999</v>
      </c>
      <c r="G901">
        <f t="shared" si="27"/>
        <v>-3.5891198464629058E-3</v>
      </c>
    </row>
    <row r="902" spans="2:7" x14ac:dyDescent="0.35">
      <c r="B902" s="133">
        <v>43224</v>
      </c>
      <c r="C902">
        <v>249.568039</v>
      </c>
      <c r="D902">
        <f t="shared" si="26"/>
        <v>3.8599847611900432E-3</v>
      </c>
      <c r="F902">
        <v>10618.25</v>
      </c>
      <c r="G902">
        <f t="shared" si="27"/>
        <v>-5.7658792631388421E-3</v>
      </c>
    </row>
    <row r="903" spans="2:7" x14ac:dyDescent="0.35">
      <c r="B903" s="133">
        <v>43227</v>
      </c>
      <c r="C903">
        <v>245.355942</v>
      </c>
      <c r="D903">
        <f t="shared" ref="D903:D966" si="28">LN(C903/C902)</f>
        <v>-1.70215987120402E-2</v>
      </c>
      <c r="F903">
        <v>10715.5</v>
      </c>
      <c r="G903">
        <f t="shared" si="27"/>
        <v>9.1170725845766357E-3</v>
      </c>
    </row>
    <row r="904" spans="2:7" x14ac:dyDescent="0.35">
      <c r="B904" s="133">
        <v>43228</v>
      </c>
      <c r="C904">
        <v>246.50054900000001</v>
      </c>
      <c r="D904">
        <f t="shared" si="28"/>
        <v>4.6542399547223603E-3</v>
      </c>
      <c r="F904">
        <v>10717.799805000001</v>
      </c>
      <c r="G904">
        <f t="shared" ref="G904:G967" si="29">LN(F904/F903)</f>
        <v>2.1460111413094425E-4</v>
      </c>
    </row>
    <row r="905" spans="2:7" x14ac:dyDescent="0.35">
      <c r="B905" s="133">
        <v>43229</v>
      </c>
      <c r="C905">
        <v>245.17280600000001</v>
      </c>
      <c r="D905">
        <f t="shared" si="28"/>
        <v>-5.4009281325530078E-3</v>
      </c>
      <c r="F905">
        <v>10741.700194999999</v>
      </c>
      <c r="G905">
        <f t="shared" si="29"/>
        <v>2.227488979913437E-3</v>
      </c>
    </row>
    <row r="906" spans="2:7" x14ac:dyDescent="0.35">
      <c r="B906" s="133">
        <v>43230</v>
      </c>
      <c r="C906">
        <v>240.044983</v>
      </c>
      <c r="D906">
        <f t="shared" si="28"/>
        <v>-2.1136957582232847E-2</v>
      </c>
      <c r="F906">
        <v>10716.549805000001</v>
      </c>
      <c r="G906">
        <f t="shared" si="29"/>
        <v>-2.3441241962050734E-3</v>
      </c>
    </row>
    <row r="907" spans="2:7" x14ac:dyDescent="0.35">
      <c r="B907" s="133">
        <v>43231</v>
      </c>
      <c r="C907">
        <v>244.21130400000001</v>
      </c>
      <c r="D907">
        <f t="shared" si="28"/>
        <v>1.7207515585542624E-2</v>
      </c>
      <c r="F907">
        <v>10806.5</v>
      </c>
      <c r="G907">
        <f t="shared" si="29"/>
        <v>8.3585476514034217E-3</v>
      </c>
    </row>
    <row r="908" spans="2:7" x14ac:dyDescent="0.35">
      <c r="B908" s="133">
        <v>43234</v>
      </c>
      <c r="C908">
        <v>246.82098400000001</v>
      </c>
      <c r="D908">
        <f t="shared" si="28"/>
        <v>1.0629462196505252E-2</v>
      </c>
      <c r="F908">
        <v>10806.599609000001</v>
      </c>
      <c r="G908">
        <f t="shared" si="29"/>
        <v>9.2174655003638278E-6</v>
      </c>
    </row>
    <row r="909" spans="2:7" x14ac:dyDescent="0.35">
      <c r="B909" s="133">
        <v>43235</v>
      </c>
      <c r="C909">
        <v>246.592072</v>
      </c>
      <c r="D909">
        <f t="shared" si="28"/>
        <v>-9.2787174412913074E-4</v>
      </c>
      <c r="F909">
        <v>10801.849609000001</v>
      </c>
      <c r="G909">
        <f t="shared" si="29"/>
        <v>-4.3964284790528035E-4</v>
      </c>
    </row>
    <row r="910" spans="2:7" x14ac:dyDescent="0.35">
      <c r="B910" s="133">
        <v>43236</v>
      </c>
      <c r="C910">
        <v>246.77520799999999</v>
      </c>
      <c r="D910">
        <f t="shared" si="28"/>
        <v>7.4239219273398017E-4</v>
      </c>
      <c r="F910">
        <v>10741.099609000001</v>
      </c>
      <c r="G910">
        <f t="shared" si="29"/>
        <v>-5.6399112689907976E-3</v>
      </c>
    </row>
    <row r="911" spans="2:7" x14ac:dyDescent="0.35">
      <c r="B911" s="133">
        <v>43237</v>
      </c>
      <c r="C911">
        <v>250.07167100000001</v>
      </c>
      <c r="D911">
        <f t="shared" si="28"/>
        <v>1.3269727599581983E-2</v>
      </c>
      <c r="F911">
        <v>10682.700194999999</v>
      </c>
      <c r="G911">
        <f t="shared" si="29"/>
        <v>-5.4518394666230692E-3</v>
      </c>
    </row>
    <row r="912" spans="2:7" x14ac:dyDescent="0.35">
      <c r="B912" s="133">
        <v>43238</v>
      </c>
      <c r="C912">
        <v>242.24258399999999</v>
      </c>
      <c r="D912">
        <f t="shared" si="28"/>
        <v>-3.1807923477048701E-2</v>
      </c>
      <c r="F912">
        <v>10596.400390999999</v>
      </c>
      <c r="G912">
        <f t="shared" si="29"/>
        <v>-8.1112711328121413E-3</v>
      </c>
    </row>
    <row r="913" spans="2:7" x14ac:dyDescent="0.35">
      <c r="B913" s="133">
        <v>43241</v>
      </c>
      <c r="C913">
        <v>237.75582900000001</v>
      </c>
      <c r="D913">
        <f t="shared" si="28"/>
        <v>-1.8695418824079959E-2</v>
      </c>
      <c r="F913">
        <v>10516.700194999999</v>
      </c>
      <c r="G913">
        <f t="shared" si="29"/>
        <v>-7.5498692628701951E-3</v>
      </c>
    </row>
    <row r="914" spans="2:7" x14ac:dyDescent="0.35">
      <c r="B914" s="133">
        <v>43242</v>
      </c>
      <c r="C914">
        <v>237.114822</v>
      </c>
      <c r="D914">
        <f t="shared" si="28"/>
        <v>-2.699713650356175E-3</v>
      </c>
      <c r="F914">
        <v>10536.700194999999</v>
      </c>
      <c r="G914">
        <f t="shared" si="29"/>
        <v>1.8999311888572615E-3</v>
      </c>
    </row>
    <row r="915" spans="2:7" x14ac:dyDescent="0.35">
      <c r="B915" s="133">
        <v>43243</v>
      </c>
      <c r="C915">
        <v>241.14381399999999</v>
      </c>
      <c r="D915">
        <f t="shared" si="28"/>
        <v>1.6848989277439389E-2</v>
      </c>
      <c r="F915">
        <v>10430.349609000001</v>
      </c>
      <c r="G915">
        <f t="shared" si="29"/>
        <v>-1.0144631607114476E-2</v>
      </c>
    </row>
    <row r="916" spans="2:7" x14ac:dyDescent="0.35">
      <c r="B916" s="133">
        <v>43244</v>
      </c>
      <c r="C916">
        <v>231.620743</v>
      </c>
      <c r="D916">
        <f t="shared" si="28"/>
        <v>-4.0292188510680456E-2</v>
      </c>
      <c r="F916">
        <v>10513.849609000001</v>
      </c>
      <c r="G916">
        <f t="shared" si="29"/>
        <v>7.9736104045368458E-3</v>
      </c>
    </row>
    <row r="917" spans="2:7" x14ac:dyDescent="0.35">
      <c r="B917" s="133">
        <v>43245</v>
      </c>
      <c r="C917">
        <v>235.787094</v>
      </c>
      <c r="D917">
        <f t="shared" si="28"/>
        <v>1.7827948189432671E-2</v>
      </c>
      <c r="F917">
        <v>10605.150390999999</v>
      </c>
      <c r="G917">
        <f t="shared" si="29"/>
        <v>8.6463706426509381E-3</v>
      </c>
    </row>
    <row r="918" spans="2:7" x14ac:dyDescent="0.35">
      <c r="B918" s="133">
        <v>43248</v>
      </c>
      <c r="C918">
        <v>238.67143200000001</v>
      </c>
      <c r="D918">
        <f t="shared" si="28"/>
        <v>1.2158590792708023E-2</v>
      </c>
      <c r="F918">
        <v>10688.650390999999</v>
      </c>
      <c r="G918">
        <f t="shared" si="29"/>
        <v>7.8426983371363817E-3</v>
      </c>
    </row>
    <row r="919" spans="2:7" x14ac:dyDescent="0.35">
      <c r="B919" s="133">
        <v>43249</v>
      </c>
      <c r="C919">
        <v>245.996872</v>
      </c>
      <c r="D919">
        <f t="shared" si="28"/>
        <v>3.0230975830710986E-2</v>
      </c>
      <c r="F919">
        <v>10633.299805000001</v>
      </c>
      <c r="G919">
        <f t="shared" si="29"/>
        <v>-5.1918994112799127E-3</v>
      </c>
    </row>
    <row r="920" spans="2:7" x14ac:dyDescent="0.35">
      <c r="B920" s="133">
        <v>43250</v>
      </c>
      <c r="C920">
        <v>241.555847</v>
      </c>
      <c r="D920">
        <f t="shared" si="28"/>
        <v>-1.8218123528420043E-2</v>
      </c>
      <c r="F920">
        <v>10614.349609000001</v>
      </c>
      <c r="G920">
        <f t="shared" si="29"/>
        <v>-1.7837456421957883E-3</v>
      </c>
    </row>
    <row r="921" spans="2:7" x14ac:dyDescent="0.35">
      <c r="B921" s="133">
        <v>43251</v>
      </c>
      <c r="C921">
        <v>242.65467799999999</v>
      </c>
      <c r="D921">
        <f t="shared" si="28"/>
        <v>4.5386575860660461E-3</v>
      </c>
      <c r="F921">
        <v>10736.150390999999</v>
      </c>
      <c r="G921">
        <f t="shared" si="29"/>
        <v>1.1409765894063902E-2</v>
      </c>
    </row>
    <row r="922" spans="2:7" x14ac:dyDescent="0.35">
      <c r="B922" s="133">
        <v>43252</v>
      </c>
      <c r="C922">
        <v>242.47155799999999</v>
      </c>
      <c r="D922">
        <f t="shared" si="28"/>
        <v>-7.5493756102333696E-4</v>
      </c>
      <c r="F922">
        <v>10696.200194999999</v>
      </c>
      <c r="G922">
        <f t="shared" si="29"/>
        <v>-3.7280318002829516E-3</v>
      </c>
    </row>
    <row r="923" spans="2:7" x14ac:dyDescent="0.35">
      <c r="B923" s="133">
        <v>43255</v>
      </c>
      <c r="C923">
        <v>245.21852100000001</v>
      </c>
      <c r="D923">
        <f t="shared" si="28"/>
        <v>1.1265318566247882E-2</v>
      </c>
      <c r="F923">
        <v>10628.5</v>
      </c>
      <c r="G923">
        <f t="shared" si="29"/>
        <v>-6.3494841034640002E-3</v>
      </c>
    </row>
    <row r="924" spans="2:7" x14ac:dyDescent="0.35">
      <c r="B924" s="133">
        <v>43256</v>
      </c>
      <c r="C924">
        <v>238.03050200000001</v>
      </c>
      <c r="D924">
        <f t="shared" si="28"/>
        <v>-2.9750910343644535E-2</v>
      </c>
      <c r="F924">
        <v>10593.150390999999</v>
      </c>
      <c r="G924">
        <f t="shared" si="29"/>
        <v>-3.3314696117616718E-3</v>
      </c>
    </row>
    <row r="925" spans="2:7" x14ac:dyDescent="0.35">
      <c r="B925" s="133">
        <v>43257</v>
      </c>
      <c r="C925">
        <v>241.32692</v>
      </c>
      <c r="D925">
        <f t="shared" si="28"/>
        <v>1.375370365526863E-2</v>
      </c>
      <c r="F925">
        <v>10684.650390999999</v>
      </c>
      <c r="G925">
        <f t="shared" si="29"/>
        <v>8.6005659096057823E-3</v>
      </c>
    </row>
    <row r="926" spans="2:7" x14ac:dyDescent="0.35">
      <c r="B926" s="133">
        <v>43258</v>
      </c>
      <c r="C926">
        <v>241.281158</v>
      </c>
      <c r="D926">
        <f t="shared" si="28"/>
        <v>-1.8964456760354768E-4</v>
      </c>
      <c r="F926">
        <v>10768.349609000001</v>
      </c>
      <c r="G926">
        <f t="shared" si="29"/>
        <v>7.8030711498476447E-3</v>
      </c>
    </row>
    <row r="927" spans="2:7" x14ac:dyDescent="0.35">
      <c r="B927" s="133">
        <v>43259</v>
      </c>
      <c r="C927">
        <v>255.65733299999999</v>
      </c>
      <c r="D927">
        <f t="shared" si="28"/>
        <v>5.7875120650691031E-2</v>
      </c>
      <c r="F927">
        <v>10767.650390999999</v>
      </c>
      <c r="G927">
        <f t="shared" si="29"/>
        <v>-6.4934806857991375E-5</v>
      </c>
    </row>
    <row r="928" spans="2:7" x14ac:dyDescent="0.35">
      <c r="B928" s="133">
        <v>43262</v>
      </c>
      <c r="C928">
        <v>253.825974</v>
      </c>
      <c r="D928">
        <f t="shared" si="28"/>
        <v>-7.1891143925530993E-3</v>
      </c>
      <c r="F928">
        <v>10786.950194999999</v>
      </c>
      <c r="G928">
        <f t="shared" si="29"/>
        <v>1.7907832790234935E-3</v>
      </c>
    </row>
    <row r="929" spans="2:7" x14ac:dyDescent="0.35">
      <c r="B929" s="133">
        <v>43263</v>
      </c>
      <c r="C929">
        <v>250.62107800000001</v>
      </c>
      <c r="D929">
        <f t="shared" si="28"/>
        <v>-1.2706741408811862E-2</v>
      </c>
      <c r="F929">
        <v>10842.849609000001</v>
      </c>
      <c r="G929">
        <f t="shared" si="29"/>
        <v>5.1687522729949959E-3</v>
      </c>
    </row>
    <row r="930" spans="2:7" x14ac:dyDescent="0.35">
      <c r="B930" s="133">
        <v>43264</v>
      </c>
      <c r="C930">
        <v>245.03544600000001</v>
      </c>
      <c r="D930">
        <f t="shared" si="28"/>
        <v>-2.253927142962333E-2</v>
      </c>
      <c r="F930">
        <v>10856.700194999999</v>
      </c>
      <c r="G930">
        <f t="shared" si="29"/>
        <v>1.276578362783937E-3</v>
      </c>
    </row>
    <row r="931" spans="2:7" x14ac:dyDescent="0.35">
      <c r="B931" s="133">
        <v>43265</v>
      </c>
      <c r="C931">
        <v>244.76071200000001</v>
      </c>
      <c r="D931">
        <f t="shared" si="28"/>
        <v>-1.1218300687968956E-3</v>
      </c>
      <c r="F931">
        <v>10808.049805000001</v>
      </c>
      <c r="G931">
        <f t="shared" si="29"/>
        <v>-4.4912100787771045E-3</v>
      </c>
    </row>
    <row r="932" spans="2:7" x14ac:dyDescent="0.35">
      <c r="B932" s="133">
        <v>43266</v>
      </c>
      <c r="C932">
        <v>240.86909499999999</v>
      </c>
      <c r="D932">
        <f t="shared" si="28"/>
        <v>-1.6027435917953772E-2</v>
      </c>
      <c r="F932">
        <v>10817.700194999999</v>
      </c>
      <c r="G932">
        <f t="shared" si="29"/>
        <v>8.9249072430552345E-4</v>
      </c>
    </row>
    <row r="933" spans="2:7" x14ac:dyDescent="0.35">
      <c r="B933" s="133">
        <v>43269</v>
      </c>
      <c r="C933">
        <v>237.48109400000001</v>
      </c>
      <c r="D933">
        <f t="shared" si="28"/>
        <v>-1.4165595548622949E-2</v>
      </c>
      <c r="F933">
        <v>10799.849609000001</v>
      </c>
      <c r="G933">
        <f t="shared" si="29"/>
        <v>-1.6514905915810858E-3</v>
      </c>
    </row>
    <row r="934" spans="2:7" x14ac:dyDescent="0.35">
      <c r="B934" s="133">
        <v>43270</v>
      </c>
      <c r="C934">
        <v>230.750854</v>
      </c>
      <c r="D934">
        <f t="shared" si="28"/>
        <v>-2.8749441744392087E-2</v>
      </c>
      <c r="F934">
        <v>10710.450194999999</v>
      </c>
      <c r="G934">
        <f t="shared" si="29"/>
        <v>-8.3122903504099632E-3</v>
      </c>
    </row>
    <row r="935" spans="2:7" x14ac:dyDescent="0.35">
      <c r="B935" s="133">
        <v>43271</v>
      </c>
      <c r="C935">
        <v>232.03280599999999</v>
      </c>
      <c r="D935">
        <f t="shared" si="28"/>
        <v>5.5401924907604082E-3</v>
      </c>
      <c r="F935">
        <v>10772.049805000001</v>
      </c>
      <c r="G935">
        <f t="shared" si="29"/>
        <v>5.7348799095317928E-3</v>
      </c>
    </row>
    <row r="936" spans="2:7" x14ac:dyDescent="0.35">
      <c r="B936" s="133">
        <v>43272</v>
      </c>
      <c r="C936">
        <v>233.68102999999999</v>
      </c>
      <c r="D936">
        <f t="shared" si="28"/>
        <v>7.0782989648931578E-3</v>
      </c>
      <c r="F936">
        <v>10741.099609000001</v>
      </c>
      <c r="G936">
        <f t="shared" si="29"/>
        <v>-2.8773302093078601E-3</v>
      </c>
    </row>
    <row r="937" spans="2:7" x14ac:dyDescent="0.35">
      <c r="B937" s="133">
        <v>43273</v>
      </c>
      <c r="C937">
        <v>233.131653</v>
      </c>
      <c r="D937">
        <f t="shared" si="28"/>
        <v>-2.3537374781767671E-3</v>
      </c>
      <c r="F937">
        <v>10821.849609000001</v>
      </c>
      <c r="G937">
        <f t="shared" si="29"/>
        <v>7.4897340492138679E-3</v>
      </c>
    </row>
    <row r="938" spans="2:7" x14ac:dyDescent="0.35">
      <c r="B938" s="133">
        <v>43276</v>
      </c>
      <c r="C938">
        <v>234.27621500000001</v>
      </c>
      <c r="D938">
        <f t="shared" si="28"/>
        <v>4.8974968805522087E-3</v>
      </c>
      <c r="F938">
        <v>10762.450194999999</v>
      </c>
      <c r="G938">
        <f t="shared" si="29"/>
        <v>-5.5039602387890853E-3</v>
      </c>
    </row>
    <row r="939" spans="2:7" x14ac:dyDescent="0.35">
      <c r="B939" s="133">
        <v>43277</v>
      </c>
      <c r="C939">
        <v>239.999191</v>
      </c>
      <c r="D939">
        <f t="shared" si="28"/>
        <v>2.4134727293753641E-2</v>
      </c>
      <c r="F939">
        <v>10769.150390999999</v>
      </c>
      <c r="G939">
        <f t="shared" si="29"/>
        <v>6.2235932619169655E-4</v>
      </c>
    </row>
    <row r="940" spans="2:7" x14ac:dyDescent="0.35">
      <c r="B940" s="133">
        <v>43278</v>
      </c>
      <c r="C940">
        <v>231.712311</v>
      </c>
      <c r="D940">
        <f t="shared" si="28"/>
        <v>-3.5138989114067092E-2</v>
      </c>
      <c r="F940">
        <v>10671.400390999999</v>
      </c>
      <c r="G940">
        <f t="shared" si="29"/>
        <v>-9.1182990833638209E-3</v>
      </c>
    </row>
    <row r="941" spans="2:7" x14ac:dyDescent="0.35">
      <c r="B941" s="133">
        <v>43279</v>
      </c>
      <c r="C941">
        <v>221.91455099999999</v>
      </c>
      <c r="D941">
        <f t="shared" si="28"/>
        <v>-4.3204161017134833E-2</v>
      </c>
      <c r="F941">
        <v>10589.099609000001</v>
      </c>
      <c r="G941">
        <f t="shared" si="29"/>
        <v>-7.7421691023356462E-3</v>
      </c>
    </row>
    <row r="942" spans="2:7" x14ac:dyDescent="0.35">
      <c r="B942" s="133">
        <v>43280</v>
      </c>
      <c r="C942">
        <v>232.53642300000001</v>
      </c>
      <c r="D942">
        <f t="shared" si="28"/>
        <v>4.6754468450559195E-2</v>
      </c>
      <c r="F942">
        <v>10714.299805000001</v>
      </c>
      <c r="G942">
        <f t="shared" si="29"/>
        <v>1.175414637210829E-2</v>
      </c>
    </row>
    <row r="943" spans="2:7" x14ac:dyDescent="0.35">
      <c r="B943" s="133">
        <v>43283</v>
      </c>
      <c r="C943">
        <v>233.818375</v>
      </c>
      <c r="D943">
        <f t="shared" si="28"/>
        <v>5.4977679417518846E-3</v>
      </c>
      <c r="F943">
        <v>10657.299805000001</v>
      </c>
      <c r="G943">
        <f t="shared" si="29"/>
        <v>-5.3341945567812838E-3</v>
      </c>
    </row>
    <row r="944" spans="2:7" x14ac:dyDescent="0.35">
      <c r="B944" s="133">
        <v>43284</v>
      </c>
      <c r="C944">
        <v>238.21362300000001</v>
      </c>
      <c r="D944">
        <f t="shared" si="28"/>
        <v>1.8623207957514452E-2</v>
      </c>
      <c r="F944">
        <v>10699.900390999999</v>
      </c>
      <c r="G944">
        <f t="shared" si="29"/>
        <v>3.9893471155081576E-3</v>
      </c>
    </row>
    <row r="945" spans="2:7" x14ac:dyDescent="0.35">
      <c r="B945" s="133">
        <v>43285</v>
      </c>
      <c r="C945">
        <v>236.107574</v>
      </c>
      <c r="D945">
        <f t="shared" si="28"/>
        <v>-8.880323517396628E-3</v>
      </c>
      <c r="F945">
        <v>10769.900390999999</v>
      </c>
      <c r="G945">
        <f t="shared" si="29"/>
        <v>6.5208102068165267E-3</v>
      </c>
    </row>
    <row r="946" spans="2:7" x14ac:dyDescent="0.35">
      <c r="B946" s="133">
        <v>43286</v>
      </c>
      <c r="C946">
        <v>233.04003900000001</v>
      </c>
      <c r="D946">
        <f t="shared" si="28"/>
        <v>-1.3077243199794307E-2</v>
      </c>
      <c r="F946">
        <v>10749.75</v>
      </c>
      <c r="G946">
        <f t="shared" si="29"/>
        <v>-1.8727438897114645E-3</v>
      </c>
    </row>
    <row r="947" spans="2:7" x14ac:dyDescent="0.35">
      <c r="B947" s="133">
        <v>43287</v>
      </c>
      <c r="C947">
        <v>235.05455000000001</v>
      </c>
      <c r="D947">
        <f t="shared" si="28"/>
        <v>8.6073348618675594E-3</v>
      </c>
      <c r="F947">
        <v>10772.650390999999</v>
      </c>
      <c r="G947">
        <f t="shared" si="29"/>
        <v>2.1280525616292657E-3</v>
      </c>
    </row>
    <row r="948" spans="2:7" x14ac:dyDescent="0.35">
      <c r="B948" s="133">
        <v>43290</v>
      </c>
      <c r="C948">
        <v>243.24984699999999</v>
      </c>
      <c r="D948">
        <f t="shared" si="28"/>
        <v>3.4271477217111421E-2</v>
      </c>
      <c r="F948">
        <v>10852.900390999999</v>
      </c>
      <c r="G948">
        <f t="shared" si="29"/>
        <v>7.421810355537373E-3</v>
      </c>
    </row>
    <row r="949" spans="2:7" x14ac:dyDescent="0.35">
      <c r="B949" s="133">
        <v>43291</v>
      </c>
      <c r="C949">
        <v>240.64016699999999</v>
      </c>
      <c r="D949">
        <f t="shared" si="28"/>
        <v>-1.0786357339441426E-2</v>
      </c>
      <c r="F949">
        <v>10947.25</v>
      </c>
      <c r="G949">
        <f t="shared" si="29"/>
        <v>8.6559217622135306E-3</v>
      </c>
    </row>
    <row r="950" spans="2:7" x14ac:dyDescent="0.35">
      <c r="B950" s="133">
        <v>43292</v>
      </c>
      <c r="C950">
        <v>239.129333</v>
      </c>
      <c r="D950">
        <f t="shared" si="28"/>
        <v>-6.2981869176941766E-3</v>
      </c>
      <c r="F950">
        <v>10948.299805000001</v>
      </c>
      <c r="G950">
        <f t="shared" si="29"/>
        <v>9.5892088589145266E-5</v>
      </c>
    </row>
    <row r="951" spans="2:7" x14ac:dyDescent="0.35">
      <c r="B951" s="133">
        <v>43293</v>
      </c>
      <c r="C951">
        <v>240.09079</v>
      </c>
      <c r="D951">
        <f t="shared" si="28"/>
        <v>4.0125956481526885E-3</v>
      </c>
      <c r="F951">
        <v>11023.200194999999</v>
      </c>
      <c r="G951">
        <f t="shared" si="29"/>
        <v>6.8179851302522174E-3</v>
      </c>
    </row>
    <row r="952" spans="2:7" x14ac:dyDescent="0.35">
      <c r="B952" s="133">
        <v>43294</v>
      </c>
      <c r="C952">
        <v>231.758118</v>
      </c>
      <c r="D952">
        <f t="shared" si="28"/>
        <v>-3.5322910515732789E-2</v>
      </c>
      <c r="F952">
        <v>11018.900390999999</v>
      </c>
      <c r="G952">
        <f t="shared" si="29"/>
        <v>-3.901446722615389E-4</v>
      </c>
    </row>
    <row r="953" spans="2:7" x14ac:dyDescent="0.35">
      <c r="B953" s="133">
        <v>43297</v>
      </c>
      <c r="C953">
        <v>240.823318</v>
      </c>
      <c r="D953">
        <f t="shared" si="28"/>
        <v>3.8369311335907028E-2</v>
      </c>
      <c r="F953">
        <v>10936.849609000001</v>
      </c>
      <c r="G953">
        <f t="shared" si="29"/>
        <v>-7.4742301195974761E-3</v>
      </c>
    </row>
    <row r="954" spans="2:7" x14ac:dyDescent="0.35">
      <c r="B954" s="133">
        <v>43298</v>
      </c>
      <c r="C954">
        <v>242.608856</v>
      </c>
      <c r="D954">
        <f t="shared" si="28"/>
        <v>7.3869560833084071E-3</v>
      </c>
      <c r="F954">
        <v>11008.049805000001</v>
      </c>
      <c r="G954">
        <f t="shared" si="29"/>
        <v>6.4890200218657504E-3</v>
      </c>
    </row>
    <row r="955" spans="2:7" x14ac:dyDescent="0.35">
      <c r="B955" s="133">
        <v>43299</v>
      </c>
      <c r="C955">
        <v>243.84504699999999</v>
      </c>
      <c r="D955">
        <f t="shared" si="28"/>
        <v>5.0824699048803521E-3</v>
      </c>
      <c r="F955">
        <v>10980.450194999999</v>
      </c>
      <c r="G955">
        <f t="shared" si="29"/>
        <v>-2.5103690105541905E-3</v>
      </c>
    </row>
    <row r="956" spans="2:7" x14ac:dyDescent="0.35">
      <c r="B956" s="133">
        <v>43300</v>
      </c>
      <c r="C956">
        <v>250.48371900000001</v>
      </c>
      <c r="D956">
        <f t="shared" si="28"/>
        <v>2.6860954117972763E-2</v>
      </c>
      <c r="F956">
        <v>10957.099609000001</v>
      </c>
      <c r="G956">
        <f t="shared" si="29"/>
        <v>-2.1288243242433762E-3</v>
      </c>
    </row>
    <row r="957" spans="2:7" x14ac:dyDescent="0.35">
      <c r="B957" s="133">
        <v>43301</v>
      </c>
      <c r="C957">
        <v>255.06208799999999</v>
      </c>
      <c r="D957">
        <f t="shared" si="28"/>
        <v>1.8113073473608712E-2</v>
      </c>
      <c r="F957">
        <v>11010.200194999999</v>
      </c>
      <c r="G957">
        <f t="shared" si="29"/>
        <v>4.834521301991709E-3</v>
      </c>
    </row>
    <row r="958" spans="2:7" x14ac:dyDescent="0.35">
      <c r="B958" s="133">
        <v>43304</v>
      </c>
      <c r="C958">
        <v>257.16824300000002</v>
      </c>
      <c r="D958">
        <f t="shared" si="28"/>
        <v>8.2235148595980381E-3</v>
      </c>
      <c r="F958">
        <v>11084.75</v>
      </c>
      <c r="G958">
        <f t="shared" si="29"/>
        <v>6.7481562296832073E-3</v>
      </c>
    </row>
    <row r="959" spans="2:7" x14ac:dyDescent="0.35">
      <c r="B959" s="133">
        <v>43305</v>
      </c>
      <c r="C959">
        <v>258.90792800000003</v>
      </c>
      <c r="D959">
        <f t="shared" si="28"/>
        <v>6.7419954164272076E-3</v>
      </c>
      <c r="F959">
        <v>11134.299805000001</v>
      </c>
      <c r="G959">
        <f t="shared" si="29"/>
        <v>4.4601265648086504E-3</v>
      </c>
    </row>
    <row r="960" spans="2:7" x14ac:dyDescent="0.35">
      <c r="B960" s="133">
        <v>43306</v>
      </c>
      <c r="C960">
        <v>269.25509599999998</v>
      </c>
      <c r="D960">
        <f t="shared" si="28"/>
        <v>3.9186734355112628E-2</v>
      </c>
      <c r="F960">
        <v>11132</v>
      </c>
      <c r="G960">
        <f t="shared" si="29"/>
        <v>-2.065727155674234E-4</v>
      </c>
    </row>
    <row r="961" spans="2:7" x14ac:dyDescent="0.35">
      <c r="B961" s="133">
        <v>43307</v>
      </c>
      <c r="C961">
        <v>269.66720600000002</v>
      </c>
      <c r="D961">
        <f t="shared" si="28"/>
        <v>1.529385882894377E-3</v>
      </c>
      <c r="F961">
        <v>11167.299805000001</v>
      </c>
      <c r="G961">
        <f t="shared" si="29"/>
        <v>3.1660038471655692E-3</v>
      </c>
    </row>
    <row r="962" spans="2:7" x14ac:dyDescent="0.35">
      <c r="B962" s="133">
        <v>43308</v>
      </c>
      <c r="C962">
        <v>270.03344700000002</v>
      </c>
      <c r="D962">
        <f t="shared" si="28"/>
        <v>1.3572007155522496E-3</v>
      </c>
      <c r="F962">
        <v>11278.349609000001</v>
      </c>
      <c r="G962">
        <f t="shared" si="29"/>
        <v>9.895076595701319E-3</v>
      </c>
    </row>
    <row r="963" spans="2:7" x14ac:dyDescent="0.35">
      <c r="B963" s="133">
        <v>43311</v>
      </c>
      <c r="C963">
        <v>272.91784699999999</v>
      </c>
      <c r="D963">
        <f t="shared" si="28"/>
        <v>1.0624994053561456E-2</v>
      </c>
      <c r="F963">
        <v>11319.549805000001</v>
      </c>
      <c r="G963">
        <f t="shared" si="29"/>
        <v>3.646378001357952E-3</v>
      </c>
    </row>
    <row r="964" spans="2:7" x14ac:dyDescent="0.35">
      <c r="B964" s="133">
        <v>43312</v>
      </c>
      <c r="C964">
        <v>278.04565400000001</v>
      </c>
      <c r="D964">
        <f t="shared" si="28"/>
        <v>1.8614500071599694E-2</v>
      </c>
      <c r="F964">
        <v>11356.5</v>
      </c>
      <c r="G964">
        <f t="shared" si="29"/>
        <v>3.2589651214645242E-3</v>
      </c>
    </row>
    <row r="965" spans="2:7" x14ac:dyDescent="0.35">
      <c r="B965" s="133">
        <v>43313</v>
      </c>
      <c r="C965">
        <v>286.14935300000002</v>
      </c>
      <c r="D965">
        <f t="shared" si="28"/>
        <v>2.8728564571563812E-2</v>
      </c>
      <c r="F965">
        <v>11346.200194999999</v>
      </c>
      <c r="G965">
        <f t="shared" si="29"/>
        <v>-9.0736393628886394E-4</v>
      </c>
    </row>
    <row r="966" spans="2:7" x14ac:dyDescent="0.35">
      <c r="B966" s="133">
        <v>43314</v>
      </c>
      <c r="C966">
        <v>289.21688799999998</v>
      </c>
      <c r="D966">
        <f t="shared" si="28"/>
        <v>1.0662996352992258E-2</v>
      </c>
      <c r="F966">
        <v>11244.700194999999</v>
      </c>
      <c r="G966">
        <f t="shared" si="29"/>
        <v>-8.9859794199295857E-3</v>
      </c>
    </row>
    <row r="967" spans="2:7" x14ac:dyDescent="0.35">
      <c r="B967" s="133">
        <v>43315</v>
      </c>
      <c r="C967">
        <v>284.04333500000001</v>
      </c>
      <c r="D967">
        <f t="shared" ref="D967:D1030" si="30">LN(C967/C966)</f>
        <v>-1.8050069604645565E-2</v>
      </c>
      <c r="F967">
        <v>11360.799805000001</v>
      </c>
      <c r="G967">
        <f t="shared" si="29"/>
        <v>1.0271892311266548E-2</v>
      </c>
    </row>
    <row r="968" spans="2:7" x14ac:dyDescent="0.35">
      <c r="B968" s="133">
        <v>43318</v>
      </c>
      <c r="C968">
        <v>279.23599200000001</v>
      </c>
      <c r="D968">
        <f t="shared" si="30"/>
        <v>-1.7069540794334953E-2</v>
      </c>
      <c r="F968">
        <v>11387.099609000001</v>
      </c>
      <c r="G968">
        <f t="shared" ref="G968:G1031" si="31">LN(F968/F967)</f>
        <v>2.3122852127460637E-3</v>
      </c>
    </row>
    <row r="969" spans="2:7" x14ac:dyDescent="0.35">
      <c r="B969" s="133">
        <v>43319</v>
      </c>
      <c r="C969">
        <v>273.37564099999997</v>
      </c>
      <c r="D969">
        <f t="shared" si="30"/>
        <v>-2.1210449995970652E-2</v>
      </c>
      <c r="F969">
        <v>11389.450194999999</v>
      </c>
      <c r="G969">
        <f t="shared" si="31"/>
        <v>2.0640404526324073E-4</v>
      </c>
    </row>
    <row r="970" spans="2:7" x14ac:dyDescent="0.35">
      <c r="B970" s="133">
        <v>43320</v>
      </c>
      <c r="C970">
        <v>267.05746499999998</v>
      </c>
      <c r="D970">
        <f t="shared" si="30"/>
        <v>-2.3382963796867114E-2</v>
      </c>
      <c r="F970">
        <v>11450</v>
      </c>
      <c r="G970">
        <f t="shared" si="31"/>
        <v>5.3022245578571159E-3</v>
      </c>
    </row>
    <row r="971" spans="2:7" x14ac:dyDescent="0.35">
      <c r="B971" s="133">
        <v>43321</v>
      </c>
      <c r="C971">
        <v>277.86248799999998</v>
      </c>
      <c r="D971">
        <f t="shared" si="30"/>
        <v>3.9662483868365808E-2</v>
      </c>
      <c r="F971">
        <v>11470.700194999999</v>
      </c>
      <c r="G971">
        <f t="shared" si="31"/>
        <v>1.8062450493914674E-3</v>
      </c>
    </row>
    <row r="972" spans="2:7" x14ac:dyDescent="0.35">
      <c r="B972" s="133">
        <v>43322</v>
      </c>
      <c r="C972">
        <v>273.787689</v>
      </c>
      <c r="D972">
        <f t="shared" si="30"/>
        <v>-1.477339546372855E-2</v>
      </c>
      <c r="F972">
        <v>11429.5</v>
      </c>
      <c r="G972">
        <f t="shared" si="31"/>
        <v>-3.5982427316741412E-3</v>
      </c>
    </row>
    <row r="973" spans="2:7" x14ac:dyDescent="0.35">
      <c r="B973" s="133">
        <v>43325</v>
      </c>
      <c r="C973">
        <v>266.004456</v>
      </c>
      <c r="D973">
        <f t="shared" si="30"/>
        <v>-2.8839887845383383E-2</v>
      </c>
      <c r="F973">
        <v>11355.75</v>
      </c>
      <c r="G973">
        <f t="shared" si="31"/>
        <v>-6.4735087435117758E-3</v>
      </c>
    </row>
    <row r="974" spans="2:7" x14ac:dyDescent="0.35">
      <c r="B974" s="133">
        <v>43326</v>
      </c>
      <c r="C974">
        <v>260.83084100000002</v>
      </c>
      <c r="D974">
        <f t="shared" si="30"/>
        <v>-1.9640982092105925E-2</v>
      </c>
      <c r="F974">
        <v>11435.099609000001</v>
      </c>
      <c r="G974">
        <f t="shared" si="31"/>
        <v>6.9633147499765123E-3</v>
      </c>
    </row>
    <row r="975" spans="2:7" x14ac:dyDescent="0.35">
      <c r="B975" s="133">
        <v>43328</v>
      </c>
      <c r="C975">
        <v>253.597061</v>
      </c>
      <c r="D975">
        <f t="shared" si="30"/>
        <v>-2.8125445049784006E-2</v>
      </c>
      <c r="F975">
        <v>11385.049805000001</v>
      </c>
      <c r="G975">
        <f t="shared" si="31"/>
        <v>-4.3864642025738176E-3</v>
      </c>
    </row>
    <row r="976" spans="2:7" x14ac:dyDescent="0.35">
      <c r="B976" s="133">
        <v>43329</v>
      </c>
      <c r="C976">
        <v>252.58978300000001</v>
      </c>
      <c r="D976">
        <f t="shared" si="30"/>
        <v>-3.9798716284076474E-3</v>
      </c>
      <c r="F976">
        <v>11470.75</v>
      </c>
      <c r="G976">
        <f t="shared" si="31"/>
        <v>7.4992428503363141E-3</v>
      </c>
    </row>
    <row r="977" spans="2:7" x14ac:dyDescent="0.35">
      <c r="B977" s="133">
        <v>43332</v>
      </c>
      <c r="C977">
        <v>259.18261699999999</v>
      </c>
      <c r="D977">
        <f t="shared" si="30"/>
        <v>2.5766136435226576E-2</v>
      </c>
      <c r="F977">
        <v>11551.75</v>
      </c>
      <c r="G977">
        <f t="shared" si="31"/>
        <v>7.0366236698632748E-3</v>
      </c>
    </row>
    <row r="978" spans="2:7" x14ac:dyDescent="0.35">
      <c r="B978" s="133">
        <v>43333</v>
      </c>
      <c r="C978">
        <v>261.01406900000001</v>
      </c>
      <c r="D978">
        <f t="shared" si="30"/>
        <v>7.0414118984565158E-3</v>
      </c>
      <c r="F978">
        <v>11570.900390999999</v>
      </c>
      <c r="G978">
        <f t="shared" si="31"/>
        <v>1.6564187110719888E-3</v>
      </c>
    </row>
    <row r="979" spans="2:7" x14ac:dyDescent="0.35">
      <c r="B979" s="133">
        <v>43335</v>
      </c>
      <c r="C979">
        <v>255.19950900000001</v>
      </c>
      <c r="D979">
        <f t="shared" si="30"/>
        <v>-2.2528682596880126E-2</v>
      </c>
      <c r="F979">
        <v>11582.75</v>
      </c>
      <c r="G979">
        <f t="shared" si="31"/>
        <v>1.0235630092400145E-3</v>
      </c>
    </row>
    <row r="980" spans="2:7" x14ac:dyDescent="0.35">
      <c r="B980" s="133">
        <v>43336</v>
      </c>
      <c r="C980">
        <v>255.06208799999999</v>
      </c>
      <c r="D980">
        <f t="shared" si="30"/>
        <v>-5.3862961324297072E-4</v>
      </c>
      <c r="F980">
        <v>11557.099609000001</v>
      </c>
      <c r="G980">
        <f t="shared" si="31"/>
        <v>-2.2169894739579193E-3</v>
      </c>
    </row>
    <row r="981" spans="2:7" x14ac:dyDescent="0.35">
      <c r="B981" s="133">
        <v>43339</v>
      </c>
      <c r="C981">
        <v>261.19717400000002</v>
      </c>
      <c r="D981">
        <f t="shared" si="30"/>
        <v>2.3768580173838341E-2</v>
      </c>
      <c r="F981">
        <v>11691.950194999999</v>
      </c>
      <c r="G981">
        <f t="shared" si="31"/>
        <v>1.1600654601259809E-2</v>
      </c>
    </row>
    <row r="982" spans="2:7" x14ac:dyDescent="0.35">
      <c r="B982" s="133">
        <v>43340</v>
      </c>
      <c r="C982">
        <v>258.266998</v>
      </c>
      <c r="D982">
        <f t="shared" si="30"/>
        <v>-1.1281652272560774E-2</v>
      </c>
      <c r="F982">
        <v>11738.5</v>
      </c>
      <c r="G982">
        <f t="shared" si="31"/>
        <v>3.9734504337556962E-3</v>
      </c>
    </row>
    <row r="983" spans="2:7" x14ac:dyDescent="0.35">
      <c r="B983" s="133">
        <v>43341</v>
      </c>
      <c r="C983">
        <v>263.94418300000001</v>
      </c>
      <c r="D983">
        <f t="shared" si="30"/>
        <v>2.1743726986328853E-2</v>
      </c>
      <c r="F983">
        <v>11691.900390999999</v>
      </c>
      <c r="G983">
        <f t="shared" si="31"/>
        <v>-3.9777101257013996E-3</v>
      </c>
    </row>
    <row r="984" spans="2:7" x14ac:dyDescent="0.35">
      <c r="B984" s="133">
        <v>43342</v>
      </c>
      <c r="C984">
        <v>266.41650399999997</v>
      </c>
      <c r="D984">
        <f t="shared" si="30"/>
        <v>9.3232359372868515E-3</v>
      </c>
      <c r="F984">
        <v>11676.799805000001</v>
      </c>
      <c r="G984">
        <f t="shared" si="31"/>
        <v>-1.2923772375137944E-3</v>
      </c>
    </row>
    <row r="985" spans="2:7" x14ac:dyDescent="0.35">
      <c r="B985" s="133">
        <v>43343</v>
      </c>
      <c r="C985">
        <v>265.18038899999999</v>
      </c>
      <c r="D985">
        <f t="shared" si="30"/>
        <v>-4.6505810856219748E-3</v>
      </c>
      <c r="F985">
        <v>11680.5</v>
      </c>
      <c r="G985">
        <f t="shared" si="31"/>
        <v>3.1683414280289667E-4</v>
      </c>
    </row>
    <row r="986" spans="2:7" x14ac:dyDescent="0.35">
      <c r="B986" s="133">
        <v>43346</v>
      </c>
      <c r="C986">
        <v>266.69125400000001</v>
      </c>
      <c r="D986">
        <f t="shared" si="30"/>
        <v>5.6813296358074732E-3</v>
      </c>
      <c r="F986">
        <v>11582.349609000001</v>
      </c>
      <c r="G986">
        <f t="shared" si="31"/>
        <v>-8.4384308084520399E-3</v>
      </c>
    </row>
    <row r="987" spans="2:7" x14ac:dyDescent="0.35">
      <c r="B987" s="133">
        <v>43347</v>
      </c>
      <c r="C987">
        <v>258.72479199999998</v>
      </c>
      <c r="D987">
        <f t="shared" si="30"/>
        <v>-3.0326719637924795E-2</v>
      </c>
      <c r="F987">
        <v>11520.299805000001</v>
      </c>
      <c r="G987">
        <f t="shared" si="31"/>
        <v>-5.3716742258705496E-3</v>
      </c>
    </row>
    <row r="988" spans="2:7" x14ac:dyDescent="0.35">
      <c r="B988" s="133">
        <v>43348</v>
      </c>
      <c r="C988">
        <v>250.39218099999999</v>
      </c>
      <c r="D988">
        <f t="shared" si="30"/>
        <v>-3.2736504911441741E-2</v>
      </c>
      <c r="F988">
        <v>11476.950194999999</v>
      </c>
      <c r="G988">
        <f t="shared" si="31"/>
        <v>-3.7699865282380444E-3</v>
      </c>
    </row>
    <row r="989" spans="2:7" x14ac:dyDescent="0.35">
      <c r="B989" s="133">
        <v>43349</v>
      </c>
      <c r="C989">
        <v>250.575287</v>
      </c>
      <c r="D989">
        <f t="shared" si="30"/>
        <v>7.3100957587116599E-4</v>
      </c>
      <c r="F989">
        <v>11536.900390999999</v>
      </c>
      <c r="G989">
        <f t="shared" si="31"/>
        <v>5.2099348938035939E-3</v>
      </c>
    </row>
    <row r="990" spans="2:7" x14ac:dyDescent="0.35">
      <c r="B990" s="133">
        <v>43350</v>
      </c>
      <c r="C990">
        <v>252.81868</v>
      </c>
      <c r="D990">
        <f t="shared" si="30"/>
        <v>8.9131296719234011E-3</v>
      </c>
      <c r="F990">
        <v>11589.099609000001</v>
      </c>
      <c r="G990">
        <f t="shared" si="31"/>
        <v>4.5143394143757317E-3</v>
      </c>
    </row>
    <row r="991" spans="2:7" x14ac:dyDescent="0.35">
      <c r="B991" s="133">
        <v>43353</v>
      </c>
      <c r="C991">
        <v>247.59934999999999</v>
      </c>
      <c r="D991">
        <f t="shared" si="30"/>
        <v>-2.0860636342799846E-2</v>
      </c>
      <c r="F991">
        <v>11438.099609000001</v>
      </c>
      <c r="G991">
        <f t="shared" si="31"/>
        <v>-1.3115113390524723E-2</v>
      </c>
    </row>
    <row r="992" spans="2:7" x14ac:dyDescent="0.35">
      <c r="B992" s="133">
        <v>43354</v>
      </c>
      <c r="C992">
        <v>242.56306499999999</v>
      </c>
      <c r="D992">
        <f t="shared" si="30"/>
        <v>-2.0550177182071208E-2</v>
      </c>
      <c r="F992">
        <v>11287.5</v>
      </c>
      <c r="G992">
        <f t="shared" si="31"/>
        <v>-1.325393531500367E-2</v>
      </c>
    </row>
    <row r="993" spans="2:7" x14ac:dyDescent="0.35">
      <c r="B993" s="133">
        <v>43355</v>
      </c>
      <c r="C993">
        <v>246.50054900000001</v>
      </c>
      <c r="D993">
        <f t="shared" si="30"/>
        <v>1.6102482237806859E-2</v>
      </c>
      <c r="F993">
        <v>11369.900390999999</v>
      </c>
      <c r="G993">
        <f t="shared" si="31"/>
        <v>7.2736282949500061E-3</v>
      </c>
    </row>
    <row r="994" spans="2:7" x14ac:dyDescent="0.35">
      <c r="B994" s="133">
        <v>43357</v>
      </c>
      <c r="C994">
        <v>250.92863500000001</v>
      </c>
      <c r="D994">
        <f t="shared" si="30"/>
        <v>1.780435533446402E-2</v>
      </c>
      <c r="F994">
        <v>11515.200194999999</v>
      </c>
      <c r="G994">
        <f t="shared" si="31"/>
        <v>1.2698371667488164E-2</v>
      </c>
    </row>
    <row r="995" spans="2:7" x14ac:dyDescent="0.35">
      <c r="B995" s="133">
        <v>43360</v>
      </c>
      <c r="C995">
        <v>249.45263700000001</v>
      </c>
      <c r="D995">
        <f t="shared" si="30"/>
        <v>-5.8995104873200048E-3</v>
      </c>
      <c r="F995">
        <v>11377.75</v>
      </c>
      <c r="G995">
        <f t="shared" si="31"/>
        <v>-1.2008224845584061E-2</v>
      </c>
    </row>
    <row r="996" spans="2:7" x14ac:dyDescent="0.35">
      <c r="B996" s="133">
        <v>43361</v>
      </c>
      <c r="C996">
        <v>240.82693499999999</v>
      </c>
      <c r="D996">
        <f t="shared" si="30"/>
        <v>-3.5190502016428545E-2</v>
      </c>
      <c r="F996">
        <v>11278.900390999999</v>
      </c>
      <c r="G996">
        <f t="shared" si="31"/>
        <v>-8.7259356092039223E-3</v>
      </c>
    </row>
    <row r="997" spans="2:7" x14ac:dyDescent="0.35">
      <c r="B997" s="133">
        <v>43362</v>
      </c>
      <c r="C997">
        <v>236.906158</v>
      </c>
      <c r="D997">
        <f t="shared" si="30"/>
        <v>-1.6414458574274753E-2</v>
      </c>
      <c r="F997">
        <v>11234.349609000001</v>
      </c>
      <c r="G997">
        <f t="shared" si="31"/>
        <v>-3.9577440087619304E-3</v>
      </c>
    </row>
    <row r="998" spans="2:7" x14ac:dyDescent="0.35">
      <c r="B998" s="133">
        <v>43364</v>
      </c>
      <c r="C998">
        <v>231.186508</v>
      </c>
      <c r="D998">
        <f t="shared" si="30"/>
        <v>-2.4439326223195466E-2</v>
      </c>
      <c r="F998">
        <v>11143.099609000001</v>
      </c>
      <c r="G998">
        <f t="shared" si="31"/>
        <v>-8.1555770624027347E-3</v>
      </c>
    </row>
    <row r="999" spans="2:7" x14ac:dyDescent="0.35">
      <c r="B999" s="133">
        <v>43367</v>
      </c>
      <c r="C999">
        <v>237.275238</v>
      </c>
      <c r="D999">
        <f t="shared" si="30"/>
        <v>2.5996030377541769E-2</v>
      </c>
      <c r="F999">
        <v>10967.400390999999</v>
      </c>
      <c r="G999">
        <f t="shared" si="31"/>
        <v>-1.5893165360002102E-2</v>
      </c>
    </row>
    <row r="1000" spans="2:7" x14ac:dyDescent="0.35">
      <c r="B1000" s="133">
        <v>43368</v>
      </c>
      <c r="C1000">
        <v>243.82513399999999</v>
      </c>
      <c r="D1000">
        <f t="shared" si="30"/>
        <v>2.7230495360838446E-2</v>
      </c>
      <c r="F1000">
        <v>11067.450194999999</v>
      </c>
      <c r="G1000">
        <f t="shared" si="31"/>
        <v>9.0811136815029583E-3</v>
      </c>
    </row>
    <row r="1001" spans="2:7" x14ac:dyDescent="0.35">
      <c r="B1001" s="133">
        <v>43369</v>
      </c>
      <c r="C1001">
        <v>247.33079499999999</v>
      </c>
      <c r="D1001">
        <f t="shared" si="30"/>
        <v>1.4275387210955717E-2</v>
      </c>
      <c r="F1001">
        <v>11053.799805000001</v>
      </c>
      <c r="G1001">
        <f t="shared" si="31"/>
        <v>-1.2341428927013253E-3</v>
      </c>
    </row>
    <row r="1002" spans="2:7" x14ac:dyDescent="0.35">
      <c r="B1002" s="133">
        <v>43370</v>
      </c>
      <c r="C1002">
        <v>236.629456</v>
      </c>
      <c r="D1002">
        <f t="shared" si="30"/>
        <v>-4.4231250806780253E-2</v>
      </c>
      <c r="F1002">
        <v>10977.549805000001</v>
      </c>
      <c r="G1002">
        <f t="shared" si="31"/>
        <v>-6.9219821574301021E-3</v>
      </c>
    </row>
    <row r="1003" spans="2:7" x14ac:dyDescent="0.35">
      <c r="B1003" s="133">
        <v>43371</v>
      </c>
      <c r="C1003">
        <v>224.636505</v>
      </c>
      <c r="D1003">
        <f t="shared" si="30"/>
        <v>-5.2011878346672889E-2</v>
      </c>
      <c r="F1003">
        <v>10930.450194999999</v>
      </c>
      <c r="G1003">
        <f t="shared" si="31"/>
        <v>-4.2997701812005022E-3</v>
      </c>
    </row>
    <row r="1004" spans="2:7" x14ac:dyDescent="0.35">
      <c r="B1004" s="133">
        <v>43374</v>
      </c>
      <c r="C1004">
        <v>228.096024</v>
      </c>
      <c r="D1004">
        <f t="shared" si="30"/>
        <v>1.5283135697164227E-2</v>
      </c>
      <c r="F1004">
        <v>11008.299805000001</v>
      </c>
      <c r="G1004">
        <f t="shared" si="31"/>
        <v>7.0970257429458757E-3</v>
      </c>
    </row>
    <row r="1005" spans="2:7" x14ac:dyDescent="0.35">
      <c r="B1005" s="133">
        <v>43376</v>
      </c>
      <c r="C1005">
        <v>223.11431899999999</v>
      </c>
      <c r="D1005">
        <f t="shared" si="30"/>
        <v>-2.2082416826998481E-2</v>
      </c>
      <c r="F1005">
        <v>10858.25</v>
      </c>
      <c r="G1005">
        <f t="shared" si="31"/>
        <v>-1.372435629643837E-2</v>
      </c>
    </row>
    <row r="1006" spans="2:7" x14ac:dyDescent="0.35">
      <c r="B1006" s="133">
        <v>43377</v>
      </c>
      <c r="C1006">
        <v>216.979477</v>
      </c>
      <c r="D1006">
        <f t="shared" si="30"/>
        <v>-2.7881508329088069E-2</v>
      </c>
      <c r="F1006">
        <v>10599.25</v>
      </c>
      <c r="G1006">
        <f t="shared" si="31"/>
        <v>-2.4141915818458322E-2</v>
      </c>
    </row>
    <row r="1007" spans="2:7" x14ac:dyDescent="0.35">
      <c r="B1007" s="133">
        <v>43378</v>
      </c>
      <c r="C1007">
        <v>204.11016799999999</v>
      </c>
      <c r="D1007">
        <f t="shared" si="30"/>
        <v>-6.1142885739794241E-2</v>
      </c>
      <c r="F1007">
        <v>10316.450194999999</v>
      </c>
      <c r="G1007">
        <f t="shared" si="31"/>
        <v>-2.7043516369507008E-2</v>
      </c>
    </row>
    <row r="1008" spans="2:7" x14ac:dyDescent="0.35">
      <c r="B1008" s="133">
        <v>43381</v>
      </c>
      <c r="C1008">
        <v>203.83341999999999</v>
      </c>
      <c r="D1008">
        <f t="shared" si="30"/>
        <v>-1.3567956482027493E-3</v>
      </c>
      <c r="F1008">
        <v>10348.049805000001</v>
      </c>
      <c r="G1008">
        <f t="shared" si="31"/>
        <v>3.0583497912445808E-3</v>
      </c>
    </row>
    <row r="1009" spans="2:7" x14ac:dyDescent="0.35">
      <c r="B1009" s="133">
        <v>43382</v>
      </c>
      <c r="C1009">
        <v>206.231979</v>
      </c>
      <c r="D1009">
        <f t="shared" si="30"/>
        <v>1.1698555208957026E-2</v>
      </c>
      <c r="F1009">
        <v>10301.049805000001</v>
      </c>
      <c r="G1009">
        <f t="shared" si="31"/>
        <v>-4.5522644621977838E-3</v>
      </c>
    </row>
    <row r="1010" spans="2:7" x14ac:dyDescent="0.35">
      <c r="B1010" s="133">
        <v>43383</v>
      </c>
      <c r="C1010">
        <v>217.210114</v>
      </c>
      <c r="D1010">
        <f t="shared" si="30"/>
        <v>5.1863505501221215E-2</v>
      </c>
      <c r="F1010">
        <v>10460.099609000001</v>
      </c>
      <c r="G1010">
        <f t="shared" si="31"/>
        <v>1.5322168583036483E-2</v>
      </c>
    </row>
    <row r="1011" spans="2:7" x14ac:dyDescent="0.35">
      <c r="B1011" s="133">
        <v>43384</v>
      </c>
      <c r="C1011">
        <v>211.997818</v>
      </c>
      <c r="D1011">
        <f t="shared" si="30"/>
        <v>-2.4289170186964467E-2</v>
      </c>
      <c r="F1011">
        <v>10234.650390999999</v>
      </c>
      <c r="G1011">
        <f t="shared" si="31"/>
        <v>-2.1788921093240834E-2</v>
      </c>
    </row>
    <row r="1012" spans="2:7" x14ac:dyDescent="0.35">
      <c r="B1012" s="133">
        <v>43385</v>
      </c>
      <c r="C1012">
        <v>223.11431899999999</v>
      </c>
      <c r="D1012">
        <f t="shared" si="30"/>
        <v>5.1108299193871345E-2</v>
      </c>
      <c r="F1012">
        <v>10472.5</v>
      </c>
      <c r="G1012">
        <f t="shared" si="31"/>
        <v>2.2973713491910481E-2</v>
      </c>
    </row>
    <row r="1013" spans="2:7" x14ac:dyDescent="0.35">
      <c r="B1013" s="133">
        <v>43388</v>
      </c>
      <c r="C1013">
        <v>222.376328</v>
      </c>
      <c r="D1013">
        <f t="shared" si="30"/>
        <v>-3.3131634975957511E-3</v>
      </c>
      <c r="F1013">
        <v>10512.5</v>
      </c>
      <c r="G1013">
        <f t="shared" si="31"/>
        <v>3.8122514600135221E-3</v>
      </c>
    </row>
    <row r="1014" spans="2:7" x14ac:dyDescent="0.35">
      <c r="B1014" s="133">
        <v>43389</v>
      </c>
      <c r="C1014">
        <v>227.773132</v>
      </c>
      <c r="D1014">
        <f t="shared" si="30"/>
        <v>2.397898062818013E-2</v>
      </c>
      <c r="F1014">
        <v>10584.75</v>
      </c>
      <c r="G1014">
        <f t="shared" si="31"/>
        <v>6.8492606810225632E-3</v>
      </c>
    </row>
    <row r="1015" spans="2:7" x14ac:dyDescent="0.35">
      <c r="B1015" s="133">
        <v>43390</v>
      </c>
      <c r="C1015">
        <v>222.975967</v>
      </c>
      <c r="D1015">
        <f t="shared" si="30"/>
        <v>-2.1286104138743812E-2</v>
      </c>
      <c r="F1015">
        <v>10453.049805000001</v>
      </c>
      <c r="G1015">
        <f t="shared" si="31"/>
        <v>-1.2520502780006944E-2</v>
      </c>
    </row>
    <row r="1016" spans="2:7" x14ac:dyDescent="0.35">
      <c r="B1016" s="133">
        <v>43392</v>
      </c>
      <c r="C1016">
        <v>227.91149899999999</v>
      </c>
      <c r="D1016">
        <f t="shared" si="30"/>
        <v>2.1893396967333969E-2</v>
      </c>
      <c r="F1016">
        <v>10303.549805000001</v>
      </c>
      <c r="G1016">
        <f t="shared" si="31"/>
        <v>-1.4405306077514082E-2</v>
      </c>
    </row>
    <row r="1017" spans="2:7" x14ac:dyDescent="0.35">
      <c r="B1017" s="133">
        <v>43395</v>
      </c>
      <c r="C1017">
        <v>223.85235599999999</v>
      </c>
      <c r="D1017">
        <f t="shared" si="30"/>
        <v>-1.7970681782602037E-2</v>
      </c>
      <c r="F1017">
        <v>10245.25</v>
      </c>
      <c r="G1017">
        <f t="shared" si="31"/>
        <v>-5.6742935820435119E-3</v>
      </c>
    </row>
    <row r="1018" spans="2:7" x14ac:dyDescent="0.35">
      <c r="B1018" s="133">
        <v>43396</v>
      </c>
      <c r="C1018">
        <v>220.53125</v>
      </c>
      <c r="D1018">
        <f t="shared" si="30"/>
        <v>-1.4947301335554728E-2</v>
      </c>
      <c r="F1018">
        <v>10146.799805000001</v>
      </c>
      <c r="G1018">
        <f t="shared" si="31"/>
        <v>-9.6558179148999498E-3</v>
      </c>
    </row>
    <row r="1019" spans="2:7" x14ac:dyDescent="0.35">
      <c r="B1019" s="133">
        <v>43397</v>
      </c>
      <c r="C1019">
        <v>229.756561</v>
      </c>
      <c r="D1019">
        <f t="shared" si="30"/>
        <v>4.0980909754258076E-2</v>
      </c>
      <c r="F1019">
        <v>10224.75</v>
      </c>
      <c r="G1019">
        <f t="shared" si="31"/>
        <v>7.652886126587201E-3</v>
      </c>
    </row>
    <row r="1020" spans="2:7" x14ac:dyDescent="0.35">
      <c r="B1020" s="133">
        <v>43398</v>
      </c>
      <c r="C1020">
        <v>234.092468</v>
      </c>
      <c r="D1020">
        <f t="shared" si="30"/>
        <v>1.8695881739406103E-2</v>
      </c>
      <c r="F1020">
        <v>10124.900390999999</v>
      </c>
      <c r="G1020">
        <f t="shared" si="31"/>
        <v>-9.8134767339275349E-3</v>
      </c>
    </row>
    <row r="1021" spans="2:7" x14ac:dyDescent="0.35">
      <c r="B1021" s="133">
        <v>43399</v>
      </c>
      <c r="C1021">
        <v>230.863617</v>
      </c>
      <c r="D1021">
        <f t="shared" si="30"/>
        <v>-1.3889066126620679E-2</v>
      </c>
      <c r="F1021">
        <v>10030</v>
      </c>
      <c r="G1021">
        <f t="shared" si="31"/>
        <v>-9.4171730444400012E-3</v>
      </c>
    </row>
    <row r="1022" spans="2:7" x14ac:dyDescent="0.35">
      <c r="B1022" s="133">
        <v>43402</v>
      </c>
      <c r="C1022">
        <v>231.60163900000001</v>
      </c>
      <c r="D1022">
        <f t="shared" si="30"/>
        <v>3.1916889623015291E-3</v>
      </c>
      <c r="F1022">
        <v>10250.849609000001</v>
      </c>
      <c r="G1022">
        <f t="shared" si="31"/>
        <v>2.1779988858422788E-2</v>
      </c>
    </row>
    <row r="1023" spans="2:7" x14ac:dyDescent="0.35">
      <c r="B1023" s="133">
        <v>43403</v>
      </c>
      <c r="C1023">
        <v>232.570313</v>
      </c>
      <c r="D1023">
        <f t="shared" si="30"/>
        <v>4.1737782821726528E-3</v>
      </c>
      <c r="F1023">
        <v>10198.400390999999</v>
      </c>
      <c r="G1023">
        <f t="shared" si="31"/>
        <v>-5.1297072520402965E-3</v>
      </c>
    </row>
    <row r="1024" spans="2:7" x14ac:dyDescent="0.35">
      <c r="B1024" s="133">
        <v>43404</v>
      </c>
      <c r="C1024">
        <v>246.731155</v>
      </c>
      <c r="D1024">
        <f t="shared" si="30"/>
        <v>5.9106701737403872E-2</v>
      </c>
      <c r="F1024">
        <v>10386.599609000001</v>
      </c>
      <c r="G1024">
        <f t="shared" si="31"/>
        <v>1.8285592603716923E-2</v>
      </c>
    </row>
    <row r="1025" spans="2:7" x14ac:dyDescent="0.35">
      <c r="B1025" s="133">
        <v>43405</v>
      </c>
      <c r="C1025">
        <v>257.47863799999999</v>
      </c>
      <c r="D1025">
        <f t="shared" si="30"/>
        <v>4.2637454889157655E-2</v>
      </c>
      <c r="F1025">
        <v>10380.450194999999</v>
      </c>
      <c r="G1025">
        <f t="shared" si="31"/>
        <v>-5.9222799942923877E-4</v>
      </c>
    </row>
    <row r="1026" spans="2:7" x14ac:dyDescent="0.35">
      <c r="B1026" s="133">
        <v>43406</v>
      </c>
      <c r="C1026">
        <v>260.15399200000002</v>
      </c>
      <c r="D1026">
        <f t="shared" si="30"/>
        <v>1.0336975172669252E-2</v>
      </c>
      <c r="F1026">
        <v>10553</v>
      </c>
      <c r="G1026">
        <f t="shared" si="31"/>
        <v>1.6485931504438823E-2</v>
      </c>
    </row>
    <row r="1027" spans="2:7" x14ac:dyDescent="0.35">
      <c r="B1027" s="133">
        <v>43409</v>
      </c>
      <c r="C1027">
        <v>261.630066</v>
      </c>
      <c r="D1027">
        <f t="shared" si="30"/>
        <v>5.6578115597680787E-3</v>
      </c>
      <c r="F1027">
        <v>10524</v>
      </c>
      <c r="G1027">
        <f t="shared" si="31"/>
        <v>-2.7518165109068284E-3</v>
      </c>
    </row>
    <row r="1028" spans="2:7" x14ac:dyDescent="0.35">
      <c r="B1028" s="133">
        <v>43410</v>
      </c>
      <c r="C1028">
        <v>251.25152600000001</v>
      </c>
      <c r="D1028">
        <f t="shared" si="30"/>
        <v>-4.0477011184938787E-2</v>
      </c>
      <c r="F1028">
        <v>10530</v>
      </c>
      <c r="G1028">
        <f t="shared" si="31"/>
        <v>5.6996296783781274E-4</v>
      </c>
    </row>
    <row r="1029" spans="2:7" x14ac:dyDescent="0.35">
      <c r="B1029" s="133">
        <v>43411</v>
      </c>
      <c r="C1029">
        <v>253.78857400000001</v>
      </c>
      <c r="D1029">
        <f t="shared" si="30"/>
        <v>1.0047001579636667E-2</v>
      </c>
      <c r="F1029">
        <v>10598.400390999999</v>
      </c>
      <c r="G1029">
        <f t="shared" si="31"/>
        <v>6.4747570751704248E-3</v>
      </c>
    </row>
    <row r="1030" spans="2:7" x14ac:dyDescent="0.35">
      <c r="B1030" s="133">
        <v>43413</v>
      </c>
      <c r="C1030">
        <v>253.46563699999999</v>
      </c>
      <c r="D1030">
        <f t="shared" si="30"/>
        <v>-1.2732749640183402E-3</v>
      </c>
      <c r="F1030">
        <v>10585.200194999999</v>
      </c>
      <c r="G1030">
        <f t="shared" si="31"/>
        <v>-1.246265728522567E-3</v>
      </c>
    </row>
    <row r="1031" spans="2:7" x14ac:dyDescent="0.35">
      <c r="B1031" s="133">
        <v>43416</v>
      </c>
      <c r="C1031">
        <v>254.065292</v>
      </c>
      <c r="D1031">
        <f t="shared" ref="D1031:D1094" si="32">LN(C1031/C1030)</f>
        <v>2.3630295013405168E-3</v>
      </c>
      <c r="F1031">
        <v>10482.200194999999</v>
      </c>
      <c r="G1031">
        <f t="shared" si="31"/>
        <v>-9.7782183634381493E-3</v>
      </c>
    </row>
    <row r="1032" spans="2:7" x14ac:dyDescent="0.35">
      <c r="B1032" s="133">
        <v>43417</v>
      </c>
      <c r="C1032">
        <v>250.97479200000001</v>
      </c>
      <c r="D1032">
        <f t="shared" si="32"/>
        <v>-1.2238785294199419E-2</v>
      </c>
      <c r="F1032">
        <v>10582.5</v>
      </c>
      <c r="G1032">
        <f t="shared" ref="G1032:G1095" si="33">LN(F1032/F1031)</f>
        <v>9.5230942838478265E-3</v>
      </c>
    </row>
    <row r="1033" spans="2:7" x14ac:dyDescent="0.35">
      <c r="B1033" s="133">
        <v>43418</v>
      </c>
      <c r="C1033">
        <v>249.40649400000001</v>
      </c>
      <c r="D1033">
        <f t="shared" si="32"/>
        <v>-6.2684324101191487E-3</v>
      </c>
      <c r="F1033">
        <v>10576.299805000001</v>
      </c>
      <c r="G1033">
        <f t="shared" si="33"/>
        <v>-5.8606303142010345E-4</v>
      </c>
    </row>
    <row r="1034" spans="2:7" x14ac:dyDescent="0.35">
      <c r="B1034" s="133">
        <v>43419</v>
      </c>
      <c r="C1034">
        <v>250.79029800000001</v>
      </c>
      <c r="D1034">
        <f t="shared" si="32"/>
        <v>5.5330524006638885E-3</v>
      </c>
      <c r="F1034">
        <v>10616.700194999999</v>
      </c>
      <c r="G1034">
        <f t="shared" si="33"/>
        <v>3.8126210483265489E-3</v>
      </c>
    </row>
    <row r="1035" spans="2:7" x14ac:dyDescent="0.35">
      <c r="B1035" s="133">
        <v>43420</v>
      </c>
      <c r="C1035">
        <v>247.28466800000001</v>
      </c>
      <c r="D1035">
        <f t="shared" si="32"/>
        <v>-1.407694876834146E-2</v>
      </c>
      <c r="F1035">
        <v>10682.200194999999</v>
      </c>
      <c r="G1035">
        <f t="shared" si="33"/>
        <v>6.1505716526863976E-3</v>
      </c>
    </row>
    <row r="1036" spans="2:7" x14ac:dyDescent="0.35">
      <c r="B1036" s="133">
        <v>43423</v>
      </c>
      <c r="C1036">
        <v>245.80864</v>
      </c>
      <c r="D1036">
        <f t="shared" si="32"/>
        <v>-5.9868279885901717E-3</v>
      </c>
      <c r="F1036">
        <v>10763.400390999999</v>
      </c>
      <c r="G1036">
        <f t="shared" si="33"/>
        <v>7.5727031952386517E-3</v>
      </c>
    </row>
    <row r="1037" spans="2:7" x14ac:dyDescent="0.35">
      <c r="B1037" s="133">
        <v>43424</v>
      </c>
      <c r="C1037">
        <v>244.793869</v>
      </c>
      <c r="D1037">
        <f t="shared" si="32"/>
        <v>-4.1368416531534034E-3</v>
      </c>
      <c r="F1037">
        <v>10656.200194999999</v>
      </c>
      <c r="G1037">
        <f t="shared" si="33"/>
        <v>-1.0009625587896559E-2</v>
      </c>
    </row>
    <row r="1038" spans="2:7" x14ac:dyDescent="0.35">
      <c r="B1038" s="133">
        <v>43425</v>
      </c>
      <c r="C1038">
        <v>244.793869</v>
      </c>
      <c r="D1038">
        <f t="shared" si="32"/>
        <v>0</v>
      </c>
      <c r="F1038">
        <v>10600.049805000001</v>
      </c>
      <c r="G1038">
        <f t="shared" si="33"/>
        <v>-5.2832009979879892E-3</v>
      </c>
    </row>
    <row r="1039" spans="2:7" x14ac:dyDescent="0.35">
      <c r="B1039" s="133">
        <v>43426</v>
      </c>
      <c r="C1039">
        <v>244.701584</v>
      </c>
      <c r="D1039">
        <f t="shared" si="32"/>
        <v>-3.7706172969651799E-4</v>
      </c>
      <c r="F1039">
        <v>10526.75</v>
      </c>
      <c r="G1039">
        <f t="shared" si="33"/>
        <v>-6.9390631610505129E-3</v>
      </c>
    </row>
    <row r="1040" spans="2:7" x14ac:dyDescent="0.35">
      <c r="B1040" s="133">
        <v>43430</v>
      </c>
      <c r="C1040">
        <v>246.54663099999999</v>
      </c>
      <c r="D1040">
        <f t="shared" si="32"/>
        <v>7.5117043454888096E-3</v>
      </c>
      <c r="F1040">
        <v>10628.599609000001</v>
      </c>
      <c r="G1040">
        <f t="shared" si="33"/>
        <v>9.6288076337881986E-3</v>
      </c>
    </row>
    <row r="1041" spans="2:7" x14ac:dyDescent="0.35">
      <c r="B1041" s="133">
        <v>43431</v>
      </c>
      <c r="C1041">
        <v>247.515289</v>
      </c>
      <c r="D1041">
        <f t="shared" si="32"/>
        <v>3.9212058325068426E-3</v>
      </c>
      <c r="F1041">
        <v>10685.599609000001</v>
      </c>
      <c r="G1041">
        <f t="shared" si="33"/>
        <v>5.3485599248308275E-3</v>
      </c>
    </row>
    <row r="1042" spans="2:7" x14ac:dyDescent="0.35">
      <c r="B1042" s="133">
        <v>43432</v>
      </c>
      <c r="C1042">
        <v>246.36215200000001</v>
      </c>
      <c r="D1042">
        <f t="shared" si="32"/>
        <v>-4.6697378732257306E-3</v>
      </c>
      <c r="F1042">
        <v>10728.849609000001</v>
      </c>
      <c r="G1042">
        <f t="shared" si="33"/>
        <v>4.0393342239229569E-3</v>
      </c>
    </row>
    <row r="1043" spans="2:7" x14ac:dyDescent="0.35">
      <c r="B1043" s="133">
        <v>43433</v>
      </c>
      <c r="C1043">
        <v>240.78083799999999</v>
      </c>
      <c r="D1043">
        <f t="shared" si="32"/>
        <v>-2.2915482108639074E-2</v>
      </c>
      <c r="F1043">
        <v>10858.700194999999</v>
      </c>
      <c r="G1043">
        <f t="shared" si="33"/>
        <v>1.2030281644403527E-2</v>
      </c>
    </row>
    <row r="1044" spans="2:7" x14ac:dyDescent="0.35">
      <c r="B1044" s="133">
        <v>43434</v>
      </c>
      <c r="C1044">
        <v>242.30297899999999</v>
      </c>
      <c r="D1044">
        <f t="shared" si="32"/>
        <v>6.3017885665873309E-3</v>
      </c>
      <c r="F1044">
        <v>10876.75</v>
      </c>
      <c r="G1044">
        <f t="shared" si="33"/>
        <v>1.6608636110333403E-3</v>
      </c>
    </row>
    <row r="1045" spans="2:7" x14ac:dyDescent="0.35">
      <c r="B1045" s="133">
        <v>43437</v>
      </c>
      <c r="C1045">
        <v>241.288208</v>
      </c>
      <c r="D1045">
        <f t="shared" si="32"/>
        <v>-4.1968196143104359E-3</v>
      </c>
      <c r="F1045">
        <v>10883.75</v>
      </c>
      <c r="G1045">
        <f t="shared" si="33"/>
        <v>6.4336759187107249E-4</v>
      </c>
    </row>
    <row r="1046" spans="2:7" x14ac:dyDescent="0.35">
      <c r="B1046" s="133">
        <v>43438</v>
      </c>
      <c r="C1046">
        <v>238.70512400000001</v>
      </c>
      <c r="D1046">
        <f t="shared" si="32"/>
        <v>-1.0763103418565052E-2</v>
      </c>
      <c r="F1046">
        <v>10869.5</v>
      </c>
      <c r="G1046">
        <f t="shared" si="33"/>
        <v>-1.3101492455916805E-3</v>
      </c>
    </row>
    <row r="1047" spans="2:7" x14ac:dyDescent="0.35">
      <c r="B1047" s="133">
        <v>43439</v>
      </c>
      <c r="C1047">
        <v>239.16639699999999</v>
      </c>
      <c r="D1047">
        <f t="shared" si="32"/>
        <v>1.9305320488513758E-3</v>
      </c>
      <c r="F1047">
        <v>10782.900390999999</v>
      </c>
      <c r="G1047">
        <f t="shared" si="33"/>
        <v>-7.9991196540445276E-3</v>
      </c>
    </row>
    <row r="1048" spans="2:7" x14ac:dyDescent="0.35">
      <c r="B1048" s="133">
        <v>43440</v>
      </c>
      <c r="C1048">
        <v>233.49284399999999</v>
      </c>
      <c r="D1048">
        <f t="shared" si="32"/>
        <v>-2.4008101480507704E-2</v>
      </c>
      <c r="F1048">
        <v>10601.150390999999</v>
      </c>
      <c r="G1048">
        <f t="shared" si="33"/>
        <v>-1.6999059578878456E-2</v>
      </c>
    </row>
    <row r="1049" spans="2:7" x14ac:dyDescent="0.35">
      <c r="B1049" s="133">
        <v>43441</v>
      </c>
      <c r="C1049">
        <v>229.387573</v>
      </c>
      <c r="D1049">
        <f t="shared" si="32"/>
        <v>-1.7738398482860247E-2</v>
      </c>
      <c r="F1049">
        <v>10693.700194999999</v>
      </c>
      <c r="G1049">
        <f t="shared" si="33"/>
        <v>8.6922785720099805E-3</v>
      </c>
    </row>
    <row r="1050" spans="2:7" x14ac:dyDescent="0.35">
      <c r="B1050" s="133">
        <v>43444</v>
      </c>
      <c r="C1050">
        <v>229.29530299999999</v>
      </c>
      <c r="D1050">
        <f t="shared" si="32"/>
        <v>-4.0232590346197877E-4</v>
      </c>
      <c r="F1050">
        <v>10488.450194999999</v>
      </c>
      <c r="G1050">
        <f t="shared" si="33"/>
        <v>-1.9380130942859484E-2</v>
      </c>
    </row>
    <row r="1051" spans="2:7" x14ac:dyDescent="0.35">
      <c r="B1051" s="133">
        <v>43445</v>
      </c>
      <c r="C1051">
        <v>229.249191</v>
      </c>
      <c r="D1051">
        <f t="shared" si="32"/>
        <v>-2.0112334030305089E-4</v>
      </c>
      <c r="F1051">
        <v>10549.150390999999</v>
      </c>
      <c r="G1051">
        <f t="shared" si="33"/>
        <v>5.7706547091354657E-3</v>
      </c>
    </row>
    <row r="1052" spans="2:7" x14ac:dyDescent="0.35">
      <c r="B1052" s="133">
        <v>43446</v>
      </c>
      <c r="C1052">
        <v>231.37098700000001</v>
      </c>
      <c r="D1052">
        <f t="shared" si="32"/>
        <v>9.2128443731814159E-3</v>
      </c>
      <c r="F1052">
        <v>10737.599609000001</v>
      </c>
      <c r="G1052">
        <f t="shared" si="33"/>
        <v>1.7706238987281447E-2</v>
      </c>
    </row>
    <row r="1053" spans="2:7" x14ac:dyDescent="0.35">
      <c r="B1053" s="133">
        <v>43447</v>
      </c>
      <c r="C1053">
        <v>234.23083500000001</v>
      </c>
      <c r="D1053">
        <f t="shared" si="32"/>
        <v>1.228467686565192E-2</v>
      </c>
      <c r="F1053">
        <v>10791.549805000001</v>
      </c>
      <c r="G1053">
        <f t="shared" si="33"/>
        <v>5.011838404909652E-3</v>
      </c>
    </row>
    <row r="1054" spans="2:7" x14ac:dyDescent="0.35">
      <c r="B1054" s="133">
        <v>43448</v>
      </c>
      <c r="C1054">
        <v>233.16992200000001</v>
      </c>
      <c r="D1054">
        <f t="shared" si="32"/>
        <v>-4.5396367296311234E-3</v>
      </c>
      <c r="F1054">
        <v>10805.450194999999</v>
      </c>
      <c r="G1054">
        <f t="shared" si="33"/>
        <v>1.2872521108886798E-3</v>
      </c>
    </row>
    <row r="1055" spans="2:7" x14ac:dyDescent="0.35">
      <c r="B1055" s="133">
        <v>43451</v>
      </c>
      <c r="C1055">
        <v>241.380447</v>
      </c>
      <c r="D1055">
        <f t="shared" si="32"/>
        <v>3.460684029892161E-2</v>
      </c>
      <c r="F1055">
        <v>10888.349609000001</v>
      </c>
      <c r="G1055">
        <f t="shared" si="33"/>
        <v>7.6427198802934242E-3</v>
      </c>
    </row>
    <row r="1056" spans="2:7" x14ac:dyDescent="0.35">
      <c r="B1056" s="133">
        <v>43452</v>
      </c>
      <c r="C1056">
        <v>239.950546</v>
      </c>
      <c r="D1056">
        <f t="shared" si="32"/>
        <v>-5.941463264166248E-3</v>
      </c>
      <c r="F1056">
        <v>10908.700194999999</v>
      </c>
      <c r="G1056">
        <f t="shared" si="33"/>
        <v>1.8672794801203154E-3</v>
      </c>
    </row>
    <row r="1057" spans="2:7" x14ac:dyDescent="0.35">
      <c r="B1057" s="133">
        <v>43453</v>
      </c>
      <c r="C1057">
        <v>243.502319</v>
      </c>
      <c r="D1057">
        <f t="shared" si="32"/>
        <v>1.4693622315535478E-2</v>
      </c>
      <c r="F1057">
        <v>10967.299805000001</v>
      </c>
      <c r="G1057">
        <f t="shared" si="33"/>
        <v>5.3574465315024741E-3</v>
      </c>
    </row>
    <row r="1058" spans="2:7" x14ac:dyDescent="0.35">
      <c r="B1058" s="133">
        <v>43454</v>
      </c>
      <c r="C1058">
        <v>242.948792</v>
      </c>
      <c r="D1058">
        <f t="shared" si="32"/>
        <v>-2.2757774682131493E-3</v>
      </c>
      <c r="F1058">
        <v>10951.700194999999</v>
      </c>
      <c r="G1058">
        <f t="shared" si="33"/>
        <v>-1.4233872561500126E-3</v>
      </c>
    </row>
    <row r="1059" spans="2:7" x14ac:dyDescent="0.35">
      <c r="B1059" s="133">
        <v>43455</v>
      </c>
      <c r="C1059">
        <v>240.59629799999999</v>
      </c>
      <c r="D1059">
        <f t="shared" si="32"/>
        <v>-9.7302717345063763E-3</v>
      </c>
      <c r="F1059">
        <v>10754</v>
      </c>
      <c r="G1059">
        <f t="shared" si="33"/>
        <v>-1.8216934771819394E-2</v>
      </c>
    </row>
    <row r="1060" spans="2:7" x14ac:dyDescent="0.35">
      <c r="B1060" s="133">
        <v>43458</v>
      </c>
      <c r="C1060">
        <v>243.68679800000001</v>
      </c>
      <c r="D1060">
        <f t="shared" si="32"/>
        <v>1.2763369111477151E-2</v>
      </c>
      <c r="F1060">
        <v>10663.5</v>
      </c>
      <c r="G1060">
        <f t="shared" si="33"/>
        <v>-8.4510833319758998E-3</v>
      </c>
    </row>
    <row r="1061" spans="2:7" x14ac:dyDescent="0.35">
      <c r="B1061" s="133">
        <v>43460</v>
      </c>
      <c r="C1061">
        <v>242.533646</v>
      </c>
      <c r="D1061">
        <f t="shared" si="32"/>
        <v>-4.7433388551157956E-3</v>
      </c>
      <c r="F1061">
        <v>10729.849609000001</v>
      </c>
      <c r="G1061">
        <f t="shared" si="33"/>
        <v>6.2028455522462368E-3</v>
      </c>
    </row>
    <row r="1062" spans="2:7" x14ac:dyDescent="0.35">
      <c r="B1062" s="133">
        <v>43461</v>
      </c>
      <c r="C1062">
        <v>244.978363</v>
      </c>
      <c r="D1062">
        <f t="shared" si="32"/>
        <v>1.0029445214176489E-2</v>
      </c>
      <c r="F1062">
        <v>10779.799805000001</v>
      </c>
      <c r="G1062">
        <f t="shared" si="33"/>
        <v>4.6444537359022686E-3</v>
      </c>
    </row>
    <row r="1063" spans="2:7" x14ac:dyDescent="0.35">
      <c r="B1063" s="133">
        <v>43462</v>
      </c>
      <c r="C1063">
        <v>244.93220500000001</v>
      </c>
      <c r="D1063">
        <f t="shared" si="32"/>
        <v>-1.8843439252595124E-4</v>
      </c>
      <c r="F1063">
        <v>10859.900390999999</v>
      </c>
      <c r="G1063">
        <f t="shared" si="33"/>
        <v>7.4031480206186891E-3</v>
      </c>
    </row>
    <row r="1064" spans="2:7" x14ac:dyDescent="0.35">
      <c r="B1064" s="133">
        <v>43465</v>
      </c>
      <c r="C1064">
        <v>246.45439099999999</v>
      </c>
      <c r="D1064">
        <f t="shared" si="32"/>
        <v>6.1954920275353416E-3</v>
      </c>
      <c r="F1064">
        <v>10862.549805000001</v>
      </c>
      <c r="G1064">
        <f t="shared" si="33"/>
        <v>2.4393325699749213E-4</v>
      </c>
    </row>
    <row r="1065" spans="2:7" x14ac:dyDescent="0.35">
      <c r="B1065" s="133">
        <v>43467</v>
      </c>
      <c r="C1065">
        <v>253.188873</v>
      </c>
      <c r="D1065">
        <f t="shared" si="32"/>
        <v>2.6958793812673187E-2</v>
      </c>
      <c r="F1065">
        <v>10792.5</v>
      </c>
      <c r="G1065">
        <f t="shared" si="33"/>
        <v>-6.4696271737799153E-3</v>
      </c>
    </row>
    <row r="1066" spans="2:7" x14ac:dyDescent="0.35">
      <c r="B1066" s="133">
        <v>43468</v>
      </c>
      <c r="C1066">
        <v>252.40473900000001</v>
      </c>
      <c r="D1066">
        <f t="shared" si="32"/>
        <v>-3.1018375631898282E-3</v>
      </c>
      <c r="F1066">
        <v>10672.25</v>
      </c>
      <c r="G1066">
        <f t="shared" si="33"/>
        <v>-1.1204533761500678E-2</v>
      </c>
    </row>
    <row r="1067" spans="2:7" x14ac:dyDescent="0.35">
      <c r="B1067" s="133">
        <v>43469</v>
      </c>
      <c r="C1067">
        <v>256.32547</v>
      </c>
      <c r="D1067">
        <f t="shared" si="32"/>
        <v>1.5414097920579796E-2</v>
      </c>
      <c r="F1067">
        <v>10727.349609000001</v>
      </c>
      <c r="G1067">
        <f t="shared" si="33"/>
        <v>5.149603896294961E-3</v>
      </c>
    </row>
    <row r="1068" spans="2:7" x14ac:dyDescent="0.35">
      <c r="B1068" s="133">
        <v>43472</v>
      </c>
      <c r="C1068">
        <v>252.450897</v>
      </c>
      <c r="D1068">
        <f t="shared" si="32"/>
        <v>-1.5231241686689663E-2</v>
      </c>
      <c r="F1068">
        <v>10771.799805000001</v>
      </c>
      <c r="G1068">
        <f t="shared" si="33"/>
        <v>4.1350714375870245E-3</v>
      </c>
    </row>
    <row r="1069" spans="2:7" x14ac:dyDescent="0.35">
      <c r="B1069" s="133">
        <v>43473</v>
      </c>
      <c r="C1069">
        <v>249.40649400000001</v>
      </c>
      <c r="D1069">
        <f t="shared" si="32"/>
        <v>-1.2132691078137331E-2</v>
      </c>
      <c r="F1069">
        <v>10802.150390999999</v>
      </c>
      <c r="G1069">
        <f t="shared" si="33"/>
        <v>2.8136345682542646E-3</v>
      </c>
    </row>
    <row r="1070" spans="2:7" x14ac:dyDescent="0.35">
      <c r="B1070" s="133">
        <v>43474</v>
      </c>
      <c r="C1070">
        <v>245.80864</v>
      </c>
      <c r="D1070">
        <f t="shared" si="32"/>
        <v>-1.4530724356267817E-2</v>
      </c>
      <c r="F1070">
        <v>10855.150390999999</v>
      </c>
      <c r="G1070">
        <f t="shared" si="33"/>
        <v>4.8944331832304474E-3</v>
      </c>
    </row>
    <row r="1071" spans="2:7" x14ac:dyDescent="0.35">
      <c r="B1071" s="133">
        <v>43475</v>
      </c>
      <c r="C1071">
        <v>245.716354</v>
      </c>
      <c r="D1071">
        <f t="shared" si="32"/>
        <v>-3.7550888443489201E-4</v>
      </c>
      <c r="F1071">
        <v>10821.599609000001</v>
      </c>
      <c r="G1071">
        <f t="shared" si="33"/>
        <v>-3.0955571099559268E-3</v>
      </c>
    </row>
    <row r="1072" spans="2:7" x14ac:dyDescent="0.35">
      <c r="B1072" s="133">
        <v>43476</v>
      </c>
      <c r="C1072">
        <v>249.63713100000001</v>
      </c>
      <c r="D1072">
        <f t="shared" si="32"/>
        <v>1.583054929191214E-2</v>
      </c>
      <c r="F1072">
        <v>10794.950194999999</v>
      </c>
      <c r="G1072">
        <f t="shared" si="33"/>
        <v>-2.4656504153291736E-3</v>
      </c>
    </row>
    <row r="1073" spans="2:7" x14ac:dyDescent="0.35">
      <c r="B1073" s="133">
        <v>43479</v>
      </c>
      <c r="C1073">
        <v>250.00616500000001</v>
      </c>
      <c r="D1073">
        <f t="shared" si="32"/>
        <v>1.4771901076622237E-3</v>
      </c>
      <c r="F1073">
        <v>10737.599609000001</v>
      </c>
      <c r="G1073">
        <f t="shared" si="33"/>
        <v>-5.3268862383354758E-3</v>
      </c>
    </row>
    <row r="1074" spans="2:7" x14ac:dyDescent="0.35">
      <c r="B1074" s="133">
        <v>43480</v>
      </c>
      <c r="C1074">
        <v>250.74414100000001</v>
      </c>
      <c r="D1074">
        <f t="shared" si="32"/>
        <v>2.9474831085712786E-3</v>
      </c>
      <c r="F1074">
        <v>10886.799805000001</v>
      </c>
      <c r="G1074">
        <f t="shared" si="33"/>
        <v>1.3799464277298199E-2</v>
      </c>
    </row>
    <row r="1075" spans="2:7" x14ac:dyDescent="0.35">
      <c r="B1075" s="133">
        <v>43481</v>
      </c>
      <c r="C1075">
        <v>253.373367</v>
      </c>
      <c r="D1075">
        <f t="shared" si="32"/>
        <v>1.0431099092030346E-2</v>
      </c>
      <c r="F1075">
        <v>10890.299805000001</v>
      </c>
      <c r="G1075">
        <f t="shared" si="33"/>
        <v>3.2143858390835109E-4</v>
      </c>
    </row>
    <row r="1076" spans="2:7" x14ac:dyDescent="0.35">
      <c r="B1076" s="133">
        <v>43482</v>
      </c>
      <c r="C1076">
        <v>254.89558400000001</v>
      </c>
      <c r="D1076">
        <f t="shared" si="32"/>
        <v>5.9898270322474865E-3</v>
      </c>
      <c r="F1076">
        <v>10905.200194999999</v>
      </c>
      <c r="G1076">
        <f t="shared" si="33"/>
        <v>1.3672907087551381E-3</v>
      </c>
    </row>
    <row r="1077" spans="2:7" x14ac:dyDescent="0.35">
      <c r="B1077" s="133">
        <v>43483</v>
      </c>
      <c r="C1077">
        <v>258.26281699999998</v>
      </c>
      <c r="D1077">
        <f t="shared" si="32"/>
        <v>1.3123750180458848E-2</v>
      </c>
      <c r="F1077">
        <v>10906.950194999999</v>
      </c>
      <c r="G1077">
        <f t="shared" si="33"/>
        <v>1.6046102493004886E-4</v>
      </c>
    </row>
    <row r="1078" spans="2:7" x14ac:dyDescent="0.35">
      <c r="B1078" s="133">
        <v>43486</v>
      </c>
      <c r="C1078">
        <v>265.08960000000002</v>
      </c>
      <c r="D1078">
        <f t="shared" si="32"/>
        <v>2.6090145074878543E-2</v>
      </c>
      <c r="F1078">
        <v>10961.849609000001</v>
      </c>
      <c r="G1078">
        <f t="shared" si="33"/>
        <v>5.0208086241344471E-3</v>
      </c>
    </row>
    <row r="1079" spans="2:7" x14ac:dyDescent="0.35">
      <c r="B1079" s="133">
        <v>43487</v>
      </c>
      <c r="C1079">
        <v>260.61526500000002</v>
      </c>
      <c r="D1079">
        <f t="shared" si="32"/>
        <v>-1.7022642708922311E-2</v>
      </c>
      <c r="F1079">
        <v>10922.75</v>
      </c>
      <c r="G1079">
        <f t="shared" si="33"/>
        <v>-3.5732571124068831E-3</v>
      </c>
    </row>
    <row r="1080" spans="2:7" x14ac:dyDescent="0.35">
      <c r="B1080" s="133">
        <v>43488</v>
      </c>
      <c r="C1080">
        <v>263.244507</v>
      </c>
      <c r="D1080">
        <f t="shared" si="32"/>
        <v>1.0038045362061107E-2</v>
      </c>
      <c r="F1080">
        <v>10831.5</v>
      </c>
      <c r="G1080">
        <f t="shared" si="33"/>
        <v>-8.3892145371514976E-3</v>
      </c>
    </row>
    <row r="1081" spans="2:7" x14ac:dyDescent="0.35">
      <c r="B1081" s="133">
        <v>43489</v>
      </c>
      <c r="C1081">
        <v>261.30715900000001</v>
      </c>
      <c r="D1081">
        <f t="shared" si="32"/>
        <v>-7.3867149210116462E-3</v>
      </c>
      <c r="F1081">
        <v>10849.799805000001</v>
      </c>
      <c r="G1081">
        <f t="shared" si="33"/>
        <v>1.6880730869612299E-3</v>
      </c>
    </row>
    <row r="1082" spans="2:7" x14ac:dyDescent="0.35">
      <c r="B1082" s="133">
        <v>43490</v>
      </c>
      <c r="C1082">
        <v>251.067093</v>
      </c>
      <c r="D1082">
        <f t="shared" si="32"/>
        <v>-3.9976363576904018E-2</v>
      </c>
      <c r="F1082">
        <v>10780.549805000001</v>
      </c>
      <c r="G1082">
        <f t="shared" si="33"/>
        <v>-6.4030621647836669E-3</v>
      </c>
    </row>
    <row r="1083" spans="2:7" x14ac:dyDescent="0.35">
      <c r="B1083" s="133">
        <v>43493</v>
      </c>
      <c r="C1083">
        <v>251.43604999999999</v>
      </c>
      <c r="D1083">
        <f t="shared" si="32"/>
        <v>1.4684766511094335E-3</v>
      </c>
      <c r="F1083">
        <v>10661.549805000001</v>
      </c>
      <c r="G1083">
        <f t="shared" si="33"/>
        <v>-1.1099773244647464E-2</v>
      </c>
    </row>
    <row r="1084" spans="2:7" x14ac:dyDescent="0.35">
      <c r="B1084" s="133">
        <v>43494</v>
      </c>
      <c r="C1084">
        <v>250.28291300000001</v>
      </c>
      <c r="D1084">
        <f t="shared" si="32"/>
        <v>-4.5967528259220226E-3</v>
      </c>
      <c r="F1084">
        <v>10652.200194999999</v>
      </c>
      <c r="G1084">
        <f t="shared" si="33"/>
        <v>-8.7733135649134303E-4</v>
      </c>
    </row>
    <row r="1085" spans="2:7" x14ac:dyDescent="0.35">
      <c r="B1085" s="133">
        <v>43495</v>
      </c>
      <c r="C1085">
        <v>256.786743</v>
      </c>
      <c r="D1085">
        <f t="shared" si="32"/>
        <v>2.5654016624684018E-2</v>
      </c>
      <c r="F1085">
        <v>10651.799805000001</v>
      </c>
      <c r="G1085">
        <f t="shared" si="33"/>
        <v>-3.7588246343066341E-5</v>
      </c>
    </row>
    <row r="1086" spans="2:7" x14ac:dyDescent="0.35">
      <c r="B1086" s="133">
        <v>43496</v>
      </c>
      <c r="C1086">
        <v>262.091339</v>
      </c>
      <c r="D1086">
        <f t="shared" si="32"/>
        <v>2.0447118492449377E-2</v>
      </c>
      <c r="F1086">
        <v>10830.950194999999</v>
      </c>
      <c r="G1086">
        <f t="shared" si="33"/>
        <v>1.6678920816088114E-2</v>
      </c>
    </row>
    <row r="1087" spans="2:7" x14ac:dyDescent="0.35">
      <c r="B1087" s="133">
        <v>43497</v>
      </c>
      <c r="C1087">
        <v>264.02868699999999</v>
      </c>
      <c r="D1087">
        <f t="shared" si="32"/>
        <v>7.3646949777971477E-3</v>
      </c>
      <c r="F1087">
        <v>10893.650390999999</v>
      </c>
      <c r="G1087">
        <f t="shared" si="33"/>
        <v>5.7722920930927801E-3</v>
      </c>
    </row>
    <row r="1088" spans="2:7" x14ac:dyDescent="0.35">
      <c r="B1088" s="133">
        <v>43500</v>
      </c>
      <c r="C1088">
        <v>271.17828400000002</v>
      </c>
      <c r="D1088">
        <f t="shared" si="32"/>
        <v>2.6718718992133305E-2</v>
      </c>
      <c r="F1088">
        <v>10912.25</v>
      </c>
      <c r="G1088">
        <f t="shared" si="33"/>
        <v>1.7059248347626147E-3</v>
      </c>
    </row>
    <row r="1089" spans="2:7" x14ac:dyDescent="0.35">
      <c r="B1089" s="133">
        <v>43501</v>
      </c>
      <c r="C1089">
        <v>281.69512900000001</v>
      </c>
      <c r="D1089">
        <f t="shared" si="32"/>
        <v>3.8048904174174364E-2</v>
      </c>
      <c r="F1089">
        <v>10934.349609000001</v>
      </c>
      <c r="G1089">
        <f t="shared" si="33"/>
        <v>2.0231630490496039E-3</v>
      </c>
    </row>
    <row r="1090" spans="2:7" x14ac:dyDescent="0.35">
      <c r="B1090" s="133">
        <v>43502</v>
      </c>
      <c r="C1090">
        <v>275.32965100000001</v>
      </c>
      <c r="D1090">
        <f t="shared" si="32"/>
        <v>-2.2856272616604022E-2</v>
      </c>
      <c r="F1090">
        <v>11062.450194999999</v>
      </c>
      <c r="G1090">
        <f t="shared" si="33"/>
        <v>1.1647333732122497E-2</v>
      </c>
    </row>
    <row r="1091" spans="2:7" x14ac:dyDescent="0.35">
      <c r="B1091" s="133">
        <v>43503</v>
      </c>
      <c r="C1091">
        <v>277.17474399999998</v>
      </c>
      <c r="D1091">
        <f t="shared" si="32"/>
        <v>6.679041382342682E-3</v>
      </c>
      <c r="F1091">
        <v>11069.400390999999</v>
      </c>
      <c r="G1091">
        <f t="shared" si="33"/>
        <v>6.2807185521738227E-4</v>
      </c>
    </row>
    <row r="1092" spans="2:7" x14ac:dyDescent="0.35">
      <c r="B1092" s="133">
        <v>43504</v>
      </c>
      <c r="C1092">
        <v>263.93637100000001</v>
      </c>
      <c r="D1092">
        <f t="shared" si="32"/>
        <v>-4.8940096896577669E-2</v>
      </c>
      <c r="F1092">
        <v>10943.599609000001</v>
      </c>
      <c r="G1092">
        <f t="shared" si="33"/>
        <v>-1.1429805256248168E-2</v>
      </c>
    </row>
    <row r="1093" spans="2:7" x14ac:dyDescent="0.35">
      <c r="B1093" s="133">
        <v>43507</v>
      </c>
      <c r="C1093">
        <v>252.68151900000001</v>
      </c>
      <c r="D1093">
        <f t="shared" si="32"/>
        <v>-4.3578177588641173E-2</v>
      </c>
      <c r="F1093">
        <v>10888.799805000001</v>
      </c>
      <c r="G1093">
        <f t="shared" si="33"/>
        <v>-5.0200546485725944E-3</v>
      </c>
    </row>
    <row r="1094" spans="2:7" x14ac:dyDescent="0.35">
      <c r="B1094" s="133">
        <v>43508</v>
      </c>
      <c r="C1094">
        <v>248.483948</v>
      </c>
      <c r="D1094">
        <f t="shared" si="32"/>
        <v>-1.6751629691689862E-2</v>
      </c>
      <c r="F1094">
        <v>10831.400390999999</v>
      </c>
      <c r="G1094">
        <f t="shared" si="33"/>
        <v>-5.2853608257026749E-3</v>
      </c>
    </row>
    <row r="1095" spans="2:7" x14ac:dyDescent="0.35">
      <c r="B1095" s="133">
        <v>43510</v>
      </c>
      <c r="C1095">
        <v>259.96948200000003</v>
      </c>
      <c r="D1095">
        <f t="shared" ref="D1095:D1158" si="34">LN(C1095/C1094)</f>
        <v>4.5185999326381822E-2</v>
      </c>
      <c r="F1095">
        <v>10746.049805000001</v>
      </c>
      <c r="G1095">
        <f t="shared" si="33"/>
        <v>-7.9111322580121372E-3</v>
      </c>
    </row>
    <row r="1096" spans="2:7" x14ac:dyDescent="0.35">
      <c r="B1096" s="133">
        <v>43511</v>
      </c>
      <c r="C1096">
        <v>260.52301</v>
      </c>
      <c r="D1096">
        <f t="shared" si="34"/>
        <v>2.1269402236611464E-3</v>
      </c>
      <c r="F1096">
        <v>10724.400390999999</v>
      </c>
      <c r="G1096">
        <f t="shared" ref="G1096:G1159" si="35">LN(F1096/F1095)</f>
        <v>-2.0166713915775653E-3</v>
      </c>
    </row>
    <row r="1097" spans="2:7" x14ac:dyDescent="0.35">
      <c r="B1097" s="133">
        <v>43514</v>
      </c>
      <c r="C1097">
        <v>262.32195999999999</v>
      </c>
      <c r="D1097">
        <f t="shared" si="34"/>
        <v>6.8814168717569691E-3</v>
      </c>
      <c r="F1097">
        <v>10640.950194999999</v>
      </c>
      <c r="G1097">
        <f t="shared" si="35"/>
        <v>-7.8117716846418262E-3</v>
      </c>
    </row>
    <row r="1098" spans="2:7" x14ac:dyDescent="0.35">
      <c r="B1098" s="133">
        <v>43515</v>
      </c>
      <c r="C1098">
        <v>260.24624599999999</v>
      </c>
      <c r="D1098">
        <f t="shared" si="34"/>
        <v>-7.944321499354921E-3</v>
      </c>
      <c r="F1098">
        <v>10604.349609000001</v>
      </c>
      <c r="G1098">
        <f t="shared" si="35"/>
        <v>-3.4455265443910127E-3</v>
      </c>
    </row>
    <row r="1099" spans="2:7" x14ac:dyDescent="0.35">
      <c r="B1099" s="133">
        <v>43516</v>
      </c>
      <c r="C1099">
        <v>262.78320300000001</v>
      </c>
      <c r="D1099">
        <f t="shared" si="34"/>
        <v>9.7010862433531166E-3</v>
      </c>
      <c r="F1099">
        <v>10735.450194999999</v>
      </c>
      <c r="G1099">
        <f t="shared" si="35"/>
        <v>1.2287110149880702E-2</v>
      </c>
    </row>
    <row r="1100" spans="2:7" x14ac:dyDescent="0.35">
      <c r="B1100" s="133">
        <v>43517</v>
      </c>
      <c r="C1100">
        <v>261.90683000000001</v>
      </c>
      <c r="D1100">
        <f t="shared" si="34"/>
        <v>-3.340539213057559E-3</v>
      </c>
      <c r="F1100">
        <v>10789.849609000001</v>
      </c>
      <c r="G1100">
        <f t="shared" si="35"/>
        <v>5.0544736017894528E-3</v>
      </c>
    </row>
    <row r="1101" spans="2:7" x14ac:dyDescent="0.35">
      <c r="B1101" s="133">
        <v>43518</v>
      </c>
      <c r="C1101">
        <v>263.70575000000002</v>
      </c>
      <c r="D1101">
        <f t="shared" si="34"/>
        <v>6.8450683734462264E-3</v>
      </c>
      <c r="F1101">
        <v>10791.650390999999</v>
      </c>
      <c r="G1101">
        <f t="shared" si="35"/>
        <v>1.6688200580840612E-4</v>
      </c>
    </row>
    <row r="1102" spans="2:7" x14ac:dyDescent="0.35">
      <c r="B1102" s="133">
        <v>43521</v>
      </c>
      <c r="C1102">
        <v>265.82754499999999</v>
      </c>
      <c r="D1102">
        <f t="shared" si="34"/>
        <v>8.0138732561098776E-3</v>
      </c>
      <c r="F1102">
        <v>10880.099609000001</v>
      </c>
      <c r="G1102">
        <f t="shared" si="35"/>
        <v>8.1626734442876037E-3</v>
      </c>
    </row>
    <row r="1103" spans="2:7" x14ac:dyDescent="0.35">
      <c r="B1103" s="133">
        <v>43522</v>
      </c>
      <c r="C1103">
        <v>265.04339599999997</v>
      </c>
      <c r="D1103">
        <f t="shared" si="34"/>
        <v>-2.9542003893255255E-3</v>
      </c>
      <c r="F1103">
        <v>10835.299805000001</v>
      </c>
      <c r="G1103">
        <f t="shared" si="35"/>
        <v>-4.126091968583284E-3</v>
      </c>
    </row>
    <row r="1104" spans="2:7" x14ac:dyDescent="0.35">
      <c r="B1104" s="133">
        <v>43523</v>
      </c>
      <c r="C1104">
        <v>266.65783699999997</v>
      </c>
      <c r="D1104">
        <f t="shared" si="34"/>
        <v>6.0727561317978178E-3</v>
      </c>
      <c r="F1104">
        <v>10806.650390999999</v>
      </c>
      <c r="G1104">
        <f t="shared" si="35"/>
        <v>-2.6475830944848932E-3</v>
      </c>
    </row>
    <row r="1105" spans="2:7" x14ac:dyDescent="0.35">
      <c r="B1105" s="133">
        <v>43524</v>
      </c>
      <c r="C1105">
        <v>269.51769999999999</v>
      </c>
      <c r="D1105">
        <f t="shared" si="34"/>
        <v>1.0667738170735287E-2</v>
      </c>
      <c r="F1105">
        <v>10792.5</v>
      </c>
      <c r="G1105">
        <f t="shared" si="35"/>
        <v>-1.3102731142945981E-3</v>
      </c>
    </row>
    <row r="1106" spans="2:7" x14ac:dyDescent="0.35">
      <c r="B1106" s="133">
        <v>43525</v>
      </c>
      <c r="C1106">
        <v>269.24093599999998</v>
      </c>
      <c r="D1106">
        <f t="shared" si="34"/>
        <v>-1.027413783657809E-3</v>
      </c>
      <c r="F1106">
        <v>10863.5</v>
      </c>
      <c r="G1106">
        <f t="shared" si="35"/>
        <v>6.5570977456633371E-3</v>
      </c>
    </row>
    <row r="1107" spans="2:7" x14ac:dyDescent="0.35">
      <c r="B1107" s="133">
        <v>43529</v>
      </c>
      <c r="C1107">
        <v>276.298248</v>
      </c>
      <c r="D1107">
        <f t="shared" si="34"/>
        <v>2.5874239386793962E-2</v>
      </c>
      <c r="F1107">
        <v>10987.450194999999</v>
      </c>
      <c r="G1107">
        <f t="shared" si="35"/>
        <v>1.1345183929592299E-2</v>
      </c>
    </row>
    <row r="1108" spans="2:7" x14ac:dyDescent="0.35">
      <c r="B1108" s="133">
        <v>43530</v>
      </c>
      <c r="C1108">
        <v>268.18002300000001</v>
      </c>
      <c r="D1108">
        <f t="shared" si="34"/>
        <v>-2.982240836071369E-2</v>
      </c>
      <c r="F1108">
        <v>11053</v>
      </c>
      <c r="G1108">
        <f t="shared" si="35"/>
        <v>5.9481542060672351E-3</v>
      </c>
    </row>
    <row r="1109" spans="2:7" x14ac:dyDescent="0.35">
      <c r="B1109" s="133">
        <v>43531</v>
      </c>
      <c r="C1109">
        <v>267.07299799999998</v>
      </c>
      <c r="D1109">
        <f t="shared" si="34"/>
        <v>-4.1364608326466962E-3</v>
      </c>
      <c r="F1109">
        <v>11058.200194999999</v>
      </c>
      <c r="G1109">
        <f t="shared" si="35"/>
        <v>4.703675105843121E-4</v>
      </c>
    </row>
    <row r="1110" spans="2:7" x14ac:dyDescent="0.35">
      <c r="B1110" s="133">
        <v>43532</v>
      </c>
      <c r="C1110">
        <v>270.62472500000001</v>
      </c>
      <c r="D1110">
        <f t="shared" si="34"/>
        <v>1.3211060807817233E-2</v>
      </c>
      <c r="F1110">
        <v>11035.400390999999</v>
      </c>
      <c r="G1110">
        <f t="shared" si="35"/>
        <v>-2.0639290553666804E-3</v>
      </c>
    </row>
    <row r="1111" spans="2:7" x14ac:dyDescent="0.35">
      <c r="B1111" s="133">
        <v>43535</v>
      </c>
      <c r="C1111">
        <v>275.283569</v>
      </c>
      <c r="D1111">
        <f t="shared" si="34"/>
        <v>1.7068643796334066E-2</v>
      </c>
      <c r="F1111">
        <v>11168.049805000001</v>
      </c>
      <c r="G1111">
        <f t="shared" si="35"/>
        <v>1.194868284279892E-2</v>
      </c>
    </row>
    <row r="1112" spans="2:7" x14ac:dyDescent="0.35">
      <c r="B1112" s="133">
        <v>43536</v>
      </c>
      <c r="C1112">
        <v>274.36093099999999</v>
      </c>
      <c r="D1112">
        <f t="shared" si="34"/>
        <v>-3.3572204091266333E-3</v>
      </c>
      <c r="F1112">
        <v>11301.200194999999</v>
      </c>
      <c r="G1112">
        <f t="shared" si="35"/>
        <v>1.1851926398273259E-2</v>
      </c>
    </row>
    <row r="1113" spans="2:7" x14ac:dyDescent="0.35">
      <c r="B1113" s="133">
        <v>43537</v>
      </c>
      <c r="C1113">
        <v>269.05639600000001</v>
      </c>
      <c r="D1113">
        <f t="shared" si="34"/>
        <v>-1.9523497791310795E-2</v>
      </c>
      <c r="F1113">
        <v>11341.700194999999</v>
      </c>
      <c r="G1113">
        <f t="shared" si="35"/>
        <v>3.5772840486126166E-3</v>
      </c>
    </row>
    <row r="1114" spans="2:7" x14ac:dyDescent="0.35">
      <c r="B1114" s="133">
        <v>43538</v>
      </c>
      <c r="C1114">
        <v>269.10257000000001</v>
      </c>
      <c r="D1114">
        <f t="shared" si="34"/>
        <v>1.7159985443142997E-4</v>
      </c>
      <c r="F1114">
        <v>11343.25</v>
      </c>
      <c r="G1114">
        <f t="shared" si="35"/>
        <v>1.3663728499199981E-4</v>
      </c>
    </row>
    <row r="1115" spans="2:7" x14ac:dyDescent="0.35">
      <c r="B1115" s="133">
        <v>43539</v>
      </c>
      <c r="C1115">
        <v>267.949432</v>
      </c>
      <c r="D1115">
        <f t="shared" si="34"/>
        <v>-4.2943319001418415E-3</v>
      </c>
      <c r="F1115">
        <v>11426.849609000001</v>
      </c>
      <c r="G1115">
        <f t="shared" si="35"/>
        <v>7.3429616971166433E-3</v>
      </c>
    </row>
    <row r="1116" spans="2:7" x14ac:dyDescent="0.35">
      <c r="B1116" s="133">
        <v>43542</v>
      </c>
      <c r="C1116">
        <v>267.30361900000003</v>
      </c>
      <c r="D1116">
        <f t="shared" si="34"/>
        <v>-2.413113992271686E-3</v>
      </c>
      <c r="F1116">
        <v>11462.200194999999</v>
      </c>
      <c r="G1116">
        <f t="shared" si="35"/>
        <v>3.0888668957126681E-3</v>
      </c>
    </row>
    <row r="1117" spans="2:7" x14ac:dyDescent="0.35">
      <c r="B1117" s="133">
        <v>43543</v>
      </c>
      <c r="C1117">
        <v>277.49755900000002</v>
      </c>
      <c r="D1117">
        <f t="shared" si="34"/>
        <v>3.7426974603533364E-2</v>
      </c>
      <c r="F1117">
        <v>11532.400390999999</v>
      </c>
      <c r="G1117">
        <f t="shared" si="35"/>
        <v>6.1058172184202128E-3</v>
      </c>
    </row>
    <row r="1118" spans="2:7" x14ac:dyDescent="0.35">
      <c r="B1118" s="133">
        <v>43544</v>
      </c>
      <c r="C1118">
        <v>281.46447799999999</v>
      </c>
      <c r="D1118">
        <f t="shared" si="34"/>
        <v>1.4194114588843175E-2</v>
      </c>
      <c r="F1118">
        <v>11521.049805000001</v>
      </c>
      <c r="G1118">
        <f t="shared" si="35"/>
        <v>-9.8471914795319809E-4</v>
      </c>
    </row>
    <row r="1119" spans="2:7" x14ac:dyDescent="0.35">
      <c r="B1119" s="133">
        <v>43546</v>
      </c>
      <c r="C1119">
        <v>279.94229100000001</v>
      </c>
      <c r="D1119">
        <f t="shared" si="34"/>
        <v>-5.4227729846863075E-3</v>
      </c>
      <c r="F1119">
        <v>11456.900390999999</v>
      </c>
      <c r="G1119">
        <f t="shared" si="35"/>
        <v>-5.5835773090893975E-3</v>
      </c>
    </row>
    <row r="1120" spans="2:7" x14ac:dyDescent="0.35">
      <c r="B1120" s="133">
        <v>43549</v>
      </c>
      <c r="C1120">
        <v>280.68032799999997</v>
      </c>
      <c r="D1120">
        <f t="shared" si="34"/>
        <v>2.6329206184095492E-3</v>
      </c>
      <c r="F1120">
        <v>11354.25</v>
      </c>
      <c r="G1120">
        <f t="shared" si="35"/>
        <v>-9.0000795349584536E-3</v>
      </c>
    </row>
    <row r="1121" spans="2:7" x14ac:dyDescent="0.35">
      <c r="B1121" s="133">
        <v>43550</v>
      </c>
      <c r="C1121">
        <v>283.816956</v>
      </c>
      <c r="D1121">
        <f t="shared" si="34"/>
        <v>1.1113110267443658E-2</v>
      </c>
      <c r="F1121">
        <v>11483.25</v>
      </c>
      <c r="G1121">
        <f t="shared" si="35"/>
        <v>1.1297328693216403E-2</v>
      </c>
    </row>
    <row r="1122" spans="2:7" x14ac:dyDescent="0.35">
      <c r="B1122" s="133">
        <v>43551</v>
      </c>
      <c r="C1122">
        <v>281.279968</v>
      </c>
      <c r="D1122">
        <f t="shared" si="34"/>
        <v>-8.9790085102516726E-3</v>
      </c>
      <c r="F1122">
        <v>11445.049805000001</v>
      </c>
      <c r="G1122">
        <f t="shared" si="35"/>
        <v>-3.3321467941584302E-3</v>
      </c>
    </row>
    <row r="1123" spans="2:7" x14ac:dyDescent="0.35">
      <c r="B1123" s="133">
        <v>43552</v>
      </c>
      <c r="C1123">
        <v>283.72467</v>
      </c>
      <c r="D1123">
        <f t="shared" si="34"/>
        <v>8.6537953572930152E-3</v>
      </c>
      <c r="F1123">
        <v>11570</v>
      </c>
      <c r="G1123">
        <f t="shared" si="35"/>
        <v>1.0858236128566491E-2</v>
      </c>
    </row>
    <row r="1124" spans="2:7" x14ac:dyDescent="0.35">
      <c r="B1124" s="133">
        <v>43556</v>
      </c>
      <c r="C1124">
        <v>282.24868800000002</v>
      </c>
      <c r="D1124">
        <f t="shared" si="34"/>
        <v>-5.215741430869854E-3</v>
      </c>
      <c r="F1124">
        <v>11669.150390999999</v>
      </c>
      <c r="G1124">
        <f t="shared" si="35"/>
        <v>8.533099614861428E-3</v>
      </c>
    </row>
    <row r="1125" spans="2:7" x14ac:dyDescent="0.35">
      <c r="B1125" s="133">
        <v>43557</v>
      </c>
      <c r="C1125">
        <v>276.34442100000001</v>
      </c>
      <c r="D1125">
        <f t="shared" si="34"/>
        <v>-2.1140564749277158E-2</v>
      </c>
      <c r="F1125">
        <v>11713.200194999999</v>
      </c>
      <c r="G1125">
        <f t="shared" si="35"/>
        <v>3.7677868142204714E-3</v>
      </c>
    </row>
    <row r="1126" spans="2:7" x14ac:dyDescent="0.35">
      <c r="B1126" s="133">
        <v>43558</v>
      </c>
      <c r="C1126">
        <v>279.11200000000002</v>
      </c>
      <c r="D1126">
        <f t="shared" si="34"/>
        <v>9.9651450518656922E-3</v>
      </c>
      <c r="F1126">
        <v>11643.950194999999</v>
      </c>
      <c r="G1126">
        <f t="shared" si="35"/>
        <v>-5.9296790706406177E-3</v>
      </c>
    </row>
    <row r="1127" spans="2:7" x14ac:dyDescent="0.35">
      <c r="B1127" s="133">
        <v>43559</v>
      </c>
      <c r="C1127">
        <v>279.80389400000001</v>
      </c>
      <c r="D1127">
        <f t="shared" si="34"/>
        <v>2.4758442579956349E-3</v>
      </c>
      <c r="F1127">
        <v>11598</v>
      </c>
      <c r="G1127">
        <f t="shared" si="35"/>
        <v>-3.9540791097775188E-3</v>
      </c>
    </row>
    <row r="1128" spans="2:7" x14ac:dyDescent="0.35">
      <c r="B1128" s="133">
        <v>43560</v>
      </c>
      <c r="C1128">
        <v>282.94052099999999</v>
      </c>
      <c r="D1128">
        <f t="shared" si="34"/>
        <v>1.1147723190720446E-2</v>
      </c>
      <c r="F1128">
        <v>11665.950194999999</v>
      </c>
      <c r="G1128">
        <f t="shared" si="35"/>
        <v>5.8416896241268992E-3</v>
      </c>
    </row>
    <row r="1129" spans="2:7" x14ac:dyDescent="0.35">
      <c r="B1129" s="133">
        <v>43563</v>
      </c>
      <c r="C1129">
        <v>289.67501800000002</v>
      </c>
      <c r="D1129">
        <f t="shared" si="34"/>
        <v>2.352296461283699E-2</v>
      </c>
      <c r="F1129">
        <v>11604.5</v>
      </c>
      <c r="G1129">
        <f t="shared" si="35"/>
        <v>-5.2814051573635444E-3</v>
      </c>
    </row>
    <row r="1130" spans="2:7" x14ac:dyDescent="0.35">
      <c r="B1130" s="133">
        <v>43564</v>
      </c>
      <c r="C1130">
        <v>286.49224900000002</v>
      </c>
      <c r="D1130">
        <f t="shared" si="34"/>
        <v>-1.1048185334123864E-2</v>
      </c>
      <c r="F1130">
        <v>11671.950194999999</v>
      </c>
      <c r="G1130">
        <f t="shared" si="35"/>
        <v>5.795590241019364E-3</v>
      </c>
    </row>
    <row r="1131" spans="2:7" x14ac:dyDescent="0.35">
      <c r="B1131" s="133">
        <v>43565</v>
      </c>
      <c r="C1131">
        <v>286.40005500000001</v>
      </c>
      <c r="D1131">
        <f t="shared" si="34"/>
        <v>-3.2185456202561463E-4</v>
      </c>
      <c r="F1131">
        <v>11584.299805000001</v>
      </c>
      <c r="G1131">
        <f t="shared" si="35"/>
        <v>-7.5378278970855963E-3</v>
      </c>
    </row>
    <row r="1132" spans="2:7" x14ac:dyDescent="0.35">
      <c r="B1132" s="133">
        <v>43566</v>
      </c>
      <c r="C1132">
        <v>283.401794</v>
      </c>
      <c r="D1132">
        <f t="shared" si="34"/>
        <v>-1.0523969613804992E-2</v>
      </c>
      <c r="F1132">
        <v>11596.700194999999</v>
      </c>
      <c r="G1132">
        <f t="shared" si="35"/>
        <v>1.0698754309843514E-3</v>
      </c>
    </row>
    <row r="1133" spans="2:7" x14ac:dyDescent="0.35">
      <c r="B1133" s="133">
        <v>43567</v>
      </c>
      <c r="C1133">
        <v>288.15286300000002</v>
      </c>
      <c r="D1133">
        <f t="shared" si="34"/>
        <v>1.6625456118870275E-2</v>
      </c>
      <c r="F1133">
        <v>11643.450194999999</v>
      </c>
      <c r="G1133">
        <f t="shared" si="35"/>
        <v>4.0232151921936413E-3</v>
      </c>
    </row>
    <row r="1134" spans="2:7" x14ac:dyDescent="0.35">
      <c r="B1134" s="133">
        <v>43570</v>
      </c>
      <c r="C1134">
        <v>295.21017499999999</v>
      </c>
      <c r="D1134">
        <f t="shared" si="34"/>
        <v>2.4196446658842255E-2</v>
      </c>
      <c r="F1134">
        <v>11690.349609000001</v>
      </c>
      <c r="G1134">
        <f t="shared" si="35"/>
        <v>4.0198748210269961E-3</v>
      </c>
    </row>
    <row r="1135" spans="2:7" x14ac:dyDescent="0.35">
      <c r="B1135" s="133">
        <v>43571</v>
      </c>
      <c r="C1135">
        <v>297.37811299999998</v>
      </c>
      <c r="D1135">
        <f t="shared" si="34"/>
        <v>7.3168765428204621E-3</v>
      </c>
      <c r="F1135">
        <v>11787.150390999999</v>
      </c>
      <c r="G1135">
        <f t="shared" si="35"/>
        <v>8.2463065104729037E-3</v>
      </c>
    </row>
    <row r="1136" spans="2:7" x14ac:dyDescent="0.35">
      <c r="B1136" s="133">
        <v>43573</v>
      </c>
      <c r="C1136">
        <v>299.86895800000002</v>
      </c>
      <c r="D1136">
        <f t="shared" si="34"/>
        <v>8.3411357294060681E-3</v>
      </c>
      <c r="F1136">
        <v>11752.799805000001</v>
      </c>
      <c r="G1136">
        <f t="shared" si="35"/>
        <v>-2.9184947373347495E-3</v>
      </c>
    </row>
    <row r="1137" spans="2:7" x14ac:dyDescent="0.35">
      <c r="B1137" s="133">
        <v>43577</v>
      </c>
      <c r="C1137">
        <v>289.44439699999998</v>
      </c>
      <c r="D1137">
        <f t="shared" si="34"/>
        <v>-3.5382359626024991E-2</v>
      </c>
      <c r="F1137">
        <v>11594.450194999999</v>
      </c>
      <c r="G1137">
        <f t="shared" si="35"/>
        <v>-1.3564941320338083E-2</v>
      </c>
    </row>
    <row r="1138" spans="2:7" x14ac:dyDescent="0.35">
      <c r="B1138" s="133">
        <v>43578</v>
      </c>
      <c r="C1138">
        <v>289.02926600000001</v>
      </c>
      <c r="D1138">
        <f t="shared" si="34"/>
        <v>-1.4352635143684304E-3</v>
      </c>
      <c r="F1138">
        <v>11575.950194999999</v>
      </c>
      <c r="G1138">
        <f t="shared" si="35"/>
        <v>-1.5968652780986544E-3</v>
      </c>
    </row>
    <row r="1139" spans="2:7" x14ac:dyDescent="0.35">
      <c r="B1139" s="133">
        <v>43579</v>
      </c>
      <c r="C1139">
        <v>284.37048299999998</v>
      </c>
      <c r="D1139">
        <f t="shared" si="34"/>
        <v>-1.6250043798299439E-2</v>
      </c>
      <c r="F1139">
        <v>11726.150390999999</v>
      </c>
      <c r="G1139">
        <f t="shared" si="35"/>
        <v>1.2891737006592428E-2</v>
      </c>
    </row>
    <row r="1140" spans="2:7" x14ac:dyDescent="0.35">
      <c r="B1140" s="133">
        <v>43580</v>
      </c>
      <c r="C1140">
        <v>285.66195699999997</v>
      </c>
      <c r="D1140">
        <f t="shared" si="34"/>
        <v>4.5312375896484321E-3</v>
      </c>
      <c r="F1140">
        <v>11641.799805000001</v>
      </c>
      <c r="G1140">
        <f t="shared" si="35"/>
        <v>-7.2193711172874563E-3</v>
      </c>
    </row>
    <row r="1141" spans="2:7" x14ac:dyDescent="0.35">
      <c r="B1141" s="133">
        <v>43581</v>
      </c>
      <c r="C1141">
        <v>286.446167</v>
      </c>
      <c r="D1141">
        <f t="shared" si="34"/>
        <v>2.7414765085797699E-3</v>
      </c>
      <c r="F1141">
        <v>11754.650390999999</v>
      </c>
      <c r="G1141">
        <f t="shared" si="35"/>
        <v>9.6468874750201047E-3</v>
      </c>
    </row>
    <row r="1142" spans="2:7" x14ac:dyDescent="0.35">
      <c r="B1142" s="133">
        <v>43585</v>
      </c>
      <c r="C1142">
        <v>288.42956500000003</v>
      </c>
      <c r="D1142">
        <f t="shared" si="34"/>
        <v>6.9002943049842379E-3</v>
      </c>
      <c r="F1142">
        <v>11748.150390999999</v>
      </c>
      <c r="G1142">
        <f t="shared" si="35"/>
        <v>-5.5312558073499234E-4</v>
      </c>
    </row>
    <row r="1143" spans="2:7" x14ac:dyDescent="0.35">
      <c r="B1143" s="133">
        <v>43587</v>
      </c>
      <c r="C1143">
        <v>285.29296900000003</v>
      </c>
      <c r="D1143">
        <f t="shared" si="34"/>
        <v>-1.093430034459119E-2</v>
      </c>
      <c r="F1143">
        <v>11724.75</v>
      </c>
      <c r="G1143">
        <f t="shared" si="35"/>
        <v>-1.993822524036262E-3</v>
      </c>
    </row>
    <row r="1144" spans="2:7" x14ac:dyDescent="0.35">
      <c r="B1144" s="133">
        <v>43588</v>
      </c>
      <c r="C1144">
        <v>284.18591300000003</v>
      </c>
      <c r="D1144">
        <f t="shared" si="34"/>
        <v>-3.8879664533278237E-3</v>
      </c>
      <c r="F1144">
        <v>11712.25</v>
      </c>
      <c r="G1144">
        <f t="shared" si="35"/>
        <v>-1.0666895238500144E-3</v>
      </c>
    </row>
    <row r="1145" spans="2:7" x14ac:dyDescent="0.35">
      <c r="B1145" s="133">
        <v>43591</v>
      </c>
      <c r="C1145">
        <v>283.07891799999999</v>
      </c>
      <c r="D1145">
        <f t="shared" si="34"/>
        <v>-3.9029262690963933E-3</v>
      </c>
      <c r="F1145">
        <v>11598.25</v>
      </c>
      <c r="G1145">
        <f t="shared" si="35"/>
        <v>-9.7810779570294496E-3</v>
      </c>
    </row>
    <row r="1146" spans="2:7" x14ac:dyDescent="0.35">
      <c r="B1146" s="133">
        <v>43592</v>
      </c>
      <c r="C1146">
        <v>284.78558299999997</v>
      </c>
      <c r="D1146">
        <f t="shared" si="34"/>
        <v>6.0108358085291455E-3</v>
      </c>
      <c r="F1146">
        <v>11497.900390999999</v>
      </c>
      <c r="G1146">
        <f t="shared" si="35"/>
        <v>-8.6897806577633709E-3</v>
      </c>
    </row>
    <row r="1147" spans="2:7" x14ac:dyDescent="0.35">
      <c r="B1147" s="133">
        <v>43593</v>
      </c>
      <c r="C1147">
        <v>284.50878899999998</v>
      </c>
      <c r="D1147">
        <f t="shared" si="34"/>
        <v>-9.7241088415667479E-4</v>
      </c>
      <c r="F1147">
        <v>11359.450194999999</v>
      </c>
      <c r="G1147">
        <f t="shared" si="35"/>
        <v>-1.2114430210459902E-2</v>
      </c>
    </row>
    <row r="1148" spans="2:7" x14ac:dyDescent="0.35">
      <c r="B1148" s="133">
        <v>43594</v>
      </c>
      <c r="C1148">
        <v>289.35211199999998</v>
      </c>
      <c r="D1148">
        <f t="shared" si="34"/>
        <v>1.6880181228334422E-2</v>
      </c>
      <c r="F1148">
        <v>11301.799805000001</v>
      </c>
      <c r="G1148">
        <f t="shared" si="35"/>
        <v>-5.0880259801285542E-3</v>
      </c>
    </row>
    <row r="1149" spans="2:7" x14ac:dyDescent="0.35">
      <c r="B1149" s="133">
        <v>43595</v>
      </c>
      <c r="C1149">
        <v>287.50704999999999</v>
      </c>
      <c r="D1149">
        <f t="shared" si="34"/>
        <v>-6.396945436041023E-3</v>
      </c>
      <c r="F1149">
        <v>11278.900390999999</v>
      </c>
      <c r="G1149">
        <f t="shared" si="35"/>
        <v>-2.0282295634212583E-3</v>
      </c>
    </row>
    <row r="1150" spans="2:7" x14ac:dyDescent="0.35">
      <c r="B1150" s="133">
        <v>43598</v>
      </c>
      <c r="C1150">
        <v>273.20779399999998</v>
      </c>
      <c r="D1150">
        <f t="shared" si="34"/>
        <v>-5.1014725835666651E-2</v>
      </c>
      <c r="F1150">
        <v>11148.200194999999</v>
      </c>
      <c r="G1150">
        <f t="shared" si="35"/>
        <v>-1.1655690862620371E-2</v>
      </c>
    </row>
    <row r="1151" spans="2:7" x14ac:dyDescent="0.35">
      <c r="B1151" s="133">
        <v>43599</v>
      </c>
      <c r="C1151">
        <v>279.01977499999998</v>
      </c>
      <c r="D1151">
        <f t="shared" si="34"/>
        <v>2.1050001605613863E-2</v>
      </c>
      <c r="F1151">
        <v>11222.049805000001</v>
      </c>
      <c r="G1151">
        <f t="shared" si="35"/>
        <v>6.6025080879894994E-3</v>
      </c>
    </row>
    <row r="1152" spans="2:7" x14ac:dyDescent="0.35">
      <c r="B1152" s="133">
        <v>43600</v>
      </c>
      <c r="C1152">
        <v>277.58984400000003</v>
      </c>
      <c r="D1152">
        <f t="shared" si="34"/>
        <v>-5.1380144968374911E-3</v>
      </c>
      <c r="F1152">
        <v>11157</v>
      </c>
      <c r="G1152">
        <f t="shared" si="35"/>
        <v>-5.8134718650802207E-3</v>
      </c>
    </row>
    <row r="1153" spans="2:7" x14ac:dyDescent="0.35">
      <c r="B1153" s="133">
        <v>43601</v>
      </c>
      <c r="C1153">
        <v>274.96060199999999</v>
      </c>
      <c r="D1153">
        <f t="shared" si="34"/>
        <v>-9.5168210004419919E-3</v>
      </c>
      <c r="F1153">
        <v>11257.099609000001</v>
      </c>
      <c r="G1153">
        <f t="shared" si="35"/>
        <v>8.9319023499960896E-3</v>
      </c>
    </row>
    <row r="1154" spans="2:7" x14ac:dyDescent="0.35">
      <c r="B1154" s="133">
        <v>43602</v>
      </c>
      <c r="C1154">
        <v>281.04934700000001</v>
      </c>
      <c r="D1154">
        <f t="shared" si="34"/>
        <v>2.1902444066839902E-2</v>
      </c>
      <c r="F1154">
        <v>11407.150390999999</v>
      </c>
      <c r="G1154">
        <f t="shared" si="35"/>
        <v>1.3241380095296469E-2</v>
      </c>
    </row>
    <row r="1155" spans="2:7" x14ac:dyDescent="0.35">
      <c r="B1155" s="133">
        <v>43605</v>
      </c>
      <c r="C1155">
        <v>289.67501800000002</v>
      </c>
      <c r="D1155">
        <f t="shared" si="34"/>
        <v>3.0229401006337683E-2</v>
      </c>
      <c r="F1155">
        <v>11828.25</v>
      </c>
      <c r="G1155">
        <f t="shared" si="35"/>
        <v>3.6250351997304406E-2</v>
      </c>
    </row>
    <row r="1156" spans="2:7" x14ac:dyDescent="0.35">
      <c r="B1156" s="133">
        <v>43606</v>
      </c>
      <c r="C1156">
        <v>283.90914900000001</v>
      </c>
      <c r="D1156">
        <f t="shared" si="34"/>
        <v>-2.0105377926089629E-2</v>
      </c>
      <c r="F1156">
        <v>11709.099609000001</v>
      </c>
      <c r="G1156">
        <f t="shared" si="35"/>
        <v>-1.0124454177374651E-2</v>
      </c>
    </row>
    <row r="1157" spans="2:7" x14ac:dyDescent="0.35">
      <c r="B1157" s="133">
        <v>43607</v>
      </c>
      <c r="C1157">
        <v>281.92578099999997</v>
      </c>
      <c r="D1157">
        <f t="shared" si="34"/>
        <v>-7.0104407408118821E-3</v>
      </c>
      <c r="F1157">
        <v>11737.900390999999</v>
      </c>
      <c r="G1157">
        <f t="shared" si="35"/>
        <v>2.456672195586838E-3</v>
      </c>
    </row>
    <row r="1158" spans="2:7" x14ac:dyDescent="0.35">
      <c r="B1158" s="133">
        <v>43608</v>
      </c>
      <c r="C1158">
        <v>283.816956</v>
      </c>
      <c r="D1158">
        <f t="shared" si="34"/>
        <v>6.6856608865883179E-3</v>
      </c>
      <c r="F1158">
        <v>11657.049805000001</v>
      </c>
      <c r="G1158">
        <f t="shared" si="35"/>
        <v>-6.9118256031791706E-3</v>
      </c>
    </row>
    <row r="1159" spans="2:7" x14ac:dyDescent="0.35">
      <c r="B1159" s="133">
        <v>43609</v>
      </c>
      <c r="C1159">
        <v>289.53662100000003</v>
      </c>
      <c r="D1159">
        <f t="shared" ref="D1159:D1222" si="36">LN(C1159/C1158)</f>
        <v>1.9952277180839154E-2</v>
      </c>
      <c r="F1159">
        <v>11844.099609000001</v>
      </c>
      <c r="G1159">
        <f t="shared" si="35"/>
        <v>1.5918689816361319E-2</v>
      </c>
    </row>
    <row r="1160" spans="2:7" x14ac:dyDescent="0.35">
      <c r="B1160" s="133">
        <v>43612</v>
      </c>
      <c r="C1160">
        <v>304.62005599999998</v>
      </c>
      <c r="D1160">
        <f t="shared" si="36"/>
        <v>5.0783495600685583E-2</v>
      </c>
      <c r="F1160">
        <v>11924.75</v>
      </c>
      <c r="G1160">
        <f t="shared" ref="G1160:G1223" si="37">LN(F1160/F1159)</f>
        <v>6.7862519090284732E-3</v>
      </c>
    </row>
    <row r="1161" spans="2:7" x14ac:dyDescent="0.35">
      <c r="B1161" s="133">
        <v>43613</v>
      </c>
      <c r="C1161">
        <v>304.15878300000003</v>
      </c>
      <c r="D1161">
        <f t="shared" si="36"/>
        <v>-1.5154044744126874E-3</v>
      </c>
      <c r="F1161">
        <v>11928.75</v>
      </c>
      <c r="G1161">
        <f t="shared" si="37"/>
        <v>3.3538055526396364E-4</v>
      </c>
    </row>
    <row r="1162" spans="2:7" x14ac:dyDescent="0.35">
      <c r="B1162" s="133">
        <v>43614</v>
      </c>
      <c r="C1162">
        <v>304.29711900000001</v>
      </c>
      <c r="D1162">
        <f t="shared" si="36"/>
        <v>4.5471167895271393E-4</v>
      </c>
      <c r="F1162">
        <v>11861.099609000001</v>
      </c>
      <c r="G1162">
        <f t="shared" si="37"/>
        <v>-5.6873477103031346E-3</v>
      </c>
    </row>
    <row r="1163" spans="2:7" x14ac:dyDescent="0.35">
      <c r="B1163" s="133">
        <v>43615</v>
      </c>
      <c r="C1163">
        <v>310.89325000000002</v>
      </c>
      <c r="D1163">
        <f t="shared" si="36"/>
        <v>2.1445016440393039E-2</v>
      </c>
      <c r="F1163">
        <v>11945.900390999999</v>
      </c>
      <c r="G1163">
        <f t="shared" si="37"/>
        <v>7.124050964102329E-3</v>
      </c>
    </row>
    <row r="1164" spans="2:7" x14ac:dyDescent="0.35">
      <c r="B1164" s="133">
        <v>43616</v>
      </c>
      <c r="C1164">
        <v>310.98550399999999</v>
      </c>
      <c r="D1164">
        <f t="shared" si="36"/>
        <v>2.9669449256247981E-4</v>
      </c>
      <c r="F1164">
        <v>11922.799805000001</v>
      </c>
      <c r="G1164">
        <f t="shared" si="37"/>
        <v>-1.9356389768092378E-3</v>
      </c>
    </row>
    <row r="1165" spans="2:7" x14ac:dyDescent="0.35">
      <c r="B1165" s="133">
        <v>43619</v>
      </c>
      <c r="C1165">
        <v>312.36929300000003</v>
      </c>
      <c r="D1165">
        <f t="shared" si="36"/>
        <v>4.4398191199051876E-3</v>
      </c>
      <c r="F1165">
        <v>12088.549805000001</v>
      </c>
      <c r="G1165">
        <f t="shared" si="37"/>
        <v>1.380619044716986E-2</v>
      </c>
    </row>
    <row r="1166" spans="2:7" x14ac:dyDescent="0.35">
      <c r="B1166" s="133">
        <v>43620</v>
      </c>
      <c r="C1166">
        <v>317.85833700000001</v>
      </c>
      <c r="D1166">
        <f t="shared" si="36"/>
        <v>1.7419683111562671E-2</v>
      </c>
      <c r="F1166">
        <v>12021.650390999999</v>
      </c>
      <c r="G1166">
        <f t="shared" si="37"/>
        <v>-5.5494840479606237E-3</v>
      </c>
    </row>
    <row r="1167" spans="2:7" x14ac:dyDescent="0.35">
      <c r="B1167" s="133">
        <v>43622</v>
      </c>
      <c r="C1167">
        <v>322.00973499999998</v>
      </c>
      <c r="D1167">
        <f t="shared" si="36"/>
        <v>1.2975975614754477E-2</v>
      </c>
      <c r="F1167">
        <v>11843.75</v>
      </c>
      <c r="G1167">
        <f t="shared" si="37"/>
        <v>-1.4908921142825811E-2</v>
      </c>
    </row>
    <row r="1168" spans="2:7" x14ac:dyDescent="0.35">
      <c r="B1168" s="133">
        <v>43623</v>
      </c>
      <c r="C1168">
        <v>310.38583399999999</v>
      </c>
      <c r="D1168">
        <f t="shared" si="36"/>
        <v>-3.6765628625631687E-2</v>
      </c>
      <c r="F1168">
        <v>11870.650390999999</v>
      </c>
      <c r="G1168">
        <f t="shared" si="37"/>
        <v>2.2686976768942673E-3</v>
      </c>
    </row>
    <row r="1169" spans="2:7" x14ac:dyDescent="0.35">
      <c r="B1169" s="133">
        <v>43626</v>
      </c>
      <c r="C1169">
        <v>314.49108899999999</v>
      </c>
      <c r="D1169">
        <f t="shared" si="36"/>
        <v>1.3139592494782913E-2</v>
      </c>
      <c r="F1169">
        <v>11922.700194999999</v>
      </c>
      <c r="G1169">
        <f t="shared" si="37"/>
        <v>4.375162450547255E-3</v>
      </c>
    </row>
    <row r="1170" spans="2:7" x14ac:dyDescent="0.35">
      <c r="B1170" s="133">
        <v>43627</v>
      </c>
      <c r="C1170">
        <v>314.76788299999998</v>
      </c>
      <c r="D1170">
        <f t="shared" si="36"/>
        <v>8.7974595569900163E-4</v>
      </c>
      <c r="F1170">
        <v>11965.599609000001</v>
      </c>
      <c r="G1170">
        <f t="shared" si="37"/>
        <v>3.5916712758305371E-3</v>
      </c>
    </row>
    <row r="1171" spans="2:7" x14ac:dyDescent="0.35">
      <c r="B1171" s="133">
        <v>43628</v>
      </c>
      <c r="C1171">
        <v>310.29357900000002</v>
      </c>
      <c r="D1171">
        <f t="shared" si="36"/>
        <v>-1.4316609469133603E-2</v>
      </c>
      <c r="F1171">
        <v>11906.200194999999</v>
      </c>
      <c r="G1171">
        <f t="shared" si="37"/>
        <v>-4.9765444648594967E-3</v>
      </c>
    </row>
    <row r="1172" spans="2:7" x14ac:dyDescent="0.35">
      <c r="B1172" s="133">
        <v>43629</v>
      </c>
      <c r="C1172">
        <v>310.52423099999999</v>
      </c>
      <c r="D1172">
        <f t="shared" si="36"/>
        <v>7.4305861364564515E-4</v>
      </c>
      <c r="F1172">
        <v>11914.049805000001</v>
      </c>
      <c r="G1172">
        <f t="shared" si="37"/>
        <v>6.5907035267385799E-4</v>
      </c>
    </row>
    <row r="1173" spans="2:7" x14ac:dyDescent="0.35">
      <c r="B1173" s="133">
        <v>43630</v>
      </c>
      <c r="C1173">
        <v>309.186554</v>
      </c>
      <c r="D1173">
        <f t="shared" si="36"/>
        <v>-4.3171076248731469E-3</v>
      </c>
      <c r="F1173">
        <v>11823.299805000001</v>
      </c>
      <c r="G1173">
        <f t="shared" si="37"/>
        <v>-7.6462152370988861E-3</v>
      </c>
    </row>
    <row r="1174" spans="2:7" x14ac:dyDescent="0.35">
      <c r="B1174" s="133">
        <v>43633</v>
      </c>
      <c r="C1174">
        <v>307.47988900000001</v>
      </c>
      <c r="D1174">
        <f t="shared" si="36"/>
        <v>-5.5351458693697168E-3</v>
      </c>
      <c r="F1174">
        <v>11672.150390999999</v>
      </c>
      <c r="G1174">
        <f t="shared" si="37"/>
        <v>-1.2866448432247053E-2</v>
      </c>
    </row>
    <row r="1175" spans="2:7" x14ac:dyDescent="0.35">
      <c r="B1175" s="133">
        <v>43634</v>
      </c>
      <c r="C1175">
        <v>313.522491</v>
      </c>
      <c r="D1175">
        <f t="shared" si="36"/>
        <v>1.9461415644685443E-2</v>
      </c>
      <c r="F1175">
        <v>11691.5</v>
      </c>
      <c r="G1175">
        <f t="shared" si="37"/>
        <v>1.6563861468706226E-3</v>
      </c>
    </row>
    <row r="1176" spans="2:7" x14ac:dyDescent="0.35">
      <c r="B1176" s="133">
        <v>43635</v>
      </c>
      <c r="C1176">
        <v>309.23269699999997</v>
      </c>
      <c r="D1176">
        <f t="shared" si="36"/>
        <v>-1.3777040914762104E-2</v>
      </c>
      <c r="F1176">
        <v>11691.450194999999</v>
      </c>
      <c r="G1176">
        <f t="shared" si="37"/>
        <v>-4.2599415031223666E-6</v>
      </c>
    </row>
    <row r="1177" spans="2:7" x14ac:dyDescent="0.35">
      <c r="B1177" s="133">
        <v>43636</v>
      </c>
      <c r="C1177">
        <v>311.677368</v>
      </c>
      <c r="D1177">
        <f t="shared" si="36"/>
        <v>7.8745176482931216E-3</v>
      </c>
      <c r="F1177">
        <v>11831.75</v>
      </c>
      <c r="G1177">
        <f t="shared" si="37"/>
        <v>1.1928773934155687E-2</v>
      </c>
    </row>
    <row r="1178" spans="2:7" x14ac:dyDescent="0.35">
      <c r="B1178" s="133">
        <v>43637</v>
      </c>
      <c r="C1178">
        <v>299.03869600000002</v>
      </c>
      <c r="D1178">
        <f t="shared" si="36"/>
        <v>-4.1395592782900781E-2</v>
      </c>
      <c r="F1178">
        <v>11724.099609000001</v>
      </c>
      <c r="G1178">
        <f t="shared" si="37"/>
        <v>-9.1400770696901286E-3</v>
      </c>
    </row>
    <row r="1179" spans="2:7" x14ac:dyDescent="0.35">
      <c r="B1179" s="133">
        <v>43640</v>
      </c>
      <c r="C1179">
        <v>286.35391199999998</v>
      </c>
      <c r="D1179">
        <f t="shared" si="36"/>
        <v>-4.3344482727611655E-2</v>
      </c>
      <c r="F1179">
        <v>11699.650390999999</v>
      </c>
      <c r="G1179">
        <f t="shared" si="37"/>
        <v>-2.0875587281234289E-3</v>
      </c>
    </row>
    <row r="1180" spans="2:7" x14ac:dyDescent="0.35">
      <c r="B1180" s="133">
        <v>43641</v>
      </c>
      <c r="C1180">
        <v>288.01443499999999</v>
      </c>
      <c r="D1180">
        <f t="shared" si="36"/>
        <v>5.7821000582009337E-3</v>
      </c>
      <c r="F1180">
        <v>11796.450194999999</v>
      </c>
      <c r="G1180">
        <f t="shared" si="37"/>
        <v>8.2396950345638622E-3</v>
      </c>
    </row>
    <row r="1181" spans="2:7" x14ac:dyDescent="0.35">
      <c r="B1181" s="133">
        <v>43642</v>
      </c>
      <c r="C1181">
        <v>288.98312399999998</v>
      </c>
      <c r="D1181">
        <f t="shared" si="36"/>
        <v>3.3576915360593873E-3</v>
      </c>
      <c r="F1181">
        <v>11847.549805000001</v>
      </c>
      <c r="G1181">
        <f t="shared" si="37"/>
        <v>4.3224234105292796E-3</v>
      </c>
    </row>
    <row r="1182" spans="2:7" x14ac:dyDescent="0.35">
      <c r="B1182" s="133">
        <v>43643</v>
      </c>
      <c r="C1182">
        <v>288.52188100000001</v>
      </c>
      <c r="D1182">
        <f t="shared" si="36"/>
        <v>-1.5973648508019755E-3</v>
      </c>
      <c r="F1182">
        <v>11841.549805000001</v>
      </c>
      <c r="G1182">
        <f t="shared" si="37"/>
        <v>-5.065621089093002E-4</v>
      </c>
    </row>
    <row r="1183" spans="2:7" x14ac:dyDescent="0.35">
      <c r="B1183" s="133">
        <v>43644</v>
      </c>
      <c r="C1183">
        <v>290.73593099999999</v>
      </c>
      <c r="D1183">
        <f t="shared" si="36"/>
        <v>7.644474485023112E-3</v>
      </c>
      <c r="F1183">
        <v>11788.849609000001</v>
      </c>
      <c r="G1183">
        <f t="shared" si="37"/>
        <v>-4.4603802457309806E-3</v>
      </c>
    </row>
    <row r="1184" spans="2:7" x14ac:dyDescent="0.35">
      <c r="B1184" s="133">
        <v>43647</v>
      </c>
      <c r="C1184">
        <v>281.23379499999999</v>
      </c>
      <c r="D1184">
        <f t="shared" si="36"/>
        <v>-3.3229067497078185E-2</v>
      </c>
      <c r="F1184">
        <v>11865.599609000001</v>
      </c>
      <c r="G1184">
        <f t="shared" si="37"/>
        <v>6.4892882202861714E-3</v>
      </c>
    </row>
    <row r="1185" spans="2:7" x14ac:dyDescent="0.35">
      <c r="B1185" s="133">
        <v>43648</v>
      </c>
      <c r="C1185">
        <v>287.27639799999997</v>
      </c>
      <c r="D1185">
        <f t="shared" si="36"/>
        <v>2.1258477468168283E-2</v>
      </c>
      <c r="F1185">
        <v>11910.299805000001</v>
      </c>
      <c r="G1185">
        <f t="shared" si="37"/>
        <v>3.7601310375773938E-3</v>
      </c>
    </row>
    <row r="1186" spans="2:7" x14ac:dyDescent="0.35">
      <c r="B1186" s="133">
        <v>43649</v>
      </c>
      <c r="C1186">
        <v>278.83526599999999</v>
      </c>
      <c r="D1186">
        <f t="shared" si="36"/>
        <v>-2.9823648553097125E-2</v>
      </c>
      <c r="F1186">
        <v>11916.75</v>
      </c>
      <c r="G1186">
        <f t="shared" si="37"/>
        <v>5.4141785998288209E-4</v>
      </c>
    </row>
    <row r="1187" spans="2:7" x14ac:dyDescent="0.35">
      <c r="B1187" s="133">
        <v>43650</v>
      </c>
      <c r="C1187">
        <v>278.97369400000002</v>
      </c>
      <c r="D1187">
        <f t="shared" si="36"/>
        <v>4.9632764178524189E-4</v>
      </c>
      <c r="F1187">
        <v>11946.75</v>
      </c>
      <c r="G1187">
        <f t="shared" si="37"/>
        <v>2.5143014062712723E-3</v>
      </c>
    </row>
    <row r="1188" spans="2:7" x14ac:dyDescent="0.35">
      <c r="B1188" s="133">
        <v>43651</v>
      </c>
      <c r="C1188">
        <v>274.36093099999999</v>
      </c>
      <c r="D1188">
        <f t="shared" si="36"/>
        <v>-1.6672984660576817E-2</v>
      </c>
      <c r="F1188">
        <v>11811.150390999999</v>
      </c>
      <c r="G1188">
        <f t="shared" si="37"/>
        <v>-1.1415241181942903E-2</v>
      </c>
    </row>
    <row r="1189" spans="2:7" x14ac:dyDescent="0.35">
      <c r="B1189" s="133">
        <v>43654</v>
      </c>
      <c r="C1189">
        <v>274.03808600000002</v>
      </c>
      <c r="D1189">
        <f t="shared" si="36"/>
        <v>-1.177409248698339E-3</v>
      </c>
      <c r="F1189">
        <v>11558.599609000001</v>
      </c>
      <c r="G1189">
        <f t="shared" si="37"/>
        <v>-2.1614318862685784E-2</v>
      </c>
    </row>
    <row r="1190" spans="2:7" x14ac:dyDescent="0.35">
      <c r="B1190" s="133">
        <v>43655</v>
      </c>
      <c r="C1190">
        <v>280.35745200000002</v>
      </c>
      <c r="D1190">
        <f t="shared" si="36"/>
        <v>2.279830654733609E-2</v>
      </c>
      <c r="F1190">
        <v>11555.900390999999</v>
      </c>
      <c r="G1190">
        <f t="shared" si="37"/>
        <v>-2.3355192734177927E-4</v>
      </c>
    </row>
    <row r="1191" spans="2:7" x14ac:dyDescent="0.35">
      <c r="B1191" s="133">
        <v>43656</v>
      </c>
      <c r="C1191">
        <v>280.864868</v>
      </c>
      <c r="D1191">
        <f t="shared" si="36"/>
        <v>1.8082535928421069E-3</v>
      </c>
      <c r="F1191">
        <v>11498.900390999999</v>
      </c>
      <c r="G1191">
        <f t="shared" si="37"/>
        <v>-4.9447502651675237E-3</v>
      </c>
    </row>
    <row r="1192" spans="2:7" x14ac:dyDescent="0.35">
      <c r="B1192" s="133">
        <v>43657</v>
      </c>
      <c r="C1192">
        <v>282.110229</v>
      </c>
      <c r="D1192">
        <f t="shared" si="36"/>
        <v>4.4242206733436148E-3</v>
      </c>
      <c r="F1192">
        <v>11582.900390999999</v>
      </c>
      <c r="G1192">
        <f t="shared" si="37"/>
        <v>7.2784937040503818E-3</v>
      </c>
    </row>
    <row r="1193" spans="2:7" x14ac:dyDescent="0.35">
      <c r="B1193" s="133">
        <v>43658</v>
      </c>
      <c r="C1193">
        <v>286.53839099999999</v>
      </c>
      <c r="D1193">
        <f t="shared" si="36"/>
        <v>1.5574649635608858E-2</v>
      </c>
      <c r="F1193">
        <v>11552.5</v>
      </c>
      <c r="G1193">
        <f t="shared" si="37"/>
        <v>-2.6280425653482584E-3</v>
      </c>
    </row>
    <row r="1194" spans="2:7" x14ac:dyDescent="0.35">
      <c r="B1194" s="133">
        <v>43661</v>
      </c>
      <c r="C1194">
        <v>290.27465799999999</v>
      </c>
      <c r="D1194">
        <f t="shared" si="36"/>
        <v>1.2955044141686732E-2</v>
      </c>
      <c r="F1194">
        <v>11588.349609000001</v>
      </c>
      <c r="G1194">
        <f t="shared" si="37"/>
        <v>3.098385606872537E-3</v>
      </c>
    </row>
    <row r="1195" spans="2:7" x14ac:dyDescent="0.35">
      <c r="B1195" s="133">
        <v>43662</v>
      </c>
      <c r="C1195">
        <v>295.34857199999999</v>
      </c>
      <c r="D1195">
        <f t="shared" si="36"/>
        <v>1.7328687480678208E-2</v>
      </c>
      <c r="F1195">
        <v>11662.599609000001</v>
      </c>
      <c r="G1195">
        <f t="shared" si="37"/>
        <v>6.3868577324617138E-3</v>
      </c>
    </row>
    <row r="1196" spans="2:7" x14ac:dyDescent="0.35">
      <c r="B1196" s="133">
        <v>43663</v>
      </c>
      <c r="C1196">
        <v>294.28765900000002</v>
      </c>
      <c r="D1196">
        <f t="shared" si="36"/>
        <v>-3.5985378410548579E-3</v>
      </c>
      <c r="F1196">
        <v>11687.5</v>
      </c>
      <c r="G1196">
        <f t="shared" si="37"/>
        <v>2.1327875131867281E-3</v>
      </c>
    </row>
    <row r="1197" spans="2:7" x14ac:dyDescent="0.35">
      <c r="B1197" s="133">
        <v>43664</v>
      </c>
      <c r="C1197">
        <v>294.33380099999999</v>
      </c>
      <c r="D1197">
        <f t="shared" si="36"/>
        <v>1.5677987715397208E-4</v>
      </c>
      <c r="F1197">
        <v>11596.900390999999</v>
      </c>
      <c r="G1197">
        <f t="shared" si="37"/>
        <v>-7.7820398812311438E-3</v>
      </c>
    </row>
    <row r="1198" spans="2:7" x14ac:dyDescent="0.35">
      <c r="B1198" s="133">
        <v>43665</v>
      </c>
      <c r="C1198">
        <v>297.28591899999998</v>
      </c>
      <c r="D1198">
        <f t="shared" si="36"/>
        <v>9.9798651132682464E-3</v>
      </c>
      <c r="F1198">
        <v>11419.25</v>
      </c>
      <c r="G1198">
        <f t="shared" si="37"/>
        <v>-1.5437326918050148E-2</v>
      </c>
    </row>
    <row r="1199" spans="2:7" x14ac:dyDescent="0.35">
      <c r="B1199" s="133">
        <v>43668</v>
      </c>
      <c r="C1199">
        <v>291.84298699999999</v>
      </c>
      <c r="D1199">
        <f t="shared" si="36"/>
        <v>-1.847842405543287E-2</v>
      </c>
      <c r="F1199">
        <v>11346.200194999999</v>
      </c>
      <c r="G1199">
        <f t="shared" si="37"/>
        <v>-6.4176245224789596E-3</v>
      </c>
    </row>
    <row r="1200" spans="2:7" x14ac:dyDescent="0.35">
      <c r="B1200" s="133">
        <v>43669</v>
      </c>
      <c r="C1200">
        <v>299.49996900000002</v>
      </c>
      <c r="D1200">
        <f t="shared" si="36"/>
        <v>2.5898372155760057E-2</v>
      </c>
      <c r="F1200">
        <v>11331.049805000001</v>
      </c>
      <c r="G1200">
        <f t="shared" si="37"/>
        <v>-1.3361754405035531E-3</v>
      </c>
    </row>
    <row r="1201" spans="2:7" x14ac:dyDescent="0.35">
      <c r="B1201" s="133">
        <v>43670</v>
      </c>
      <c r="C1201">
        <v>285.75433299999997</v>
      </c>
      <c r="D1201">
        <f t="shared" si="36"/>
        <v>-4.6981847885152632E-2</v>
      </c>
      <c r="F1201">
        <v>11271.299805000001</v>
      </c>
      <c r="G1201">
        <f t="shared" si="37"/>
        <v>-5.287073265768891E-3</v>
      </c>
    </row>
    <row r="1202" spans="2:7" x14ac:dyDescent="0.35">
      <c r="B1202" s="133">
        <v>43671</v>
      </c>
      <c r="C1202">
        <v>290.413025</v>
      </c>
      <c r="D1202">
        <f t="shared" si="36"/>
        <v>1.6171667708695023E-2</v>
      </c>
      <c r="F1202">
        <v>11252.150390999999</v>
      </c>
      <c r="G1202">
        <f t="shared" si="37"/>
        <v>-1.7003983357204489E-3</v>
      </c>
    </row>
    <row r="1203" spans="2:7" x14ac:dyDescent="0.35">
      <c r="B1203" s="133">
        <v>43672</v>
      </c>
      <c r="C1203">
        <v>282.110229</v>
      </c>
      <c r="D1203">
        <f t="shared" si="36"/>
        <v>-2.900625633121074E-2</v>
      </c>
      <c r="F1203">
        <v>11284.299805000001</v>
      </c>
      <c r="G1203">
        <f t="shared" si="37"/>
        <v>2.853105571550156E-3</v>
      </c>
    </row>
    <row r="1204" spans="2:7" x14ac:dyDescent="0.35">
      <c r="B1204" s="133">
        <v>43675</v>
      </c>
      <c r="C1204">
        <v>280.40356400000002</v>
      </c>
      <c r="D1204">
        <f t="shared" si="36"/>
        <v>-6.0680120486340814E-3</v>
      </c>
      <c r="F1204">
        <v>11189.200194999999</v>
      </c>
      <c r="G1204">
        <f t="shared" si="37"/>
        <v>-8.4633170308849644E-3</v>
      </c>
    </row>
    <row r="1205" spans="2:7" x14ac:dyDescent="0.35">
      <c r="B1205" s="133">
        <v>43676</v>
      </c>
      <c r="C1205">
        <v>276.89794899999998</v>
      </c>
      <c r="D1205">
        <f t="shared" si="36"/>
        <v>-1.2580842350008489E-2</v>
      </c>
      <c r="F1205">
        <v>11085.400390999999</v>
      </c>
      <c r="G1205">
        <f t="shared" si="37"/>
        <v>-9.3200823035869997E-3</v>
      </c>
    </row>
    <row r="1206" spans="2:7" x14ac:dyDescent="0.35">
      <c r="B1206" s="133">
        <v>43677</v>
      </c>
      <c r="C1206">
        <v>279.619415</v>
      </c>
      <c r="D1206">
        <f t="shared" si="36"/>
        <v>9.7804232891186092E-3</v>
      </c>
      <c r="F1206">
        <v>11118</v>
      </c>
      <c r="G1206">
        <f t="shared" si="37"/>
        <v>2.9364540431474407E-3</v>
      </c>
    </row>
    <row r="1207" spans="2:7" x14ac:dyDescent="0.35">
      <c r="B1207" s="133">
        <v>43678</v>
      </c>
      <c r="C1207">
        <v>280.31133999999997</v>
      </c>
      <c r="D1207">
        <f t="shared" si="36"/>
        <v>2.4714675735164437E-3</v>
      </c>
      <c r="F1207">
        <v>10980</v>
      </c>
      <c r="G1207">
        <f t="shared" si="37"/>
        <v>-1.2489980449893174E-2</v>
      </c>
    </row>
    <row r="1208" spans="2:7" x14ac:dyDescent="0.35">
      <c r="B1208" s="133">
        <v>43679</v>
      </c>
      <c r="C1208">
        <v>284.92401100000001</v>
      </c>
      <c r="D1208">
        <f t="shared" si="36"/>
        <v>1.6321602640912199E-2</v>
      </c>
      <c r="F1208">
        <v>10997.349609000001</v>
      </c>
      <c r="G1208">
        <f t="shared" si="37"/>
        <v>1.5788630487999537E-3</v>
      </c>
    </row>
    <row r="1209" spans="2:7" x14ac:dyDescent="0.35">
      <c r="B1209" s="133">
        <v>43682</v>
      </c>
      <c r="C1209">
        <v>278.83526599999999</v>
      </c>
      <c r="D1209">
        <f t="shared" si="36"/>
        <v>-2.1601353650936381E-2</v>
      </c>
      <c r="F1209">
        <v>10862.599609000001</v>
      </c>
      <c r="G1209">
        <f t="shared" si="37"/>
        <v>-1.2328638592225724E-2</v>
      </c>
    </row>
    <row r="1210" spans="2:7" x14ac:dyDescent="0.35">
      <c r="B1210" s="133">
        <v>43683</v>
      </c>
      <c r="C1210">
        <v>286.26165800000001</v>
      </c>
      <c r="D1210">
        <f t="shared" si="36"/>
        <v>2.6285117680741803E-2</v>
      </c>
      <c r="F1210">
        <v>10948.25</v>
      </c>
      <c r="G1210">
        <f t="shared" si="37"/>
        <v>7.8539656007989723E-3</v>
      </c>
    </row>
    <row r="1211" spans="2:7" x14ac:dyDescent="0.35">
      <c r="B1211" s="133">
        <v>43684</v>
      </c>
      <c r="C1211">
        <v>286.30777</v>
      </c>
      <c r="D1211">
        <f t="shared" si="36"/>
        <v>1.61070423409534E-4</v>
      </c>
      <c r="F1211">
        <v>10855.5</v>
      </c>
      <c r="G1211">
        <f t="shared" si="37"/>
        <v>-8.5077621466028291E-3</v>
      </c>
    </row>
    <row r="1212" spans="2:7" x14ac:dyDescent="0.35">
      <c r="B1212" s="133">
        <v>43685</v>
      </c>
      <c r="C1212">
        <v>287.69158900000002</v>
      </c>
      <c r="D1212">
        <f t="shared" si="36"/>
        <v>4.8216837154717593E-3</v>
      </c>
      <c r="F1212">
        <v>11032.450194999999</v>
      </c>
      <c r="G1212">
        <f t="shared" si="37"/>
        <v>1.6169083769915913E-2</v>
      </c>
    </row>
    <row r="1213" spans="2:7" x14ac:dyDescent="0.35">
      <c r="B1213" s="133">
        <v>43686</v>
      </c>
      <c r="C1213">
        <v>286.999664</v>
      </c>
      <c r="D1213">
        <f t="shared" si="36"/>
        <v>-2.4079897883499501E-3</v>
      </c>
      <c r="F1213">
        <v>11109.650390999999</v>
      </c>
      <c r="G1213">
        <f t="shared" si="37"/>
        <v>6.9731874375453624E-3</v>
      </c>
    </row>
    <row r="1214" spans="2:7" x14ac:dyDescent="0.35">
      <c r="B1214" s="133">
        <v>43690</v>
      </c>
      <c r="C1214">
        <v>285.10845899999998</v>
      </c>
      <c r="D1214">
        <f t="shared" si="36"/>
        <v>-6.6113792576307142E-3</v>
      </c>
      <c r="F1214">
        <v>10925.849609000001</v>
      </c>
      <c r="G1214">
        <f t="shared" si="37"/>
        <v>-1.6682629827503324E-2</v>
      </c>
    </row>
    <row r="1215" spans="2:7" x14ac:dyDescent="0.35">
      <c r="B1215" s="133">
        <v>43691</v>
      </c>
      <c r="C1215">
        <v>291.935181</v>
      </c>
      <c r="D1215">
        <f t="shared" si="36"/>
        <v>2.3662128980126176E-2</v>
      </c>
      <c r="F1215">
        <v>11029.400390999999</v>
      </c>
      <c r="G1215">
        <f t="shared" si="37"/>
        <v>9.4329647656046112E-3</v>
      </c>
    </row>
    <row r="1216" spans="2:7" x14ac:dyDescent="0.35">
      <c r="B1216" s="133">
        <v>43693</v>
      </c>
      <c r="C1216">
        <v>301.71402</v>
      </c>
      <c r="D1216">
        <f t="shared" si="36"/>
        <v>3.2947820338908994E-2</v>
      </c>
      <c r="F1216">
        <v>11047.799805000001</v>
      </c>
      <c r="G1216">
        <f t="shared" si="37"/>
        <v>1.6668253308015919E-3</v>
      </c>
    </row>
    <row r="1217" spans="2:7" x14ac:dyDescent="0.35">
      <c r="B1217" s="133">
        <v>43696</v>
      </c>
      <c r="C1217">
        <v>300.60699499999998</v>
      </c>
      <c r="D1217">
        <f t="shared" si="36"/>
        <v>-3.675867914090128E-3</v>
      </c>
      <c r="F1217">
        <v>11053.900390999999</v>
      </c>
      <c r="G1217">
        <f t="shared" si="37"/>
        <v>5.5204677475757856E-4</v>
      </c>
    </row>
    <row r="1218" spans="2:7" x14ac:dyDescent="0.35">
      <c r="B1218" s="133">
        <v>43697</v>
      </c>
      <c r="C1218">
        <v>301.80630500000001</v>
      </c>
      <c r="D1218">
        <f t="shared" si="36"/>
        <v>3.9816902597393624E-3</v>
      </c>
      <c r="F1218">
        <v>11017</v>
      </c>
      <c r="G1218">
        <f t="shared" si="37"/>
        <v>-3.3438078853490227E-3</v>
      </c>
    </row>
    <row r="1219" spans="2:7" x14ac:dyDescent="0.35">
      <c r="B1219" s="133">
        <v>43698</v>
      </c>
      <c r="C1219">
        <v>300.92993200000001</v>
      </c>
      <c r="D1219">
        <f t="shared" si="36"/>
        <v>-2.9079838369757177E-3</v>
      </c>
      <c r="F1219">
        <v>10918.700194999999</v>
      </c>
      <c r="G1219">
        <f t="shared" si="37"/>
        <v>-8.9626008876780069E-3</v>
      </c>
    </row>
    <row r="1220" spans="2:7" x14ac:dyDescent="0.35">
      <c r="B1220" s="133">
        <v>43699</v>
      </c>
      <c r="C1220">
        <v>296.87072799999999</v>
      </c>
      <c r="D1220">
        <f t="shared" si="36"/>
        <v>-1.3580668806673258E-2</v>
      </c>
      <c r="F1220">
        <v>10741.349609000001</v>
      </c>
      <c r="G1220">
        <f t="shared" si="37"/>
        <v>-1.6376190366265336E-2</v>
      </c>
    </row>
    <row r="1221" spans="2:7" x14ac:dyDescent="0.35">
      <c r="B1221" s="133">
        <v>43700</v>
      </c>
      <c r="C1221">
        <v>299.17709400000001</v>
      </c>
      <c r="D1221">
        <f t="shared" si="36"/>
        <v>7.7389008923840199E-3</v>
      </c>
      <c r="F1221">
        <v>10829.349609000001</v>
      </c>
      <c r="G1221">
        <f t="shared" si="37"/>
        <v>8.1592615349296554E-3</v>
      </c>
    </row>
    <row r="1222" spans="2:7" x14ac:dyDescent="0.35">
      <c r="B1222" s="133">
        <v>43703</v>
      </c>
      <c r="C1222">
        <v>303.88198899999998</v>
      </c>
      <c r="D1222">
        <f t="shared" si="36"/>
        <v>1.5603746277430249E-2</v>
      </c>
      <c r="F1222">
        <v>11057.849609000001</v>
      </c>
      <c r="G1222">
        <f t="shared" si="37"/>
        <v>2.0880542985392429E-2</v>
      </c>
    </row>
    <row r="1223" spans="2:7" x14ac:dyDescent="0.35">
      <c r="B1223" s="133">
        <v>43704</v>
      </c>
      <c r="C1223">
        <v>304.43551600000001</v>
      </c>
      <c r="D1223">
        <f t="shared" ref="D1223:D1286" si="38">LN(C1223/C1222)</f>
        <v>1.8198626481047749E-3</v>
      </c>
      <c r="F1223">
        <v>11105.349609000001</v>
      </c>
      <c r="G1223">
        <f t="shared" si="37"/>
        <v>4.2863913517013014E-3</v>
      </c>
    </row>
    <row r="1224" spans="2:7" x14ac:dyDescent="0.35">
      <c r="B1224" s="133">
        <v>43705</v>
      </c>
      <c r="C1224">
        <v>306.88018799999998</v>
      </c>
      <c r="D1224">
        <f t="shared" si="38"/>
        <v>7.9981097036431088E-3</v>
      </c>
      <c r="F1224">
        <v>11046.099609000001</v>
      </c>
      <c r="G1224">
        <f t="shared" ref="G1224:G1287" si="39">LN(F1224/F1223)</f>
        <v>-5.3495498842216554E-3</v>
      </c>
    </row>
    <row r="1225" spans="2:7" x14ac:dyDescent="0.35">
      <c r="B1225" s="133">
        <v>43706</v>
      </c>
      <c r="C1225">
        <v>304.06649800000002</v>
      </c>
      <c r="D1225">
        <f t="shared" si="38"/>
        <v>-9.2109834057748207E-3</v>
      </c>
      <c r="F1225">
        <v>10948.299805000001</v>
      </c>
      <c r="G1225">
        <f t="shared" si="39"/>
        <v>-8.8932138345194454E-3</v>
      </c>
    </row>
    <row r="1226" spans="2:7" x14ac:dyDescent="0.35">
      <c r="B1226" s="133">
        <v>43707</v>
      </c>
      <c r="C1226">
        <v>310.06295799999998</v>
      </c>
      <c r="D1226">
        <f t="shared" si="38"/>
        <v>1.9528946275304104E-2</v>
      </c>
      <c r="F1226">
        <v>11023.25</v>
      </c>
      <c r="G1226">
        <f t="shared" si="39"/>
        <v>6.8225033179476939E-3</v>
      </c>
    </row>
    <row r="1227" spans="2:7" x14ac:dyDescent="0.35">
      <c r="B1227" s="133">
        <v>43711</v>
      </c>
      <c r="C1227">
        <v>303.19009399999999</v>
      </c>
      <c r="D1227">
        <f t="shared" si="38"/>
        <v>-2.2415385451191205E-2</v>
      </c>
      <c r="F1227">
        <v>10797.900390999999</v>
      </c>
      <c r="G1227">
        <f t="shared" si="39"/>
        <v>-2.0654971585512986E-2</v>
      </c>
    </row>
    <row r="1228" spans="2:7" x14ac:dyDescent="0.35">
      <c r="B1228" s="133">
        <v>43712</v>
      </c>
      <c r="C1228">
        <v>301.85247800000002</v>
      </c>
      <c r="D1228">
        <f t="shared" si="38"/>
        <v>-4.4215671462774766E-3</v>
      </c>
      <c r="F1228">
        <v>10844.650390999999</v>
      </c>
      <c r="G1228">
        <f t="shared" si="39"/>
        <v>4.3201998861602114E-3</v>
      </c>
    </row>
    <row r="1229" spans="2:7" x14ac:dyDescent="0.35">
      <c r="B1229" s="133">
        <v>43713</v>
      </c>
      <c r="C1229">
        <v>304.85064699999998</v>
      </c>
      <c r="D1229">
        <f t="shared" si="38"/>
        <v>9.8835601225734111E-3</v>
      </c>
      <c r="F1229">
        <v>10847.900390999999</v>
      </c>
      <c r="G1229">
        <f t="shared" si="39"/>
        <v>2.9964203444566488E-4</v>
      </c>
    </row>
    <row r="1230" spans="2:7" x14ac:dyDescent="0.35">
      <c r="B1230" s="133">
        <v>43714</v>
      </c>
      <c r="C1230">
        <v>302.86721799999998</v>
      </c>
      <c r="D1230">
        <f t="shared" si="38"/>
        <v>-6.527489668286447E-3</v>
      </c>
      <c r="F1230">
        <v>10946.200194999999</v>
      </c>
      <c r="G1230">
        <f t="shared" si="39"/>
        <v>9.0208329736066011E-3</v>
      </c>
    </row>
    <row r="1231" spans="2:7" x14ac:dyDescent="0.35">
      <c r="B1231" s="133">
        <v>43717</v>
      </c>
      <c r="C1231">
        <v>307.15704299999999</v>
      </c>
      <c r="D1231">
        <f t="shared" si="38"/>
        <v>1.4064672472915946E-2</v>
      </c>
      <c r="F1231">
        <v>11003.049805000001</v>
      </c>
      <c r="G1231">
        <f t="shared" si="39"/>
        <v>5.1801074863917695E-3</v>
      </c>
    </row>
    <row r="1232" spans="2:7" x14ac:dyDescent="0.35">
      <c r="B1232" s="133">
        <v>43719</v>
      </c>
      <c r="C1232">
        <v>310.52423099999999</v>
      </c>
      <c r="D1232">
        <f t="shared" si="38"/>
        <v>1.0902779464560676E-2</v>
      </c>
      <c r="F1232">
        <v>11035.700194999999</v>
      </c>
      <c r="G1232">
        <f t="shared" si="39"/>
        <v>2.9630005229414544E-3</v>
      </c>
    </row>
    <row r="1233" spans="2:7" x14ac:dyDescent="0.35">
      <c r="B1233" s="133">
        <v>43720</v>
      </c>
      <c r="C1233">
        <v>302.90515099999999</v>
      </c>
      <c r="D1233">
        <f t="shared" si="38"/>
        <v>-2.4842213475008441E-2</v>
      </c>
      <c r="F1233">
        <v>10982.799805000001</v>
      </c>
      <c r="G1233">
        <f t="shared" si="39"/>
        <v>-4.80509496872573E-3</v>
      </c>
    </row>
    <row r="1234" spans="2:7" x14ac:dyDescent="0.35">
      <c r="B1234" s="133">
        <v>43721</v>
      </c>
      <c r="C1234">
        <v>305.36740099999997</v>
      </c>
      <c r="D1234">
        <f t="shared" si="38"/>
        <v>8.0959216084563156E-3</v>
      </c>
      <c r="F1234">
        <v>11075.900390999999</v>
      </c>
      <c r="G1234">
        <f t="shared" si="39"/>
        <v>8.4412171151518958E-3</v>
      </c>
    </row>
    <row r="1235" spans="2:7" x14ac:dyDescent="0.35">
      <c r="B1235" s="133">
        <v>43724</v>
      </c>
      <c r="C1235">
        <v>310.24551400000001</v>
      </c>
      <c r="D1235">
        <f t="shared" si="38"/>
        <v>1.5848319563701755E-2</v>
      </c>
      <c r="F1235">
        <v>11003.5</v>
      </c>
      <c r="G1235">
        <f t="shared" si="39"/>
        <v>-6.5582080322210481E-3</v>
      </c>
    </row>
    <row r="1236" spans="2:7" x14ac:dyDescent="0.35">
      <c r="B1236" s="133">
        <v>43725</v>
      </c>
      <c r="C1236">
        <v>308.75882000000001</v>
      </c>
      <c r="D1236">
        <f t="shared" si="38"/>
        <v>-4.8035103373862756E-3</v>
      </c>
      <c r="F1236">
        <v>10817.599609000001</v>
      </c>
      <c r="G1236">
        <f t="shared" si="39"/>
        <v>-1.7039002797977848E-2</v>
      </c>
    </row>
    <row r="1237" spans="2:7" x14ac:dyDescent="0.35">
      <c r="B1237" s="133">
        <v>43726</v>
      </c>
      <c r="C1237">
        <v>308.57299799999998</v>
      </c>
      <c r="D1237">
        <f t="shared" si="38"/>
        <v>-6.0201661470889872E-4</v>
      </c>
      <c r="F1237">
        <v>10840.650390999999</v>
      </c>
      <c r="G1237">
        <f t="shared" si="39"/>
        <v>2.1285921718889266E-3</v>
      </c>
    </row>
    <row r="1238" spans="2:7" x14ac:dyDescent="0.35">
      <c r="B1238" s="133">
        <v>43727</v>
      </c>
      <c r="C1238">
        <v>299.00268599999998</v>
      </c>
      <c r="D1238">
        <f t="shared" si="38"/>
        <v>-3.1505881093145227E-2</v>
      </c>
      <c r="F1238">
        <v>10704.799805000001</v>
      </c>
      <c r="G1238">
        <f t="shared" si="39"/>
        <v>-1.2610772588849095E-2</v>
      </c>
    </row>
    <row r="1239" spans="2:7" x14ac:dyDescent="0.35">
      <c r="B1239" s="133">
        <v>43728</v>
      </c>
      <c r="C1239">
        <v>314.79836999999998</v>
      </c>
      <c r="D1239">
        <f t="shared" si="38"/>
        <v>5.1479782011189509E-2</v>
      </c>
      <c r="F1239">
        <v>11274.200194999999</v>
      </c>
      <c r="G1239">
        <f t="shared" si="39"/>
        <v>5.1824725938233583E-2</v>
      </c>
    </row>
    <row r="1240" spans="2:7" x14ac:dyDescent="0.35">
      <c r="B1240" s="133">
        <v>43731</v>
      </c>
      <c r="C1240">
        <v>329.66485599999999</v>
      </c>
      <c r="D1240">
        <f t="shared" si="38"/>
        <v>4.6144211883818009E-2</v>
      </c>
      <c r="F1240">
        <v>11600.200194999999</v>
      </c>
      <c r="G1240">
        <f t="shared" si="39"/>
        <v>2.8505409422305155E-2</v>
      </c>
    </row>
    <row r="1241" spans="2:7" x14ac:dyDescent="0.35">
      <c r="B1241" s="133">
        <v>43732</v>
      </c>
      <c r="C1241">
        <v>335.93661500000002</v>
      </c>
      <c r="D1241">
        <f t="shared" si="38"/>
        <v>1.8845945811071064E-2</v>
      </c>
      <c r="F1241">
        <v>11588.200194999999</v>
      </c>
      <c r="G1241">
        <f t="shared" si="39"/>
        <v>-1.0350003337359246E-3</v>
      </c>
    </row>
    <row r="1242" spans="2:7" x14ac:dyDescent="0.35">
      <c r="B1242" s="133">
        <v>43733</v>
      </c>
      <c r="C1242">
        <v>324.275757</v>
      </c>
      <c r="D1242">
        <f t="shared" si="38"/>
        <v>-3.5328240671633128E-2</v>
      </c>
      <c r="F1242">
        <v>11440.200194999999</v>
      </c>
      <c r="G1242">
        <f t="shared" si="39"/>
        <v>-1.2853870457844058E-2</v>
      </c>
    </row>
    <row r="1243" spans="2:7" x14ac:dyDescent="0.35">
      <c r="B1243" s="133">
        <v>43734</v>
      </c>
      <c r="C1243">
        <v>327.48138399999999</v>
      </c>
      <c r="D1243">
        <f t="shared" si="38"/>
        <v>9.8369550492301977E-3</v>
      </c>
      <c r="F1243">
        <v>11571.200194999999</v>
      </c>
      <c r="G1243">
        <f t="shared" si="39"/>
        <v>1.1385783826322106E-2</v>
      </c>
    </row>
    <row r="1244" spans="2:7" x14ac:dyDescent="0.35">
      <c r="B1244" s="133">
        <v>43735</v>
      </c>
      <c r="C1244">
        <v>322.51037600000001</v>
      </c>
      <c r="D1244">
        <f t="shared" si="38"/>
        <v>-1.5295901349927308E-2</v>
      </c>
      <c r="F1244">
        <v>11512.400390999999</v>
      </c>
      <c r="G1244">
        <f t="shared" si="39"/>
        <v>-5.0945198913582256E-3</v>
      </c>
    </row>
    <row r="1245" spans="2:7" x14ac:dyDescent="0.35">
      <c r="B1245" s="133">
        <v>43738</v>
      </c>
      <c r="C1245">
        <v>324.83325200000002</v>
      </c>
      <c r="D1245">
        <f t="shared" si="38"/>
        <v>7.1766705329843186E-3</v>
      </c>
      <c r="F1245">
        <v>11474.450194999999</v>
      </c>
      <c r="G1245">
        <f t="shared" si="39"/>
        <v>-3.3019077874670783E-3</v>
      </c>
    </row>
    <row r="1246" spans="2:7" x14ac:dyDescent="0.35">
      <c r="B1246" s="133">
        <v>43739</v>
      </c>
      <c r="C1246">
        <v>325.01907299999999</v>
      </c>
      <c r="D1246">
        <f t="shared" si="38"/>
        <v>5.7188686695694478E-4</v>
      </c>
      <c r="F1246">
        <v>11359.900390999999</v>
      </c>
      <c r="G1246">
        <f t="shared" si="39"/>
        <v>-1.0033196652294853E-2</v>
      </c>
    </row>
    <row r="1247" spans="2:7" x14ac:dyDescent="0.35">
      <c r="B1247" s="133">
        <v>43741</v>
      </c>
      <c r="C1247">
        <v>327.295502</v>
      </c>
      <c r="D1247">
        <f t="shared" si="38"/>
        <v>6.9795719074236019E-3</v>
      </c>
      <c r="F1247">
        <v>11314</v>
      </c>
      <c r="G1247">
        <f t="shared" si="39"/>
        <v>-4.0487479357112785E-3</v>
      </c>
    </row>
    <row r="1248" spans="2:7" x14ac:dyDescent="0.35">
      <c r="B1248" s="133">
        <v>43742</v>
      </c>
      <c r="C1248">
        <v>323.20721400000002</v>
      </c>
      <c r="D1248">
        <f t="shared" si="38"/>
        <v>-1.2569791726647067E-2</v>
      </c>
      <c r="F1248">
        <v>11174.75</v>
      </c>
      <c r="G1248">
        <f t="shared" si="39"/>
        <v>-1.2384128036227408E-2</v>
      </c>
    </row>
    <row r="1249" spans="2:7" x14ac:dyDescent="0.35">
      <c r="B1249" s="133">
        <v>43745</v>
      </c>
      <c r="C1249">
        <v>325.85534699999999</v>
      </c>
      <c r="D1249">
        <f t="shared" si="38"/>
        <v>8.159915092185643E-3</v>
      </c>
      <c r="F1249">
        <v>11126.400390999999</v>
      </c>
      <c r="G1249">
        <f t="shared" si="39"/>
        <v>-4.3360709116869187E-3</v>
      </c>
    </row>
    <row r="1250" spans="2:7" x14ac:dyDescent="0.35">
      <c r="B1250" s="133">
        <v>43747</v>
      </c>
      <c r="C1250">
        <v>335.47210699999999</v>
      </c>
      <c r="D1250">
        <f t="shared" si="38"/>
        <v>2.9085252321844956E-2</v>
      </c>
      <c r="F1250">
        <v>11313.299805000001</v>
      </c>
      <c r="G1250">
        <f t="shared" si="39"/>
        <v>1.6658309548272538E-2</v>
      </c>
    </row>
    <row r="1251" spans="2:7" x14ac:dyDescent="0.35">
      <c r="B1251" s="133">
        <v>43748</v>
      </c>
      <c r="C1251">
        <v>344.391998</v>
      </c>
      <c r="D1251">
        <f t="shared" si="38"/>
        <v>2.6241723316304599E-2</v>
      </c>
      <c r="F1251">
        <v>11234.549805000001</v>
      </c>
      <c r="G1251">
        <f t="shared" si="39"/>
        <v>-6.9851734478986955E-3</v>
      </c>
    </row>
    <row r="1252" spans="2:7" x14ac:dyDescent="0.35">
      <c r="B1252" s="133">
        <v>43749</v>
      </c>
      <c r="C1252">
        <v>345.73931900000002</v>
      </c>
      <c r="D1252">
        <f t="shared" si="38"/>
        <v>3.9045401317655691E-3</v>
      </c>
      <c r="F1252">
        <v>11305.049805000001</v>
      </c>
      <c r="G1252">
        <f t="shared" si="39"/>
        <v>6.2556772195605801E-3</v>
      </c>
    </row>
    <row r="1253" spans="2:7" x14ac:dyDescent="0.35">
      <c r="B1253" s="133">
        <v>43752</v>
      </c>
      <c r="C1253">
        <v>349.40945399999998</v>
      </c>
      <c r="D1253">
        <f t="shared" si="38"/>
        <v>1.0559377342798616E-2</v>
      </c>
      <c r="F1253">
        <v>11341.150390999999</v>
      </c>
      <c r="G1253">
        <f t="shared" si="39"/>
        <v>3.1882272758458935E-3</v>
      </c>
    </row>
    <row r="1254" spans="2:7" x14ac:dyDescent="0.35">
      <c r="B1254" s="133">
        <v>43753</v>
      </c>
      <c r="C1254">
        <v>342.440765</v>
      </c>
      <c r="D1254">
        <f t="shared" si="38"/>
        <v>-2.0145761307510519E-2</v>
      </c>
      <c r="F1254">
        <v>11428.299805000001</v>
      </c>
      <c r="G1254">
        <f t="shared" si="39"/>
        <v>7.6549797047972068E-3</v>
      </c>
    </row>
    <row r="1255" spans="2:7" x14ac:dyDescent="0.35">
      <c r="B1255" s="133">
        <v>43754</v>
      </c>
      <c r="C1255">
        <v>347.50466899999998</v>
      </c>
      <c r="D1255">
        <f t="shared" si="38"/>
        <v>1.4679407046024009E-2</v>
      </c>
      <c r="F1255">
        <v>11464</v>
      </c>
      <c r="G1255">
        <f t="shared" si="39"/>
        <v>3.1189722522435227E-3</v>
      </c>
    </row>
    <row r="1256" spans="2:7" x14ac:dyDescent="0.35">
      <c r="B1256" s="133">
        <v>43755</v>
      </c>
      <c r="C1256">
        <v>344.62432899999999</v>
      </c>
      <c r="D1256">
        <f t="shared" si="38"/>
        <v>-8.3231785876309167E-3</v>
      </c>
      <c r="F1256">
        <v>11586.349609000001</v>
      </c>
      <c r="G1256">
        <f t="shared" si="39"/>
        <v>1.0615956818452918E-2</v>
      </c>
    </row>
    <row r="1257" spans="2:7" x14ac:dyDescent="0.35">
      <c r="B1257" s="133">
        <v>43756</v>
      </c>
      <c r="C1257">
        <v>352.89376800000002</v>
      </c>
      <c r="D1257">
        <f t="shared" si="38"/>
        <v>2.3712148833522517E-2</v>
      </c>
      <c r="F1257">
        <v>11661.849609000001</v>
      </c>
      <c r="G1257">
        <f t="shared" si="39"/>
        <v>6.4951495570198577E-3</v>
      </c>
    </row>
    <row r="1258" spans="2:7" x14ac:dyDescent="0.35">
      <c r="B1258" s="133">
        <v>43760</v>
      </c>
      <c r="C1258">
        <v>345.73931900000002</v>
      </c>
      <c r="D1258">
        <f t="shared" si="38"/>
        <v>-2.0481993327203733E-2</v>
      </c>
      <c r="F1258">
        <v>11588.349609000001</v>
      </c>
      <c r="G1258">
        <f t="shared" si="39"/>
        <v>-6.3225475321866302E-3</v>
      </c>
    </row>
    <row r="1259" spans="2:7" x14ac:dyDescent="0.35">
      <c r="B1259" s="133">
        <v>43761</v>
      </c>
      <c r="C1259">
        <v>339.56042500000001</v>
      </c>
      <c r="D1259">
        <f t="shared" si="38"/>
        <v>-1.8033164315768863E-2</v>
      </c>
      <c r="F1259">
        <v>11604.099609000001</v>
      </c>
      <c r="G1259">
        <f t="shared" si="39"/>
        <v>1.3582008759090707E-3</v>
      </c>
    </row>
    <row r="1260" spans="2:7" x14ac:dyDescent="0.35">
      <c r="B1260" s="133">
        <v>43762</v>
      </c>
      <c r="C1260">
        <v>349.362976</v>
      </c>
      <c r="D1260">
        <f t="shared" si="38"/>
        <v>2.8459514086004226E-2</v>
      </c>
      <c r="F1260">
        <v>11582.599609000001</v>
      </c>
      <c r="G1260">
        <f t="shared" si="39"/>
        <v>-1.8545120165474503E-3</v>
      </c>
    </row>
    <row r="1261" spans="2:7" x14ac:dyDescent="0.35">
      <c r="B1261" s="133">
        <v>43763</v>
      </c>
      <c r="C1261">
        <v>350.61740099999997</v>
      </c>
      <c r="D1261">
        <f t="shared" si="38"/>
        <v>3.5841757400997295E-3</v>
      </c>
      <c r="F1261">
        <v>11583.900390999999</v>
      </c>
      <c r="G1261">
        <f t="shared" si="39"/>
        <v>1.1229853463970123E-4</v>
      </c>
    </row>
    <row r="1262" spans="2:7" x14ac:dyDescent="0.35">
      <c r="B1262" s="133">
        <v>43767</v>
      </c>
      <c r="C1262">
        <v>354.566284</v>
      </c>
      <c r="D1262">
        <f t="shared" si="38"/>
        <v>1.1199704022427379E-2</v>
      </c>
      <c r="F1262">
        <v>11786.849609000001</v>
      </c>
      <c r="G1262">
        <f t="shared" si="39"/>
        <v>1.7368233343289099E-2</v>
      </c>
    </row>
    <row r="1263" spans="2:7" x14ac:dyDescent="0.35">
      <c r="B1263" s="133">
        <v>43768</v>
      </c>
      <c r="C1263">
        <v>356.65685999999999</v>
      </c>
      <c r="D1263">
        <f t="shared" si="38"/>
        <v>5.8788357454776161E-3</v>
      </c>
      <c r="F1263">
        <v>11844.099609000001</v>
      </c>
      <c r="G1263">
        <f t="shared" si="39"/>
        <v>4.8453501785867886E-3</v>
      </c>
    </row>
    <row r="1264" spans="2:7" x14ac:dyDescent="0.35">
      <c r="B1264" s="133">
        <v>43769</v>
      </c>
      <c r="C1264">
        <v>363.71850599999999</v>
      </c>
      <c r="D1264">
        <f t="shared" si="38"/>
        <v>1.9606090211277745E-2</v>
      </c>
      <c r="F1264">
        <v>11877.450194999999</v>
      </c>
      <c r="G1264">
        <f t="shared" si="39"/>
        <v>2.8118405626341683E-3</v>
      </c>
    </row>
    <row r="1265" spans="2:7" x14ac:dyDescent="0.35">
      <c r="B1265" s="133">
        <v>43770</v>
      </c>
      <c r="C1265">
        <v>364.46176100000002</v>
      </c>
      <c r="D1265">
        <f t="shared" si="38"/>
        <v>2.041404558181842E-3</v>
      </c>
      <c r="F1265">
        <v>11890.599609000001</v>
      </c>
      <c r="G1265">
        <f t="shared" si="39"/>
        <v>1.1064782723023624E-3</v>
      </c>
    </row>
    <row r="1266" spans="2:7" x14ac:dyDescent="0.35">
      <c r="B1266" s="133">
        <v>43773</v>
      </c>
      <c r="C1266">
        <v>363.76492300000001</v>
      </c>
      <c r="D1266">
        <f t="shared" si="38"/>
        <v>-1.9137947784598841E-3</v>
      </c>
      <c r="F1266">
        <v>11941.299805000001</v>
      </c>
      <c r="G1266">
        <f t="shared" si="39"/>
        <v>4.2548243097989451E-3</v>
      </c>
    </row>
    <row r="1267" spans="2:7" x14ac:dyDescent="0.35">
      <c r="B1267" s="133">
        <v>43774</v>
      </c>
      <c r="C1267">
        <v>360.605774</v>
      </c>
      <c r="D1267">
        <f t="shared" si="38"/>
        <v>-8.7225202308269523E-3</v>
      </c>
      <c r="F1267">
        <v>11917.200194999999</v>
      </c>
      <c r="G1267">
        <f t="shared" si="39"/>
        <v>-2.0202123516896557E-3</v>
      </c>
    </row>
    <row r="1268" spans="2:7" x14ac:dyDescent="0.35">
      <c r="B1268" s="133">
        <v>43775</v>
      </c>
      <c r="C1268">
        <v>363.48620599999998</v>
      </c>
      <c r="D1268">
        <f t="shared" si="38"/>
        <v>7.9560256802331808E-3</v>
      </c>
      <c r="F1268">
        <v>11966.049805000001</v>
      </c>
      <c r="G1268">
        <f t="shared" si="39"/>
        <v>4.0907060906920792E-3</v>
      </c>
    </row>
    <row r="1269" spans="2:7" x14ac:dyDescent="0.35">
      <c r="B1269" s="133">
        <v>43776</v>
      </c>
      <c r="C1269">
        <v>365.019318</v>
      </c>
      <c r="D1269">
        <f t="shared" si="38"/>
        <v>4.2089296862142158E-3</v>
      </c>
      <c r="F1269">
        <v>12012.049805000001</v>
      </c>
      <c r="G1269">
        <f t="shared" si="39"/>
        <v>3.8368392141123861E-3</v>
      </c>
    </row>
    <row r="1270" spans="2:7" x14ac:dyDescent="0.35">
      <c r="B1270" s="133">
        <v>43777</v>
      </c>
      <c r="C1270">
        <v>388.52691700000003</v>
      </c>
      <c r="D1270">
        <f t="shared" si="38"/>
        <v>6.2412173625575613E-2</v>
      </c>
      <c r="F1270">
        <v>11908.150390999999</v>
      </c>
      <c r="G1270">
        <f t="shared" si="39"/>
        <v>-8.6872239003040336E-3</v>
      </c>
    </row>
    <row r="1271" spans="2:7" x14ac:dyDescent="0.35">
      <c r="B1271" s="133">
        <v>43780</v>
      </c>
      <c r="C1271">
        <v>396.796448</v>
      </c>
      <c r="D1271">
        <f t="shared" si="38"/>
        <v>2.1060971922817084E-2</v>
      </c>
      <c r="F1271">
        <v>11913.450194999999</v>
      </c>
      <c r="G1271">
        <f t="shared" si="39"/>
        <v>4.4495784977226932E-4</v>
      </c>
    </row>
    <row r="1272" spans="2:7" x14ac:dyDescent="0.35">
      <c r="B1272" s="133">
        <v>43782</v>
      </c>
      <c r="C1272">
        <v>392.89401199999998</v>
      </c>
      <c r="D1272">
        <f t="shared" si="38"/>
        <v>-9.8835378286885271E-3</v>
      </c>
      <c r="F1272">
        <v>11840.450194999999</v>
      </c>
      <c r="G1272">
        <f t="shared" si="39"/>
        <v>-6.1463783730064305E-3</v>
      </c>
    </row>
    <row r="1273" spans="2:7" x14ac:dyDescent="0.35">
      <c r="B1273" s="133">
        <v>43783</v>
      </c>
      <c r="C1273">
        <v>394.42712399999999</v>
      </c>
      <c r="D1273">
        <f t="shared" si="38"/>
        <v>3.8945072541510329E-3</v>
      </c>
      <c r="F1273">
        <v>11872.099609000001</v>
      </c>
      <c r="G1273">
        <f t="shared" si="39"/>
        <v>2.669424676437267E-3</v>
      </c>
    </row>
    <row r="1274" spans="2:7" x14ac:dyDescent="0.35">
      <c r="B1274" s="133">
        <v>43784</v>
      </c>
      <c r="C1274">
        <v>393.21923800000002</v>
      </c>
      <c r="D1274">
        <f t="shared" si="38"/>
        <v>-3.0670793522420028E-3</v>
      </c>
      <c r="F1274">
        <v>11895.450194999999</v>
      </c>
      <c r="G1274">
        <f t="shared" si="39"/>
        <v>1.9649138178221386E-3</v>
      </c>
    </row>
    <row r="1275" spans="2:7" x14ac:dyDescent="0.35">
      <c r="B1275" s="133">
        <v>43787</v>
      </c>
      <c r="C1275">
        <v>387.83010899999999</v>
      </c>
      <c r="D1275">
        <f t="shared" si="38"/>
        <v>-1.3799933499929147E-2</v>
      </c>
      <c r="F1275">
        <v>11884.5</v>
      </c>
      <c r="G1275">
        <f t="shared" si="39"/>
        <v>-9.2096036233660003E-4</v>
      </c>
    </row>
    <row r="1276" spans="2:7" x14ac:dyDescent="0.35">
      <c r="B1276" s="133">
        <v>43788</v>
      </c>
      <c r="C1276">
        <v>388.15533399999998</v>
      </c>
      <c r="D1276">
        <f t="shared" si="38"/>
        <v>8.3822453623648375E-4</v>
      </c>
      <c r="F1276">
        <v>11940.099609000001</v>
      </c>
      <c r="G1276">
        <f t="shared" si="39"/>
        <v>4.6674203007002445E-3</v>
      </c>
    </row>
    <row r="1277" spans="2:7" x14ac:dyDescent="0.35">
      <c r="B1277" s="133">
        <v>43789</v>
      </c>
      <c r="C1277">
        <v>391.732574</v>
      </c>
      <c r="D1277">
        <f t="shared" si="38"/>
        <v>9.1737929289378191E-3</v>
      </c>
      <c r="F1277">
        <v>11999.099609000001</v>
      </c>
      <c r="G1277">
        <f t="shared" si="39"/>
        <v>4.9291639976124253E-3</v>
      </c>
    </row>
    <row r="1278" spans="2:7" x14ac:dyDescent="0.35">
      <c r="B1278" s="133">
        <v>43790</v>
      </c>
      <c r="C1278">
        <v>389.177368</v>
      </c>
      <c r="D1278">
        <f t="shared" si="38"/>
        <v>-6.544199226531492E-3</v>
      </c>
      <c r="F1278">
        <v>11968.400390999999</v>
      </c>
      <c r="G1278">
        <f t="shared" si="39"/>
        <v>-2.5617385867234195E-3</v>
      </c>
    </row>
    <row r="1279" spans="2:7" x14ac:dyDescent="0.35">
      <c r="B1279" s="133">
        <v>43791</v>
      </c>
      <c r="C1279">
        <v>375.10067700000002</v>
      </c>
      <c r="D1279">
        <f t="shared" si="38"/>
        <v>-3.68407366314304E-2</v>
      </c>
      <c r="F1279">
        <v>11914.400390999999</v>
      </c>
      <c r="G1279">
        <f t="shared" si="39"/>
        <v>-4.5220903959073159E-3</v>
      </c>
    </row>
    <row r="1280" spans="2:7" x14ac:dyDescent="0.35">
      <c r="B1280" s="133">
        <v>43794</v>
      </c>
      <c r="C1280">
        <v>371.52340700000002</v>
      </c>
      <c r="D1280">
        <f t="shared" si="38"/>
        <v>-9.5825930358040528E-3</v>
      </c>
      <c r="F1280">
        <v>12073.75</v>
      </c>
      <c r="G1280">
        <f t="shared" si="39"/>
        <v>1.3285889104417388E-2</v>
      </c>
    </row>
    <row r="1281" spans="2:7" x14ac:dyDescent="0.35">
      <c r="B1281" s="133">
        <v>43795</v>
      </c>
      <c r="C1281">
        <v>373.98568699999998</v>
      </c>
      <c r="D1281">
        <f t="shared" si="38"/>
        <v>6.6056577262904558E-3</v>
      </c>
      <c r="F1281">
        <v>12037.700194999999</v>
      </c>
      <c r="G1281">
        <f t="shared" si="39"/>
        <v>-2.9902665804536904E-3</v>
      </c>
    </row>
    <row r="1282" spans="2:7" x14ac:dyDescent="0.35">
      <c r="B1282" s="133">
        <v>43796</v>
      </c>
      <c r="C1282">
        <v>378.81732199999999</v>
      </c>
      <c r="D1282">
        <f t="shared" si="38"/>
        <v>1.2836562254347265E-2</v>
      </c>
      <c r="F1282">
        <v>12100.700194999999</v>
      </c>
      <c r="G1282">
        <f t="shared" si="39"/>
        <v>5.2199103529014437E-3</v>
      </c>
    </row>
    <row r="1283" spans="2:7" x14ac:dyDescent="0.35">
      <c r="B1283" s="133">
        <v>43797</v>
      </c>
      <c r="C1283">
        <v>382.719696</v>
      </c>
      <c r="D1283">
        <f t="shared" si="38"/>
        <v>1.0248768124429477E-2</v>
      </c>
      <c r="F1283">
        <v>12151.150390999999</v>
      </c>
      <c r="G1283">
        <f t="shared" si="39"/>
        <v>4.1605294074779659E-3</v>
      </c>
    </row>
    <row r="1284" spans="2:7" x14ac:dyDescent="0.35">
      <c r="B1284" s="133">
        <v>43798</v>
      </c>
      <c r="C1284">
        <v>384.159943</v>
      </c>
      <c r="D1284">
        <f t="shared" si="38"/>
        <v>3.7561270897398667E-3</v>
      </c>
      <c r="F1284">
        <v>12056.049805000001</v>
      </c>
      <c r="G1284">
        <f t="shared" si="39"/>
        <v>-7.8572552376106261E-3</v>
      </c>
    </row>
    <row r="1285" spans="2:7" x14ac:dyDescent="0.35">
      <c r="B1285" s="133">
        <v>43801</v>
      </c>
      <c r="C1285">
        <v>386.34347500000001</v>
      </c>
      <c r="D1285">
        <f t="shared" si="38"/>
        <v>5.6678213083492957E-3</v>
      </c>
      <c r="F1285">
        <v>12048.200194999999</v>
      </c>
      <c r="G1285">
        <f t="shared" si="39"/>
        <v>-6.5130508333457419E-4</v>
      </c>
    </row>
    <row r="1286" spans="2:7" x14ac:dyDescent="0.35">
      <c r="B1286" s="133">
        <v>43802</v>
      </c>
      <c r="C1286">
        <v>390.19946299999998</v>
      </c>
      <c r="D1286">
        <f t="shared" si="38"/>
        <v>9.9312465651347961E-3</v>
      </c>
      <c r="F1286">
        <v>11994.200194999999</v>
      </c>
      <c r="G1286">
        <f t="shared" si="39"/>
        <v>-4.4920715010309774E-3</v>
      </c>
    </row>
    <row r="1287" spans="2:7" x14ac:dyDescent="0.35">
      <c r="B1287" s="133">
        <v>43803</v>
      </c>
      <c r="C1287">
        <v>382.719696</v>
      </c>
      <c r="D1287">
        <f t="shared" ref="D1287:D1350" si="40">LN(C1287/C1286)</f>
        <v>-1.9355194963223875E-2</v>
      </c>
      <c r="F1287">
        <v>12043.200194999999</v>
      </c>
      <c r="G1287">
        <f t="shared" si="39"/>
        <v>4.0769856205219923E-3</v>
      </c>
    </row>
    <row r="1288" spans="2:7" x14ac:dyDescent="0.35">
      <c r="B1288" s="133">
        <v>43804</v>
      </c>
      <c r="C1288">
        <v>374.58963</v>
      </c>
      <c r="D1288">
        <f t="shared" si="40"/>
        <v>-2.147175024242395E-2</v>
      </c>
      <c r="F1288">
        <v>12018.400390999999</v>
      </c>
      <c r="G1288">
        <f t="shared" ref="G1288:G1351" si="41">LN(F1288/F1287)</f>
        <v>-2.061360190315178E-3</v>
      </c>
    </row>
    <row r="1289" spans="2:7" x14ac:dyDescent="0.35">
      <c r="B1289" s="133">
        <v>43805</v>
      </c>
      <c r="C1289">
        <v>373.89273100000003</v>
      </c>
      <c r="D1289">
        <f t="shared" si="40"/>
        <v>-1.8621659980152189E-3</v>
      </c>
      <c r="F1289">
        <v>11921.5</v>
      </c>
      <c r="G1289">
        <f t="shared" si="41"/>
        <v>-8.0953486532002461E-3</v>
      </c>
    </row>
    <row r="1290" spans="2:7" x14ac:dyDescent="0.35">
      <c r="B1290" s="133">
        <v>43808</v>
      </c>
      <c r="C1290">
        <v>380.58270299999998</v>
      </c>
      <c r="D1290">
        <f t="shared" si="40"/>
        <v>1.7734566399078441E-2</v>
      </c>
      <c r="F1290">
        <v>11937.5</v>
      </c>
      <c r="G1290">
        <f t="shared" si="41"/>
        <v>1.3412131605239934E-3</v>
      </c>
    </row>
    <row r="1291" spans="2:7" x14ac:dyDescent="0.35">
      <c r="B1291" s="133">
        <v>43809</v>
      </c>
      <c r="C1291">
        <v>379.74646000000001</v>
      </c>
      <c r="D1291">
        <f t="shared" si="40"/>
        <v>-2.1996876560391974E-3</v>
      </c>
      <c r="F1291">
        <v>11856.799805000001</v>
      </c>
      <c r="G1291">
        <f t="shared" si="41"/>
        <v>-6.7831795925392116E-3</v>
      </c>
    </row>
    <row r="1292" spans="2:7" x14ac:dyDescent="0.35">
      <c r="B1292" s="133">
        <v>43810</v>
      </c>
      <c r="C1292">
        <v>387.50485200000003</v>
      </c>
      <c r="D1292">
        <f t="shared" si="40"/>
        <v>2.022455049521809E-2</v>
      </c>
      <c r="F1292">
        <v>11910.150390999999</v>
      </c>
      <c r="G1292">
        <f t="shared" si="41"/>
        <v>4.489484361168917E-3</v>
      </c>
    </row>
    <row r="1293" spans="2:7" x14ac:dyDescent="0.35">
      <c r="B1293" s="133">
        <v>43811</v>
      </c>
      <c r="C1293">
        <v>381.09368899999998</v>
      </c>
      <c r="D1293">
        <f t="shared" si="40"/>
        <v>-1.6683122220652987E-2</v>
      </c>
      <c r="F1293">
        <v>11971.799805000001</v>
      </c>
      <c r="G1293">
        <f t="shared" si="41"/>
        <v>5.1628573406471007E-3</v>
      </c>
    </row>
    <row r="1294" spans="2:7" x14ac:dyDescent="0.35">
      <c r="B1294" s="133">
        <v>43812</v>
      </c>
      <c r="C1294">
        <v>382.719696</v>
      </c>
      <c r="D1294">
        <f t="shared" si="40"/>
        <v>4.2576092228348598E-3</v>
      </c>
      <c r="F1294">
        <v>12086.700194999999</v>
      </c>
      <c r="G1294">
        <f t="shared" si="41"/>
        <v>9.5518227320033604E-3</v>
      </c>
    </row>
    <row r="1295" spans="2:7" x14ac:dyDescent="0.35">
      <c r="B1295" s="133">
        <v>43815</v>
      </c>
      <c r="C1295">
        <v>389.54904199999999</v>
      </c>
      <c r="D1295">
        <f t="shared" si="40"/>
        <v>1.7686910518477577E-2</v>
      </c>
      <c r="F1295">
        <v>12053.950194999999</v>
      </c>
      <c r="G1295">
        <f t="shared" si="41"/>
        <v>-2.7132674192736086E-3</v>
      </c>
    </row>
    <row r="1296" spans="2:7" x14ac:dyDescent="0.35">
      <c r="B1296" s="133">
        <v>43816</v>
      </c>
      <c r="C1296">
        <v>401.95330799999999</v>
      </c>
      <c r="D1296">
        <f t="shared" si="40"/>
        <v>3.1346165093449743E-2</v>
      </c>
      <c r="F1296">
        <v>12165</v>
      </c>
      <c r="G1296">
        <f t="shared" si="41"/>
        <v>9.1705530066307286E-3</v>
      </c>
    </row>
    <row r="1297" spans="2:7" x14ac:dyDescent="0.35">
      <c r="B1297" s="133">
        <v>43817</v>
      </c>
      <c r="C1297">
        <v>400.28076199999998</v>
      </c>
      <c r="D1297">
        <f t="shared" si="40"/>
        <v>-4.1697267315666418E-3</v>
      </c>
      <c r="F1297">
        <v>12221.650390999999</v>
      </c>
      <c r="G1297">
        <f t="shared" si="41"/>
        <v>4.6460249352938661E-3</v>
      </c>
    </row>
    <row r="1298" spans="2:7" x14ac:dyDescent="0.35">
      <c r="B1298" s="133">
        <v>43818</v>
      </c>
      <c r="C1298">
        <v>398.56182899999999</v>
      </c>
      <c r="D1298">
        <f t="shared" si="40"/>
        <v>-4.3035653640616485E-3</v>
      </c>
      <c r="F1298">
        <v>12259.700194999999</v>
      </c>
      <c r="G1298">
        <f t="shared" si="41"/>
        <v>3.1084751231123539E-3</v>
      </c>
    </row>
    <row r="1299" spans="2:7" x14ac:dyDescent="0.35">
      <c r="B1299" s="133">
        <v>43819</v>
      </c>
      <c r="C1299">
        <v>402.46432499999997</v>
      </c>
      <c r="D1299">
        <f t="shared" si="40"/>
        <v>9.7438188662465532E-3</v>
      </c>
      <c r="F1299">
        <v>12271.799805000001</v>
      </c>
      <c r="G1299">
        <f t="shared" si="41"/>
        <v>9.8645504605682091E-4</v>
      </c>
    </row>
    <row r="1300" spans="2:7" x14ac:dyDescent="0.35">
      <c r="B1300" s="133">
        <v>43822</v>
      </c>
      <c r="C1300">
        <v>402.743134</v>
      </c>
      <c r="D1300">
        <f t="shared" si="40"/>
        <v>6.9251472530758816E-4</v>
      </c>
      <c r="F1300">
        <v>12262.75</v>
      </c>
      <c r="G1300">
        <f t="shared" si="41"/>
        <v>-7.3771929645007333E-4</v>
      </c>
    </row>
    <row r="1301" spans="2:7" x14ac:dyDescent="0.35">
      <c r="B1301" s="133">
        <v>43823</v>
      </c>
      <c r="C1301">
        <v>400.18786599999999</v>
      </c>
      <c r="D1301">
        <f t="shared" si="40"/>
        <v>-6.3648722654712506E-3</v>
      </c>
      <c r="F1301">
        <v>12214.549805000001</v>
      </c>
      <c r="G1301">
        <f t="shared" si="41"/>
        <v>-3.9383639278498276E-3</v>
      </c>
    </row>
    <row r="1302" spans="2:7" x14ac:dyDescent="0.35">
      <c r="B1302" s="133">
        <v>43825</v>
      </c>
      <c r="C1302">
        <v>397.49331699999999</v>
      </c>
      <c r="D1302">
        <f t="shared" si="40"/>
        <v>-6.7559804754601513E-3</v>
      </c>
      <c r="F1302">
        <v>12126.549805000001</v>
      </c>
      <c r="G1302">
        <f t="shared" si="41"/>
        <v>-7.2306004911783872E-3</v>
      </c>
    </row>
    <row r="1303" spans="2:7" x14ac:dyDescent="0.35">
      <c r="B1303" s="133">
        <v>43826</v>
      </c>
      <c r="C1303">
        <v>395.40267899999998</v>
      </c>
      <c r="D1303">
        <f t="shared" si="40"/>
        <v>-5.2734352435748443E-3</v>
      </c>
      <c r="F1303">
        <v>12245.799805000001</v>
      </c>
      <c r="G1303">
        <f t="shared" si="41"/>
        <v>9.7857575106329864E-3</v>
      </c>
    </row>
    <row r="1304" spans="2:7" x14ac:dyDescent="0.35">
      <c r="B1304" s="133">
        <v>43829</v>
      </c>
      <c r="C1304">
        <v>396.657104</v>
      </c>
      <c r="D1304">
        <f t="shared" si="40"/>
        <v>3.1675034529858267E-3</v>
      </c>
      <c r="F1304">
        <v>12255.849609000001</v>
      </c>
      <c r="G1304">
        <f t="shared" si="41"/>
        <v>8.2033698170906437E-4</v>
      </c>
    </row>
    <row r="1305" spans="2:7" x14ac:dyDescent="0.35">
      <c r="B1305" s="133">
        <v>43830</v>
      </c>
      <c r="C1305">
        <v>397.81854199999998</v>
      </c>
      <c r="D1305">
        <f t="shared" si="40"/>
        <v>2.9237871122414594E-3</v>
      </c>
      <c r="F1305">
        <v>12168.450194999999</v>
      </c>
      <c r="G1305">
        <f t="shared" si="41"/>
        <v>-7.156789570078685E-3</v>
      </c>
    </row>
    <row r="1306" spans="2:7" x14ac:dyDescent="0.35">
      <c r="B1306" s="133">
        <v>43831</v>
      </c>
      <c r="C1306">
        <v>395.17044099999998</v>
      </c>
      <c r="D1306">
        <f t="shared" si="40"/>
        <v>-6.678808660151336E-3</v>
      </c>
      <c r="F1306">
        <v>12182.5</v>
      </c>
      <c r="G1306">
        <f t="shared" si="41"/>
        <v>1.1539431887901464E-3</v>
      </c>
    </row>
    <row r="1307" spans="2:7" x14ac:dyDescent="0.35">
      <c r="B1307" s="133">
        <v>43832</v>
      </c>
      <c r="C1307">
        <v>391.68609600000002</v>
      </c>
      <c r="D1307">
        <f t="shared" si="40"/>
        <v>-8.8564245476550705E-3</v>
      </c>
      <c r="F1307">
        <v>12282.200194999999</v>
      </c>
      <c r="G1307">
        <f t="shared" si="41"/>
        <v>8.1505799085697765E-3</v>
      </c>
    </row>
    <row r="1308" spans="2:7" x14ac:dyDescent="0.35">
      <c r="B1308" s="133">
        <v>43833</v>
      </c>
      <c r="C1308">
        <v>387.69073500000002</v>
      </c>
      <c r="D1308">
        <f t="shared" si="40"/>
        <v>-1.0252796440252497E-2</v>
      </c>
      <c r="F1308">
        <v>12226.650390999999</v>
      </c>
      <c r="G1308">
        <f t="shared" si="41"/>
        <v>-4.5330480862215356E-3</v>
      </c>
    </row>
    <row r="1309" spans="2:7" x14ac:dyDescent="0.35">
      <c r="B1309" s="133">
        <v>43836</v>
      </c>
      <c r="C1309">
        <v>382.626801</v>
      </c>
      <c r="D1309">
        <f t="shared" si="40"/>
        <v>-1.3147842835021527E-2</v>
      </c>
      <c r="F1309">
        <v>11993.049805000001</v>
      </c>
      <c r="G1309">
        <f t="shared" si="41"/>
        <v>-1.9290728477755242E-2</v>
      </c>
    </row>
    <row r="1310" spans="2:7" x14ac:dyDescent="0.35">
      <c r="B1310" s="133">
        <v>43837</v>
      </c>
      <c r="C1310">
        <v>383.64889499999998</v>
      </c>
      <c r="D1310">
        <f t="shared" si="40"/>
        <v>2.6676941771414052E-3</v>
      </c>
      <c r="F1310">
        <v>12052.950194999999</v>
      </c>
      <c r="G1310">
        <f t="shared" si="41"/>
        <v>4.9821603512861263E-3</v>
      </c>
    </row>
    <row r="1311" spans="2:7" x14ac:dyDescent="0.35">
      <c r="B1311" s="133">
        <v>43838</v>
      </c>
      <c r="C1311">
        <v>388.201752</v>
      </c>
      <c r="D1311">
        <f t="shared" si="40"/>
        <v>1.1797385472133111E-2</v>
      </c>
      <c r="F1311">
        <v>12025.349609000001</v>
      </c>
      <c r="G1311">
        <f t="shared" si="41"/>
        <v>-2.29257034869132E-3</v>
      </c>
    </row>
    <row r="1312" spans="2:7" x14ac:dyDescent="0.35">
      <c r="B1312" s="133">
        <v>43839</v>
      </c>
      <c r="C1312">
        <v>390.152985</v>
      </c>
      <c r="D1312">
        <f t="shared" si="40"/>
        <v>5.0137475747171947E-3</v>
      </c>
      <c r="F1312">
        <v>12215.900390999999</v>
      </c>
      <c r="G1312">
        <f t="shared" si="41"/>
        <v>1.5721524821986389E-2</v>
      </c>
    </row>
    <row r="1313" spans="2:7" x14ac:dyDescent="0.35">
      <c r="B1313" s="133">
        <v>43840</v>
      </c>
      <c r="C1313">
        <v>389.27029399999998</v>
      </c>
      <c r="D1313">
        <f t="shared" si="40"/>
        <v>-2.2649859226549132E-3</v>
      </c>
      <c r="F1313">
        <v>12256.799805000001</v>
      </c>
      <c r="G1313">
        <f t="shared" si="41"/>
        <v>3.3424552051725003E-3</v>
      </c>
    </row>
    <row r="1314" spans="2:7" x14ac:dyDescent="0.35">
      <c r="B1314" s="133">
        <v>43843</v>
      </c>
      <c r="C1314">
        <v>390.80337500000002</v>
      </c>
      <c r="D1314">
        <f t="shared" si="40"/>
        <v>3.9306107480038873E-3</v>
      </c>
      <c r="F1314">
        <v>12329.549805000001</v>
      </c>
      <c r="G1314">
        <f t="shared" si="41"/>
        <v>5.9179352343466524E-3</v>
      </c>
    </row>
    <row r="1315" spans="2:7" x14ac:dyDescent="0.35">
      <c r="B1315" s="133">
        <v>43844</v>
      </c>
      <c r="C1315">
        <v>394.52005000000003</v>
      </c>
      <c r="D1315">
        <f t="shared" si="40"/>
        <v>9.465406559722063E-3</v>
      </c>
      <c r="F1315">
        <v>12362.299805000001</v>
      </c>
      <c r="G1315">
        <f t="shared" si="41"/>
        <v>2.6526987424516594E-3</v>
      </c>
    </row>
    <row r="1316" spans="2:7" x14ac:dyDescent="0.35">
      <c r="B1316" s="133">
        <v>43845</v>
      </c>
      <c r="C1316">
        <v>416.02999899999998</v>
      </c>
      <c r="D1316">
        <f t="shared" si="40"/>
        <v>5.3087407819944567E-2</v>
      </c>
      <c r="F1316">
        <v>12343.299805000001</v>
      </c>
      <c r="G1316">
        <f t="shared" si="41"/>
        <v>-1.538113144045866E-3</v>
      </c>
    </row>
    <row r="1317" spans="2:7" x14ac:dyDescent="0.35">
      <c r="B1317" s="133">
        <v>43846</v>
      </c>
      <c r="C1317">
        <v>424.06723</v>
      </c>
      <c r="D1317">
        <f t="shared" si="40"/>
        <v>1.9134633341178573E-2</v>
      </c>
      <c r="F1317">
        <v>12355.5</v>
      </c>
      <c r="G1317">
        <f t="shared" si="41"/>
        <v>9.8791812465269242E-4</v>
      </c>
    </row>
    <row r="1318" spans="2:7" x14ac:dyDescent="0.35">
      <c r="B1318" s="133">
        <v>43847</v>
      </c>
      <c r="C1318">
        <v>435.77459700000003</v>
      </c>
      <c r="D1318">
        <f t="shared" si="40"/>
        <v>2.723312632813802E-2</v>
      </c>
      <c r="F1318">
        <v>12352.349609000001</v>
      </c>
      <c r="G1318">
        <f t="shared" si="41"/>
        <v>-2.5501134796646855E-4</v>
      </c>
    </row>
    <row r="1319" spans="2:7" x14ac:dyDescent="0.35">
      <c r="B1319" s="133">
        <v>43850</v>
      </c>
      <c r="C1319">
        <v>435.35650600000002</v>
      </c>
      <c r="D1319">
        <f t="shared" si="40"/>
        <v>-9.5988085068159047E-4</v>
      </c>
      <c r="F1319">
        <v>12224.549805000001</v>
      </c>
      <c r="G1319">
        <f t="shared" si="41"/>
        <v>-1.0400087803330228E-2</v>
      </c>
    </row>
    <row r="1320" spans="2:7" x14ac:dyDescent="0.35">
      <c r="B1320" s="133">
        <v>43851</v>
      </c>
      <c r="C1320">
        <v>438.608521</v>
      </c>
      <c r="D1320">
        <f t="shared" si="40"/>
        <v>7.4420140589989917E-3</v>
      </c>
      <c r="F1320">
        <v>12169.849609000001</v>
      </c>
      <c r="G1320">
        <f t="shared" si="41"/>
        <v>-4.4846595113863293E-3</v>
      </c>
    </row>
    <row r="1321" spans="2:7" x14ac:dyDescent="0.35">
      <c r="B1321" s="133">
        <v>43852</v>
      </c>
      <c r="C1321">
        <v>438.562073</v>
      </c>
      <c r="D1321">
        <f t="shared" si="40"/>
        <v>-1.059041430734405E-4</v>
      </c>
      <c r="F1321">
        <v>12106.900390999999</v>
      </c>
      <c r="G1321">
        <f t="shared" si="41"/>
        <v>-5.185979101948711E-3</v>
      </c>
    </row>
    <row r="1322" spans="2:7" x14ac:dyDescent="0.35">
      <c r="B1322" s="133">
        <v>43853</v>
      </c>
      <c r="C1322">
        <v>456.123108</v>
      </c>
      <c r="D1322">
        <f t="shared" si="40"/>
        <v>3.926138738568246E-2</v>
      </c>
      <c r="F1322">
        <v>12180.349609000001</v>
      </c>
      <c r="G1322">
        <f t="shared" si="41"/>
        <v>6.0483950975458852E-3</v>
      </c>
    </row>
    <row r="1323" spans="2:7" x14ac:dyDescent="0.35">
      <c r="B1323" s="133">
        <v>43854</v>
      </c>
      <c r="C1323">
        <v>461.094086</v>
      </c>
      <c r="D1323">
        <f t="shared" si="40"/>
        <v>1.083936651692342E-2</v>
      </c>
      <c r="F1323">
        <v>12248.25</v>
      </c>
      <c r="G1323">
        <f t="shared" si="41"/>
        <v>5.5591042426349846E-3</v>
      </c>
    </row>
    <row r="1324" spans="2:7" x14ac:dyDescent="0.35">
      <c r="B1324" s="133">
        <v>43857</v>
      </c>
      <c r="C1324">
        <v>469.92108200000001</v>
      </c>
      <c r="D1324">
        <f t="shared" si="40"/>
        <v>1.8962656688054257E-2</v>
      </c>
      <c r="F1324">
        <v>12119</v>
      </c>
      <c r="G1324">
        <f t="shared" si="41"/>
        <v>-1.0608600656474901E-2</v>
      </c>
    </row>
    <row r="1325" spans="2:7" x14ac:dyDescent="0.35">
      <c r="B1325" s="133">
        <v>43858</v>
      </c>
      <c r="C1325">
        <v>478.51580799999999</v>
      </c>
      <c r="D1325">
        <f t="shared" si="40"/>
        <v>1.8124476952699156E-2</v>
      </c>
      <c r="F1325">
        <v>12055.799805000001</v>
      </c>
      <c r="G1325">
        <f t="shared" si="41"/>
        <v>-5.2286132247123043E-3</v>
      </c>
    </row>
    <row r="1326" spans="2:7" x14ac:dyDescent="0.35">
      <c r="B1326" s="133">
        <v>43859</v>
      </c>
      <c r="C1326">
        <v>475.49603300000001</v>
      </c>
      <c r="D1326">
        <f t="shared" si="40"/>
        <v>-6.3307077663481625E-3</v>
      </c>
      <c r="F1326">
        <v>12129.5</v>
      </c>
      <c r="G1326">
        <f t="shared" si="41"/>
        <v>6.0946462293322151E-3</v>
      </c>
    </row>
    <row r="1327" spans="2:7" x14ac:dyDescent="0.35">
      <c r="B1327" s="133">
        <v>43860</v>
      </c>
      <c r="C1327">
        <v>480.18823200000003</v>
      </c>
      <c r="D1327">
        <f t="shared" si="40"/>
        <v>9.8196378776334303E-3</v>
      </c>
      <c r="F1327">
        <v>12035.799805000001</v>
      </c>
      <c r="G1327">
        <f t="shared" si="41"/>
        <v>-7.7549763791152776E-3</v>
      </c>
    </row>
    <row r="1328" spans="2:7" x14ac:dyDescent="0.35">
      <c r="B1328" s="133">
        <v>43861</v>
      </c>
      <c r="C1328">
        <v>471.54711900000001</v>
      </c>
      <c r="D1328">
        <f t="shared" si="40"/>
        <v>-1.8159145698417867E-2</v>
      </c>
      <c r="F1328">
        <v>11962.099609000001</v>
      </c>
      <c r="G1328">
        <f t="shared" si="41"/>
        <v>-6.1422399049489828E-3</v>
      </c>
    </row>
    <row r="1329" spans="2:7" x14ac:dyDescent="0.35">
      <c r="B1329" s="133">
        <v>43864</v>
      </c>
      <c r="C1329">
        <v>472.98730499999999</v>
      </c>
      <c r="D1329">
        <f t="shared" si="40"/>
        <v>3.0495174754811565E-3</v>
      </c>
      <c r="F1329">
        <v>11707.900390999999</v>
      </c>
      <c r="G1329">
        <f t="shared" si="41"/>
        <v>-2.1479424685921178E-2</v>
      </c>
    </row>
    <row r="1330" spans="2:7" x14ac:dyDescent="0.35">
      <c r="B1330" s="133">
        <v>43865</v>
      </c>
      <c r="C1330">
        <v>477.40078699999998</v>
      </c>
      <c r="D1330">
        <f t="shared" si="40"/>
        <v>9.2878136078637964E-3</v>
      </c>
      <c r="F1330">
        <v>11979.650390999999</v>
      </c>
      <c r="G1330">
        <f t="shared" si="41"/>
        <v>2.2945548519292577E-2</v>
      </c>
    </row>
    <row r="1331" spans="2:7" x14ac:dyDescent="0.35">
      <c r="B1331" s="133">
        <v>43866</v>
      </c>
      <c r="C1331">
        <v>477.95834400000001</v>
      </c>
      <c r="D1331">
        <f t="shared" si="40"/>
        <v>1.1672198343210616E-3</v>
      </c>
      <c r="F1331">
        <v>12089.150390999999</v>
      </c>
      <c r="G1331">
        <f t="shared" si="41"/>
        <v>9.098978919841464E-3</v>
      </c>
    </row>
    <row r="1332" spans="2:7" x14ac:dyDescent="0.35">
      <c r="B1332" s="133">
        <v>43867</v>
      </c>
      <c r="C1332">
        <v>485.252228</v>
      </c>
      <c r="D1332">
        <f t="shared" si="40"/>
        <v>1.5145231235817031E-2</v>
      </c>
      <c r="F1332">
        <v>12137.950194999999</v>
      </c>
      <c r="G1332">
        <f t="shared" si="41"/>
        <v>4.0285357155990928E-3</v>
      </c>
    </row>
    <row r="1333" spans="2:7" x14ac:dyDescent="0.35">
      <c r="B1333" s="133">
        <v>43868</v>
      </c>
      <c r="C1333">
        <v>474.47393799999998</v>
      </c>
      <c r="D1333">
        <f t="shared" si="40"/>
        <v>-2.2462122129151618E-2</v>
      </c>
      <c r="F1333">
        <v>12098.349609000001</v>
      </c>
      <c r="G1333">
        <f t="shared" si="41"/>
        <v>-3.2678768262092901E-3</v>
      </c>
    </row>
    <row r="1334" spans="2:7" x14ac:dyDescent="0.35">
      <c r="B1334" s="133">
        <v>43871</v>
      </c>
      <c r="C1334">
        <v>476.88974000000002</v>
      </c>
      <c r="D1334">
        <f t="shared" si="40"/>
        <v>5.0786197713926957E-3</v>
      </c>
      <c r="F1334">
        <v>12031.5</v>
      </c>
      <c r="G1334">
        <f t="shared" si="41"/>
        <v>-5.5408368565567842E-3</v>
      </c>
    </row>
    <row r="1335" spans="2:7" x14ac:dyDescent="0.35">
      <c r="B1335" s="133">
        <v>43872</v>
      </c>
      <c r="C1335">
        <v>471.082581</v>
      </c>
      <c r="D1335">
        <f t="shared" si="40"/>
        <v>-1.2251901270638802E-2</v>
      </c>
      <c r="F1335">
        <v>12107.900390999999</v>
      </c>
      <c r="G1335">
        <f t="shared" si="41"/>
        <v>6.3299539230673267E-3</v>
      </c>
    </row>
    <row r="1336" spans="2:7" x14ac:dyDescent="0.35">
      <c r="B1336" s="133">
        <v>43873</v>
      </c>
      <c r="C1336">
        <v>483.81204200000002</v>
      </c>
      <c r="D1336">
        <f t="shared" si="40"/>
        <v>2.6663078458875628E-2</v>
      </c>
      <c r="F1336">
        <v>12201.200194999999</v>
      </c>
      <c r="G1336">
        <f t="shared" si="41"/>
        <v>7.6761591238716839E-3</v>
      </c>
    </row>
    <row r="1337" spans="2:7" x14ac:dyDescent="0.35">
      <c r="B1337" s="133">
        <v>43874</v>
      </c>
      <c r="C1337">
        <v>460.49017300000003</v>
      </c>
      <c r="D1337">
        <f t="shared" si="40"/>
        <v>-4.9404972697091737E-2</v>
      </c>
      <c r="F1337">
        <v>12174.650390999999</v>
      </c>
      <c r="G1337">
        <f t="shared" si="41"/>
        <v>-2.1783703018052442E-3</v>
      </c>
    </row>
    <row r="1338" spans="2:7" x14ac:dyDescent="0.35">
      <c r="B1338" s="133">
        <v>43875</v>
      </c>
      <c r="C1338">
        <v>452.87106299999999</v>
      </c>
      <c r="D1338">
        <f t="shared" si="40"/>
        <v>-1.6684059790272668E-2</v>
      </c>
      <c r="F1338">
        <v>12113.450194999999</v>
      </c>
      <c r="G1338">
        <f t="shared" si="41"/>
        <v>-5.0395316264228041E-3</v>
      </c>
    </row>
    <row r="1339" spans="2:7" x14ac:dyDescent="0.35">
      <c r="B1339" s="133">
        <v>43878</v>
      </c>
      <c r="C1339">
        <v>434.613159</v>
      </c>
      <c r="D1339">
        <f t="shared" si="40"/>
        <v>-4.1151110048517479E-2</v>
      </c>
      <c r="F1339">
        <v>12045.799805000001</v>
      </c>
      <c r="G1339">
        <f t="shared" si="41"/>
        <v>-5.6003863379301749E-3</v>
      </c>
    </row>
    <row r="1340" spans="2:7" x14ac:dyDescent="0.35">
      <c r="B1340" s="133">
        <v>43879</v>
      </c>
      <c r="C1340">
        <v>437.35415599999999</v>
      </c>
      <c r="D1340">
        <f t="shared" si="40"/>
        <v>6.2869467264667443E-3</v>
      </c>
      <c r="F1340">
        <v>11992.5</v>
      </c>
      <c r="G1340">
        <f t="shared" si="41"/>
        <v>-4.4345808796506583E-3</v>
      </c>
    </row>
    <row r="1341" spans="2:7" x14ac:dyDescent="0.35">
      <c r="B1341" s="133">
        <v>43880</v>
      </c>
      <c r="C1341">
        <v>444.55514499999998</v>
      </c>
      <c r="D1341">
        <f t="shared" si="40"/>
        <v>1.6330815494119813E-2</v>
      </c>
      <c r="F1341">
        <v>12125.900390999999</v>
      </c>
      <c r="G1341">
        <f t="shared" si="41"/>
        <v>1.1062238723944356E-2</v>
      </c>
    </row>
    <row r="1342" spans="2:7" x14ac:dyDescent="0.35">
      <c r="B1342" s="133">
        <v>43881</v>
      </c>
      <c r="C1342">
        <v>431.17523199999999</v>
      </c>
      <c r="D1342">
        <f t="shared" si="40"/>
        <v>-3.0559529759558446E-2</v>
      </c>
      <c r="F1342">
        <v>12080.849609000001</v>
      </c>
      <c r="G1342">
        <f t="shared" si="41"/>
        <v>-3.722171213666504E-3</v>
      </c>
    </row>
    <row r="1343" spans="2:7" x14ac:dyDescent="0.35">
      <c r="B1343" s="133">
        <v>43885</v>
      </c>
      <c r="C1343">
        <v>420.62936400000001</v>
      </c>
      <c r="D1343">
        <f t="shared" si="40"/>
        <v>-2.4762502859591366E-2</v>
      </c>
      <c r="F1343">
        <v>11829.400390999999</v>
      </c>
      <c r="G1343">
        <f t="shared" si="41"/>
        <v>-2.1033530659308956E-2</v>
      </c>
    </row>
    <row r="1344" spans="2:7" x14ac:dyDescent="0.35">
      <c r="B1344" s="133">
        <v>43886</v>
      </c>
      <c r="C1344">
        <v>421.41909800000002</v>
      </c>
      <c r="D1344">
        <f t="shared" si="40"/>
        <v>1.8757453215355452E-3</v>
      </c>
      <c r="F1344">
        <v>11797.900390999999</v>
      </c>
      <c r="G1344">
        <f t="shared" si="41"/>
        <v>-2.6664085714817841E-3</v>
      </c>
    </row>
    <row r="1345" spans="2:7" x14ac:dyDescent="0.35">
      <c r="B1345" s="133">
        <v>43887</v>
      </c>
      <c r="C1345">
        <v>423.64907799999997</v>
      </c>
      <c r="D1345">
        <f t="shared" si="40"/>
        <v>5.2776456134538789E-3</v>
      </c>
      <c r="F1345">
        <v>11678.5</v>
      </c>
      <c r="G1345">
        <f t="shared" si="41"/>
        <v>-1.0172038178174725E-2</v>
      </c>
    </row>
    <row r="1346" spans="2:7" x14ac:dyDescent="0.35">
      <c r="B1346" s="133">
        <v>43888</v>
      </c>
      <c r="C1346">
        <v>423.97427399999998</v>
      </c>
      <c r="D1346">
        <f t="shared" si="40"/>
        <v>7.6731254557366678E-4</v>
      </c>
      <c r="F1346">
        <v>11633.299805000001</v>
      </c>
      <c r="G1346">
        <f t="shared" si="41"/>
        <v>-3.8778860509662907E-3</v>
      </c>
    </row>
    <row r="1347" spans="2:7" x14ac:dyDescent="0.35">
      <c r="B1347" s="133">
        <v>43889</v>
      </c>
      <c r="C1347">
        <v>410.919647</v>
      </c>
      <c r="D1347">
        <f t="shared" si="40"/>
        <v>-3.1275089563178163E-2</v>
      </c>
      <c r="F1347">
        <v>11201.75</v>
      </c>
      <c r="G1347">
        <f t="shared" si="41"/>
        <v>-3.7801642349138985E-2</v>
      </c>
    </row>
    <row r="1348" spans="2:7" x14ac:dyDescent="0.35">
      <c r="B1348" s="133">
        <v>43892</v>
      </c>
      <c r="C1348">
        <v>402.51077299999997</v>
      </c>
      <c r="D1348">
        <f t="shared" si="40"/>
        <v>-2.0675827581876784E-2</v>
      </c>
      <c r="F1348">
        <v>11132.75</v>
      </c>
      <c r="G1348">
        <f t="shared" si="41"/>
        <v>-6.1788013630017435E-3</v>
      </c>
    </row>
    <row r="1349" spans="2:7" x14ac:dyDescent="0.35">
      <c r="B1349" s="133">
        <v>43893</v>
      </c>
      <c r="C1349">
        <v>416.819794</v>
      </c>
      <c r="D1349">
        <f t="shared" si="40"/>
        <v>3.4932117996767494E-2</v>
      </c>
      <c r="F1349">
        <v>11303.299805000001</v>
      </c>
      <c r="G1349">
        <f t="shared" si="41"/>
        <v>1.5203486498601893E-2</v>
      </c>
    </row>
    <row r="1350" spans="2:7" x14ac:dyDescent="0.35">
      <c r="B1350" s="133">
        <v>43894</v>
      </c>
      <c r="C1350">
        <v>404.36908</v>
      </c>
      <c r="D1350">
        <f t="shared" si="40"/>
        <v>-3.0325954442946144E-2</v>
      </c>
      <c r="F1350">
        <v>11251</v>
      </c>
      <c r="G1350">
        <f t="shared" si="41"/>
        <v>-4.6376876419542308E-3</v>
      </c>
    </row>
    <row r="1351" spans="2:7" x14ac:dyDescent="0.35">
      <c r="B1351" s="133">
        <v>43895</v>
      </c>
      <c r="C1351">
        <v>409.340057</v>
      </c>
      <c r="D1351">
        <f t="shared" ref="D1351:D1414" si="42">LN(C1351/C1350)</f>
        <v>1.2218220528191421E-2</v>
      </c>
      <c r="F1351">
        <v>11269</v>
      </c>
      <c r="G1351">
        <f t="shared" si="41"/>
        <v>1.5985793812774052E-3</v>
      </c>
    </row>
    <row r="1352" spans="2:7" x14ac:dyDescent="0.35">
      <c r="B1352" s="133">
        <v>43896</v>
      </c>
      <c r="C1352">
        <v>409.43298299999998</v>
      </c>
      <c r="D1352">
        <f t="shared" si="42"/>
        <v>2.2698842257671539E-4</v>
      </c>
      <c r="F1352">
        <v>10989.450194999999</v>
      </c>
      <c r="G1352">
        <f t="shared" ref="G1352:G1415" si="43">LN(F1352/F1351)</f>
        <v>-2.5119853558614329E-2</v>
      </c>
    </row>
    <row r="1353" spans="2:7" x14ac:dyDescent="0.35">
      <c r="B1353" s="133">
        <v>43899</v>
      </c>
      <c r="C1353">
        <v>387.50485200000003</v>
      </c>
      <c r="D1353">
        <f t="shared" si="42"/>
        <v>-5.5044864217083066E-2</v>
      </c>
      <c r="F1353">
        <v>10451.450194999999</v>
      </c>
      <c r="G1353">
        <f t="shared" si="43"/>
        <v>-5.019499598793941E-2</v>
      </c>
    </row>
    <row r="1354" spans="2:7" x14ac:dyDescent="0.35">
      <c r="B1354" s="133">
        <v>43901</v>
      </c>
      <c r="C1354">
        <v>386.76156600000002</v>
      </c>
      <c r="D1354">
        <f t="shared" si="42"/>
        <v>-1.9199753755343542E-3</v>
      </c>
      <c r="F1354">
        <v>10458.400390999999</v>
      </c>
      <c r="G1354">
        <f t="shared" si="43"/>
        <v>6.6477722806987166E-4</v>
      </c>
    </row>
    <row r="1355" spans="2:7" x14ac:dyDescent="0.35">
      <c r="B1355" s="133">
        <v>43902</v>
      </c>
      <c r="C1355">
        <v>360.79159499999997</v>
      </c>
      <c r="D1355">
        <f t="shared" si="42"/>
        <v>-6.950790216721954E-2</v>
      </c>
      <c r="F1355">
        <v>9590.1503909999992</v>
      </c>
      <c r="G1355">
        <f t="shared" si="43"/>
        <v>-8.6668949814693128E-2</v>
      </c>
    </row>
    <row r="1356" spans="2:7" x14ac:dyDescent="0.35">
      <c r="B1356" s="133">
        <v>43903</v>
      </c>
      <c r="C1356">
        <v>386.52926600000001</v>
      </c>
      <c r="D1356">
        <f t="shared" si="42"/>
        <v>6.8907093267450106E-2</v>
      </c>
      <c r="F1356">
        <v>9955.2001949999994</v>
      </c>
      <c r="G1356">
        <f t="shared" si="43"/>
        <v>3.7358476471898529E-2</v>
      </c>
    </row>
    <row r="1357" spans="2:7" x14ac:dyDescent="0.35">
      <c r="B1357" s="133">
        <v>43906</v>
      </c>
      <c r="C1357">
        <v>363.81140099999999</v>
      </c>
      <c r="D1357">
        <f t="shared" si="42"/>
        <v>-6.0571981489444635E-2</v>
      </c>
      <c r="F1357">
        <v>9197.4003909999992</v>
      </c>
      <c r="G1357">
        <f t="shared" si="43"/>
        <v>-7.9174169378940826E-2</v>
      </c>
    </row>
    <row r="1358" spans="2:7" x14ac:dyDescent="0.35">
      <c r="B1358" s="133">
        <v>43907</v>
      </c>
      <c r="C1358">
        <v>351.26776100000001</v>
      </c>
      <c r="D1358">
        <f t="shared" si="42"/>
        <v>-3.5086819746447333E-2</v>
      </c>
      <c r="F1358">
        <v>8967.0498050000006</v>
      </c>
      <c r="G1358">
        <f t="shared" si="43"/>
        <v>-2.5364151721018517E-2</v>
      </c>
    </row>
    <row r="1359" spans="2:7" x14ac:dyDescent="0.35">
      <c r="B1359" s="133">
        <v>43908</v>
      </c>
      <c r="C1359">
        <v>315.91332999999997</v>
      </c>
      <c r="D1359">
        <f t="shared" si="42"/>
        <v>-0.1060808806786101</v>
      </c>
      <c r="F1359">
        <v>8468.7998050000006</v>
      </c>
      <c r="G1359">
        <f t="shared" si="43"/>
        <v>-5.7167927113082891E-2</v>
      </c>
    </row>
    <row r="1360" spans="2:7" x14ac:dyDescent="0.35">
      <c r="B1360" s="133">
        <v>43909</v>
      </c>
      <c r="C1360">
        <v>299.93182400000001</v>
      </c>
      <c r="D1360">
        <f t="shared" si="42"/>
        <v>-5.1912708318611563E-2</v>
      </c>
      <c r="F1360">
        <v>8263.4501949999994</v>
      </c>
      <c r="G1360">
        <f t="shared" si="43"/>
        <v>-2.4546599622468867E-2</v>
      </c>
    </row>
    <row r="1361" spans="2:7" x14ac:dyDescent="0.35">
      <c r="B1361" s="133">
        <v>43910</v>
      </c>
      <c r="C1361">
        <v>319.72289999999998</v>
      </c>
      <c r="D1361">
        <f t="shared" si="42"/>
        <v>6.3899487656397982E-2</v>
      </c>
      <c r="F1361">
        <v>8745.4501949999994</v>
      </c>
      <c r="G1361">
        <f t="shared" si="43"/>
        <v>5.6691387946521211E-2</v>
      </c>
    </row>
    <row r="1362" spans="2:7" x14ac:dyDescent="0.35">
      <c r="B1362" s="133">
        <v>43913</v>
      </c>
      <c r="C1362">
        <v>283.25347900000003</v>
      </c>
      <c r="D1362">
        <f t="shared" si="42"/>
        <v>-0.1211125008846162</v>
      </c>
      <c r="F1362">
        <v>7610.25</v>
      </c>
      <c r="G1362">
        <f t="shared" si="43"/>
        <v>-0.13903756457477903</v>
      </c>
    </row>
    <row r="1363" spans="2:7" x14ac:dyDescent="0.35">
      <c r="B1363" s="133">
        <v>43914</v>
      </c>
      <c r="C1363">
        <v>297.74838299999999</v>
      </c>
      <c r="D1363">
        <f t="shared" si="42"/>
        <v>4.9906595221486494E-2</v>
      </c>
      <c r="F1363">
        <v>7801.0498049999997</v>
      </c>
      <c r="G1363">
        <f t="shared" si="43"/>
        <v>2.4762292178523267E-2</v>
      </c>
    </row>
    <row r="1364" spans="2:7" x14ac:dyDescent="0.35">
      <c r="B1364" s="133">
        <v>43915</v>
      </c>
      <c r="C1364">
        <v>318.32919299999998</v>
      </c>
      <c r="D1364">
        <f t="shared" si="42"/>
        <v>6.6837267955131119E-2</v>
      </c>
      <c r="F1364">
        <v>8317.8496090000008</v>
      </c>
      <c r="G1364">
        <f t="shared" si="43"/>
        <v>6.414544594603809E-2</v>
      </c>
    </row>
    <row r="1365" spans="2:7" x14ac:dyDescent="0.35">
      <c r="B1365" s="133">
        <v>43916</v>
      </c>
      <c r="C1365">
        <v>336.16894500000001</v>
      </c>
      <c r="D1365">
        <f t="shared" si="42"/>
        <v>5.4527800650041348E-2</v>
      </c>
      <c r="F1365">
        <v>8641.4501949999994</v>
      </c>
      <c r="G1365">
        <f t="shared" si="43"/>
        <v>3.816665440508453E-2</v>
      </c>
    </row>
    <row r="1366" spans="2:7" x14ac:dyDescent="0.35">
      <c r="B1366" s="133">
        <v>43917</v>
      </c>
      <c r="C1366">
        <v>333.05630500000001</v>
      </c>
      <c r="D1366">
        <f t="shared" si="42"/>
        <v>-9.3022863239315863E-3</v>
      </c>
      <c r="F1366">
        <v>8660.25</v>
      </c>
      <c r="G1366">
        <f t="shared" si="43"/>
        <v>2.1731751431269394E-3</v>
      </c>
    </row>
    <row r="1367" spans="2:7" x14ac:dyDescent="0.35">
      <c r="B1367" s="133">
        <v>43920</v>
      </c>
      <c r="C1367">
        <v>335.00750699999998</v>
      </c>
      <c r="D1367">
        <f t="shared" si="42"/>
        <v>5.8413807577879853E-3</v>
      </c>
      <c r="F1367">
        <v>8281.0996090000008</v>
      </c>
      <c r="G1367">
        <f t="shared" si="43"/>
        <v>-4.476782791898605E-2</v>
      </c>
    </row>
    <row r="1368" spans="2:7" x14ac:dyDescent="0.35">
      <c r="B1368" s="133">
        <v>43921</v>
      </c>
      <c r="C1368">
        <v>361.30267300000003</v>
      </c>
      <c r="D1368">
        <f t="shared" si="42"/>
        <v>7.5563095880988571E-2</v>
      </c>
      <c r="F1368">
        <v>8597.75</v>
      </c>
      <c r="G1368">
        <f t="shared" si="43"/>
        <v>3.7524778522982055E-2</v>
      </c>
    </row>
    <row r="1369" spans="2:7" x14ac:dyDescent="0.35">
      <c r="B1369" s="133">
        <v>43922</v>
      </c>
      <c r="C1369">
        <v>363.48620599999998</v>
      </c>
      <c r="D1369">
        <f t="shared" si="42"/>
        <v>6.0253121129398611E-3</v>
      </c>
      <c r="F1369">
        <v>8253.7998050000006</v>
      </c>
      <c r="G1369">
        <f t="shared" si="43"/>
        <v>-4.0826864386629004E-2</v>
      </c>
    </row>
    <row r="1370" spans="2:7" x14ac:dyDescent="0.35">
      <c r="B1370" s="133">
        <v>43924</v>
      </c>
      <c r="C1370">
        <v>377.79522700000001</v>
      </c>
      <c r="D1370">
        <f t="shared" si="42"/>
        <v>3.8610972795854175E-2</v>
      </c>
      <c r="F1370">
        <v>8083.7998049999997</v>
      </c>
      <c r="G1370">
        <f t="shared" si="43"/>
        <v>-2.0811641849903865E-2</v>
      </c>
    </row>
    <row r="1371" spans="2:7" x14ac:dyDescent="0.35">
      <c r="B1371" s="133">
        <v>43928</v>
      </c>
      <c r="C1371">
        <v>404.60140999999999</v>
      </c>
      <c r="D1371">
        <f t="shared" si="42"/>
        <v>6.8550088331957845E-2</v>
      </c>
      <c r="F1371">
        <v>8792.2001949999994</v>
      </c>
      <c r="G1371">
        <f t="shared" si="43"/>
        <v>8.400295208862181E-2</v>
      </c>
    </row>
    <row r="1372" spans="2:7" x14ac:dyDescent="0.35">
      <c r="B1372" s="133">
        <v>43929</v>
      </c>
      <c r="C1372">
        <v>404.97305299999999</v>
      </c>
      <c r="D1372">
        <f t="shared" si="42"/>
        <v>9.1811943951153145E-4</v>
      </c>
      <c r="F1372">
        <v>8748.75</v>
      </c>
      <c r="G1372">
        <f t="shared" si="43"/>
        <v>-4.9541539524103843E-3</v>
      </c>
    </row>
    <row r="1373" spans="2:7" x14ac:dyDescent="0.35">
      <c r="B1373" s="133">
        <v>43930</v>
      </c>
      <c r="C1373">
        <v>426.52947999999998</v>
      </c>
      <c r="D1373">
        <f t="shared" si="42"/>
        <v>5.1860956202832605E-2</v>
      </c>
      <c r="F1373">
        <v>9111.9003909999992</v>
      </c>
      <c r="G1373">
        <f t="shared" si="43"/>
        <v>4.0670461434896277E-2</v>
      </c>
    </row>
    <row r="1374" spans="2:7" x14ac:dyDescent="0.35">
      <c r="B1374" s="133">
        <v>43934</v>
      </c>
      <c r="C1374">
        <v>427.13345299999997</v>
      </c>
      <c r="D1374">
        <f t="shared" si="42"/>
        <v>1.4150154057967288E-3</v>
      </c>
      <c r="F1374">
        <v>8993.8496090000008</v>
      </c>
      <c r="G1374">
        <f t="shared" si="43"/>
        <v>-1.3040327506411611E-2</v>
      </c>
    </row>
    <row r="1375" spans="2:7" x14ac:dyDescent="0.35">
      <c r="B1375" s="133">
        <v>43936</v>
      </c>
      <c r="C1375">
        <v>421.326233</v>
      </c>
      <c r="D1375">
        <f t="shared" si="42"/>
        <v>-1.3689066859361171E-2</v>
      </c>
      <c r="F1375">
        <v>8925.2998050000006</v>
      </c>
      <c r="G1375">
        <f t="shared" si="43"/>
        <v>-7.6510482519406807E-3</v>
      </c>
    </row>
    <row r="1376" spans="2:7" x14ac:dyDescent="0.35">
      <c r="B1376" s="133">
        <v>43937</v>
      </c>
      <c r="C1376">
        <v>431.63983200000001</v>
      </c>
      <c r="D1376">
        <f t="shared" si="42"/>
        <v>2.4184084442490362E-2</v>
      </c>
      <c r="F1376">
        <v>8992.7998050000006</v>
      </c>
      <c r="G1376">
        <f t="shared" si="43"/>
        <v>7.5343167832797901E-3</v>
      </c>
    </row>
    <row r="1377" spans="2:7" x14ac:dyDescent="0.35">
      <c r="B1377" s="133">
        <v>43938</v>
      </c>
      <c r="C1377">
        <v>427.55154399999998</v>
      </c>
      <c r="D1377">
        <f t="shared" si="42"/>
        <v>-9.5166664132450788E-3</v>
      </c>
      <c r="F1377">
        <v>9266.75</v>
      </c>
      <c r="G1377">
        <f t="shared" si="43"/>
        <v>3.0008489312365903E-2</v>
      </c>
    </row>
    <row r="1378" spans="2:7" x14ac:dyDescent="0.35">
      <c r="B1378" s="133">
        <v>43941</v>
      </c>
      <c r="C1378">
        <v>431.22170999999997</v>
      </c>
      <c r="D1378">
        <f t="shared" si="42"/>
        <v>8.5475143248164246E-3</v>
      </c>
      <c r="F1378">
        <v>9261.8496090000008</v>
      </c>
      <c r="G1378">
        <f t="shared" si="43"/>
        <v>-5.2895428879330567E-4</v>
      </c>
    </row>
    <row r="1379" spans="2:7" x14ac:dyDescent="0.35">
      <c r="B1379" s="133">
        <v>43942</v>
      </c>
      <c r="C1379">
        <v>421.65139799999997</v>
      </c>
      <c r="D1379">
        <f t="shared" si="42"/>
        <v>-2.2443464632572286E-2</v>
      </c>
      <c r="F1379">
        <v>8981.4501949999994</v>
      </c>
      <c r="G1379">
        <f t="shared" si="43"/>
        <v>-3.074240958116619E-2</v>
      </c>
    </row>
    <row r="1380" spans="2:7" x14ac:dyDescent="0.35">
      <c r="B1380" s="133">
        <v>43943</v>
      </c>
      <c r="C1380">
        <v>415.10089099999999</v>
      </c>
      <c r="D1380">
        <f t="shared" si="42"/>
        <v>-1.5657300033803823E-2</v>
      </c>
      <c r="F1380">
        <v>9187.2998050000006</v>
      </c>
      <c r="G1380">
        <f t="shared" si="43"/>
        <v>2.2660713445735725E-2</v>
      </c>
    </row>
    <row r="1381" spans="2:7" x14ac:dyDescent="0.35">
      <c r="B1381" s="133">
        <v>43944</v>
      </c>
      <c r="C1381">
        <v>417.84188799999998</v>
      </c>
      <c r="D1381">
        <f t="shared" si="42"/>
        <v>6.5815010663872126E-3</v>
      </c>
      <c r="F1381">
        <v>9313.9003909999992</v>
      </c>
      <c r="G1381">
        <f t="shared" si="43"/>
        <v>1.3685875587574961E-2</v>
      </c>
    </row>
    <row r="1382" spans="2:7" x14ac:dyDescent="0.35">
      <c r="B1382" s="133">
        <v>43945</v>
      </c>
      <c r="C1382">
        <v>406.22744799999998</v>
      </c>
      <c r="D1382">
        <f t="shared" si="42"/>
        <v>-2.818988310612628E-2</v>
      </c>
      <c r="F1382">
        <v>9154.4003909999992</v>
      </c>
      <c r="G1382">
        <f t="shared" si="43"/>
        <v>-1.7273269224084911E-2</v>
      </c>
    </row>
    <row r="1383" spans="2:7" x14ac:dyDescent="0.35">
      <c r="B1383" s="133">
        <v>43948</v>
      </c>
      <c r="C1383">
        <v>415.937073</v>
      </c>
      <c r="D1383">
        <f t="shared" si="42"/>
        <v>2.3620762504679534E-2</v>
      </c>
      <c r="F1383">
        <v>9282.2998050000006</v>
      </c>
      <c r="G1383">
        <f t="shared" si="43"/>
        <v>1.3874659176446962E-2</v>
      </c>
    </row>
    <row r="1384" spans="2:7" x14ac:dyDescent="0.35">
      <c r="B1384" s="133">
        <v>43949</v>
      </c>
      <c r="C1384">
        <v>433.544647</v>
      </c>
      <c r="D1384">
        <f t="shared" si="42"/>
        <v>4.1460800851114553E-2</v>
      </c>
      <c r="F1384">
        <v>9380.9003909999992</v>
      </c>
      <c r="G1384">
        <f t="shared" si="43"/>
        <v>1.0566409013550391E-2</v>
      </c>
    </row>
    <row r="1385" spans="2:7" x14ac:dyDescent="0.35">
      <c r="B1385" s="133">
        <v>43950</v>
      </c>
      <c r="C1385">
        <v>442.23226899999997</v>
      </c>
      <c r="D1385">
        <f t="shared" si="42"/>
        <v>1.9840456684941461E-2</v>
      </c>
      <c r="F1385">
        <v>9553.3496090000008</v>
      </c>
      <c r="G1385">
        <f t="shared" si="43"/>
        <v>1.8216088471041673E-2</v>
      </c>
    </row>
    <row r="1386" spans="2:7" x14ac:dyDescent="0.35">
      <c r="B1386" s="133">
        <v>43951</v>
      </c>
      <c r="C1386">
        <v>442.65035999999998</v>
      </c>
      <c r="D1386">
        <f t="shared" si="42"/>
        <v>9.449638119439982E-4</v>
      </c>
      <c r="F1386">
        <v>9859.9003909999992</v>
      </c>
      <c r="G1386">
        <f t="shared" si="43"/>
        <v>3.1584228836750217E-2</v>
      </c>
    </row>
    <row r="1387" spans="2:7" x14ac:dyDescent="0.35">
      <c r="B1387" s="133">
        <v>43955</v>
      </c>
      <c r="C1387">
        <v>436.42501800000002</v>
      </c>
      <c r="D1387">
        <f t="shared" si="42"/>
        <v>-1.4163622885317508E-2</v>
      </c>
      <c r="F1387">
        <v>9293.5</v>
      </c>
      <c r="G1387">
        <f t="shared" si="43"/>
        <v>-5.9160835164587325E-2</v>
      </c>
    </row>
    <row r="1388" spans="2:7" x14ac:dyDescent="0.35">
      <c r="B1388" s="133">
        <v>43956</v>
      </c>
      <c r="C1388">
        <v>431.035889</v>
      </c>
      <c r="D1388">
        <f t="shared" si="42"/>
        <v>-1.242522467644594E-2</v>
      </c>
      <c r="F1388">
        <v>9205.5996090000008</v>
      </c>
      <c r="G1388">
        <f t="shared" si="43"/>
        <v>-9.5032790133058181E-3</v>
      </c>
    </row>
    <row r="1389" spans="2:7" x14ac:dyDescent="0.35">
      <c r="B1389" s="133">
        <v>43957</v>
      </c>
      <c r="C1389">
        <v>434.24151599999999</v>
      </c>
      <c r="D1389">
        <f t="shared" si="42"/>
        <v>7.4095120187775958E-3</v>
      </c>
      <c r="F1389">
        <v>9270.9003909999992</v>
      </c>
      <c r="G1389">
        <f t="shared" si="43"/>
        <v>7.0685523657418254E-3</v>
      </c>
    </row>
    <row r="1390" spans="2:7" x14ac:dyDescent="0.35">
      <c r="B1390" s="133">
        <v>43958</v>
      </c>
      <c r="C1390">
        <v>435.124146</v>
      </c>
      <c r="D1390">
        <f t="shared" si="42"/>
        <v>2.030515677893177E-3</v>
      </c>
      <c r="F1390">
        <v>9199.0498050000006</v>
      </c>
      <c r="G1390">
        <f t="shared" si="43"/>
        <v>-7.7803077628891392E-3</v>
      </c>
    </row>
    <row r="1391" spans="2:7" x14ac:dyDescent="0.35">
      <c r="B1391" s="133">
        <v>43959</v>
      </c>
      <c r="C1391">
        <v>438.79437300000001</v>
      </c>
      <c r="D1391">
        <f t="shared" si="42"/>
        <v>8.3995212337395937E-3</v>
      </c>
      <c r="F1391">
        <v>9251.5</v>
      </c>
      <c r="G1391">
        <f t="shared" si="43"/>
        <v>5.6855038838162474E-3</v>
      </c>
    </row>
    <row r="1392" spans="2:7" x14ac:dyDescent="0.35">
      <c r="B1392" s="133">
        <v>43962</v>
      </c>
      <c r="C1392">
        <v>460.86181599999998</v>
      </c>
      <c r="D1392">
        <f t="shared" si="42"/>
        <v>4.9067344981016552E-2</v>
      </c>
      <c r="F1392">
        <v>9239.2001949999994</v>
      </c>
      <c r="G1392">
        <f t="shared" si="43"/>
        <v>-1.3303776151699822E-3</v>
      </c>
    </row>
    <row r="1393" spans="2:7" x14ac:dyDescent="0.35">
      <c r="B1393" s="133">
        <v>43963</v>
      </c>
      <c r="C1393">
        <v>447.43551600000001</v>
      </c>
      <c r="D1393">
        <f t="shared" si="42"/>
        <v>-2.9565820682296816E-2</v>
      </c>
      <c r="F1393">
        <v>9196.5498050000006</v>
      </c>
      <c r="G1393">
        <f t="shared" si="43"/>
        <v>-4.6269304031558928E-3</v>
      </c>
    </row>
    <row r="1394" spans="2:7" x14ac:dyDescent="0.35">
      <c r="B1394" s="133">
        <v>43964</v>
      </c>
      <c r="C1394">
        <v>438.93368500000003</v>
      </c>
      <c r="D1394">
        <f t="shared" si="42"/>
        <v>-1.9184086568661867E-2</v>
      </c>
      <c r="F1394">
        <v>9383.5498050000006</v>
      </c>
      <c r="G1394">
        <f t="shared" si="43"/>
        <v>2.0129742934796208E-2</v>
      </c>
    </row>
    <row r="1395" spans="2:7" x14ac:dyDescent="0.35">
      <c r="B1395" s="133">
        <v>43965</v>
      </c>
      <c r="C1395">
        <v>429.22406000000001</v>
      </c>
      <c r="D1395">
        <f t="shared" si="42"/>
        <v>-2.2369275471780355E-2</v>
      </c>
      <c r="F1395">
        <v>9142.75</v>
      </c>
      <c r="G1395">
        <f t="shared" si="43"/>
        <v>-2.5996919970410579E-2</v>
      </c>
    </row>
    <row r="1396" spans="2:7" x14ac:dyDescent="0.35">
      <c r="B1396" s="133">
        <v>43966</v>
      </c>
      <c r="C1396">
        <v>423.92782599999998</v>
      </c>
      <c r="D1396">
        <f t="shared" si="42"/>
        <v>-1.2415847922797565E-2</v>
      </c>
      <c r="F1396">
        <v>9136.8496090000008</v>
      </c>
      <c r="G1396">
        <f t="shared" si="43"/>
        <v>-6.4557116470058862E-4</v>
      </c>
    </row>
    <row r="1397" spans="2:7" x14ac:dyDescent="0.35">
      <c r="B1397" s="133">
        <v>43969</v>
      </c>
      <c r="C1397">
        <v>413.98580900000002</v>
      </c>
      <c r="D1397">
        <f t="shared" si="42"/>
        <v>-2.3731523584446714E-2</v>
      </c>
      <c r="F1397">
        <v>8823.25</v>
      </c>
      <c r="G1397">
        <f t="shared" si="43"/>
        <v>-3.4925361449019345E-2</v>
      </c>
    </row>
    <row r="1398" spans="2:7" x14ac:dyDescent="0.35">
      <c r="B1398" s="133">
        <v>43970</v>
      </c>
      <c r="C1398">
        <v>419.04974399999998</v>
      </c>
      <c r="D1398">
        <f t="shared" si="42"/>
        <v>1.2157938179068467E-2</v>
      </c>
      <c r="F1398">
        <v>8879.0996090000008</v>
      </c>
      <c r="G1398">
        <f t="shared" si="43"/>
        <v>6.309873608362996E-3</v>
      </c>
    </row>
    <row r="1399" spans="2:7" x14ac:dyDescent="0.35">
      <c r="B1399" s="133">
        <v>43971</v>
      </c>
      <c r="C1399">
        <v>421.55847199999999</v>
      </c>
      <c r="D1399">
        <f t="shared" si="42"/>
        <v>5.9688577877402707E-3</v>
      </c>
      <c r="F1399">
        <v>9066.5498050000006</v>
      </c>
      <c r="G1399">
        <f t="shared" si="43"/>
        <v>2.0891638916027716E-2</v>
      </c>
    </row>
    <row r="1400" spans="2:7" x14ac:dyDescent="0.35">
      <c r="B1400" s="133">
        <v>43972</v>
      </c>
      <c r="C1400">
        <v>418.72454800000003</v>
      </c>
      <c r="D1400">
        <f t="shared" si="42"/>
        <v>-6.7451910303284743E-3</v>
      </c>
      <c r="F1400">
        <v>9106.25</v>
      </c>
      <c r="G1400">
        <f t="shared" si="43"/>
        <v>4.3691955650135301E-3</v>
      </c>
    </row>
    <row r="1401" spans="2:7" x14ac:dyDescent="0.35">
      <c r="B1401" s="133">
        <v>43973</v>
      </c>
      <c r="C1401">
        <v>418.72454800000003</v>
      </c>
      <c r="D1401">
        <f t="shared" si="42"/>
        <v>0</v>
      </c>
      <c r="F1401">
        <v>9039.25</v>
      </c>
      <c r="G1401">
        <f t="shared" si="43"/>
        <v>-7.3847846008156101E-3</v>
      </c>
    </row>
    <row r="1402" spans="2:7" x14ac:dyDescent="0.35">
      <c r="B1402" s="133">
        <v>43977</v>
      </c>
      <c r="C1402">
        <v>436.88961799999998</v>
      </c>
      <c r="D1402">
        <f t="shared" si="42"/>
        <v>4.2467272403728412E-2</v>
      </c>
      <c r="F1402">
        <v>9029.0498050000006</v>
      </c>
      <c r="G1402">
        <f t="shared" si="43"/>
        <v>-1.1290709356924474E-3</v>
      </c>
    </row>
    <row r="1403" spans="2:7" x14ac:dyDescent="0.35">
      <c r="B1403" s="133">
        <v>43978</v>
      </c>
      <c r="C1403">
        <v>424.90347300000002</v>
      </c>
      <c r="D1403">
        <f t="shared" si="42"/>
        <v>-2.7818552024960797E-2</v>
      </c>
      <c r="F1403">
        <v>9314.9501949999994</v>
      </c>
      <c r="G1403">
        <f t="shared" si="43"/>
        <v>3.1173521861838329E-2</v>
      </c>
    </row>
    <row r="1404" spans="2:7" x14ac:dyDescent="0.35">
      <c r="B1404" s="133">
        <v>43979</v>
      </c>
      <c r="C1404">
        <v>437.40060399999999</v>
      </c>
      <c r="D1404">
        <f t="shared" si="42"/>
        <v>2.8987468353485882E-2</v>
      </c>
      <c r="F1404">
        <v>9490.0996090000008</v>
      </c>
      <c r="G1404">
        <f t="shared" si="43"/>
        <v>1.8628451486576769E-2</v>
      </c>
    </row>
    <row r="1405" spans="2:7" x14ac:dyDescent="0.35">
      <c r="B1405" s="133">
        <v>43980</v>
      </c>
      <c r="C1405">
        <v>438.562073</v>
      </c>
      <c r="D1405">
        <f t="shared" si="42"/>
        <v>2.6518702478027846E-3</v>
      </c>
      <c r="F1405">
        <v>9580.2998050000006</v>
      </c>
      <c r="G1405">
        <f t="shared" si="43"/>
        <v>9.4597776049870162E-3</v>
      </c>
    </row>
    <row r="1406" spans="2:7" x14ac:dyDescent="0.35">
      <c r="B1406" s="133">
        <v>43983</v>
      </c>
      <c r="C1406">
        <v>437.028931</v>
      </c>
      <c r="D1406">
        <f t="shared" si="42"/>
        <v>-3.501962811025044E-3</v>
      </c>
      <c r="F1406">
        <v>9826.1503909999992</v>
      </c>
      <c r="G1406">
        <f t="shared" si="43"/>
        <v>2.5338352665264921E-2</v>
      </c>
    </row>
    <row r="1407" spans="2:7" x14ac:dyDescent="0.35">
      <c r="B1407" s="133">
        <v>43984</v>
      </c>
      <c r="C1407">
        <v>439.21249399999999</v>
      </c>
      <c r="D1407">
        <f t="shared" si="42"/>
        <v>4.9839404018407821E-3</v>
      </c>
      <c r="F1407">
        <v>9979.0996090000008</v>
      </c>
      <c r="G1407">
        <f t="shared" si="43"/>
        <v>1.5445627670730074E-2</v>
      </c>
    </row>
    <row r="1408" spans="2:7" x14ac:dyDescent="0.35">
      <c r="B1408" s="133">
        <v>43985</v>
      </c>
      <c r="C1408">
        <v>454.775848</v>
      </c>
      <c r="D1408">
        <f t="shared" si="42"/>
        <v>3.4821318837496319E-2</v>
      </c>
      <c r="F1408">
        <v>10061.549805000001</v>
      </c>
      <c r="G1408">
        <f t="shared" si="43"/>
        <v>8.2283422549158363E-3</v>
      </c>
    </row>
    <row r="1409" spans="2:7" x14ac:dyDescent="0.35">
      <c r="B1409" s="133">
        <v>43986</v>
      </c>
      <c r="C1409">
        <v>468.94549599999999</v>
      </c>
      <c r="D1409">
        <f t="shared" si="42"/>
        <v>3.0681892668494758E-2</v>
      </c>
      <c r="F1409">
        <v>10029.099609000001</v>
      </c>
      <c r="G1409">
        <f t="shared" si="43"/>
        <v>-3.2303808155156586E-3</v>
      </c>
    </row>
    <row r="1410" spans="2:7" x14ac:dyDescent="0.35">
      <c r="B1410" s="133">
        <v>43987</v>
      </c>
      <c r="C1410">
        <v>454.12545799999998</v>
      </c>
      <c r="D1410">
        <f t="shared" si="42"/>
        <v>-3.2113049399633387E-2</v>
      </c>
      <c r="F1410">
        <v>10142.150390999999</v>
      </c>
      <c r="G1410">
        <f t="shared" si="43"/>
        <v>1.1209217644024085E-2</v>
      </c>
    </row>
    <row r="1411" spans="2:7" x14ac:dyDescent="0.35">
      <c r="B1411" s="133">
        <v>43990</v>
      </c>
      <c r="C1411">
        <v>439.30538899999999</v>
      </c>
      <c r="D1411">
        <f t="shared" si="42"/>
        <v>-3.3178680923916841E-2</v>
      </c>
      <c r="F1411">
        <v>10167.450194999999</v>
      </c>
      <c r="G1411">
        <f t="shared" si="43"/>
        <v>2.4914145386071085E-3</v>
      </c>
    </row>
    <row r="1412" spans="2:7" x14ac:dyDescent="0.35">
      <c r="B1412" s="133">
        <v>43991</v>
      </c>
      <c r="C1412">
        <v>430.47839399999998</v>
      </c>
      <c r="D1412">
        <f t="shared" si="42"/>
        <v>-2.029768369482568E-2</v>
      </c>
      <c r="F1412">
        <v>10046.650390999999</v>
      </c>
      <c r="G1412">
        <f t="shared" si="43"/>
        <v>-1.1952175814006641E-2</v>
      </c>
    </row>
    <row r="1413" spans="2:7" x14ac:dyDescent="0.35">
      <c r="B1413" s="133">
        <v>43992</v>
      </c>
      <c r="C1413">
        <v>433.31234699999999</v>
      </c>
      <c r="D1413">
        <f t="shared" si="42"/>
        <v>6.5616891537401507E-3</v>
      </c>
      <c r="F1413">
        <v>10116.150390999999</v>
      </c>
      <c r="G1413">
        <f t="shared" si="43"/>
        <v>6.8939108218153255E-3</v>
      </c>
    </row>
    <row r="1414" spans="2:7" x14ac:dyDescent="0.35">
      <c r="B1414" s="133">
        <v>43993</v>
      </c>
      <c r="C1414">
        <v>440.97787499999998</v>
      </c>
      <c r="D1414">
        <f t="shared" si="42"/>
        <v>1.7535880511510733E-2</v>
      </c>
      <c r="F1414">
        <v>9902</v>
      </c>
      <c r="G1414">
        <f t="shared" si="43"/>
        <v>-2.1396438404875824E-2</v>
      </c>
    </row>
    <row r="1415" spans="2:7" x14ac:dyDescent="0.35">
      <c r="B1415" s="133">
        <v>43994</v>
      </c>
      <c r="C1415">
        <v>447.66778599999998</v>
      </c>
      <c r="D1415">
        <f t="shared" ref="D1415:D1478" si="44">LN(C1415/C1414)</f>
        <v>1.5056704104044008E-2</v>
      </c>
      <c r="F1415">
        <v>9972.9003909999992</v>
      </c>
      <c r="G1415">
        <f t="shared" si="43"/>
        <v>7.1346965633789739E-3</v>
      </c>
    </row>
    <row r="1416" spans="2:7" x14ac:dyDescent="0.35">
      <c r="B1416" s="133">
        <v>43997</v>
      </c>
      <c r="C1416">
        <v>439.16601600000001</v>
      </c>
      <c r="D1416">
        <f t="shared" si="44"/>
        <v>-1.9173898071920489E-2</v>
      </c>
      <c r="F1416">
        <v>9813.7001949999994</v>
      </c>
      <c r="G1416">
        <f t="shared" ref="G1416:G1479" si="45">LN(F1416/F1415)</f>
        <v>-1.6092065007450133E-2</v>
      </c>
    </row>
    <row r="1417" spans="2:7" x14ac:dyDescent="0.35">
      <c r="B1417" s="133">
        <v>43998</v>
      </c>
      <c r="C1417">
        <v>440.28100599999999</v>
      </c>
      <c r="D1417">
        <f t="shared" si="44"/>
        <v>2.5356629098012384E-3</v>
      </c>
      <c r="F1417">
        <v>9914</v>
      </c>
      <c r="G1417">
        <f t="shared" si="45"/>
        <v>1.0168511103222025E-2</v>
      </c>
    </row>
    <row r="1418" spans="2:7" x14ac:dyDescent="0.35">
      <c r="B1418" s="133">
        <v>43999</v>
      </c>
      <c r="C1418">
        <v>440.32748400000003</v>
      </c>
      <c r="D1418">
        <f t="shared" si="44"/>
        <v>1.0555882794894556E-4</v>
      </c>
      <c r="F1418">
        <v>9881.1503909999992</v>
      </c>
      <c r="G1418">
        <f t="shared" si="45"/>
        <v>-3.3189582807574372E-3</v>
      </c>
    </row>
    <row r="1419" spans="2:7" x14ac:dyDescent="0.35">
      <c r="B1419" s="133">
        <v>44000</v>
      </c>
      <c r="C1419">
        <v>417.65603599999997</v>
      </c>
      <c r="D1419">
        <f t="shared" si="44"/>
        <v>-5.2860518500061286E-2</v>
      </c>
      <c r="F1419">
        <v>10091.650390999999</v>
      </c>
      <c r="G1419">
        <f t="shared" si="45"/>
        <v>2.1079446669296793E-2</v>
      </c>
    </row>
    <row r="1420" spans="2:7" x14ac:dyDescent="0.35">
      <c r="B1420" s="133">
        <v>44004</v>
      </c>
      <c r="C1420">
        <v>415.937073</v>
      </c>
      <c r="D1420">
        <f t="shared" si="44"/>
        <v>-4.1242313977115077E-3</v>
      </c>
      <c r="F1420">
        <v>10311.200194999999</v>
      </c>
      <c r="G1420">
        <f t="shared" si="45"/>
        <v>2.152231403298599E-2</v>
      </c>
    </row>
    <row r="1421" spans="2:7" x14ac:dyDescent="0.35">
      <c r="B1421" s="133">
        <v>44005</v>
      </c>
      <c r="C1421">
        <v>421.372681</v>
      </c>
      <c r="D1421">
        <f t="shared" si="44"/>
        <v>1.2983688135270536E-2</v>
      </c>
      <c r="F1421">
        <v>10471</v>
      </c>
      <c r="G1421">
        <f t="shared" si="45"/>
        <v>1.5378829285417494E-2</v>
      </c>
    </row>
    <row r="1422" spans="2:7" x14ac:dyDescent="0.35">
      <c r="B1422" s="133">
        <v>44006</v>
      </c>
      <c r="C1422">
        <v>412.08108499999997</v>
      </c>
      <c r="D1422">
        <f t="shared" si="44"/>
        <v>-2.2297531889880356E-2</v>
      </c>
      <c r="F1422">
        <v>10305.299805000001</v>
      </c>
      <c r="G1422">
        <f t="shared" si="45"/>
        <v>-1.5951224227439473E-2</v>
      </c>
    </row>
    <row r="1423" spans="2:7" x14ac:dyDescent="0.35">
      <c r="B1423" s="133">
        <v>44007</v>
      </c>
      <c r="C1423">
        <v>413.66067500000003</v>
      </c>
      <c r="D1423">
        <f t="shared" si="44"/>
        <v>3.8258739069838279E-3</v>
      </c>
      <c r="F1423">
        <v>10288.900390999999</v>
      </c>
      <c r="G1423">
        <f t="shared" si="45"/>
        <v>-1.5926248468293904E-3</v>
      </c>
    </row>
    <row r="1424" spans="2:7" x14ac:dyDescent="0.35">
      <c r="B1424" s="133">
        <v>44008</v>
      </c>
      <c r="C1424">
        <v>411.15191700000003</v>
      </c>
      <c r="D1424">
        <f t="shared" si="44"/>
        <v>-6.0832382067762172E-3</v>
      </c>
      <c r="F1424">
        <v>10383</v>
      </c>
      <c r="G1424">
        <f t="shared" si="45"/>
        <v>9.1041710902608677E-3</v>
      </c>
    </row>
    <row r="1425" spans="2:7" x14ac:dyDescent="0.35">
      <c r="B1425" s="133">
        <v>44011</v>
      </c>
      <c r="C1425">
        <v>412.87088</v>
      </c>
      <c r="D1425">
        <f t="shared" si="44"/>
        <v>4.172130916062537E-3</v>
      </c>
      <c r="F1425">
        <v>10312.400390999999</v>
      </c>
      <c r="G1425">
        <f t="shared" si="45"/>
        <v>-6.822760761711991E-3</v>
      </c>
    </row>
    <row r="1426" spans="2:7" x14ac:dyDescent="0.35">
      <c r="B1426" s="133">
        <v>44012</v>
      </c>
      <c r="C1426">
        <v>410.82672100000002</v>
      </c>
      <c r="D1426">
        <f t="shared" si="44"/>
        <v>-4.9633826638153626E-3</v>
      </c>
      <c r="F1426">
        <v>10302.099609000001</v>
      </c>
      <c r="G1426">
        <f t="shared" si="45"/>
        <v>-9.9937256371196697E-4</v>
      </c>
    </row>
    <row r="1427" spans="2:7" x14ac:dyDescent="0.35">
      <c r="B1427" s="133">
        <v>44013</v>
      </c>
      <c r="C1427">
        <v>407.62112400000001</v>
      </c>
      <c r="D1427">
        <f t="shared" si="44"/>
        <v>-7.8333968655801729E-3</v>
      </c>
      <c r="F1427">
        <v>10430.049805000001</v>
      </c>
      <c r="G1427">
        <f t="shared" si="45"/>
        <v>1.2343324173172269E-2</v>
      </c>
    </row>
    <row r="1428" spans="2:7" x14ac:dyDescent="0.35">
      <c r="B1428" s="133">
        <v>44014</v>
      </c>
      <c r="C1428">
        <v>413.01025399999997</v>
      </c>
      <c r="D1428">
        <f t="shared" si="44"/>
        <v>1.3134295415363526E-2</v>
      </c>
      <c r="F1428">
        <v>10551.700194999999</v>
      </c>
      <c r="G1428">
        <f t="shared" si="45"/>
        <v>1.1595958692959749E-2</v>
      </c>
    </row>
    <row r="1429" spans="2:7" x14ac:dyDescent="0.35">
      <c r="B1429" s="133">
        <v>44018</v>
      </c>
      <c r="C1429">
        <v>410.12985200000003</v>
      </c>
      <c r="D1429">
        <f t="shared" si="44"/>
        <v>-6.9985989892327122E-3</v>
      </c>
      <c r="F1429">
        <v>10763.650390999999</v>
      </c>
      <c r="G1429">
        <f t="shared" si="45"/>
        <v>1.988775000656574E-2</v>
      </c>
    </row>
    <row r="1430" spans="2:7" x14ac:dyDescent="0.35">
      <c r="B1430" s="133">
        <v>44019</v>
      </c>
      <c r="C1430">
        <v>385.92535400000003</v>
      </c>
      <c r="D1430">
        <f t="shared" si="44"/>
        <v>-6.0829854406597862E-2</v>
      </c>
      <c r="F1430">
        <v>10799.650390999999</v>
      </c>
      <c r="G1430">
        <f t="shared" si="45"/>
        <v>3.339009533920531E-3</v>
      </c>
    </row>
    <row r="1431" spans="2:7" x14ac:dyDescent="0.35">
      <c r="B1431" s="133">
        <v>44020</v>
      </c>
      <c r="C1431">
        <v>381.79058800000001</v>
      </c>
      <c r="D1431">
        <f t="shared" si="44"/>
        <v>-1.0771708006445462E-2</v>
      </c>
      <c r="F1431">
        <v>10705.75</v>
      </c>
      <c r="G1431">
        <f t="shared" si="45"/>
        <v>-8.7327820957128904E-3</v>
      </c>
    </row>
    <row r="1432" spans="2:7" x14ac:dyDescent="0.35">
      <c r="B1432" s="133">
        <v>44021</v>
      </c>
      <c r="C1432">
        <v>381.37246699999997</v>
      </c>
      <c r="D1432">
        <f t="shared" si="44"/>
        <v>-1.0957580797357023E-3</v>
      </c>
      <c r="F1432">
        <v>10813.450194999999</v>
      </c>
      <c r="G1432">
        <f t="shared" si="45"/>
        <v>1.0009767396397423E-2</v>
      </c>
    </row>
    <row r="1433" spans="2:7" x14ac:dyDescent="0.35">
      <c r="B1433" s="133">
        <v>44022</v>
      </c>
      <c r="C1433">
        <v>378.67791699999998</v>
      </c>
      <c r="D1433">
        <f t="shared" si="44"/>
        <v>-7.090480699009946E-3</v>
      </c>
      <c r="F1433">
        <v>10768.049805000001</v>
      </c>
      <c r="G1433">
        <f t="shared" si="45"/>
        <v>-4.2073495329172442E-3</v>
      </c>
    </row>
    <row r="1434" spans="2:7" x14ac:dyDescent="0.35">
      <c r="B1434" s="133">
        <v>44025</v>
      </c>
      <c r="C1434">
        <v>377.00543199999998</v>
      </c>
      <c r="D1434">
        <f t="shared" si="44"/>
        <v>-4.4264247266929541E-3</v>
      </c>
      <c r="F1434">
        <v>10802.700194999999</v>
      </c>
      <c r="G1434">
        <f t="shared" si="45"/>
        <v>3.2127227661452162E-3</v>
      </c>
    </row>
    <row r="1435" spans="2:7" x14ac:dyDescent="0.35">
      <c r="B1435" s="133">
        <v>44026</v>
      </c>
      <c r="C1435">
        <v>385.274902</v>
      </c>
      <c r="D1435">
        <f t="shared" si="44"/>
        <v>2.1697514825369715E-2</v>
      </c>
      <c r="F1435">
        <v>10607.349609000001</v>
      </c>
      <c r="G1435">
        <f t="shared" si="45"/>
        <v>-1.8249000741314265E-2</v>
      </c>
    </row>
    <row r="1436" spans="2:7" x14ac:dyDescent="0.35">
      <c r="B1436" s="133">
        <v>44027</v>
      </c>
      <c r="C1436">
        <v>375.47232100000002</v>
      </c>
      <c r="D1436">
        <f t="shared" si="44"/>
        <v>-2.5772354553833234E-2</v>
      </c>
      <c r="F1436">
        <v>10618.200194999999</v>
      </c>
      <c r="G1436">
        <f t="shared" si="45"/>
        <v>1.0224080926418339E-3</v>
      </c>
    </row>
    <row r="1437" spans="2:7" x14ac:dyDescent="0.35">
      <c r="B1437" s="133">
        <v>44028</v>
      </c>
      <c r="C1437">
        <v>377.84167500000001</v>
      </c>
      <c r="D1437">
        <f t="shared" si="44"/>
        <v>6.2905025675988194E-3</v>
      </c>
      <c r="F1437">
        <v>10739.950194999999</v>
      </c>
      <c r="G1437">
        <f t="shared" si="45"/>
        <v>1.1400923445156702E-2</v>
      </c>
    </row>
    <row r="1438" spans="2:7" x14ac:dyDescent="0.35">
      <c r="B1438" s="133">
        <v>44029</v>
      </c>
      <c r="C1438">
        <v>383.04489100000001</v>
      </c>
      <c r="D1438">
        <f t="shared" si="44"/>
        <v>1.3676932518098343E-2</v>
      </c>
      <c r="F1438">
        <v>10901.700194999999</v>
      </c>
      <c r="G1438">
        <f t="shared" si="45"/>
        <v>1.4948306531048805E-2</v>
      </c>
    </row>
    <row r="1439" spans="2:7" x14ac:dyDescent="0.35">
      <c r="B1439" s="133">
        <v>44032</v>
      </c>
      <c r="C1439">
        <v>388.06237800000002</v>
      </c>
      <c r="D1439">
        <f t="shared" si="44"/>
        <v>1.3013903553207253E-2</v>
      </c>
      <c r="F1439">
        <v>11022.200194999999</v>
      </c>
      <c r="G1439">
        <f t="shared" si="45"/>
        <v>1.0992680251153707E-2</v>
      </c>
    </row>
    <row r="1440" spans="2:7" x14ac:dyDescent="0.35">
      <c r="B1440" s="133">
        <v>44033</v>
      </c>
      <c r="C1440">
        <v>376.07626299999998</v>
      </c>
      <c r="D1440">
        <f t="shared" si="44"/>
        <v>-3.1374144791800854E-2</v>
      </c>
      <c r="F1440">
        <v>11162.25</v>
      </c>
      <c r="G1440">
        <f t="shared" si="45"/>
        <v>1.2626111020129836E-2</v>
      </c>
    </row>
    <row r="1441" spans="2:7" x14ac:dyDescent="0.35">
      <c r="B1441" s="133">
        <v>44034</v>
      </c>
      <c r="C1441">
        <v>377.19122299999998</v>
      </c>
      <c r="D1441">
        <f t="shared" si="44"/>
        <v>2.9603317147604735E-3</v>
      </c>
      <c r="F1441">
        <v>11132.599609000001</v>
      </c>
      <c r="G1441">
        <f t="shared" si="45"/>
        <v>-2.659843775652353E-3</v>
      </c>
    </row>
    <row r="1442" spans="2:7" x14ac:dyDescent="0.35">
      <c r="B1442" s="133">
        <v>44035</v>
      </c>
      <c r="C1442">
        <v>384.67095899999998</v>
      </c>
      <c r="D1442">
        <f t="shared" si="44"/>
        <v>1.9636035250861394E-2</v>
      </c>
      <c r="F1442">
        <v>11215.450194999999</v>
      </c>
      <c r="G1442">
        <f t="shared" si="45"/>
        <v>7.4146036271468376E-3</v>
      </c>
    </row>
    <row r="1443" spans="2:7" x14ac:dyDescent="0.35">
      <c r="B1443" s="133">
        <v>44036</v>
      </c>
      <c r="C1443">
        <v>378.53851300000002</v>
      </c>
      <c r="D1443">
        <f t="shared" si="44"/>
        <v>-1.6070497564124448E-2</v>
      </c>
      <c r="F1443">
        <v>11194.150390999999</v>
      </c>
      <c r="G1443">
        <f t="shared" si="45"/>
        <v>-1.900954042655633E-3</v>
      </c>
    </row>
    <row r="1444" spans="2:7" x14ac:dyDescent="0.35">
      <c r="B1444" s="133">
        <v>44039</v>
      </c>
      <c r="C1444">
        <v>373.33523600000001</v>
      </c>
      <c r="D1444">
        <f t="shared" si="44"/>
        <v>-1.3841047315795059E-2</v>
      </c>
      <c r="F1444">
        <v>11131.799805000001</v>
      </c>
      <c r="G1444">
        <f t="shared" si="45"/>
        <v>-5.5854955827120733E-3</v>
      </c>
    </row>
    <row r="1445" spans="2:7" x14ac:dyDescent="0.35">
      <c r="B1445" s="133">
        <v>44040</v>
      </c>
      <c r="C1445">
        <v>372.73129299999999</v>
      </c>
      <c r="D1445">
        <f t="shared" si="44"/>
        <v>-1.6190061031952237E-3</v>
      </c>
      <c r="F1445">
        <v>11300.549805000001</v>
      </c>
      <c r="G1445">
        <f t="shared" si="45"/>
        <v>1.5045520083030939E-2</v>
      </c>
    </row>
    <row r="1446" spans="2:7" x14ac:dyDescent="0.35">
      <c r="B1446" s="133">
        <v>44041</v>
      </c>
      <c r="C1446">
        <v>373.19589200000001</v>
      </c>
      <c r="D1446">
        <f t="shared" si="44"/>
        <v>1.2456954765061765E-3</v>
      </c>
      <c r="F1446">
        <v>11202.849609000001</v>
      </c>
      <c r="G1446">
        <f t="shared" si="45"/>
        <v>-8.6832045300137516E-3</v>
      </c>
    </row>
    <row r="1447" spans="2:7" x14ac:dyDescent="0.35">
      <c r="B1447" s="133">
        <v>44042</v>
      </c>
      <c r="C1447">
        <v>373.75338699999998</v>
      </c>
      <c r="D1447">
        <f t="shared" si="44"/>
        <v>1.4927254612661996E-3</v>
      </c>
      <c r="F1447">
        <v>11102.150390999999</v>
      </c>
      <c r="G1447">
        <f t="shared" si="45"/>
        <v>-9.0293568402010013E-3</v>
      </c>
    </row>
    <row r="1448" spans="2:7" x14ac:dyDescent="0.35">
      <c r="B1448" s="133">
        <v>44043</v>
      </c>
      <c r="C1448">
        <v>374.86834700000003</v>
      </c>
      <c r="D1448">
        <f t="shared" si="44"/>
        <v>2.9787027914135239E-3</v>
      </c>
      <c r="F1448">
        <v>11073.450194999999</v>
      </c>
      <c r="G1448">
        <f t="shared" si="45"/>
        <v>-2.5884495811638437E-3</v>
      </c>
    </row>
    <row r="1449" spans="2:7" x14ac:dyDescent="0.35">
      <c r="B1449" s="133">
        <v>44046</v>
      </c>
      <c r="C1449">
        <v>365.065765</v>
      </c>
      <c r="D1449">
        <f t="shared" si="44"/>
        <v>-2.64973742280438E-2</v>
      </c>
      <c r="F1449">
        <v>10891.599609000001</v>
      </c>
      <c r="G1449">
        <f t="shared" si="45"/>
        <v>-1.6558554856330752E-2</v>
      </c>
    </row>
    <row r="1450" spans="2:7" x14ac:dyDescent="0.35">
      <c r="B1450" s="133">
        <v>44047</v>
      </c>
      <c r="C1450">
        <v>360.83807400000001</v>
      </c>
      <c r="D1450">
        <f t="shared" si="44"/>
        <v>-1.1648206206095454E-2</v>
      </c>
      <c r="F1450">
        <v>11095.25</v>
      </c>
      <c r="G1450">
        <f t="shared" si="45"/>
        <v>1.852527476638648E-2</v>
      </c>
    </row>
    <row r="1451" spans="2:7" x14ac:dyDescent="0.35">
      <c r="B1451" s="133">
        <v>44048</v>
      </c>
      <c r="C1451">
        <v>365.99490400000002</v>
      </c>
      <c r="D1451">
        <f t="shared" si="44"/>
        <v>1.4190100578699074E-2</v>
      </c>
      <c r="F1451">
        <v>11101.650390999999</v>
      </c>
      <c r="G1451">
        <f t="shared" si="45"/>
        <v>5.7669233673537576E-4</v>
      </c>
    </row>
    <row r="1452" spans="2:7" x14ac:dyDescent="0.35">
      <c r="B1452" s="133">
        <v>44049</v>
      </c>
      <c r="C1452">
        <v>360.69869999999997</v>
      </c>
      <c r="D1452">
        <f t="shared" si="44"/>
        <v>-1.4576426007300093E-2</v>
      </c>
      <c r="F1452">
        <v>11200.150390999999</v>
      </c>
      <c r="G1452">
        <f t="shared" si="45"/>
        <v>8.8334248389435651E-3</v>
      </c>
    </row>
    <row r="1453" spans="2:7" x14ac:dyDescent="0.35">
      <c r="B1453" s="133">
        <v>44050</v>
      </c>
      <c r="C1453">
        <v>360.605774</v>
      </c>
      <c r="D1453">
        <f t="shared" si="44"/>
        <v>-2.5766095695699352E-4</v>
      </c>
      <c r="F1453">
        <v>11214.049805000001</v>
      </c>
      <c r="G1453">
        <f t="shared" si="45"/>
        <v>1.2402330362097972E-3</v>
      </c>
    </row>
    <row r="1454" spans="2:7" x14ac:dyDescent="0.35">
      <c r="B1454" s="133">
        <v>44053</v>
      </c>
      <c r="C1454">
        <v>361.62789900000001</v>
      </c>
      <c r="D1454">
        <f t="shared" si="44"/>
        <v>2.8304570130311185E-3</v>
      </c>
      <c r="F1454">
        <v>11270.150390999999</v>
      </c>
      <c r="G1454">
        <f t="shared" si="45"/>
        <v>4.9902333132578617E-3</v>
      </c>
    </row>
    <row r="1455" spans="2:7" x14ac:dyDescent="0.35">
      <c r="B1455" s="133">
        <v>44054</v>
      </c>
      <c r="C1455">
        <v>361.81366000000003</v>
      </c>
      <c r="D1455">
        <f t="shared" si="44"/>
        <v>5.1354805864169714E-4</v>
      </c>
      <c r="F1455">
        <v>11322.5</v>
      </c>
      <c r="G1455">
        <f t="shared" si="45"/>
        <v>4.6342241200098711E-3</v>
      </c>
    </row>
    <row r="1456" spans="2:7" x14ac:dyDescent="0.35">
      <c r="B1456" s="133">
        <v>44055</v>
      </c>
      <c r="C1456">
        <v>368.64297499999998</v>
      </c>
      <c r="D1456">
        <f t="shared" si="44"/>
        <v>1.8699300324319382E-2</v>
      </c>
      <c r="F1456">
        <v>11308.400390999999</v>
      </c>
      <c r="G1456">
        <f t="shared" si="45"/>
        <v>-1.2460494793135079E-3</v>
      </c>
    </row>
    <row r="1457" spans="2:7" x14ac:dyDescent="0.35">
      <c r="B1457" s="133">
        <v>44056</v>
      </c>
      <c r="C1457">
        <v>365.48388699999998</v>
      </c>
      <c r="D1457">
        <f t="shared" si="44"/>
        <v>-8.6064348361531186E-3</v>
      </c>
      <c r="F1457">
        <v>11300.450194999999</v>
      </c>
      <c r="G1457">
        <f t="shared" si="45"/>
        <v>-7.0328177873903283E-4</v>
      </c>
    </row>
    <row r="1458" spans="2:7" x14ac:dyDescent="0.35">
      <c r="B1458" s="133">
        <v>44057</v>
      </c>
      <c r="C1458">
        <v>360.466431</v>
      </c>
      <c r="D1458">
        <f t="shared" si="44"/>
        <v>-1.3823358905300835E-2</v>
      </c>
      <c r="F1458">
        <v>11178.400390999999</v>
      </c>
      <c r="G1458">
        <f t="shared" si="45"/>
        <v>-1.0859185427906671E-2</v>
      </c>
    </row>
    <row r="1459" spans="2:7" x14ac:dyDescent="0.35">
      <c r="B1459" s="133">
        <v>44060</v>
      </c>
      <c r="C1459">
        <v>364.92636099999999</v>
      </c>
      <c r="D1459">
        <f t="shared" si="44"/>
        <v>1.2296748045706102E-2</v>
      </c>
      <c r="F1459">
        <v>11247.099609000001</v>
      </c>
      <c r="G1459">
        <f t="shared" si="45"/>
        <v>6.1269031154590758E-3</v>
      </c>
    </row>
    <row r="1460" spans="2:7" x14ac:dyDescent="0.35">
      <c r="B1460" s="133">
        <v>44061</v>
      </c>
      <c r="C1460">
        <v>365.62326000000002</v>
      </c>
      <c r="D1460">
        <f t="shared" si="44"/>
        <v>1.9078764572853534E-3</v>
      </c>
      <c r="F1460">
        <v>11385.349609000001</v>
      </c>
      <c r="G1460">
        <f t="shared" si="45"/>
        <v>1.2217124027715562E-2</v>
      </c>
    </row>
    <row r="1461" spans="2:7" x14ac:dyDescent="0.35">
      <c r="B1461" s="133">
        <v>44062</v>
      </c>
      <c r="C1461">
        <v>367.20281999999997</v>
      </c>
      <c r="D1461">
        <f t="shared" si="44"/>
        <v>4.3108794549703696E-3</v>
      </c>
      <c r="F1461">
        <v>11408.400390999999</v>
      </c>
      <c r="G1461">
        <f t="shared" si="45"/>
        <v>2.0225535383920482E-3</v>
      </c>
    </row>
    <row r="1462" spans="2:7" x14ac:dyDescent="0.35">
      <c r="B1462" s="133">
        <v>44063</v>
      </c>
      <c r="C1462">
        <v>381.00076300000001</v>
      </c>
      <c r="D1462">
        <f t="shared" si="44"/>
        <v>3.6887039293959305E-2</v>
      </c>
      <c r="F1462">
        <v>11312.200194999999</v>
      </c>
      <c r="G1462">
        <f t="shared" si="45"/>
        <v>-8.4681538684290847E-3</v>
      </c>
    </row>
    <row r="1463" spans="2:7" x14ac:dyDescent="0.35">
      <c r="B1463" s="133">
        <v>44064</v>
      </c>
      <c r="C1463">
        <v>386.52926600000001</v>
      </c>
      <c r="D1463">
        <f t="shared" si="44"/>
        <v>1.4406207980662208E-2</v>
      </c>
      <c r="F1463">
        <v>11371.599609000001</v>
      </c>
      <c r="G1463">
        <f t="shared" si="45"/>
        <v>5.2371780989617029E-3</v>
      </c>
    </row>
    <row r="1464" spans="2:7" x14ac:dyDescent="0.35">
      <c r="B1464" s="133">
        <v>44067</v>
      </c>
      <c r="C1464">
        <v>388.201752</v>
      </c>
      <c r="D1464">
        <f t="shared" si="44"/>
        <v>4.3175981322537806E-3</v>
      </c>
      <c r="F1464">
        <v>11466.450194999999</v>
      </c>
      <c r="G1464">
        <f t="shared" si="45"/>
        <v>8.3064125156496853E-3</v>
      </c>
    </row>
    <row r="1465" spans="2:7" x14ac:dyDescent="0.35">
      <c r="B1465" s="133">
        <v>44068</v>
      </c>
      <c r="C1465">
        <v>384.159943</v>
      </c>
      <c r="D1465">
        <f t="shared" si="44"/>
        <v>-1.0466199765028376E-2</v>
      </c>
      <c r="F1465">
        <v>11472.25</v>
      </c>
      <c r="G1465">
        <f t="shared" si="45"/>
        <v>5.0567861947584862E-4</v>
      </c>
    </row>
    <row r="1466" spans="2:7" x14ac:dyDescent="0.35">
      <c r="B1466" s="133">
        <v>44069</v>
      </c>
      <c r="C1466">
        <v>384.252838</v>
      </c>
      <c r="D1466">
        <f t="shared" si="44"/>
        <v>2.4178411070057234E-4</v>
      </c>
      <c r="F1466">
        <v>11549.599609000001</v>
      </c>
      <c r="G1466">
        <f t="shared" si="45"/>
        <v>6.7196946699834567E-3</v>
      </c>
    </row>
    <row r="1467" spans="2:7" x14ac:dyDescent="0.35">
      <c r="B1467" s="133">
        <v>44070</v>
      </c>
      <c r="C1467">
        <v>378.07397500000002</v>
      </c>
      <c r="D1467">
        <f t="shared" si="44"/>
        <v>-1.6210890677121198E-2</v>
      </c>
      <c r="F1467">
        <v>11559.25</v>
      </c>
      <c r="G1467">
        <f t="shared" si="45"/>
        <v>8.3521176729040036E-4</v>
      </c>
    </row>
    <row r="1468" spans="2:7" x14ac:dyDescent="0.35">
      <c r="B1468" s="133">
        <v>44071</v>
      </c>
      <c r="C1468">
        <v>381.83703600000001</v>
      </c>
      <c r="D1468">
        <f t="shared" si="44"/>
        <v>9.9040327231023125E-3</v>
      </c>
      <c r="F1468">
        <v>11647.599609000001</v>
      </c>
      <c r="G1468">
        <f t="shared" si="45"/>
        <v>7.6141343894162153E-3</v>
      </c>
    </row>
    <row r="1469" spans="2:7" x14ac:dyDescent="0.35">
      <c r="B1469" s="133">
        <v>44074</v>
      </c>
      <c r="C1469">
        <v>366.73825099999999</v>
      </c>
      <c r="D1469">
        <f t="shared" si="44"/>
        <v>-4.0345529190481288E-2</v>
      </c>
      <c r="F1469">
        <v>11387.5</v>
      </c>
      <c r="G1469">
        <f t="shared" si="45"/>
        <v>-2.2583854050111062E-2</v>
      </c>
    </row>
    <row r="1470" spans="2:7" x14ac:dyDescent="0.35">
      <c r="B1470" s="133">
        <v>44075</v>
      </c>
      <c r="C1470">
        <v>366.50595099999998</v>
      </c>
      <c r="D1470">
        <f t="shared" si="44"/>
        <v>-6.3362248794688594E-4</v>
      </c>
      <c r="F1470">
        <v>11470.25</v>
      </c>
      <c r="G1470">
        <f t="shared" si="45"/>
        <v>7.2404643072113339E-3</v>
      </c>
    </row>
    <row r="1471" spans="2:7" x14ac:dyDescent="0.35">
      <c r="B1471" s="133">
        <v>44076</v>
      </c>
      <c r="C1471">
        <v>372.59191900000002</v>
      </c>
      <c r="D1471">
        <f t="shared" si="44"/>
        <v>1.6469011219375457E-2</v>
      </c>
      <c r="F1471">
        <v>11535</v>
      </c>
      <c r="G1471">
        <f t="shared" si="45"/>
        <v>5.6291647324288943E-3</v>
      </c>
    </row>
    <row r="1472" spans="2:7" x14ac:dyDescent="0.35">
      <c r="B1472" s="133">
        <v>44077</v>
      </c>
      <c r="C1472">
        <v>380.211029</v>
      </c>
      <c r="D1472">
        <f t="shared" si="44"/>
        <v>2.0242668255331251E-2</v>
      </c>
      <c r="F1472">
        <v>11527.450194999999</v>
      </c>
      <c r="G1472">
        <f t="shared" si="45"/>
        <v>-6.547270741713221E-4</v>
      </c>
    </row>
    <row r="1473" spans="2:7" x14ac:dyDescent="0.35">
      <c r="B1473" s="133">
        <v>44078</v>
      </c>
      <c r="C1473">
        <v>372.35968000000003</v>
      </c>
      <c r="D1473">
        <f t="shared" si="44"/>
        <v>-2.0866169185688122E-2</v>
      </c>
      <c r="F1473">
        <v>11333.849609000001</v>
      </c>
      <c r="G1473">
        <f t="shared" si="45"/>
        <v>-1.69373759057397E-2</v>
      </c>
    </row>
    <row r="1474" spans="2:7" x14ac:dyDescent="0.35">
      <c r="B1474" s="133">
        <v>44081</v>
      </c>
      <c r="C1474">
        <v>369.47924799999998</v>
      </c>
      <c r="D1474">
        <f t="shared" si="44"/>
        <v>-7.7656924350334566E-3</v>
      </c>
      <c r="F1474">
        <v>11355.049805000001</v>
      </c>
      <c r="G1474">
        <f t="shared" si="45"/>
        <v>1.8687730755885309E-3</v>
      </c>
    </row>
    <row r="1475" spans="2:7" x14ac:dyDescent="0.35">
      <c r="B1475" s="133">
        <v>44082</v>
      </c>
      <c r="C1475">
        <v>362.46408100000002</v>
      </c>
      <c r="D1475">
        <f t="shared" si="44"/>
        <v>-1.916919394074712E-2</v>
      </c>
      <c r="F1475">
        <v>11317.349609000001</v>
      </c>
      <c r="G1475">
        <f t="shared" si="45"/>
        <v>-3.3256498404452715E-3</v>
      </c>
    </row>
    <row r="1476" spans="2:7" x14ac:dyDescent="0.35">
      <c r="B1476" s="133">
        <v>44083</v>
      </c>
      <c r="C1476">
        <v>364.55471799999998</v>
      </c>
      <c r="D1476">
        <f t="shared" si="44"/>
        <v>5.751275663212538E-3</v>
      </c>
      <c r="F1476">
        <v>11278</v>
      </c>
      <c r="G1476">
        <f t="shared" si="45"/>
        <v>-3.4829864959587471E-3</v>
      </c>
    </row>
    <row r="1477" spans="2:7" x14ac:dyDescent="0.35">
      <c r="B1477" s="133">
        <v>44084</v>
      </c>
      <c r="C1477">
        <v>360.79159499999997</v>
      </c>
      <c r="D1477">
        <f t="shared" si="44"/>
        <v>-1.0376165689379768E-2</v>
      </c>
      <c r="F1477">
        <v>11449.25</v>
      </c>
      <c r="G1477">
        <f t="shared" si="45"/>
        <v>1.507030028649042E-2</v>
      </c>
    </row>
    <row r="1478" spans="2:7" x14ac:dyDescent="0.35">
      <c r="B1478" s="133">
        <v>44085</v>
      </c>
      <c r="C1478">
        <v>374.82186899999999</v>
      </c>
      <c r="D1478">
        <f t="shared" si="44"/>
        <v>3.8150404651990676E-2</v>
      </c>
      <c r="F1478">
        <v>11464.450194999999</v>
      </c>
      <c r="G1478">
        <f t="shared" si="45"/>
        <v>1.3267344078249912E-3</v>
      </c>
    </row>
    <row r="1479" spans="2:7" x14ac:dyDescent="0.35">
      <c r="B1479" s="133">
        <v>44088</v>
      </c>
      <c r="C1479">
        <v>379.37472500000001</v>
      </c>
      <c r="D1479">
        <f t="shared" ref="D1479:D1542" si="46">LN(C1479/C1478)</f>
        <v>1.2073539822488169E-2</v>
      </c>
      <c r="F1479">
        <v>11440.049805000001</v>
      </c>
      <c r="G1479">
        <f t="shared" si="45"/>
        <v>-2.1306205532146271E-3</v>
      </c>
    </row>
    <row r="1480" spans="2:7" x14ac:dyDescent="0.35">
      <c r="B1480" s="133">
        <v>44089</v>
      </c>
      <c r="C1480">
        <v>389.92062399999998</v>
      </c>
      <c r="D1480">
        <f t="shared" si="46"/>
        <v>2.7418753266829476E-2</v>
      </c>
      <c r="F1480">
        <v>11521.799805000001</v>
      </c>
      <c r="G1480">
        <f t="shared" ref="G1480:G1543" si="47">LN(F1480/F1479)</f>
        <v>7.1205366114552417E-3</v>
      </c>
    </row>
    <row r="1481" spans="2:7" x14ac:dyDescent="0.35">
      <c r="B1481" s="133">
        <v>44090</v>
      </c>
      <c r="C1481">
        <v>384.02053799999999</v>
      </c>
      <c r="D1481">
        <f t="shared" si="46"/>
        <v>-1.5247154671399286E-2</v>
      </c>
      <c r="F1481">
        <v>11604.549805000001</v>
      </c>
      <c r="G1481">
        <f t="shared" si="47"/>
        <v>7.1563696437893613E-3</v>
      </c>
    </row>
    <row r="1482" spans="2:7" x14ac:dyDescent="0.35">
      <c r="B1482" s="133">
        <v>44091</v>
      </c>
      <c r="C1482">
        <v>391.27066000000002</v>
      </c>
      <c r="D1482">
        <f t="shared" si="46"/>
        <v>1.8703510039554699E-2</v>
      </c>
      <c r="F1482">
        <v>11516.099609000001</v>
      </c>
      <c r="G1482">
        <f t="shared" si="47"/>
        <v>-7.6512234508909404E-3</v>
      </c>
    </row>
    <row r="1483" spans="2:7" x14ac:dyDescent="0.35">
      <c r="B1483" s="133">
        <v>44092</v>
      </c>
      <c r="C1483">
        <v>392.39325000000002</v>
      </c>
      <c r="D1483">
        <f t="shared" si="46"/>
        <v>2.8649801363491234E-3</v>
      </c>
      <c r="F1483">
        <v>11504.950194999999</v>
      </c>
      <c r="G1483">
        <f t="shared" si="47"/>
        <v>-9.6862783988236462E-4</v>
      </c>
    </row>
    <row r="1484" spans="2:7" x14ac:dyDescent="0.35">
      <c r="B1484" s="133">
        <v>44095</v>
      </c>
      <c r="C1484">
        <v>388.08993500000003</v>
      </c>
      <c r="D1484">
        <f t="shared" si="46"/>
        <v>-1.1027421707443938E-2</v>
      </c>
      <c r="F1484">
        <v>11250.549805000001</v>
      </c>
      <c r="G1484">
        <f t="shared" si="47"/>
        <v>-2.2360395478753143E-2</v>
      </c>
    </row>
    <row r="1485" spans="2:7" x14ac:dyDescent="0.35">
      <c r="B1485" s="133">
        <v>44096</v>
      </c>
      <c r="C1485">
        <v>384.30117799999999</v>
      </c>
      <c r="D1485">
        <f t="shared" si="46"/>
        <v>-9.810541121291233E-3</v>
      </c>
      <c r="F1485">
        <v>11153.650390999999</v>
      </c>
      <c r="G1485">
        <f t="shared" si="47"/>
        <v>-8.6501653585190387E-3</v>
      </c>
    </row>
    <row r="1486" spans="2:7" x14ac:dyDescent="0.35">
      <c r="B1486" s="133">
        <v>44097</v>
      </c>
      <c r="C1486">
        <v>381.16726699999998</v>
      </c>
      <c r="D1486">
        <f t="shared" si="46"/>
        <v>-8.1882630971028669E-3</v>
      </c>
      <c r="F1486">
        <v>11131.849609000001</v>
      </c>
      <c r="G1486">
        <f t="shared" si="47"/>
        <v>-1.9564998724956881E-3</v>
      </c>
    </row>
    <row r="1487" spans="2:7" x14ac:dyDescent="0.35">
      <c r="B1487" s="133">
        <v>44098</v>
      </c>
      <c r="C1487">
        <v>367.08810399999999</v>
      </c>
      <c r="D1487">
        <f t="shared" si="46"/>
        <v>-3.7636415143974887E-2</v>
      </c>
      <c r="F1487">
        <v>10805.549805000001</v>
      </c>
      <c r="G1487">
        <f t="shared" si="47"/>
        <v>-2.9750460803689798E-2</v>
      </c>
    </row>
    <row r="1488" spans="2:7" x14ac:dyDescent="0.35">
      <c r="B1488" s="133">
        <v>44099</v>
      </c>
      <c r="C1488">
        <v>377.19143700000001</v>
      </c>
      <c r="D1488">
        <f t="shared" si="46"/>
        <v>2.7150964378416621E-2</v>
      </c>
      <c r="F1488">
        <v>11050.25</v>
      </c>
      <c r="G1488">
        <f t="shared" si="47"/>
        <v>2.2393179165117454E-2</v>
      </c>
    </row>
    <row r="1489" spans="2:7" x14ac:dyDescent="0.35">
      <c r="B1489" s="133">
        <v>44102</v>
      </c>
      <c r="C1489">
        <v>377.89306599999998</v>
      </c>
      <c r="D1489">
        <f t="shared" si="46"/>
        <v>1.8584124005905311E-3</v>
      </c>
      <c r="F1489">
        <v>11227.549805000001</v>
      </c>
      <c r="G1489">
        <f t="shared" si="47"/>
        <v>1.5917509810772165E-2</v>
      </c>
    </row>
    <row r="1490" spans="2:7" x14ac:dyDescent="0.35">
      <c r="B1490" s="133">
        <v>44103</v>
      </c>
      <c r="C1490">
        <v>366.01226800000001</v>
      </c>
      <c r="D1490">
        <f t="shared" si="46"/>
        <v>-3.1944409452290788E-2</v>
      </c>
      <c r="F1490">
        <v>11222.400390999999</v>
      </c>
      <c r="G1490">
        <f t="shared" si="47"/>
        <v>-4.5874614824096248E-4</v>
      </c>
    </row>
    <row r="1491" spans="2:7" x14ac:dyDescent="0.35">
      <c r="B1491" s="133">
        <v>44104</v>
      </c>
      <c r="C1491">
        <v>362.083191</v>
      </c>
      <c r="D1491">
        <f t="shared" si="46"/>
        <v>-1.0792857149393178E-2</v>
      </c>
      <c r="F1491">
        <v>11247.549805000001</v>
      </c>
      <c r="G1491">
        <f t="shared" si="47"/>
        <v>2.2384940137650765E-3</v>
      </c>
    </row>
    <row r="1492" spans="2:7" x14ac:dyDescent="0.35">
      <c r="B1492" s="133">
        <v>44105</v>
      </c>
      <c r="C1492">
        <v>375.133331</v>
      </c>
      <c r="D1492">
        <f t="shared" si="46"/>
        <v>3.5407517295155448E-2</v>
      </c>
      <c r="F1492">
        <v>11416.950194999999</v>
      </c>
      <c r="G1492">
        <f t="shared" si="47"/>
        <v>1.4948800511772543E-2</v>
      </c>
    </row>
    <row r="1493" spans="2:7" x14ac:dyDescent="0.35">
      <c r="B1493" s="133">
        <v>44109</v>
      </c>
      <c r="C1493">
        <v>364.42190599999998</v>
      </c>
      <c r="D1493">
        <f t="shared" si="46"/>
        <v>-2.896923327414647E-2</v>
      </c>
      <c r="F1493">
        <v>11503.349609000001</v>
      </c>
      <c r="G1493">
        <f t="shared" si="47"/>
        <v>7.539152975766821E-3</v>
      </c>
    </row>
    <row r="1494" spans="2:7" x14ac:dyDescent="0.35">
      <c r="B1494" s="133">
        <v>44110</v>
      </c>
      <c r="C1494">
        <v>364.51550300000002</v>
      </c>
      <c r="D1494">
        <f t="shared" si="46"/>
        <v>2.5680394327081655E-4</v>
      </c>
      <c r="F1494">
        <v>11662.400390999999</v>
      </c>
      <c r="G1494">
        <f t="shared" si="47"/>
        <v>1.3731761866299826E-2</v>
      </c>
    </row>
    <row r="1495" spans="2:7" x14ac:dyDescent="0.35">
      <c r="B1495" s="133">
        <v>44111</v>
      </c>
      <c r="C1495">
        <v>359.37027</v>
      </c>
      <c r="D1495">
        <f t="shared" si="46"/>
        <v>-1.4215833054314663E-2</v>
      </c>
      <c r="F1495">
        <v>11738.849609000001</v>
      </c>
      <c r="G1495">
        <f t="shared" si="47"/>
        <v>6.5337954144308961E-3</v>
      </c>
    </row>
    <row r="1496" spans="2:7" x14ac:dyDescent="0.35">
      <c r="B1496" s="133">
        <v>44112</v>
      </c>
      <c r="C1496">
        <v>365.26391599999999</v>
      </c>
      <c r="D1496">
        <f t="shared" si="46"/>
        <v>1.6266900110710612E-2</v>
      </c>
      <c r="F1496">
        <v>11834.599609000001</v>
      </c>
      <c r="G1496">
        <f t="shared" si="47"/>
        <v>8.1235907126623267E-3</v>
      </c>
    </row>
    <row r="1497" spans="2:7" x14ac:dyDescent="0.35">
      <c r="B1497" s="133">
        <v>44113</v>
      </c>
      <c r="C1497">
        <v>356.98477200000002</v>
      </c>
      <c r="D1497">
        <f t="shared" si="46"/>
        <v>-2.2927024428894417E-2</v>
      </c>
      <c r="F1497">
        <v>11914.200194999999</v>
      </c>
      <c r="G1497">
        <f t="shared" si="47"/>
        <v>6.7035711064778927E-3</v>
      </c>
    </row>
    <row r="1498" spans="2:7" x14ac:dyDescent="0.35">
      <c r="B1498" s="133">
        <v>44116</v>
      </c>
      <c r="C1498">
        <v>347.957245</v>
      </c>
      <c r="D1498">
        <f t="shared" si="46"/>
        <v>-2.5613512376421323E-2</v>
      </c>
      <c r="F1498">
        <v>11930.950194999999</v>
      </c>
      <c r="G1498">
        <f t="shared" si="47"/>
        <v>1.4048980594421579E-3</v>
      </c>
    </row>
    <row r="1499" spans="2:7" x14ac:dyDescent="0.35">
      <c r="B1499" s="133">
        <v>44117</v>
      </c>
      <c r="C1499">
        <v>342.06362899999999</v>
      </c>
      <c r="D1499">
        <f t="shared" si="46"/>
        <v>-1.7082843566155852E-2</v>
      </c>
      <c r="F1499">
        <v>11934.5</v>
      </c>
      <c r="G1499">
        <f t="shared" si="47"/>
        <v>2.9748485758077591E-4</v>
      </c>
    </row>
    <row r="1500" spans="2:7" x14ac:dyDescent="0.35">
      <c r="B1500" s="133">
        <v>44118</v>
      </c>
      <c r="C1500">
        <v>348.93951399999997</v>
      </c>
      <c r="D1500">
        <f t="shared" si="46"/>
        <v>1.9901825396087508E-2</v>
      </c>
      <c r="F1500">
        <v>11971.049805000001</v>
      </c>
      <c r="G1500">
        <f t="shared" si="47"/>
        <v>3.0578534087648663E-3</v>
      </c>
    </row>
    <row r="1501" spans="2:7" x14ac:dyDescent="0.35">
      <c r="B1501" s="133">
        <v>44119</v>
      </c>
      <c r="C1501">
        <v>350.29599000000002</v>
      </c>
      <c r="D1501">
        <f t="shared" si="46"/>
        <v>3.8798879458663707E-3</v>
      </c>
      <c r="F1501">
        <v>11680.349609000001</v>
      </c>
      <c r="G1501">
        <f t="shared" si="47"/>
        <v>-2.4583309502200015E-2</v>
      </c>
    </row>
    <row r="1502" spans="2:7" x14ac:dyDescent="0.35">
      <c r="B1502" s="133">
        <v>44120</v>
      </c>
      <c r="C1502">
        <v>352.54116800000003</v>
      </c>
      <c r="D1502">
        <f t="shared" si="46"/>
        <v>6.3889212784812542E-3</v>
      </c>
      <c r="F1502">
        <v>11762.450194999999</v>
      </c>
      <c r="G1502">
        <f t="shared" si="47"/>
        <v>7.0043614541008903E-3</v>
      </c>
    </row>
    <row r="1503" spans="2:7" x14ac:dyDescent="0.35">
      <c r="B1503" s="133">
        <v>44123</v>
      </c>
      <c r="C1503">
        <v>352.30728099999999</v>
      </c>
      <c r="D1503">
        <f t="shared" si="46"/>
        <v>-6.6365190677851146E-4</v>
      </c>
      <c r="F1503">
        <v>11873.049805000001</v>
      </c>
      <c r="G1503">
        <f t="shared" si="47"/>
        <v>9.3588388029971371E-3</v>
      </c>
    </row>
    <row r="1504" spans="2:7" x14ac:dyDescent="0.35">
      <c r="B1504" s="133">
        <v>44124</v>
      </c>
      <c r="C1504">
        <v>352.30728099999999</v>
      </c>
      <c r="D1504">
        <f t="shared" si="46"/>
        <v>0</v>
      </c>
      <c r="F1504">
        <v>11896.799805000001</v>
      </c>
      <c r="G1504">
        <f t="shared" si="47"/>
        <v>1.9983305147595162E-3</v>
      </c>
    </row>
    <row r="1505" spans="2:7" x14ac:dyDescent="0.35">
      <c r="B1505" s="133">
        <v>44125</v>
      </c>
      <c r="C1505">
        <v>356.002411</v>
      </c>
      <c r="D1505">
        <f t="shared" si="46"/>
        <v>1.0433751122243942E-2</v>
      </c>
      <c r="F1505">
        <v>11937.650390999999</v>
      </c>
      <c r="G1505">
        <f t="shared" si="47"/>
        <v>3.4278639250702992E-3</v>
      </c>
    </row>
    <row r="1506" spans="2:7" x14ac:dyDescent="0.35">
      <c r="B1506" s="133">
        <v>44126</v>
      </c>
      <c r="C1506">
        <v>366.33969100000002</v>
      </c>
      <c r="D1506">
        <f t="shared" si="46"/>
        <v>2.8623517151972179E-2</v>
      </c>
      <c r="F1506">
        <v>11896.450194999999</v>
      </c>
      <c r="G1506">
        <f t="shared" si="47"/>
        <v>-3.4572512513100719E-3</v>
      </c>
    </row>
    <row r="1507" spans="2:7" x14ac:dyDescent="0.35">
      <c r="B1507" s="133">
        <v>44127</v>
      </c>
      <c r="C1507">
        <v>366.854218</v>
      </c>
      <c r="D1507">
        <f t="shared" si="46"/>
        <v>1.4035225283434358E-3</v>
      </c>
      <c r="F1507">
        <v>11930.349609000001</v>
      </c>
      <c r="G1507">
        <f t="shared" si="47"/>
        <v>2.845488034643978E-3</v>
      </c>
    </row>
    <row r="1508" spans="2:7" x14ac:dyDescent="0.35">
      <c r="B1508" s="133">
        <v>44130</v>
      </c>
      <c r="C1508">
        <v>367.55587800000001</v>
      </c>
      <c r="D1508">
        <f t="shared" si="46"/>
        <v>1.9108130928857736E-3</v>
      </c>
      <c r="F1508">
        <v>11767.75</v>
      </c>
      <c r="G1508">
        <f t="shared" si="47"/>
        <v>-1.3722801687965868E-2</v>
      </c>
    </row>
    <row r="1509" spans="2:7" x14ac:dyDescent="0.35">
      <c r="B1509" s="133">
        <v>44131</v>
      </c>
      <c r="C1509">
        <v>382.710846</v>
      </c>
      <c r="D1509">
        <f t="shared" si="46"/>
        <v>4.0404376692726451E-2</v>
      </c>
      <c r="F1509">
        <v>11889.400390999999</v>
      </c>
      <c r="G1509">
        <f t="shared" si="47"/>
        <v>1.0284540720444067E-2</v>
      </c>
    </row>
    <row r="1510" spans="2:7" x14ac:dyDescent="0.35">
      <c r="B1510" s="133">
        <v>44132</v>
      </c>
      <c r="C1510">
        <v>380.37213100000002</v>
      </c>
      <c r="D1510">
        <f t="shared" si="46"/>
        <v>-6.1296671349325826E-3</v>
      </c>
      <c r="F1510">
        <v>11729.599609000001</v>
      </c>
      <c r="G1510">
        <f t="shared" si="47"/>
        <v>-1.3531751589542172E-2</v>
      </c>
    </row>
    <row r="1511" spans="2:7" x14ac:dyDescent="0.35">
      <c r="B1511" s="133">
        <v>44133</v>
      </c>
      <c r="C1511">
        <v>380.65280200000001</v>
      </c>
      <c r="D1511">
        <f t="shared" si="46"/>
        <v>7.3761318599380036E-4</v>
      </c>
      <c r="F1511">
        <v>11670.799805000001</v>
      </c>
      <c r="G1511">
        <f t="shared" si="47"/>
        <v>-5.0255490698555899E-3</v>
      </c>
    </row>
    <row r="1512" spans="2:7" x14ac:dyDescent="0.35">
      <c r="B1512" s="133">
        <v>44134</v>
      </c>
      <c r="C1512">
        <v>376.39627100000001</v>
      </c>
      <c r="D1512">
        <f t="shared" si="46"/>
        <v>-1.1245178169661658E-2</v>
      </c>
      <c r="F1512">
        <v>11642.400390999999</v>
      </c>
      <c r="G1512">
        <f t="shared" si="47"/>
        <v>-2.4363388817394559E-3</v>
      </c>
    </row>
    <row r="1513" spans="2:7" x14ac:dyDescent="0.35">
      <c r="B1513" s="133">
        <v>44137</v>
      </c>
      <c r="C1513">
        <v>377.939819</v>
      </c>
      <c r="D1513">
        <f t="shared" si="46"/>
        <v>4.0924733014466265E-3</v>
      </c>
      <c r="F1513">
        <v>11669.150390999999</v>
      </c>
      <c r="G1513">
        <f t="shared" si="47"/>
        <v>2.2950006193269571E-3</v>
      </c>
    </row>
    <row r="1514" spans="2:7" x14ac:dyDescent="0.35">
      <c r="B1514" s="133">
        <v>44138</v>
      </c>
      <c r="C1514">
        <v>380.83987400000001</v>
      </c>
      <c r="D1514">
        <f t="shared" si="46"/>
        <v>7.6440346200544705E-3</v>
      </c>
      <c r="F1514">
        <v>11813.5</v>
      </c>
      <c r="G1514">
        <f t="shared" si="47"/>
        <v>1.2294304500946606E-2</v>
      </c>
    </row>
    <row r="1515" spans="2:7" x14ac:dyDescent="0.35">
      <c r="B1515" s="133">
        <v>44139</v>
      </c>
      <c r="C1515">
        <v>380.46569799999997</v>
      </c>
      <c r="D1515">
        <f t="shared" si="46"/>
        <v>-9.8298513472408E-4</v>
      </c>
      <c r="F1515">
        <v>11908.5</v>
      </c>
      <c r="G1515">
        <f t="shared" si="47"/>
        <v>8.0094855297475447E-3</v>
      </c>
    </row>
    <row r="1516" spans="2:7" x14ac:dyDescent="0.35">
      <c r="B1516" s="133">
        <v>44140</v>
      </c>
      <c r="C1516">
        <v>394.03033399999998</v>
      </c>
      <c r="D1516">
        <f t="shared" si="46"/>
        <v>3.5031872746971567E-2</v>
      </c>
      <c r="F1516">
        <v>12120.299805000001</v>
      </c>
      <c r="G1516">
        <f t="shared" si="47"/>
        <v>1.7629285870226909E-2</v>
      </c>
    </row>
    <row r="1517" spans="2:7" x14ac:dyDescent="0.35">
      <c r="B1517" s="133">
        <v>44141</v>
      </c>
      <c r="C1517">
        <v>394.40454099999999</v>
      </c>
      <c r="D1517">
        <f t="shared" si="46"/>
        <v>9.4924017179852068E-4</v>
      </c>
      <c r="F1517">
        <v>12263.549805000001</v>
      </c>
      <c r="G1517">
        <f t="shared" si="47"/>
        <v>1.1749715514874848E-2</v>
      </c>
    </row>
    <row r="1518" spans="2:7" x14ac:dyDescent="0.35">
      <c r="B1518" s="133">
        <v>44144</v>
      </c>
      <c r="C1518">
        <v>395.66744999999997</v>
      </c>
      <c r="D1518">
        <f t="shared" si="46"/>
        <v>3.1969493666770652E-3</v>
      </c>
      <c r="F1518">
        <v>12461.049805000001</v>
      </c>
      <c r="G1518">
        <f t="shared" si="47"/>
        <v>1.5976331586735643E-2</v>
      </c>
    </row>
    <row r="1519" spans="2:7" x14ac:dyDescent="0.35">
      <c r="B1519" s="133">
        <v>44145</v>
      </c>
      <c r="C1519">
        <v>395.85458399999999</v>
      </c>
      <c r="D1519">
        <f t="shared" si="46"/>
        <v>4.7284597382831915E-4</v>
      </c>
      <c r="F1519">
        <v>12631.099609000001</v>
      </c>
      <c r="G1519">
        <f t="shared" si="47"/>
        <v>1.3554232011710257E-2</v>
      </c>
    </row>
    <row r="1520" spans="2:7" x14ac:dyDescent="0.35">
      <c r="B1520" s="133">
        <v>44146</v>
      </c>
      <c r="C1520">
        <v>419.569366</v>
      </c>
      <c r="D1520">
        <f t="shared" si="46"/>
        <v>5.8181934536257481E-2</v>
      </c>
      <c r="F1520">
        <v>12749.150390999999</v>
      </c>
      <c r="G1520">
        <f t="shared" si="47"/>
        <v>9.3026375494699182E-3</v>
      </c>
    </row>
    <row r="1521" spans="2:7" x14ac:dyDescent="0.35">
      <c r="B1521" s="133">
        <v>44147</v>
      </c>
      <c r="C1521">
        <v>409.79339599999997</v>
      </c>
      <c r="D1521">
        <f t="shared" si="46"/>
        <v>-2.357574573383207E-2</v>
      </c>
      <c r="F1521">
        <v>12690.799805000001</v>
      </c>
      <c r="G1521">
        <f t="shared" si="47"/>
        <v>-4.5873272452027179E-3</v>
      </c>
    </row>
    <row r="1522" spans="2:7" x14ac:dyDescent="0.35">
      <c r="B1522" s="133">
        <v>44148</v>
      </c>
      <c r="C1522">
        <v>408.06277499999999</v>
      </c>
      <c r="D1522">
        <f t="shared" si="46"/>
        <v>-4.2320976338145301E-3</v>
      </c>
      <c r="F1522">
        <v>12719.950194999999</v>
      </c>
      <c r="G1522">
        <f t="shared" si="47"/>
        <v>2.2943362779337291E-3</v>
      </c>
    </row>
    <row r="1523" spans="2:7" x14ac:dyDescent="0.35">
      <c r="B1523" s="133">
        <v>44152</v>
      </c>
      <c r="C1523">
        <v>410.82244900000001</v>
      </c>
      <c r="D1523">
        <f t="shared" si="46"/>
        <v>6.7401007284954677E-3</v>
      </c>
      <c r="F1523">
        <v>12874.200194999999</v>
      </c>
      <c r="G1523">
        <f t="shared" si="47"/>
        <v>1.2053681426636299E-2</v>
      </c>
    </row>
    <row r="1524" spans="2:7" x14ac:dyDescent="0.35">
      <c r="B1524" s="133">
        <v>44153</v>
      </c>
      <c r="C1524">
        <v>420.55163599999997</v>
      </c>
      <c r="D1524">
        <f t="shared" si="46"/>
        <v>2.3406144953245164E-2</v>
      </c>
      <c r="F1524">
        <v>12938.25</v>
      </c>
      <c r="G1524">
        <f t="shared" si="47"/>
        <v>4.9627165163008838E-3</v>
      </c>
    </row>
    <row r="1525" spans="2:7" x14ac:dyDescent="0.35">
      <c r="B1525" s="133">
        <v>44154</v>
      </c>
      <c r="C1525">
        <v>413.67575099999999</v>
      </c>
      <c r="D1525">
        <f t="shared" si="46"/>
        <v>-1.6484811733656818E-2</v>
      </c>
      <c r="F1525">
        <v>12771.700194999999</v>
      </c>
      <c r="G1525">
        <f t="shared" si="47"/>
        <v>-1.2956239396956313E-2</v>
      </c>
    </row>
    <row r="1526" spans="2:7" x14ac:dyDescent="0.35">
      <c r="B1526" s="133">
        <v>44155</v>
      </c>
      <c r="C1526">
        <v>415.07900999999998</v>
      </c>
      <c r="D1526">
        <f t="shared" si="46"/>
        <v>3.3864308407575627E-3</v>
      </c>
      <c r="F1526">
        <v>12859.049805000001</v>
      </c>
      <c r="G1526">
        <f t="shared" si="47"/>
        <v>6.8160274806966887E-3</v>
      </c>
    </row>
    <row r="1527" spans="2:7" x14ac:dyDescent="0.35">
      <c r="B1527" s="133">
        <v>44158</v>
      </c>
      <c r="C1527">
        <v>420.59841899999998</v>
      </c>
      <c r="D1527">
        <f t="shared" si="46"/>
        <v>1.3209616693860568E-2</v>
      </c>
      <c r="F1527">
        <v>12926.450194999999</v>
      </c>
      <c r="G1527">
        <f t="shared" si="47"/>
        <v>5.2277864305844829E-3</v>
      </c>
    </row>
    <row r="1528" spans="2:7" x14ac:dyDescent="0.35">
      <c r="B1528" s="133">
        <v>44159</v>
      </c>
      <c r="C1528">
        <v>424.85485799999998</v>
      </c>
      <c r="D1528">
        <f t="shared" si="46"/>
        <v>1.0069095662460219E-2</v>
      </c>
      <c r="F1528">
        <v>13055.150390999999</v>
      </c>
      <c r="G1528">
        <f t="shared" si="47"/>
        <v>9.9071070114310489E-3</v>
      </c>
    </row>
    <row r="1529" spans="2:7" x14ac:dyDescent="0.35">
      <c r="B1529" s="133">
        <v>44160</v>
      </c>
      <c r="C1529">
        <v>420.87902800000001</v>
      </c>
      <c r="D1529">
        <f t="shared" si="46"/>
        <v>-9.4021520351486119E-3</v>
      </c>
      <c r="F1529">
        <v>12858.400390999999</v>
      </c>
      <c r="G1529">
        <f t="shared" si="47"/>
        <v>-1.5185397204650794E-2</v>
      </c>
    </row>
    <row r="1530" spans="2:7" x14ac:dyDescent="0.35">
      <c r="B1530" s="133">
        <v>44161</v>
      </c>
      <c r="C1530">
        <v>418.63385</v>
      </c>
      <c r="D1530">
        <f t="shared" si="46"/>
        <v>-5.3487764431065571E-3</v>
      </c>
      <c r="F1530">
        <v>12987</v>
      </c>
      <c r="G1530">
        <f t="shared" si="47"/>
        <v>9.9515324470216115E-3</v>
      </c>
    </row>
    <row r="1531" spans="2:7" x14ac:dyDescent="0.35">
      <c r="B1531" s="133">
        <v>44162</v>
      </c>
      <c r="C1531">
        <v>464.23919699999999</v>
      </c>
      <c r="D1531">
        <f t="shared" si="46"/>
        <v>0.10340325864218031</v>
      </c>
      <c r="F1531">
        <v>12968.950194999999</v>
      </c>
      <c r="G1531">
        <f t="shared" si="47"/>
        <v>-1.3908030932349642E-3</v>
      </c>
    </row>
    <row r="1532" spans="2:7" x14ac:dyDescent="0.35">
      <c r="B1532" s="133">
        <v>44166</v>
      </c>
      <c r="C1532">
        <v>451.32937600000002</v>
      </c>
      <c r="D1532">
        <f t="shared" si="46"/>
        <v>-2.8202533500949558E-2</v>
      </c>
      <c r="F1532">
        <v>13109.049805000001</v>
      </c>
      <c r="G1532">
        <f t="shared" si="47"/>
        <v>1.0744762471928711E-2</v>
      </c>
    </row>
    <row r="1533" spans="2:7" x14ac:dyDescent="0.35">
      <c r="B1533" s="133">
        <v>44167</v>
      </c>
      <c r="C1533">
        <v>448.42932100000002</v>
      </c>
      <c r="D1533">
        <f t="shared" si="46"/>
        <v>-6.4463173344431858E-3</v>
      </c>
      <c r="F1533">
        <v>13113.75</v>
      </c>
      <c r="G1533">
        <f t="shared" si="47"/>
        <v>3.5848155691129834E-4</v>
      </c>
    </row>
    <row r="1534" spans="2:7" x14ac:dyDescent="0.35">
      <c r="B1534" s="133">
        <v>44168</v>
      </c>
      <c r="C1534">
        <v>453.247162</v>
      </c>
      <c r="D1534">
        <f t="shared" si="46"/>
        <v>1.068650883354628E-2</v>
      </c>
      <c r="F1534">
        <v>13133.900390999999</v>
      </c>
      <c r="G1534">
        <f t="shared" si="47"/>
        <v>1.5354056198166031E-3</v>
      </c>
    </row>
    <row r="1535" spans="2:7" x14ac:dyDescent="0.35">
      <c r="B1535" s="133">
        <v>44169</v>
      </c>
      <c r="C1535">
        <v>447.58743299999998</v>
      </c>
      <c r="D1535">
        <f t="shared" si="46"/>
        <v>-1.2565688534125237E-2</v>
      </c>
      <c r="F1535">
        <v>13258.549805000001</v>
      </c>
      <c r="G1535">
        <f t="shared" si="47"/>
        <v>9.4459089546661511E-3</v>
      </c>
    </row>
    <row r="1536" spans="2:7" x14ac:dyDescent="0.35">
      <c r="B1536" s="133">
        <v>44172</v>
      </c>
      <c r="C1536">
        <v>449.83261099999999</v>
      </c>
      <c r="D1536">
        <f t="shared" si="46"/>
        <v>5.0036383726281284E-3</v>
      </c>
      <c r="F1536">
        <v>13355.75</v>
      </c>
      <c r="G1536">
        <f t="shared" si="47"/>
        <v>7.3043910890841163E-3</v>
      </c>
    </row>
    <row r="1537" spans="2:7" x14ac:dyDescent="0.35">
      <c r="B1537" s="133">
        <v>44173</v>
      </c>
      <c r="C1537">
        <v>455.53912400000002</v>
      </c>
      <c r="D1537">
        <f t="shared" si="46"/>
        <v>1.2606067428633632E-2</v>
      </c>
      <c r="F1537">
        <v>13392.950194999999</v>
      </c>
      <c r="G1537">
        <f t="shared" si="47"/>
        <v>2.7814599372783418E-3</v>
      </c>
    </row>
    <row r="1538" spans="2:7" x14ac:dyDescent="0.35">
      <c r="B1538" s="133">
        <v>44174</v>
      </c>
      <c r="C1538">
        <v>451.84390300000001</v>
      </c>
      <c r="D1538">
        <f t="shared" si="46"/>
        <v>-8.144832596404139E-3</v>
      </c>
      <c r="F1538">
        <v>13529.099609000001</v>
      </c>
      <c r="G1538">
        <f t="shared" si="47"/>
        <v>1.0114428558143358E-2</v>
      </c>
    </row>
    <row r="1539" spans="2:7" x14ac:dyDescent="0.35">
      <c r="B1539" s="133">
        <v>44175</v>
      </c>
      <c r="C1539">
        <v>450.627747</v>
      </c>
      <c r="D1539">
        <f t="shared" si="46"/>
        <v>-2.695168842529566E-3</v>
      </c>
      <c r="F1539">
        <v>13478.299805000001</v>
      </c>
      <c r="G1539">
        <f t="shared" si="47"/>
        <v>-3.7619219186126999E-3</v>
      </c>
    </row>
    <row r="1540" spans="2:7" x14ac:dyDescent="0.35">
      <c r="B1540" s="133">
        <v>44176</v>
      </c>
      <c r="C1540">
        <v>451.04873700000002</v>
      </c>
      <c r="D1540">
        <f t="shared" si="46"/>
        <v>9.3379396726271245E-4</v>
      </c>
      <c r="F1540">
        <v>13513.849609000001</v>
      </c>
      <c r="G1540">
        <f t="shared" si="47"/>
        <v>2.634086230753222E-3</v>
      </c>
    </row>
    <row r="1541" spans="2:7" x14ac:dyDescent="0.35">
      <c r="B1541" s="133">
        <v>44179</v>
      </c>
      <c r="C1541">
        <v>463.39724699999999</v>
      </c>
      <c r="D1541">
        <f t="shared" si="46"/>
        <v>2.7009273143107304E-2</v>
      </c>
      <c r="F1541">
        <v>13558.150390999999</v>
      </c>
      <c r="G1541">
        <f t="shared" si="47"/>
        <v>3.2728148303266757E-3</v>
      </c>
    </row>
    <row r="1542" spans="2:7" x14ac:dyDescent="0.35">
      <c r="B1542" s="133">
        <v>44180</v>
      </c>
      <c r="C1542">
        <v>452.077789</v>
      </c>
      <c r="D1542">
        <f t="shared" si="46"/>
        <v>-2.4730406526488443E-2</v>
      </c>
      <c r="F1542">
        <v>13567.849609000001</v>
      </c>
      <c r="G1542">
        <f t="shared" si="47"/>
        <v>7.1512338076761515E-4</v>
      </c>
    </row>
    <row r="1543" spans="2:7" x14ac:dyDescent="0.35">
      <c r="B1543" s="133">
        <v>44181</v>
      </c>
      <c r="C1543">
        <v>456.05361900000003</v>
      </c>
      <c r="D1543">
        <f t="shared" ref="D1543:D1606" si="48">LN(C1543/C1542)</f>
        <v>8.7561235457425356E-3</v>
      </c>
      <c r="F1543">
        <v>13682.700194999999</v>
      </c>
      <c r="G1543">
        <f t="shared" si="47"/>
        <v>8.4292806466638569E-3</v>
      </c>
    </row>
    <row r="1544" spans="2:7" x14ac:dyDescent="0.35">
      <c r="B1544" s="133">
        <v>44182</v>
      </c>
      <c r="C1544">
        <v>448.709991</v>
      </c>
      <c r="D1544">
        <f t="shared" si="48"/>
        <v>-1.6233608846219265E-2</v>
      </c>
      <c r="F1544">
        <v>13740.700194999999</v>
      </c>
      <c r="G1544">
        <f t="shared" ref="G1544:G1607" si="49">LN(F1544/F1543)</f>
        <v>4.2299704381128641E-3</v>
      </c>
    </row>
    <row r="1545" spans="2:7" x14ac:dyDescent="0.35">
      <c r="B1545" s="133">
        <v>44183</v>
      </c>
      <c r="C1545">
        <v>446.979309</v>
      </c>
      <c r="D1545">
        <f t="shared" si="48"/>
        <v>-3.8644743302316056E-3</v>
      </c>
      <c r="F1545">
        <v>13760.549805000001</v>
      </c>
      <c r="G1545">
        <f t="shared" si="49"/>
        <v>1.4435426351100599E-3</v>
      </c>
    </row>
    <row r="1546" spans="2:7" x14ac:dyDescent="0.35">
      <c r="B1546" s="133">
        <v>44186</v>
      </c>
      <c r="C1546">
        <v>434.06951900000001</v>
      </c>
      <c r="D1546">
        <f t="shared" si="48"/>
        <v>-2.9307601651331408E-2</v>
      </c>
      <c r="F1546">
        <v>13328.400390999999</v>
      </c>
      <c r="G1546">
        <f t="shared" si="49"/>
        <v>-3.1908662150877148E-2</v>
      </c>
    </row>
    <row r="1547" spans="2:7" x14ac:dyDescent="0.35">
      <c r="B1547" s="133">
        <v>44187</v>
      </c>
      <c r="C1547">
        <v>460.16980000000001</v>
      </c>
      <c r="D1547">
        <f t="shared" si="48"/>
        <v>5.8390848505761796E-2</v>
      </c>
      <c r="F1547">
        <v>13466.299805000001</v>
      </c>
      <c r="G1547">
        <f t="shared" si="49"/>
        <v>1.0293127410157418E-2</v>
      </c>
    </row>
    <row r="1548" spans="2:7" x14ac:dyDescent="0.35">
      <c r="B1548" s="133">
        <v>44188</v>
      </c>
      <c r="C1548">
        <v>456.38107300000001</v>
      </c>
      <c r="D1548">
        <f t="shared" si="48"/>
        <v>-8.2674048796148678E-3</v>
      </c>
      <c r="F1548">
        <v>13601.099609000001</v>
      </c>
      <c r="G1548">
        <f t="shared" si="49"/>
        <v>9.9603893515224032E-3</v>
      </c>
    </row>
    <row r="1549" spans="2:7" x14ac:dyDescent="0.35">
      <c r="B1549" s="133">
        <v>44189</v>
      </c>
      <c r="C1549">
        <v>457.971405</v>
      </c>
      <c r="D1549">
        <f t="shared" si="48"/>
        <v>3.4786007408234361E-3</v>
      </c>
      <c r="F1549">
        <v>13749.25</v>
      </c>
      <c r="G1549">
        <f t="shared" si="49"/>
        <v>1.0833634093906185E-2</v>
      </c>
    </row>
    <row r="1550" spans="2:7" x14ac:dyDescent="0.35">
      <c r="B1550" s="133">
        <v>44193</v>
      </c>
      <c r="C1550">
        <v>458.34561200000002</v>
      </c>
      <c r="D1550">
        <f t="shared" si="48"/>
        <v>8.1676322464897236E-4</v>
      </c>
      <c r="F1550">
        <v>13873.200194999999</v>
      </c>
      <c r="G1550">
        <f t="shared" si="49"/>
        <v>8.9746583726392614E-3</v>
      </c>
    </row>
    <row r="1551" spans="2:7" x14ac:dyDescent="0.35">
      <c r="B1551" s="133">
        <v>44194</v>
      </c>
      <c r="C1551">
        <v>478.13131700000002</v>
      </c>
      <c r="D1551">
        <f t="shared" si="48"/>
        <v>4.2261905627762948E-2</v>
      </c>
      <c r="F1551">
        <v>13932.599609000001</v>
      </c>
      <c r="G1551">
        <f t="shared" si="49"/>
        <v>4.2724542918683751E-3</v>
      </c>
    </row>
    <row r="1552" spans="2:7" x14ac:dyDescent="0.35">
      <c r="B1552" s="133">
        <v>44195</v>
      </c>
      <c r="C1552">
        <v>472.892517</v>
      </c>
      <c r="D1552">
        <f t="shared" si="48"/>
        <v>-1.1017290636392974E-2</v>
      </c>
      <c r="F1552">
        <v>13981.950194999999</v>
      </c>
      <c r="G1552">
        <f t="shared" si="49"/>
        <v>3.5358361687471097E-3</v>
      </c>
    </row>
    <row r="1553" spans="2:7" x14ac:dyDescent="0.35">
      <c r="B1553" s="133">
        <v>44196</v>
      </c>
      <c r="C1553">
        <v>469.6651</v>
      </c>
      <c r="D1553">
        <f t="shared" si="48"/>
        <v>-6.8482383573434807E-3</v>
      </c>
      <c r="F1553">
        <v>13981.75</v>
      </c>
      <c r="G1553">
        <f t="shared" si="49"/>
        <v>-1.4318205288085101E-5</v>
      </c>
    </row>
    <row r="1554" spans="2:7" x14ac:dyDescent="0.35">
      <c r="B1554" s="133">
        <v>44197</v>
      </c>
      <c r="C1554">
        <v>474.52963299999999</v>
      </c>
      <c r="D1554">
        <f t="shared" si="48"/>
        <v>1.0304179575124009E-2</v>
      </c>
      <c r="F1554">
        <v>14018.5</v>
      </c>
      <c r="G1554">
        <f t="shared" si="49"/>
        <v>2.6249780699946659E-3</v>
      </c>
    </row>
    <row r="1555" spans="2:7" x14ac:dyDescent="0.35">
      <c r="B1555" s="133">
        <v>44200</v>
      </c>
      <c r="C1555">
        <v>473.87478599999997</v>
      </c>
      <c r="D1555">
        <f t="shared" si="48"/>
        <v>-1.3809448605418455E-3</v>
      </c>
      <c r="F1555">
        <v>14132.900390999999</v>
      </c>
      <c r="G1555">
        <f t="shared" si="49"/>
        <v>8.1275545200083094E-3</v>
      </c>
    </row>
    <row r="1556" spans="2:7" x14ac:dyDescent="0.35">
      <c r="B1556" s="133">
        <v>44201</v>
      </c>
      <c r="C1556">
        <v>485.849152</v>
      </c>
      <c r="D1556">
        <f t="shared" si="48"/>
        <v>2.4955066648743845E-2</v>
      </c>
      <c r="F1556">
        <v>14199.5</v>
      </c>
      <c r="G1556">
        <f t="shared" si="49"/>
        <v>4.7013123313310711E-3</v>
      </c>
    </row>
    <row r="1557" spans="2:7" x14ac:dyDescent="0.35">
      <c r="B1557" s="133">
        <v>44202</v>
      </c>
      <c r="C1557">
        <v>507.31872600000003</v>
      </c>
      <c r="D1557">
        <f t="shared" si="48"/>
        <v>4.3241268071308014E-2</v>
      </c>
      <c r="F1557">
        <v>14146.25</v>
      </c>
      <c r="G1557">
        <f t="shared" si="49"/>
        <v>-3.7571814216639365E-3</v>
      </c>
    </row>
    <row r="1558" spans="2:7" x14ac:dyDescent="0.35">
      <c r="B1558" s="133">
        <v>44203</v>
      </c>
      <c r="C1558">
        <v>505.58804300000003</v>
      </c>
      <c r="D1558">
        <f t="shared" si="48"/>
        <v>-3.4172635373078248E-3</v>
      </c>
      <c r="F1558">
        <v>14137.349609000001</v>
      </c>
      <c r="G1558">
        <f t="shared" si="49"/>
        <v>-6.2936764887284069E-4</v>
      </c>
    </row>
    <row r="1559" spans="2:7" x14ac:dyDescent="0.35">
      <c r="B1559" s="133">
        <v>44204</v>
      </c>
      <c r="C1559">
        <v>514.98980700000004</v>
      </c>
      <c r="D1559">
        <f t="shared" si="48"/>
        <v>1.8424914811601877E-2</v>
      </c>
      <c r="F1559">
        <v>14347.25</v>
      </c>
      <c r="G1559">
        <f t="shared" si="49"/>
        <v>1.4738082560989716E-2</v>
      </c>
    </row>
    <row r="1560" spans="2:7" x14ac:dyDescent="0.35">
      <c r="B1560" s="133">
        <v>44207</v>
      </c>
      <c r="C1560">
        <v>521.91241500000001</v>
      </c>
      <c r="D1560">
        <f t="shared" si="48"/>
        <v>1.3352678213585966E-2</v>
      </c>
      <c r="F1560">
        <v>14484.75</v>
      </c>
      <c r="G1560">
        <f t="shared" si="49"/>
        <v>9.5380856285503194E-3</v>
      </c>
    </row>
    <row r="1561" spans="2:7" x14ac:dyDescent="0.35">
      <c r="B1561" s="133">
        <v>44208</v>
      </c>
      <c r="C1561">
        <v>530.23834199999999</v>
      </c>
      <c r="D1561">
        <f t="shared" si="48"/>
        <v>1.5826820898927136E-2</v>
      </c>
      <c r="F1561">
        <v>14563.450194999999</v>
      </c>
      <c r="G1561">
        <f t="shared" si="49"/>
        <v>5.4186068006456829E-3</v>
      </c>
    </row>
    <row r="1562" spans="2:7" x14ac:dyDescent="0.35">
      <c r="B1562" s="133">
        <v>44209</v>
      </c>
      <c r="C1562">
        <v>529.30285600000002</v>
      </c>
      <c r="D1562">
        <f t="shared" si="48"/>
        <v>-1.7658326922050413E-3</v>
      </c>
      <c r="F1562">
        <v>14564.849609000001</v>
      </c>
      <c r="G1562">
        <f t="shared" si="49"/>
        <v>9.6086212411691712E-5</v>
      </c>
    </row>
    <row r="1563" spans="2:7" x14ac:dyDescent="0.35">
      <c r="B1563" s="133">
        <v>44210</v>
      </c>
      <c r="C1563">
        <v>531.45446800000002</v>
      </c>
      <c r="D1563">
        <f t="shared" si="48"/>
        <v>4.0567524769668916E-3</v>
      </c>
      <c r="F1563">
        <v>14595.599609000001</v>
      </c>
      <c r="G1563">
        <f t="shared" si="49"/>
        <v>2.1090217896196101E-3</v>
      </c>
    </row>
    <row r="1564" spans="2:7" x14ac:dyDescent="0.35">
      <c r="B1564" s="133">
        <v>44211</v>
      </c>
      <c r="C1564">
        <v>512.65106200000002</v>
      </c>
      <c r="D1564">
        <f t="shared" si="48"/>
        <v>-3.6022104429374861E-2</v>
      </c>
      <c r="F1564">
        <v>14433.700194999999</v>
      </c>
      <c r="G1564">
        <f t="shared" si="49"/>
        <v>-1.1154322956610922E-2</v>
      </c>
    </row>
    <row r="1565" spans="2:7" x14ac:dyDescent="0.35">
      <c r="B1565" s="133">
        <v>44214</v>
      </c>
      <c r="C1565">
        <v>500.817047</v>
      </c>
      <c r="D1565">
        <f t="shared" si="48"/>
        <v>-2.3354563959459739E-2</v>
      </c>
      <c r="F1565">
        <v>14281.299805000001</v>
      </c>
      <c r="G1565">
        <f t="shared" si="49"/>
        <v>-1.0614788156525399E-2</v>
      </c>
    </row>
    <row r="1566" spans="2:7" x14ac:dyDescent="0.35">
      <c r="B1566" s="133">
        <v>44215</v>
      </c>
      <c r="C1566">
        <v>521.53832999999997</v>
      </c>
      <c r="D1566">
        <f t="shared" si="48"/>
        <v>4.0541912517185121E-2</v>
      </c>
      <c r="F1566">
        <v>14521.150390999999</v>
      </c>
      <c r="G1566">
        <f t="shared" si="49"/>
        <v>1.6655258760356288E-2</v>
      </c>
    </row>
    <row r="1567" spans="2:7" x14ac:dyDescent="0.35">
      <c r="B1567" s="133">
        <v>44216</v>
      </c>
      <c r="C1567">
        <v>525.42059300000005</v>
      </c>
      <c r="D1567">
        <f t="shared" si="48"/>
        <v>7.4163001219809017E-3</v>
      </c>
      <c r="F1567">
        <v>14644.700194999999</v>
      </c>
      <c r="G1567">
        <f t="shared" si="49"/>
        <v>8.4722742895978406E-3</v>
      </c>
    </row>
    <row r="1568" spans="2:7" x14ac:dyDescent="0.35">
      <c r="B1568" s="133">
        <v>44217</v>
      </c>
      <c r="C1568">
        <v>498.66537499999998</v>
      </c>
      <c r="D1568">
        <f t="shared" si="48"/>
        <v>-5.226379176014765E-2</v>
      </c>
      <c r="F1568">
        <v>14590.349609000001</v>
      </c>
      <c r="G1568">
        <f t="shared" si="49"/>
        <v>-3.7181840961644026E-3</v>
      </c>
    </row>
    <row r="1569" spans="2:7" x14ac:dyDescent="0.35">
      <c r="B1569" s="133">
        <v>44218</v>
      </c>
      <c r="C1569">
        <v>499.74121100000002</v>
      </c>
      <c r="D1569">
        <f t="shared" si="48"/>
        <v>2.1551068101469677E-3</v>
      </c>
      <c r="F1569">
        <v>14371.900390999999</v>
      </c>
      <c r="G1569">
        <f t="shared" si="49"/>
        <v>-1.5085386022917693E-2</v>
      </c>
    </row>
    <row r="1570" spans="2:7" x14ac:dyDescent="0.35">
      <c r="B1570" s="133">
        <v>44221</v>
      </c>
      <c r="C1570">
        <v>502.12670900000001</v>
      </c>
      <c r="D1570">
        <f t="shared" si="48"/>
        <v>4.7621097761673279E-3</v>
      </c>
      <c r="F1570">
        <v>14238.900390999999</v>
      </c>
      <c r="G1570">
        <f t="shared" si="49"/>
        <v>-9.297255190007547E-3</v>
      </c>
    </row>
    <row r="1571" spans="2:7" x14ac:dyDescent="0.35">
      <c r="B1571" s="133">
        <v>44223</v>
      </c>
      <c r="C1571">
        <v>499.039581</v>
      </c>
      <c r="D1571">
        <f t="shared" si="48"/>
        <v>-6.1670829615450918E-3</v>
      </c>
      <c r="F1571">
        <v>13967.5</v>
      </c>
      <c r="G1571">
        <f t="shared" si="49"/>
        <v>-1.9244480917919755E-2</v>
      </c>
    </row>
    <row r="1572" spans="2:7" x14ac:dyDescent="0.35">
      <c r="B1572" s="133">
        <v>44224</v>
      </c>
      <c r="C1572">
        <v>498.66537499999998</v>
      </c>
      <c r="D1572">
        <f t="shared" si="48"/>
        <v>-7.5013362476906141E-4</v>
      </c>
      <c r="F1572">
        <v>13817.549805000001</v>
      </c>
      <c r="G1572">
        <f t="shared" si="49"/>
        <v>-1.0793693145318457E-2</v>
      </c>
    </row>
    <row r="1573" spans="2:7" x14ac:dyDescent="0.35">
      <c r="B1573" s="133">
        <v>44225</v>
      </c>
      <c r="C1573">
        <v>482.621735</v>
      </c>
      <c r="D1573">
        <f t="shared" si="48"/>
        <v>-3.2702090147564408E-2</v>
      </c>
      <c r="F1573">
        <v>13634.599609000001</v>
      </c>
      <c r="G1573">
        <f t="shared" si="49"/>
        <v>-1.3328858282615787E-2</v>
      </c>
    </row>
    <row r="1574" spans="2:7" x14ac:dyDescent="0.35">
      <c r="B1574" s="133">
        <v>44228</v>
      </c>
      <c r="C1574">
        <v>499.92834499999998</v>
      </c>
      <c r="D1574">
        <f t="shared" si="48"/>
        <v>3.5231588677580375E-2</v>
      </c>
      <c r="F1574">
        <v>14281.200194999999</v>
      </c>
      <c r="G1574">
        <f t="shared" si="49"/>
        <v>4.6333349725339458E-2</v>
      </c>
    </row>
    <row r="1575" spans="2:7" x14ac:dyDescent="0.35">
      <c r="B1575" s="133">
        <v>44229</v>
      </c>
      <c r="C1575">
        <v>518.77856399999996</v>
      </c>
      <c r="D1575">
        <f t="shared" si="48"/>
        <v>3.7012355009187009E-2</v>
      </c>
      <c r="F1575">
        <v>14647.849609000001</v>
      </c>
      <c r="G1575">
        <f t="shared" si="49"/>
        <v>2.534953967202384E-2</v>
      </c>
    </row>
    <row r="1576" spans="2:7" x14ac:dyDescent="0.35">
      <c r="B1576" s="133">
        <v>44230</v>
      </c>
      <c r="C1576">
        <v>510.405914</v>
      </c>
      <c r="D1576">
        <f t="shared" si="48"/>
        <v>-1.627081420747244E-2</v>
      </c>
      <c r="F1576">
        <v>14789.950194999999</v>
      </c>
      <c r="G1576">
        <f t="shared" si="49"/>
        <v>9.6543689184166968E-3</v>
      </c>
    </row>
    <row r="1577" spans="2:7" x14ac:dyDescent="0.35">
      <c r="B1577" s="133">
        <v>44231</v>
      </c>
      <c r="C1577">
        <v>510.03164700000002</v>
      </c>
      <c r="D1577">
        <f t="shared" si="48"/>
        <v>-7.3354221970320984E-4</v>
      </c>
      <c r="F1577">
        <v>14895.650390999999</v>
      </c>
      <c r="G1577">
        <f t="shared" si="49"/>
        <v>7.1213410283298599E-3</v>
      </c>
    </row>
    <row r="1578" spans="2:7" x14ac:dyDescent="0.35">
      <c r="B1578" s="133">
        <v>44232</v>
      </c>
      <c r="C1578">
        <v>502.22033699999997</v>
      </c>
      <c r="D1578">
        <f t="shared" si="48"/>
        <v>-1.5433835012393768E-2</v>
      </c>
      <c r="F1578">
        <v>14924.25</v>
      </c>
      <c r="G1578">
        <f t="shared" si="49"/>
        <v>1.9181564924052171E-3</v>
      </c>
    </row>
    <row r="1579" spans="2:7" x14ac:dyDescent="0.35">
      <c r="B1579" s="133">
        <v>44235</v>
      </c>
      <c r="C1579">
        <v>508.76873799999998</v>
      </c>
      <c r="D1579">
        <f t="shared" si="48"/>
        <v>1.2954625806224892E-2</v>
      </c>
      <c r="F1579">
        <v>15115.799805000001</v>
      </c>
      <c r="G1579">
        <f t="shared" si="49"/>
        <v>1.2753134726059771E-2</v>
      </c>
    </row>
    <row r="1580" spans="2:7" x14ac:dyDescent="0.35">
      <c r="B1580" s="133">
        <v>44236</v>
      </c>
      <c r="C1580">
        <v>520.64953600000001</v>
      </c>
      <c r="D1580">
        <f t="shared" si="48"/>
        <v>2.3083572253632618E-2</v>
      </c>
      <c r="F1580">
        <v>15109.299805000001</v>
      </c>
      <c r="G1580">
        <f t="shared" si="49"/>
        <v>-4.3010611604754357E-4</v>
      </c>
    </row>
    <row r="1581" spans="2:7" x14ac:dyDescent="0.35">
      <c r="B1581" s="133">
        <v>44237</v>
      </c>
      <c r="C1581">
        <v>520.83660899999995</v>
      </c>
      <c r="D1581">
        <f t="shared" si="48"/>
        <v>3.5924242086165186E-4</v>
      </c>
      <c r="F1581">
        <v>15106.5</v>
      </c>
      <c r="G1581">
        <f t="shared" si="49"/>
        <v>-1.8532059558792153E-4</v>
      </c>
    </row>
    <row r="1582" spans="2:7" x14ac:dyDescent="0.35">
      <c r="B1582" s="133">
        <v>44238</v>
      </c>
      <c r="C1582">
        <v>532.39001499999995</v>
      </c>
      <c r="D1582">
        <f t="shared" si="48"/>
        <v>2.1939949446698068E-2</v>
      </c>
      <c r="F1582">
        <v>15173.299805000001</v>
      </c>
      <c r="G1582">
        <f t="shared" si="49"/>
        <v>4.4121766853032181E-3</v>
      </c>
    </row>
    <row r="1583" spans="2:7" x14ac:dyDescent="0.35">
      <c r="B1583" s="133">
        <v>44239</v>
      </c>
      <c r="C1583">
        <v>523.549622</v>
      </c>
      <c r="D1583">
        <f t="shared" si="48"/>
        <v>-1.6744516910235933E-2</v>
      </c>
      <c r="F1583">
        <v>15163.299805000001</v>
      </c>
      <c r="G1583">
        <f t="shared" si="49"/>
        <v>-6.5926969342340104E-4</v>
      </c>
    </row>
    <row r="1584" spans="2:7" x14ac:dyDescent="0.35">
      <c r="B1584" s="133">
        <v>44242</v>
      </c>
      <c r="C1584">
        <v>506.57028200000002</v>
      </c>
      <c r="D1584">
        <f t="shared" si="48"/>
        <v>-3.2968740558228134E-2</v>
      </c>
      <c r="F1584">
        <v>15314.700194999999</v>
      </c>
      <c r="G1584">
        <f t="shared" si="49"/>
        <v>9.9351424211015348E-3</v>
      </c>
    </row>
    <row r="1585" spans="2:7" x14ac:dyDescent="0.35">
      <c r="B1585" s="133">
        <v>44243</v>
      </c>
      <c r="C1585">
        <v>512.04290800000001</v>
      </c>
      <c r="D1585">
        <f t="shared" si="48"/>
        <v>1.0745352034687766E-2</v>
      </c>
      <c r="F1585">
        <v>15313.450194999999</v>
      </c>
      <c r="G1585">
        <f t="shared" si="49"/>
        <v>-8.1624256429300743E-5</v>
      </c>
    </row>
    <row r="1586" spans="2:7" x14ac:dyDescent="0.35">
      <c r="B1586" s="133">
        <v>44244</v>
      </c>
      <c r="C1586">
        <v>509.70419299999998</v>
      </c>
      <c r="D1586">
        <f t="shared" si="48"/>
        <v>-4.5778824957410508E-3</v>
      </c>
      <c r="F1586">
        <v>15208.900390999999</v>
      </c>
      <c r="G1586">
        <f t="shared" si="49"/>
        <v>-6.8507314077216426E-3</v>
      </c>
    </row>
    <row r="1587" spans="2:7" x14ac:dyDescent="0.35">
      <c r="B1587" s="133">
        <v>44245</v>
      </c>
      <c r="C1587">
        <v>531.08032200000002</v>
      </c>
      <c r="D1587">
        <f t="shared" si="48"/>
        <v>4.108273161933431E-2</v>
      </c>
      <c r="F1587">
        <v>15118.950194999999</v>
      </c>
      <c r="G1587">
        <f t="shared" si="49"/>
        <v>-5.9318717297160662E-3</v>
      </c>
    </row>
    <row r="1588" spans="2:7" x14ac:dyDescent="0.35">
      <c r="B1588" s="133">
        <v>44246</v>
      </c>
      <c r="C1588">
        <v>508.113922</v>
      </c>
      <c r="D1588">
        <f t="shared" si="48"/>
        <v>-4.4207596996787481E-2</v>
      </c>
      <c r="F1588">
        <v>14981.75</v>
      </c>
      <c r="G1588">
        <f t="shared" si="49"/>
        <v>-9.1161430975150986E-3</v>
      </c>
    </row>
    <row r="1589" spans="2:7" x14ac:dyDescent="0.35">
      <c r="B1589" s="133">
        <v>44249</v>
      </c>
      <c r="C1589">
        <v>489.77816799999999</v>
      </c>
      <c r="D1589">
        <f t="shared" si="48"/>
        <v>-3.6753108112970827E-2</v>
      </c>
      <c r="F1589">
        <v>14675.700194999999</v>
      </c>
      <c r="G1589">
        <f t="shared" si="49"/>
        <v>-2.063971566159967E-2</v>
      </c>
    </row>
    <row r="1590" spans="2:7" x14ac:dyDescent="0.35">
      <c r="B1590" s="133">
        <v>44250</v>
      </c>
      <c r="C1590">
        <v>476.307098</v>
      </c>
      <c r="D1590">
        <f t="shared" si="48"/>
        <v>-2.7889760161196136E-2</v>
      </c>
      <c r="F1590">
        <v>14707.799805000001</v>
      </c>
      <c r="G1590">
        <f t="shared" si="49"/>
        <v>2.1848740122465456E-3</v>
      </c>
    </row>
    <row r="1591" spans="2:7" x14ac:dyDescent="0.35">
      <c r="B1591" s="133">
        <v>44251</v>
      </c>
      <c r="C1591">
        <v>475.13769500000001</v>
      </c>
      <c r="D1591">
        <f t="shared" si="48"/>
        <v>-2.4581638313717871E-3</v>
      </c>
      <c r="F1591">
        <v>14982</v>
      </c>
      <c r="G1591">
        <f t="shared" si="49"/>
        <v>1.8471528479273049E-2</v>
      </c>
    </row>
    <row r="1592" spans="2:7" x14ac:dyDescent="0.35">
      <c r="B1592" s="133">
        <v>44252</v>
      </c>
      <c r="C1592">
        <v>478.41192599999999</v>
      </c>
      <c r="D1592">
        <f t="shared" si="48"/>
        <v>6.8674850186093324E-3</v>
      </c>
      <c r="F1592">
        <v>15097.349609000001</v>
      </c>
      <c r="G1592">
        <f t="shared" si="49"/>
        <v>7.66972530651488E-3</v>
      </c>
    </row>
    <row r="1593" spans="2:7" x14ac:dyDescent="0.35">
      <c r="B1593" s="133">
        <v>44253</v>
      </c>
      <c r="C1593">
        <v>460.96499599999999</v>
      </c>
      <c r="D1593">
        <f t="shared" si="48"/>
        <v>-3.7150021727374943E-2</v>
      </c>
      <c r="F1593">
        <v>14529.150390999999</v>
      </c>
      <c r="G1593">
        <f t="shared" si="49"/>
        <v>-3.8362202705654762E-2</v>
      </c>
    </row>
    <row r="1594" spans="2:7" x14ac:dyDescent="0.35">
      <c r="B1594" s="133">
        <v>44256</v>
      </c>
      <c r="C1594">
        <v>462.368225</v>
      </c>
      <c r="D1594">
        <f t="shared" si="48"/>
        <v>3.0394879083619746E-3</v>
      </c>
      <c r="F1594">
        <v>14761.549805000001</v>
      </c>
      <c r="G1594">
        <f t="shared" si="49"/>
        <v>1.5868810872378961E-2</v>
      </c>
    </row>
    <row r="1595" spans="2:7" x14ac:dyDescent="0.35">
      <c r="B1595" s="133">
        <v>44257</v>
      </c>
      <c r="C1595">
        <v>481.54586799999998</v>
      </c>
      <c r="D1595">
        <f t="shared" si="48"/>
        <v>4.0639889908540318E-2</v>
      </c>
      <c r="F1595">
        <v>14919.099609000001</v>
      </c>
      <c r="G1595">
        <f t="shared" si="49"/>
        <v>1.0616431033423475E-2</v>
      </c>
    </row>
    <row r="1596" spans="2:7" x14ac:dyDescent="0.35">
      <c r="B1596" s="133">
        <v>44258</v>
      </c>
      <c r="C1596">
        <v>484.02496300000001</v>
      </c>
      <c r="D1596">
        <f t="shared" si="48"/>
        <v>5.134994487899047E-3</v>
      </c>
      <c r="F1596">
        <v>15245.599609000001</v>
      </c>
      <c r="G1596">
        <f t="shared" si="49"/>
        <v>2.1648666152931165E-2</v>
      </c>
    </row>
    <row r="1597" spans="2:7" x14ac:dyDescent="0.35">
      <c r="B1597" s="133">
        <v>44259</v>
      </c>
      <c r="C1597">
        <v>488.51535000000001</v>
      </c>
      <c r="D1597">
        <f t="shared" si="48"/>
        <v>9.2344118788807439E-3</v>
      </c>
      <c r="F1597">
        <v>15080.75</v>
      </c>
      <c r="G1597">
        <f t="shared" si="49"/>
        <v>-1.0871815094195859E-2</v>
      </c>
    </row>
    <row r="1598" spans="2:7" x14ac:dyDescent="0.35">
      <c r="B1598" s="133">
        <v>44260</v>
      </c>
      <c r="C1598">
        <v>488.60888699999998</v>
      </c>
      <c r="D1598">
        <f t="shared" si="48"/>
        <v>1.9145364886825458E-4</v>
      </c>
      <c r="F1598">
        <v>14938.099609000001</v>
      </c>
      <c r="G1598">
        <f t="shared" si="49"/>
        <v>-9.5041260167110283E-3</v>
      </c>
    </row>
    <row r="1599" spans="2:7" x14ac:dyDescent="0.35">
      <c r="B1599" s="133">
        <v>44263</v>
      </c>
      <c r="C1599">
        <v>495.063782</v>
      </c>
      <c r="D1599">
        <f t="shared" si="48"/>
        <v>1.3124259432526647E-2</v>
      </c>
      <c r="F1599">
        <v>14956.200194999999</v>
      </c>
      <c r="G1599">
        <f t="shared" si="49"/>
        <v>1.2109725486562865E-3</v>
      </c>
    </row>
    <row r="1600" spans="2:7" x14ac:dyDescent="0.35">
      <c r="B1600" s="133">
        <v>44264</v>
      </c>
      <c r="C1600">
        <v>484.39910900000001</v>
      </c>
      <c r="D1600">
        <f t="shared" si="48"/>
        <v>-2.1777434504858501E-2</v>
      </c>
      <c r="F1600">
        <v>15098.400390999999</v>
      </c>
      <c r="G1600">
        <f t="shared" si="49"/>
        <v>9.4628612155415251E-3</v>
      </c>
    </row>
    <row r="1601" spans="2:7" x14ac:dyDescent="0.35">
      <c r="B1601" s="133">
        <v>44265</v>
      </c>
      <c r="C1601">
        <v>476.72808800000001</v>
      </c>
      <c r="D1601">
        <f t="shared" si="48"/>
        <v>-1.5962890059625631E-2</v>
      </c>
      <c r="F1601">
        <v>15174.799805000001</v>
      </c>
      <c r="G1601">
        <f t="shared" si="49"/>
        <v>5.0473405982190264E-3</v>
      </c>
    </row>
    <row r="1602" spans="2:7" x14ac:dyDescent="0.35">
      <c r="B1602" s="133">
        <v>44267</v>
      </c>
      <c r="C1602">
        <v>476.07321200000001</v>
      </c>
      <c r="D1602">
        <f t="shared" si="48"/>
        <v>-1.3746331016173325E-3</v>
      </c>
      <c r="F1602">
        <v>15030.950194999999</v>
      </c>
      <c r="G1602">
        <f t="shared" si="49"/>
        <v>-9.524722776658865E-3</v>
      </c>
    </row>
    <row r="1603" spans="2:7" x14ac:dyDescent="0.35">
      <c r="B1603" s="133">
        <v>44270</v>
      </c>
      <c r="C1603">
        <v>473.07965100000001</v>
      </c>
      <c r="D1603">
        <f t="shared" si="48"/>
        <v>-6.307879463202856E-3</v>
      </c>
      <c r="F1603">
        <v>14929.5</v>
      </c>
      <c r="G1603">
        <f t="shared" si="49"/>
        <v>-6.7723002880452016E-3</v>
      </c>
    </row>
    <row r="1604" spans="2:7" x14ac:dyDescent="0.35">
      <c r="B1604" s="133">
        <v>44271</v>
      </c>
      <c r="C1604">
        <v>473.21994000000001</v>
      </c>
      <c r="D1604">
        <f t="shared" si="48"/>
        <v>2.9650018315977391E-4</v>
      </c>
      <c r="F1604">
        <v>14910.450194999999</v>
      </c>
      <c r="G1604">
        <f t="shared" si="49"/>
        <v>-1.2767988862885031E-3</v>
      </c>
    </row>
    <row r="1605" spans="2:7" x14ac:dyDescent="0.35">
      <c r="B1605" s="133">
        <v>44272</v>
      </c>
      <c r="C1605">
        <v>468.63604700000002</v>
      </c>
      <c r="D1605">
        <f t="shared" si="48"/>
        <v>-9.7338218492673632E-3</v>
      </c>
      <c r="F1605">
        <v>14721.299805000001</v>
      </c>
      <c r="G1605">
        <f t="shared" si="49"/>
        <v>-1.2766911113352838E-2</v>
      </c>
    </row>
    <row r="1606" spans="2:7" x14ac:dyDescent="0.35">
      <c r="B1606" s="133">
        <v>44273</v>
      </c>
      <c r="C1606">
        <v>455.72625699999998</v>
      </c>
      <c r="D1606">
        <f t="shared" si="48"/>
        <v>-2.7934132340215065E-2</v>
      </c>
      <c r="F1606">
        <v>14557.849609000001</v>
      </c>
      <c r="G1606">
        <f t="shared" si="49"/>
        <v>-1.1165071200961487E-2</v>
      </c>
    </row>
    <row r="1607" spans="2:7" x14ac:dyDescent="0.35">
      <c r="B1607" s="133">
        <v>44274</v>
      </c>
      <c r="C1607">
        <v>478.45873999999998</v>
      </c>
      <c r="D1607">
        <f t="shared" ref="D1607:D1670" si="50">LN(C1607/C1606)</f>
        <v>4.867766372244315E-2</v>
      </c>
      <c r="F1607">
        <v>14744</v>
      </c>
      <c r="G1607">
        <f t="shared" si="49"/>
        <v>1.2705880196034261E-2</v>
      </c>
    </row>
    <row r="1608" spans="2:7" x14ac:dyDescent="0.35">
      <c r="B1608" s="133">
        <v>44277</v>
      </c>
      <c r="C1608">
        <v>482.153931</v>
      </c>
      <c r="D1608">
        <f t="shared" si="50"/>
        <v>7.6934426075708591E-3</v>
      </c>
      <c r="F1608">
        <v>14736.400390999999</v>
      </c>
      <c r="G1608">
        <f t="shared" ref="G1608:G1671" si="51">LN(F1608/F1607)</f>
        <v>-5.1557028178357957E-4</v>
      </c>
    </row>
    <row r="1609" spans="2:7" x14ac:dyDescent="0.35">
      <c r="B1609" s="133">
        <v>44278</v>
      </c>
      <c r="C1609">
        <v>485.70883199999997</v>
      </c>
      <c r="D1609">
        <f t="shared" si="50"/>
        <v>7.3459112630517177E-3</v>
      </c>
      <c r="F1609">
        <v>14814.75</v>
      </c>
      <c r="G1609">
        <f t="shared" si="51"/>
        <v>5.3026560083439993E-3</v>
      </c>
    </row>
    <row r="1610" spans="2:7" x14ac:dyDescent="0.35">
      <c r="B1610" s="133">
        <v>44279</v>
      </c>
      <c r="C1610">
        <v>481.59258999999997</v>
      </c>
      <c r="D1610">
        <f t="shared" si="50"/>
        <v>-8.5108255869905686E-3</v>
      </c>
      <c r="F1610">
        <v>14549.400390999999</v>
      </c>
      <c r="G1610">
        <f t="shared" si="51"/>
        <v>-1.8073523566296257E-2</v>
      </c>
    </row>
    <row r="1611" spans="2:7" x14ac:dyDescent="0.35">
      <c r="B1611" s="133">
        <v>44280</v>
      </c>
      <c r="C1611">
        <v>470.27319299999999</v>
      </c>
      <c r="D1611">
        <f t="shared" si="50"/>
        <v>-2.3784720124534725E-2</v>
      </c>
      <c r="F1611">
        <v>14324.900390999999</v>
      </c>
      <c r="G1611">
        <f t="shared" si="51"/>
        <v>-1.555047345901228E-2</v>
      </c>
    </row>
    <row r="1612" spans="2:7" x14ac:dyDescent="0.35">
      <c r="B1612" s="133">
        <v>44281</v>
      </c>
      <c r="C1612">
        <v>471.06829800000003</v>
      </c>
      <c r="D1612">
        <f t="shared" si="50"/>
        <v>1.6893023343543452E-3</v>
      </c>
      <c r="F1612">
        <v>14507.299805000001</v>
      </c>
      <c r="G1612">
        <f t="shared" si="51"/>
        <v>1.265264850454342E-2</v>
      </c>
    </row>
    <row r="1613" spans="2:7" x14ac:dyDescent="0.35">
      <c r="B1613" s="133">
        <v>44285</v>
      </c>
      <c r="C1613">
        <v>477.75714099999999</v>
      </c>
      <c r="D1613">
        <f t="shared" si="50"/>
        <v>1.40994402833278E-2</v>
      </c>
      <c r="F1613">
        <v>14845.099609000001</v>
      </c>
      <c r="G1613">
        <f t="shared" si="51"/>
        <v>2.3017860555899664E-2</v>
      </c>
    </row>
    <row r="1614" spans="2:7" x14ac:dyDescent="0.35">
      <c r="B1614" s="133">
        <v>44286</v>
      </c>
      <c r="C1614">
        <v>477.85064699999998</v>
      </c>
      <c r="D1614">
        <f t="shared" si="50"/>
        <v>1.9569953588192423E-4</v>
      </c>
      <c r="F1614">
        <v>14690.700194999999</v>
      </c>
      <c r="G1614">
        <f t="shared" si="51"/>
        <v>-1.0455164341441692E-2</v>
      </c>
    </row>
    <row r="1615" spans="2:7" x14ac:dyDescent="0.35">
      <c r="B1615" s="133">
        <v>44287</v>
      </c>
      <c r="C1615">
        <v>492.53793300000001</v>
      </c>
      <c r="D1615">
        <f t="shared" si="50"/>
        <v>3.0273249273304062E-2</v>
      </c>
      <c r="F1615">
        <v>14867.349609000001</v>
      </c>
      <c r="G1615">
        <f t="shared" si="51"/>
        <v>1.1952853340136047E-2</v>
      </c>
    </row>
    <row r="1616" spans="2:7" x14ac:dyDescent="0.35">
      <c r="B1616" s="133">
        <v>44291</v>
      </c>
      <c r="C1616">
        <v>472.23770100000002</v>
      </c>
      <c r="D1616">
        <f t="shared" si="50"/>
        <v>-4.2089016332678725E-2</v>
      </c>
      <c r="F1616">
        <v>14637.799805000001</v>
      </c>
      <c r="G1616">
        <f t="shared" si="51"/>
        <v>-1.5560296432615795E-2</v>
      </c>
    </row>
    <row r="1617" spans="2:7" x14ac:dyDescent="0.35">
      <c r="B1617" s="133">
        <v>44292</v>
      </c>
      <c r="C1617">
        <v>471.76992799999999</v>
      </c>
      <c r="D1617">
        <f t="shared" si="50"/>
        <v>-9.9103656350946461E-4</v>
      </c>
      <c r="F1617">
        <v>14683.5</v>
      </c>
      <c r="G1617">
        <f t="shared" si="51"/>
        <v>3.1172036921621044E-3</v>
      </c>
    </row>
    <row r="1618" spans="2:7" x14ac:dyDescent="0.35">
      <c r="B1618" s="133">
        <v>44293</v>
      </c>
      <c r="C1618">
        <v>472.42480499999999</v>
      </c>
      <c r="D1618">
        <f t="shared" si="50"/>
        <v>1.3871653423236862E-3</v>
      </c>
      <c r="F1618">
        <v>14819.049805000001</v>
      </c>
      <c r="G1618">
        <f t="shared" si="51"/>
        <v>9.1890877029852606E-3</v>
      </c>
    </row>
    <row r="1619" spans="2:7" x14ac:dyDescent="0.35">
      <c r="B1619" s="133">
        <v>44294</v>
      </c>
      <c r="C1619">
        <v>491.976654</v>
      </c>
      <c r="D1619">
        <f t="shared" si="50"/>
        <v>4.0552672734864709E-2</v>
      </c>
      <c r="F1619">
        <v>14873.799805000001</v>
      </c>
      <c r="G1619">
        <f t="shared" si="51"/>
        <v>3.6877607078591142E-3</v>
      </c>
    </row>
    <row r="1620" spans="2:7" x14ac:dyDescent="0.35">
      <c r="B1620" s="133">
        <v>44295</v>
      </c>
      <c r="C1620">
        <v>507.41229199999998</v>
      </c>
      <c r="D1620">
        <f t="shared" si="50"/>
        <v>3.0892608187943892E-2</v>
      </c>
      <c r="F1620">
        <v>14834.849609000001</v>
      </c>
      <c r="G1620">
        <f t="shared" si="51"/>
        <v>-2.6221466869496379E-3</v>
      </c>
    </row>
    <row r="1621" spans="2:7" x14ac:dyDescent="0.35">
      <c r="B1621" s="133">
        <v>44298</v>
      </c>
      <c r="C1621">
        <v>483.60394300000002</v>
      </c>
      <c r="D1621">
        <f t="shared" si="50"/>
        <v>-4.8057600194907665E-2</v>
      </c>
      <c r="F1621">
        <v>14310.799805000001</v>
      </c>
      <c r="G1621">
        <f t="shared" si="51"/>
        <v>-3.5964632770124322E-2</v>
      </c>
    </row>
    <row r="1622" spans="2:7" x14ac:dyDescent="0.35">
      <c r="B1622" s="133">
        <v>44299</v>
      </c>
      <c r="C1622">
        <v>488.23464999999999</v>
      </c>
      <c r="D1622">
        <f t="shared" si="50"/>
        <v>9.5298583105069626E-3</v>
      </c>
      <c r="F1622">
        <v>14504.799805000001</v>
      </c>
      <c r="G1622">
        <f t="shared" si="51"/>
        <v>1.3465132344408279E-2</v>
      </c>
    </row>
    <row r="1623" spans="2:7" x14ac:dyDescent="0.35">
      <c r="B1623" s="133">
        <v>44301</v>
      </c>
      <c r="C1623">
        <v>490.85406499999999</v>
      </c>
      <c r="D1623">
        <f t="shared" si="50"/>
        <v>5.3507332061531014E-3</v>
      </c>
      <c r="F1623">
        <v>14581.450194999999</v>
      </c>
      <c r="G1623">
        <f t="shared" si="51"/>
        <v>5.2705706262332055E-3</v>
      </c>
    </row>
    <row r="1624" spans="2:7" x14ac:dyDescent="0.35">
      <c r="B1624" s="133">
        <v>44302</v>
      </c>
      <c r="C1624">
        <v>482.153931</v>
      </c>
      <c r="D1624">
        <f t="shared" si="50"/>
        <v>-1.7883441669091178E-2</v>
      </c>
      <c r="F1624">
        <v>14617.849609000001</v>
      </c>
      <c r="G1624">
        <f t="shared" si="51"/>
        <v>2.4931716239045359E-3</v>
      </c>
    </row>
    <row r="1625" spans="2:7" x14ac:dyDescent="0.35">
      <c r="B1625" s="133">
        <v>44305</v>
      </c>
      <c r="C1625">
        <v>466.063446</v>
      </c>
      <c r="D1625">
        <f t="shared" si="50"/>
        <v>-3.3941646914917585E-2</v>
      </c>
      <c r="F1625">
        <v>14359.450194999999</v>
      </c>
      <c r="G1625">
        <f t="shared" si="51"/>
        <v>-1.7835082304939159E-2</v>
      </c>
    </row>
    <row r="1626" spans="2:7" x14ac:dyDescent="0.35">
      <c r="B1626" s="133">
        <v>44306</v>
      </c>
      <c r="C1626">
        <v>471.76992799999999</v>
      </c>
      <c r="D1626">
        <f t="shared" si="50"/>
        <v>1.2169650997123865E-2</v>
      </c>
      <c r="F1626">
        <v>14296.400390999999</v>
      </c>
      <c r="G1626">
        <f t="shared" si="51"/>
        <v>-4.4004909610899619E-3</v>
      </c>
    </row>
    <row r="1627" spans="2:7" x14ac:dyDescent="0.35">
      <c r="B1627" s="133">
        <v>44308</v>
      </c>
      <c r="C1627">
        <v>478.92648300000002</v>
      </c>
      <c r="D1627">
        <f t="shared" si="50"/>
        <v>1.5055679394851697E-2</v>
      </c>
      <c r="F1627">
        <v>14406.150390999999</v>
      </c>
      <c r="G1627">
        <f t="shared" si="51"/>
        <v>7.6474412126006025E-3</v>
      </c>
    </row>
    <row r="1628" spans="2:7" x14ac:dyDescent="0.35">
      <c r="B1628" s="133">
        <v>44309</v>
      </c>
      <c r="C1628">
        <v>477.05551100000002</v>
      </c>
      <c r="D1628">
        <f t="shared" si="50"/>
        <v>-3.9142460852942262E-3</v>
      </c>
      <c r="F1628">
        <v>14341.349609000001</v>
      </c>
      <c r="G1628">
        <f t="shared" si="51"/>
        <v>-4.5082801463829291E-3</v>
      </c>
    </row>
    <row r="1629" spans="2:7" x14ac:dyDescent="0.35">
      <c r="B1629" s="133">
        <v>44312</v>
      </c>
      <c r="C1629">
        <v>476.11999500000002</v>
      </c>
      <c r="D1629">
        <f t="shared" si="50"/>
        <v>-1.9629465811954673E-3</v>
      </c>
      <c r="F1629">
        <v>14485</v>
      </c>
      <c r="G1629">
        <f t="shared" si="51"/>
        <v>9.9666854853510088E-3</v>
      </c>
    </row>
    <row r="1630" spans="2:7" x14ac:dyDescent="0.35">
      <c r="B1630" s="133">
        <v>44313</v>
      </c>
      <c r="C1630">
        <v>476.68127399999997</v>
      </c>
      <c r="D1630">
        <f t="shared" si="50"/>
        <v>1.1781660734223891E-3</v>
      </c>
      <c r="F1630">
        <v>14653.049805000001</v>
      </c>
      <c r="G1630">
        <f t="shared" si="51"/>
        <v>1.1534860391467765E-2</v>
      </c>
    </row>
    <row r="1631" spans="2:7" x14ac:dyDescent="0.35">
      <c r="B1631" s="133">
        <v>44314</v>
      </c>
      <c r="C1631">
        <v>477.663544</v>
      </c>
      <c r="D1631">
        <f t="shared" si="50"/>
        <v>2.0585229328828163E-3</v>
      </c>
      <c r="F1631">
        <v>14864.549805000001</v>
      </c>
      <c r="G1631">
        <f t="shared" si="51"/>
        <v>1.4330678808531387E-2</v>
      </c>
    </row>
    <row r="1632" spans="2:7" x14ac:dyDescent="0.35">
      <c r="B1632" s="133">
        <v>44315</v>
      </c>
      <c r="C1632">
        <v>472.84576399999997</v>
      </c>
      <c r="D1632">
        <f t="shared" si="50"/>
        <v>-1.013734682651694E-2</v>
      </c>
      <c r="F1632">
        <v>14894.900390999999</v>
      </c>
      <c r="G1632">
        <f t="shared" si="51"/>
        <v>2.0397283096887332E-3</v>
      </c>
    </row>
    <row r="1633" spans="2:7" x14ac:dyDescent="0.35">
      <c r="B1633" s="133">
        <v>44316</v>
      </c>
      <c r="C1633">
        <v>476.58770800000002</v>
      </c>
      <c r="D1633">
        <f t="shared" si="50"/>
        <v>7.8825183344117845E-3</v>
      </c>
      <c r="F1633">
        <v>14631.099609000001</v>
      </c>
      <c r="G1633">
        <f t="shared" si="51"/>
        <v>-1.7869525279414183E-2</v>
      </c>
    </row>
    <row r="1634" spans="2:7" x14ac:dyDescent="0.35">
      <c r="B1634" s="133">
        <v>44319</v>
      </c>
      <c r="C1634">
        <v>468.49569700000001</v>
      </c>
      <c r="D1634">
        <f t="shared" si="50"/>
        <v>-1.7124856307830359E-2</v>
      </c>
      <c r="F1634">
        <v>14634.150390999999</v>
      </c>
      <c r="G1634">
        <f t="shared" si="51"/>
        <v>2.084917785461795E-4</v>
      </c>
    </row>
    <row r="1635" spans="2:7" x14ac:dyDescent="0.35">
      <c r="B1635" s="133">
        <v>44320</v>
      </c>
      <c r="C1635">
        <v>470.46020499999997</v>
      </c>
      <c r="D1635">
        <f t="shared" si="50"/>
        <v>4.1844582100365501E-3</v>
      </c>
      <c r="F1635">
        <v>14496.5</v>
      </c>
      <c r="G1635">
        <f t="shared" si="51"/>
        <v>-9.450624250624113E-3</v>
      </c>
    </row>
    <row r="1636" spans="2:7" x14ac:dyDescent="0.35">
      <c r="B1636" s="133">
        <v>44321</v>
      </c>
      <c r="C1636">
        <v>475.93289199999998</v>
      </c>
      <c r="D1636">
        <f t="shared" si="50"/>
        <v>1.1565485884547354E-2</v>
      </c>
      <c r="F1636">
        <v>14617.849609000001</v>
      </c>
      <c r="G1636">
        <f t="shared" si="51"/>
        <v>8.3361169562646675E-3</v>
      </c>
    </row>
    <row r="1637" spans="2:7" x14ac:dyDescent="0.35">
      <c r="B1637" s="133">
        <v>44322</v>
      </c>
      <c r="C1637">
        <v>486.12982199999999</v>
      </c>
      <c r="D1637">
        <f t="shared" si="50"/>
        <v>2.1198850587087373E-2</v>
      </c>
      <c r="F1637">
        <v>14724.799805000001</v>
      </c>
      <c r="G1637">
        <f t="shared" si="51"/>
        <v>7.2897759237169346E-3</v>
      </c>
    </row>
    <row r="1638" spans="2:7" x14ac:dyDescent="0.35">
      <c r="B1638" s="133">
        <v>44323</v>
      </c>
      <c r="C1638">
        <v>481.96682700000002</v>
      </c>
      <c r="D1638">
        <f t="shared" si="50"/>
        <v>-8.6004236554735949E-3</v>
      </c>
      <c r="F1638">
        <v>14823.150390999999</v>
      </c>
      <c r="G1638">
        <f t="shared" si="51"/>
        <v>6.6570404077159889E-3</v>
      </c>
    </row>
    <row r="1639" spans="2:7" x14ac:dyDescent="0.35">
      <c r="B1639" s="133">
        <v>44326</v>
      </c>
      <c r="C1639">
        <v>483.37008700000001</v>
      </c>
      <c r="D1639">
        <f t="shared" si="50"/>
        <v>2.907297893732461E-3</v>
      </c>
      <c r="F1639">
        <v>14942.349609000001</v>
      </c>
      <c r="G1639">
        <f t="shared" si="51"/>
        <v>8.0092627505995457E-3</v>
      </c>
    </row>
    <row r="1640" spans="2:7" x14ac:dyDescent="0.35">
      <c r="B1640" s="133">
        <v>44327</v>
      </c>
      <c r="C1640">
        <v>491.27502399999997</v>
      </c>
      <c r="D1640">
        <f t="shared" si="50"/>
        <v>1.6221515401880836E-2</v>
      </c>
      <c r="F1640">
        <v>14850.75</v>
      </c>
      <c r="G1640">
        <f t="shared" si="51"/>
        <v>-6.1490679939301884E-3</v>
      </c>
    </row>
    <row r="1641" spans="2:7" x14ac:dyDescent="0.35">
      <c r="B1641" s="133">
        <v>44328</v>
      </c>
      <c r="C1641">
        <v>483.93136600000003</v>
      </c>
      <c r="D1641">
        <f t="shared" si="50"/>
        <v>-1.5061010450188397E-2</v>
      </c>
      <c r="F1641">
        <v>14696.5</v>
      </c>
      <c r="G1641">
        <f t="shared" si="51"/>
        <v>-1.0440998826452301E-2</v>
      </c>
    </row>
    <row r="1642" spans="2:7" x14ac:dyDescent="0.35">
      <c r="B1642" s="133">
        <v>44330</v>
      </c>
      <c r="C1642">
        <v>478.64581299999998</v>
      </c>
      <c r="D1642">
        <f t="shared" si="50"/>
        <v>-1.0982197041078489E-2</v>
      </c>
      <c r="F1642">
        <v>14677.799805000001</v>
      </c>
      <c r="G1642">
        <f t="shared" si="51"/>
        <v>-1.2732352873378475E-3</v>
      </c>
    </row>
    <row r="1643" spans="2:7" x14ac:dyDescent="0.35">
      <c r="B1643" s="133">
        <v>44333</v>
      </c>
      <c r="C1643">
        <v>480.47000100000002</v>
      </c>
      <c r="D1643">
        <f t="shared" si="50"/>
        <v>3.8038997438812486E-3</v>
      </c>
      <c r="F1643">
        <v>14923.150390999999</v>
      </c>
      <c r="G1643">
        <f t="shared" si="51"/>
        <v>1.6577589787833972E-2</v>
      </c>
    </row>
    <row r="1644" spans="2:7" x14ac:dyDescent="0.35">
      <c r="B1644" s="133">
        <v>44334</v>
      </c>
      <c r="C1644">
        <v>479.86196899999999</v>
      </c>
      <c r="D1644">
        <f t="shared" si="50"/>
        <v>-1.2662956149394054E-3</v>
      </c>
      <c r="F1644">
        <v>15108.099609000001</v>
      </c>
      <c r="G1644">
        <f t="shared" si="51"/>
        <v>1.2317273260023461E-2</v>
      </c>
    </row>
    <row r="1645" spans="2:7" x14ac:dyDescent="0.35">
      <c r="B1645" s="133">
        <v>44335</v>
      </c>
      <c r="C1645">
        <v>481.733002</v>
      </c>
      <c r="D1645">
        <f t="shared" si="50"/>
        <v>3.8915248470817497E-3</v>
      </c>
      <c r="F1645">
        <v>15030.150390999999</v>
      </c>
      <c r="G1645">
        <f t="shared" si="51"/>
        <v>-5.1727881885633318E-3</v>
      </c>
    </row>
    <row r="1646" spans="2:7" x14ac:dyDescent="0.35">
      <c r="B1646" s="133">
        <v>44336</v>
      </c>
      <c r="C1646">
        <v>470.03930700000001</v>
      </c>
      <c r="D1646">
        <f t="shared" si="50"/>
        <v>-2.4573699689017743E-2</v>
      </c>
      <c r="F1646">
        <v>14906.049805000001</v>
      </c>
      <c r="G1646">
        <f t="shared" si="51"/>
        <v>-8.2910520434892644E-3</v>
      </c>
    </row>
    <row r="1647" spans="2:7" x14ac:dyDescent="0.35">
      <c r="B1647" s="133">
        <v>44337</v>
      </c>
      <c r="C1647">
        <v>470.03930700000001</v>
      </c>
      <c r="D1647">
        <f t="shared" si="50"/>
        <v>0</v>
      </c>
      <c r="F1647">
        <v>15175.299805000001</v>
      </c>
      <c r="G1647">
        <f t="shared" si="51"/>
        <v>1.7901935531927142E-2</v>
      </c>
    </row>
    <row r="1648" spans="2:7" x14ac:dyDescent="0.35">
      <c r="B1648" s="133">
        <v>44340</v>
      </c>
      <c r="C1648">
        <v>475.04418900000002</v>
      </c>
      <c r="D1648">
        <f t="shared" si="50"/>
        <v>1.0591506059307991E-2</v>
      </c>
      <c r="F1648">
        <v>15197.700194999999</v>
      </c>
      <c r="G1648">
        <f t="shared" si="51"/>
        <v>1.4750201864384062E-3</v>
      </c>
    </row>
    <row r="1649" spans="2:7" x14ac:dyDescent="0.35">
      <c r="B1649" s="133">
        <v>44341</v>
      </c>
      <c r="C1649">
        <v>475.511932</v>
      </c>
      <c r="D1649">
        <f t="shared" si="50"/>
        <v>9.8414607495314675E-4</v>
      </c>
      <c r="F1649">
        <v>15208.450194999999</v>
      </c>
      <c r="G1649">
        <f t="shared" si="51"/>
        <v>7.0709381556148272E-4</v>
      </c>
    </row>
    <row r="1650" spans="2:7" x14ac:dyDescent="0.35">
      <c r="B1650" s="133">
        <v>44342</v>
      </c>
      <c r="C1650">
        <v>476.26034499999997</v>
      </c>
      <c r="D1650">
        <f t="shared" si="50"/>
        <v>1.5726727334674968E-3</v>
      </c>
      <c r="F1650">
        <v>15301.450194999999</v>
      </c>
      <c r="G1650">
        <f t="shared" si="51"/>
        <v>6.0964006337813695E-3</v>
      </c>
    </row>
    <row r="1651" spans="2:7" x14ac:dyDescent="0.35">
      <c r="B1651" s="133">
        <v>44343</v>
      </c>
      <c r="C1651">
        <v>482.43460099999999</v>
      </c>
      <c r="D1651">
        <f t="shared" si="50"/>
        <v>1.2880721633712766E-2</v>
      </c>
      <c r="F1651">
        <v>15337.849609000001</v>
      </c>
      <c r="G1651">
        <f t="shared" si="51"/>
        <v>2.3759962764701467E-3</v>
      </c>
    </row>
    <row r="1652" spans="2:7" x14ac:dyDescent="0.35">
      <c r="B1652" s="133">
        <v>44344</v>
      </c>
      <c r="C1652">
        <v>480.657104</v>
      </c>
      <c r="D1652">
        <f t="shared" si="50"/>
        <v>-3.6912352354472309E-3</v>
      </c>
      <c r="F1652">
        <v>15435.650390999999</v>
      </c>
      <c r="G1652">
        <f t="shared" si="51"/>
        <v>6.356190311263046E-3</v>
      </c>
    </row>
    <row r="1653" spans="2:7" x14ac:dyDescent="0.35">
      <c r="B1653" s="133">
        <v>44347</v>
      </c>
      <c r="C1653">
        <v>494.31536899999998</v>
      </c>
      <c r="D1653">
        <f t="shared" si="50"/>
        <v>2.8019577895489881E-2</v>
      </c>
      <c r="F1653">
        <v>15582.799805000001</v>
      </c>
      <c r="G1653">
        <f t="shared" si="51"/>
        <v>9.4879348868509763E-3</v>
      </c>
    </row>
    <row r="1654" spans="2:7" x14ac:dyDescent="0.35">
      <c r="B1654" s="133">
        <v>44348</v>
      </c>
      <c r="C1654">
        <v>490.94760100000002</v>
      </c>
      <c r="D1654">
        <f t="shared" si="50"/>
        <v>-6.8363091248161319E-3</v>
      </c>
      <c r="F1654">
        <v>15574.849609000001</v>
      </c>
      <c r="G1654">
        <f t="shared" si="51"/>
        <v>-5.1032066423887319E-4</v>
      </c>
    </row>
    <row r="1655" spans="2:7" x14ac:dyDescent="0.35">
      <c r="B1655" s="133">
        <v>44349</v>
      </c>
      <c r="C1655">
        <v>496.88803100000001</v>
      </c>
      <c r="D1655">
        <f t="shared" si="50"/>
        <v>1.2027307817940484E-2</v>
      </c>
      <c r="F1655">
        <v>15576.200194999999</v>
      </c>
      <c r="G1655">
        <f t="shared" si="51"/>
        <v>8.6712069695464914E-5</v>
      </c>
    </row>
    <row r="1656" spans="2:7" x14ac:dyDescent="0.35">
      <c r="B1656" s="133">
        <v>44350</v>
      </c>
      <c r="C1656">
        <v>492.444458</v>
      </c>
      <c r="D1656">
        <f t="shared" si="50"/>
        <v>-8.9830323586770691E-3</v>
      </c>
      <c r="F1656">
        <v>15690.349609000001</v>
      </c>
      <c r="G1656">
        <f t="shared" si="51"/>
        <v>7.3017280047628233E-3</v>
      </c>
    </row>
    <row r="1657" spans="2:7" x14ac:dyDescent="0.35">
      <c r="B1657" s="133">
        <v>44351</v>
      </c>
      <c r="C1657">
        <v>490.573395</v>
      </c>
      <c r="D1657">
        <f t="shared" si="50"/>
        <v>-3.8067777789398795E-3</v>
      </c>
      <c r="F1657">
        <v>15670.25</v>
      </c>
      <c r="G1657">
        <f t="shared" si="51"/>
        <v>-1.2818384854088542E-3</v>
      </c>
    </row>
    <row r="1658" spans="2:7" x14ac:dyDescent="0.35">
      <c r="B1658" s="133">
        <v>44354</v>
      </c>
      <c r="C1658">
        <v>494.26852400000001</v>
      </c>
      <c r="D1658">
        <f t="shared" si="50"/>
        <v>7.5040395179687171E-3</v>
      </c>
      <c r="F1658">
        <v>15751.650390999999</v>
      </c>
      <c r="G1658">
        <f t="shared" si="51"/>
        <v>5.181136219060585E-3</v>
      </c>
    </row>
    <row r="1659" spans="2:7" x14ac:dyDescent="0.35">
      <c r="B1659" s="133">
        <v>44355</v>
      </c>
      <c r="C1659">
        <v>495.43798800000002</v>
      </c>
      <c r="D1659">
        <f t="shared" si="50"/>
        <v>2.3632552279004336E-3</v>
      </c>
      <c r="F1659">
        <v>15740.099609000001</v>
      </c>
      <c r="G1659">
        <f t="shared" si="51"/>
        <v>-7.3357514383842499E-4</v>
      </c>
    </row>
    <row r="1660" spans="2:7" x14ac:dyDescent="0.35">
      <c r="B1660" s="133">
        <v>44356</v>
      </c>
      <c r="C1660">
        <v>498.05740400000002</v>
      </c>
      <c r="D1660">
        <f t="shared" si="50"/>
        <v>5.2731438730834286E-3</v>
      </c>
      <c r="F1660">
        <v>15635.349609000001</v>
      </c>
      <c r="G1660">
        <f t="shared" si="51"/>
        <v>-6.6772200432334569E-3</v>
      </c>
    </row>
    <row r="1661" spans="2:7" x14ac:dyDescent="0.35">
      <c r="B1661" s="133">
        <v>44357</v>
      </c>
      <c r="C1661">
        <v>502.82833900000003</v>
      </c>
      <c r="D1661">
        <f t="shared" si="50"/>
        <v>9.5334980405289982E-3</v>
      </c>
      <c r="F1661">
        <v>15737.75</v>
      </c>
      <c r="G1661">
        <f t="shared" si="51"/>
        <v>6.5279335428181599E-3</v>
      </c>
    </row>
    <row r="1662" spans="2:7" x14ac:dyDescent="0.35">
      <c r="B1662" s="133">
        <v>44358</v>
      </c>
      <c r="C1662">
        <v>501.93966699999999</v>
      </c>
      <c r="D1662">
        <f t="shared" si="50"/>
        <v>-1.7689102885795594E-3</v>
      </c>
      <c r="F1662">
        <v>15799.349609000001</v>
      </c>
      <c r="G1662">
        <f t="shared" si="51"/>
        <v>3.906490330518219E-3</v>
      </c>
    </row>
    <row r="1663" spans="2:7" x14ac:dyDescent="0.35">
      <c r="B1663" s="133">
        <v>44361</v>
      </c>
      <c r="C1663">
        <v>496.60732999999999</v>
      </c>
      <c r="D1663">
        <f t="shared" si="50"/>
        <v>-1.0680293874285457E-2</v>
      </c>
      <c r="F1663">
        <v>15811.849609000001</v>
      </c>
      <c r="G1663">
        <f t="shared" si="51"/>
        <v>7.9085899685842336E-4</v>
      </c>
    </row>
    <row r="1664" spans="2:7" x14ac:dyDescent="0.35">
      <c r="B1664" s="133">
        <v>44362</v>
      </c>
      <c r="C1664">
        <v>504.23165899999998</v>
      </c>
      <c r="D1664">
        <f t="shared" si="50"/>
        <v>1.5236170006223983E-2</v>
      </c>
      <c r="F1664">
        <v>15869.25</v>
      </c>
      <c r="G1664">
        <f t="shared" si="51"/>
        <v>3.6236402471933938E-3</v>
      </c>
    </row>
    <row r="1665" spans="2:7" x14ac:dyDescent="0.35">
      <c r="B1665" s="133">
        <v>44363</v>
      </c>
      <c r="C1665">
        <v>499.55413800000002</v>
      </c>
      <c r="D1665">
        <f t="shared" si="50"/>
        <v>-9.3198267420470087E-3</v>
      </c>
      <c r="F1665">
        <v>15767.549805000001</v>
      </c>
      <c r="G1665">
        <f t="shared" si="51"/>
        <v>-6.4292561791487214E-3</v>
      </c>
    </row>
    <row r="1666" spans="2:7" x14ac:dyDescent="0.35">
      <c r="B1666" s="133">
        <v>44364</v>
      </c>
      <c r="C1666">
        <v>501.47186299999998</v>
      </c>
      <c r="D1666">
        <f t="shared" si="50"/>
        <v>3.8315235452268119E-3</v>
      </c>
      <c r="F1666">
        <v>15691.400390999999</v>
      </c>
      <c r="G1666">
        <f t="shared" si="51"/>
        <v>-4.8412017726685973E-3</v>
      </c>
    </row>
    <row r="1667" spans="2:7" x14ac:dyDescent="0.35">
      <c r="B1667" s="133">
        <v>44365</v>
      </c>
      <c r="C1667">
        <v>497.21536300000002</v>
      </c>
      <c r="D1667">
        <f t="shared" si="50"/>
        <v>-8.5242419512719103E-3</v>
      </c>
      <c r="F1667">
        <v>15683.349609000001</v>
      </c>
      <c r="G1667">
        <f t="shared" si="51"/>
        <v>-5.1320135948152725E-4</v>
      </c>
    </row>
    <row r="1668" spans="2:7" x14ac:dyDescent="0.35">
      <c r="B1668" s="133">
        <v>44368</v>
      </c>
      <c r="C1668">
        <v>498.52511600000003</v>
      </c>
      <c r="D1668">
        <f t="shared" si="50"/>
        <v>2.6307130883687149E-3</v>
      </c>
      <c r="F1668">
        <v>15746.5</v>
      </c>
      <c r="G1668">
        <f t="shared" si="51"/>
        <v>4.018503223331066E-3</v>
      </c>
    </row>
    <row r="1669" spans="2:7" x14ac:dyDescent="0.35">
      <c r="B1669" s="133">
        <v>44369</v>
      </c>
      <c r="C1669">
        <v>494.03469799999999</v>
      </c>
      <c r="D1669">
        <f t="shared" si="50"/>
        <v>-9.0482176944676179E-3</v>
      </c>
      <c r="F1669">
        <v>15772.75</v>
      </c>
      <c r="G1669">
        <f t="shared" si="51"/>
        <v>1.6656491552922152E-3</v>
      </c>
    </row>
    <row r="1670" spans="2:7" x14ac:dyDescent="0.35">
      <c r="B1670" s="133">
        <v>44370</v>
      </c>
      <c r="C1670">
        <v>485.24105800000001</v>
      </c>
      <c r="D1670">
        <f t="shared" si="50"/>
        <v>-1.7959959322988155E-2</v>
      </c>
      <c r="F1670">
        <v>15686.950194999999</v>
      </c>
      <c r="G1670">
        <f t="shared" si="51"/>
        <v>-5.4545985625421445E-3</v>
      </c>
    </row>
    <row r="1671" spans="2:7" x14ac:dyDescent="0.35">
      <c r="B1671" s="133">
        <v>44371</v>
      </c>
      <c r="C1671">
        <v>480.79751599999997</v>
      </c>
      <c r="D1671">
        <f t="shared" ref="D1671:D1734" si="52">LN(C1671/C1670)</f>
        <v>-9.1995774463965799E-3</v>
      </c>
      <c r="F1671">
        <v>15790.450194999999</v>
      </c>
      <c r="G1671">
        <f t="shared" si="51"/>
        <v>6.5761703135752475E-3</v>
      </c>
    </row>
    <row r="1672" spans="2:7" x14ac:dyDescent="0.35">
      <c r="B1672" s="133">
        <v>44372</v>
      </c>
      <c r="C1672">
        <v>479.39419600000002</v>
      </c>
      <c r="D1672">
        <f t="shared" si="52"/>
        <v>-2.9230016914716314E-3</v>
      </c>
      <c r="F1672">
        <v>15860.349609000001</v>
      </c>
      <c r="G1672">
        <f t="shared" ref="G1672:G1735" si="53">LN(F1672/F1671)</f>
        <v>4.4169201456433233E-3</v>
      </c>
    </row>
    <row r="1673" spans="2:7" x14ac:dyDescent="0.35">
      <c r="B1673" s="133">
        <v>44375</v>
      </c>
      <c r="C1673">
        <v>498.47827100000001</v>
      </c>
      <c r="D1673">
        <f t="shared" si="52"/>
        <v>3.9036784558746991E-2</v>
      </c>
      <c r="F1673">
        <v>15814.700194999999</v>
      </c>
      <c r="G1673">
        <f t="shared" si="53"/>
        <v>-2.8823598312912942E-3</v>
      </c>
    </row>
    <row r="1674" spans="2:7" x14ac:dyDescent="0.35">
      <c r="B1674" s="133">
        <v>44376</v>
      </c>
      <c r="C1674">
        <v>514.52203399999996</v>
      </c>
      <c r="D1674">
        <f t="shared" si="52"/>
        <v>3.1678380716222705E-2</v>
      </c>
      <c r="F1674">
        <v>15748.450194999999</v>
      </c>
      <c r="G1674">
        <f t="shared" si="53"/>
        <v>-4.1979394625275956E-3</v>
      </c>
    </row>
    <row r="1675" spans="2:7" x14ac:dyDescent="0.35">
      <c r="B1675" s="133">
        <v>44377</v>
      </c>
      <c r="C1675">
        <v>521.63183600000002</v>
      </c>
      <c r="D1675">
        <f t="shared" si="52"/>
        <v>1.3723663624141179E-2</v>
      </c>
      <c r="F1675">
        <v>15721.5</v>
      </c>
      <c r="G1675">
        <f t="shared" si="53"/>
        <v>-1.7127578163481998E-3</v>
      </c>
    </row>
    <row r="1676" spans="2:7" x14ac:dyDescent="0.35">
      <c r="B1676" s="133">
        <v>44378</v>
      </c>
      <c r="C1676">
        <v>533.60613999999998</v>
      </c>
      <c r="D1676">
        <f t="shared" si="52"/>
        <v>2.2695957255898278E-2</v>
      </c>
      <c r="F1676">
        <v>15680</v>
      </c>
      <c r="G1676">
        <f t="shared" si="53"/>
        <v>-2.6431873739428875E-3</v>
      </c>
    </row>
    <row r="1677" spans="2:7" x14ac:dyDescent="0.35">
      <c r="B1677" s="133">
        <v>44379</v>
      </c>
      <c r="C1677">
        <v>527.29156499999999</v>
      </c>
      <c r="D1677">
        <f t="shared" si="52"/>
        <v>-1.1904351459744618E-2</v>
      </c>
      <c r="F1677">
        <v>15722.200194999999</v>
      </c>
      <c r="G1677">
        <f t="shared" si="53"/>
        <v>2.6877237990945886E-3</v>
      </c>
    </row>
    <row r="1678" spans="2:7" x14ac:dyDescent="0.35">
      <c r="B1678" s="133">
        <v>44382</v>
      </c>
      <c r="C1678">
        <v>531.40771500000005</v>
      </c>
      <c r="D1678">
        <f t="shared" si="52"/>
        <v>7.7759016519000079E-3</v>
      </c>
      <c r="F1678">
        <v>15834.349609000001</v>
      </c>
      <c r="G1678">
        <f t="shared" si="53"/>
        <v>7.1078674228860278E-3</v>
      </c>
    </row>
    <row r="1679" spans="2:7" x14ac:dyDescent="0.35">
      <c r="B1679" s="133">
        <v>44383</v>
      </c>
      <c r="C1679">
        <v>526.35607900000002</v>
      </c>
      <c r="D1679">
        <f t="shared" si="52"/>
        <v>-9.5516114940610106E-3</v>
      </c>
      <c r="F1679">
        <v>15818.25</v>
      </c>
      <c r="G1679">
        <f t="shared" si="53"/>
        <v>-1.0172693925459683E-3</v>
      </c>
    </row>
    <row r="1680" spans="2:7" x14ac:dyDescent="0.35">
      <c r="B1680" s="133">
        <v>44384</v>
      </c>
      <c r="C1680">
        <v>524.90606700000001</v>
      </c>
      <c r="D1680">
        <f t="shared" si="52"/>
        <v>-2.7586133964018558E-3</v>
      </c>
      <c r="F1680">
        <v>15879.650390999999</v>
      </c>
      <c r="G1680">
        <f t="shared" si="53"/>
        <v>3.8741031448436864E-3</v>
      </c>
    </row>
    <row r="1681" spans="2:7" x14ac:dyDescent="0.35">
      <c r="B1681" s="133">
        <v>44385</v>
      </c>
      <c r="C1681">
        <v>541.69818099999998</v>
      </c>
      <c r="D1681">
        <f t="shared" si="52"/>
        <v>3.1489658127480981E-2</v>
      </c>
      <c r="F1681">
        <v>15727.900390999999</v>
      </c>
      <c r="G1681">
        <f t="shared" si="53"/>
        <v>-9.6022097391496621E-3</v>
      </c>
    </row>
    <row r="1682" spans="2:7" x14ac:dyDescent="0.35">
      <c r="B1682" s="133">
        <v>44386</v>
      </c>
      <c r="C1682">
        <v>533.18518100000006</v>
      </c>
      <c r="D1682">
        <f t="shared" si="52"/>
        <v>-1.5840189365822266E-2</v>
      </c>
      <c r="F1682">
        <v>15689.799805000001</v>
      </c>
      <c r="G1682">
        <f t="shared" si="53"/>
        <v>-2.4254228947433449E-3</v>
      </c>
    </row>
    <row r="1683" spans="2:7" x14ac:dyDescent="0.35">
      <c r="B1683" s="133">
        <v>44389</v>
      </c>
      <c r="C1683">
        <v>532.57708700000001</v>
      </c>
      <c r="D1683">
        <f t="shared" si="52"/>
        <v>-1.1411439197035538E-3</v>
      </c>
      <c r="F1683">
        <v>15692.599609000001</v>
      </c>
      <c r="G1683">
        <f t="shared" si="53"/>
        <v>1.7843148132139984E-4</v>
      </c>
    </row>
    <row r="1684" spans="2:7" x14ac:dyDescent="0.35">
      <c r="B1684" s="133">
        <v>44390</v>
      </c>
      <c r="C1684">
        <v>529.86419699999999</v>
      </c>
      <c r="D1684">
        <f t="shared" si="52"/>
        <v>-5.1069097878372596E-3</v>
      </c>
      <c r="F1684">
        <v>15812.349609000001</v>
      </c>
      <c r="G1684">
        <f t="shared" si="53"/>
        <v>7.6020168052612176E-3</v>
      </c>
    </row>
    <row r="1685" spans="2:7" x14ac:dyDescent="0.35">
      <c r="B1685" s="133">
        <v>44391</v>
      </c>
      <c r="C1685">
        <v>524.20440699999995</v>
      </c>
      <c r="D1685">
        <f t="shared" si="52"/>
        <v>-1.0739043687154327E-2</v>
      </c>
      <c r="F1685">
        <v>15853.950194999999</v>
      </c>
      <c r="G1685">
        <f t="shared" si="53"/>
        <v>2.627437382308835E-3</v>
      </c>
    </row>
    <row r="1686" spans="2:7" x14ac:dyDescent="0.35">
      <c r="B1686" s="133">
        <v>44392</v>
      </c>
      <c r="C1686">
        <v>524.11090100000001</v>
      </c>
      <c r="D1686">
        <f t="shared" si="52"/>
        <v>-1.7839289292892927E-4</v>
      </c>
      <c r="F1686">
        <v>15924.200194999999</v>
      </c>
      <c r="G1686">
        <f t="shared" si="53"/>
        <v>4.4212840315508029E-3</v>
      </c>
    </row>
    <row r="1687" spans="2:7" x14ac:dyDescent="0.35">
      <c r="B1687" s="133">
        <v>44393</v>
      </c>
      <c r="C1687">
        <v>516.86077899999998</v>
      </c>
      <c r="D1687">
        <f t="shared" si="52"/>
        <v>-1.3929753080118165E-2</v>
      </c>
      <c r="F1687">
        <v>15923.400390999999</v>
      </c>
      <c r="G1687">
        <f t="shared" si="53"/>
        <v>-5.0226954963734287E-5</v>
      </c>
    </row>
    <row r="1688" spans="2:7" x14ac:dyDescent="0.35">
      <c r="B1688" s="133">
        <v>44396</v>
      </c>
      <c r="C1688">
        <v>514.19464100000005</v>
      </c>
      <c r="D1688">
        <f t="shared" si="52"/>
        <v>-5.1716792147479722E-3</v>
      </c>
      <c r="F1688">
        <v>15752.400390999999</v>
      </c>
      <c r="G1688">
        <f t="shared" si="53"/>
        <v>-1.0796990571286309E-2</v>
      </c>
    </row>
    <row r="1689" spans="2:7" x14ac:dyDescent="0.35">
      <c r="B1689" s="133">
        <v>44397</v>
      </c>
      <c r="C1689">
        <v>503.623535</v>
      </c>
      <c r="D1689">
        <f t="shared" si="52"/>
        <v>-2.0772838165818493E-2</v>
      </c>
      <c r="F1689">
        <v>15632.099609000001</v>
      </c>
      <c r="G1689">
        <f t="shared" si="53"/>
        <v>-7.666292035424337E-3</v>
      </c>
    </row>
    <row r="1690" spans="2:7" x14ac:dyDescent="0.35">
      <c r="B1690" s="133">
        <v>44399</v>
      </c>
      <c r="C1690">
        <v>504.65258799999998</v>
      </c>
      <c r="D1690">
        <f t="shared" si="52"/>
        <v>2.0412133815850817E-3</v>
      </c>
      <c r="F1690">
        <v>15824.049805000001</v>
      </c>
      <c r="G1690">
        <f t="shared" si="53"/>
        <v>1.2204454908265527E-2</v>
      </c>
    </row>
    <row r="1691" spans="2:7" x14ac:dyDescent="0.35">
      <c r="B1691" s="133">
        <v>44400</v>
      </c>
      <c r="C1691">
        <v>503.57672100000002</v>
      </c>
      <c r="D1691">
        <f t="shared" si="52"/>
        <v>-2.1341720554036736E-3</v>
      </c>
      <c r="F1691">
        <v>15856.049805000001</v>
      </c>
      <c r="G1691">
        <f t="shared" si="53"/>
        <v>2.0201963552589214E-3</v>
      </c>
    </row>
    <row r="1692" spans="2:7" x14ac:dyDescent="0.35">
      <c r="B1692" s="133">
        <v>44403</v>
      </c>
      <c r="C1692">
        <v>511.43496699999997</v>
      </c>
      <c r="D1692">
        <f t="shared" si="52"/>
        <v>1.5484359645442041E-2</v>
      </c>
      <c r="F1692">
        <v>15824.450194999999</v>
      </c>
      <c r="G1692">
        <f t="shared" si="53"/>
        <v>-1.9948940502511458E-3</v>
      </c>
    </row>
    <row r="1693" spans="2:7" x14ac:dyDescent="0.35">
      <c r="B1693" s="133">
        <v>44404</v>
      </c>
      <c r="C1693">
        <v>511.20107999999999</v>
      </c>
      <c r="D1693">
        <f t="shared" si="52"/>
        <v>-4.5741983135479721E-4</v>
      </c>
      <c r="F1693">
        <v>15746.450194999999</v>
      </c>
      <c r="G1693">
        <f t="shared" si="53"/>
        <v>-4.9412691903814214E-3</v>
      </c>
    </row>
    <row r="1694" spans="2:7" x14ac:dyDescent="0.35">
      <c r="B1694" s="133">
        <v>44405</v>
      </c>
      <c r="C1694">
        <v>511.15429699999999</v>
      </c>
      <c r="D1694">
        <f t="shared" si="52"/>
        <v>-9.1520035175897505E-5</v>
      </c>
      <c r="F1694">
        <v>15709.400390999999</v>
      </c>
      <c r="G1694">
        <f t="shared" si="53"/>
        <v>-2.3556712308082772E-3</v>
      </c>
    </row>
    <row r="1695" spans="2:7" x14ac:dyDescent="0.35">
      <c r="B1695" s="133">
        <v>44406</v>
      </c>
      <c r="C1695">
        <v>511.29458599999998</v>
      </c>
      <c r="D1695">
        <f t="shared" si="52"/>
        <v>2.744176324370732E-4</v>
      </c>
      <c r="F1695">
        <v>15778.450194999999</v>
      </c>
      <c r="G1695">
        <f t="shared" si="53"/>
        <v>4.3858131563798766E-3</v>
      </c>
    </row>
    <row r="1696" spans="2:7" x14ac:dyDescent="0.35">
      <c r="B1696" s="133">
        <v>44407</v>
      </c>
      <c r="C1696">
        <v>522.05273399999999</v>
      </c>
      <c r="D1696">
        <f t="shared" si="52"/>
        <v>2.082269243425516E-2</v>
      </c>
      <c r="F1696">
        <v>15763.049805000001</v>
      </c>
      <c r="G1696">
        <f t="shared" si="53"/>
        <v>-9.7651609617771778E-4</v>
      </c>
    </row>
    <row r="1697" spans="2:7" x14ac:dyDescent="0.35">
      <c r="B1697" s="133">
        <v>44410</v>
      </c>
      <c r="C1697">
        <v>521.53832999999997</v>
      </c>
      <c r="D1697">
        <f t="shared" si="52"/>
        <v>-9.8583450818272127E-4</v>
      </c>
      <c r="F1697">
        <v>15885.150390999999</v>
      </c>
      <c r="G1697">
        <f t="shared" si="53"/>
        <v>7.7161539080113735E-3</v>
      </c>
    </row>
    <row r="1698" spans="2:7" x14ac:dyDescent="0.35">
      <c r="B1698" s="133">
        <v>44411</v>
      </c>
      <c r="C1698">
        <v>520.930115</v>
      </c>
      <c r="D1698">
        <f t="shared" si="52"/>
        <v>-1.1668747805828425E-3</v>
      </c>
      <c r="F1698">
        <v>16130.75</v>
      </c>
      <c r="G1698">
        <f t="shared" si="53"/>
        <v>1.5342653104611343E-2</v>
      </c>
    </row>
    <row r="1699" spans="2:7" x14ac:dyDescent="0.35">
      <c r="B1699" s="133">
        <v>44412</v>
      </c>
      <c r="C1699">
        <v>510.45263699999998</v>
      </c>
      <c r="D1699">
        <f t="shared" si="52"/>
        <v>-2.0318040848246371E-2</v>
      </c>
      <c r="F1699">
        <v>16258.799805000001</v>
      </c>
      <c r="G1699">
        <f t="shared" si="53"/>
        <v>7.9069003984205636E-3</v>
      </c>
    </row>
    <row r="1700" spans="2:7" x14ac:dyDescent="0.35">
      <c r="B1700" s="133">
        <v>44413</v>
      </c>
      <c r="C1700">
        <v>504.60586499999999</v>
      </c>
      <c r="D1700">
        <f t="shared" si="52"/>
        <v>-1.1520196424467596E-2</v>
      </c>
      <c r="F1700">
        <v>16294.599609000001</v>
      </c>
      <c r="G1700">
        <f t="shared" si="53"/>
        <v>2.1994519206287194E-3</v>
      </c>
    </row>
    <row r="1701" spans="2:7" x14ac:dyDescent="0.35">
      <c r="B1701" s="133">
        <v>44414</v>
      </c>
      <c r="C1701">
        <v>501.05084199999999</v>
      </c>
      <c r="D1701">
        <f t="shared" si="52"/>
        <v>-7.0700822332497842E-3</v>
      </c>
      <c r="F1701">
        <v>16238.200194999999</v>
      </c>
      <c r="G1701">
        <f t="shared" si="53"/>
        <v>-3.4672374244668529E-3</v>
      </c>
    </row>
    <row r="1702" spans="2:7" x14ac:dyDescent="0.35">
      <c r="B1702" s="133">
        <v>44417</v>
      </c>
      <c r="C1702">
        <v>491.78949</v>
      </c>
      <c r="D1702">
        <f t="shared" si="52"/>
        <v>-1.8656817895999538E-2</v>
      </c>
      <c r="F1702">
        <v>16258.25</v>
      </c>
      <c r="G1702">
        <f t="shared" si="53"/>
        <v>1.2339690903966089E-3</v>
      </c>
    </row>
    <row r="1703" spans="2:7" x14ac:dyDescent="0.35">
      <c r="B1703" s="133">
        <v>44418</v>
      </c>
      <c r="C1703">
        <v>488.46856700000001</v>
      </c>
      <c r="D1703">
        <f t="shared" si="52"/>
        <v>-6.7756356224008343E-3</v>
      </c>
      <c r="F1703">
        <v>16280.099609000001</v>
      </c>
      <c r="G1703">
        <f t="shared" si="53"/>
        <v>1.3430067933179089E-3</v>
      </c>
    </row>
    <row r="1704" spans="2:7" x14ac:dyDescent="0.35">
      <c r="B1704" s="133">
        <v>44419</v>
      </c>
      <c r="C1704">
        <v>487.72009300000002</v>
      </c>
      <c r="D1704">
        <f t="shared" si="52"/>
        <v>-1.5334620803115976E-3</v>
      </c>
      <c r="F1704">
        <v>16282.25</v>
      </c>
      <c r="G1704">
        <f t="shared" si="53"/>
        <v>1.3207836835775439E-4</v>
      </c>
    </row>
    <row r="1705" spans="2:7" x14ac:dyDescent="0.35">
      <c r="B1705" s="133">
        <v>44420</v>
      </c>
      <c r="C1705">
        <v>502.03320300000001</v>
      </c>
      <c r="D1705">
        <f t="shared" si="52"/>
        <v>2.892459756351913E-2</v>
      </c>
      <c r="F1705">
        <v>16364.400390999999</v>
      </c>
      <c r="G1705">
        <f t="shared" si="53"/>
        <v>5.0327101500030336E-3</v>
      </c>
    </row>
    <row r="1706" spans="2:7" x14ac:dyDescent="0.35">
      <c r="B1706" s="133">
        <v>44421</v>
      </c>
      <c r="C1706">
        <v>500.34921300000002</v>
      </c>
      <c r="D1706">
        <f t="shared" si="52"/>
        <v>-3.3599783024865068E-3</v>
      </c>
      <c r="F1706">
        <v>16529.099609000001</v>
      </c>
      <c r="G1706">
        <f t="shared" si="53"/>
        <v>1.0014172671459116E-2</v>
      </c>
    </row>
    <row r="1707" spans="2:7" x14ac:dyDescent="0.35">
      <c r="B1707" s="133">
        <v>44424</v>
      </c>
      <c r="C1707">
        <v>504.69937099999999</v>
      </c>
      <c r="D1707">
        <f t="shared" si="52"/>
        <v>8.656666424261019E-3</v>
      </c>
      <c r="F1707">
        <v>16563.050781000002</v>
      </c>
      <c r="G1707">
        <f t="shared" si="53"/>
        <v>2.0519176609627059E-3</v>
      </c>
    </row>
    <row r="1708" spans="2:7" x14ac:dyDescent="0.35">
      <c r="B1708" s="133">
        <v>44425</v>
      </c>
      <c r="C1708">
        <v>500.11535600000002</v>
      </c>
      <c r="D1708">
        <f t="shared" si="52"/>
        <v>-9.1241632482472468E-3</v>
      </c>
      <c r="F1708">
        <v>16614.599609000001</v>
      </c>
      <c r="G1708">
        <f t="shared" si="53"/>
        <v>3.1074454564802827E-3</v>
      </c>
    </row>
    <row r="1709" spans="2:7" x14ac:dyDescent="0.35">
      <c r="B1709" s="133">
        <v>44426</v>
      </c>
      <c r="C1709">
        <v>494.31536899999998</v>
      </c>
      <c r="D1709">
        <f t="shared" si="52"/>
        <v>-1.1665071528742538E-2</v>
      </c>
      <c r="F1709">
        <v>16568.849609000001</v>
      </c>
      <c r="G1709">
        <f t="shared" si="53"/>
        <v>-2.757400455079796E-3</v>
      </c>
    </row>
    <row r="1710" spans="2:7" x14ac:dyDescent="0.35">
      <c r="B1710" s="133">
        <v>44428</v>
      </c>
      <c r="C1710">
        <v>488.51535000000001</v>
      </c>
      <c r="D1710">
        <f t="shared" si="52"/>
        <v>-1.1802818571754236E-2</v>
      </c>
      <c r="F1710">
        <v>16450.5</v>
      </c>
      <c r="G1710">
        <f t="shared" si="53"/>
        <v>-7.168531010566922E-3</v>
      </c>
    </row>
    <row r="1711" spans="2:7" x14ac:dyDescent="0.35">
      <c r="B1711" s="133">
        <v>44431</v>
      </c>
      <c r="C1711">
        <v>488.84268200000002</v>
      </c>
      <c r="D1711">
        <f t="shared" si="52"/>
        <v>6.6983030071164705E-4</v>
      </c>
      <c r="F1711">
        <v>16496.449218999998</v>
      </c>
      <c r="G1711">
        <f t="shared" si="53"/>
        <v>2.7892870132191203E-3</v>
      </c>
    </row>
    <row r="1712" spans="2:7" x14ac:dyDescent="0.35">
      <c r="B1712" s="133">
        <v>44432</v>
      </c>
      <c r="C1712">
        <v>491.08795199999997</v>
      </c>
      <c r="D1712">
        <f t="shared" si="52"/>
        <v>4.5825160500467602E-3</v>
      </c>
      <c r="F1712">
        <v>16624.599609000001</v>
      </c>
      <c r="G1712">
        <f t="shared" si="53"/>
        <v>7.7383436832734794E-3</v>
      </c>
    </row>
    <row r="1713" spans="2:7" x14ac:dyDescent="0.35">
      <c r="B1713" s="133">
        <v>44433</v>
      </c>
      <c r="C1713">
        <v>490.76049799999998</v>
      </c>
      <c r="D1713">
        <f t="shared" si="52"/>
        <v>-6.6701538743699901E-4</v>
      </c>
      <c r="F1713">
        <v>16634.650390999999</v>
      </c>
      <c r="G1713">
        <f t="shared" si="53"/>
        <v>6.0439019556674824E-4</v>
      </c>
    </row>
    <row r="1714" spans="2:7" x14ac:dyDescent="0.35">
      <c r="B1714" s="133">
        <v>44434</v>
      </c>
      <c r="C1714">
        <v>490.43310500000001</v>
      </c>
      <c r="D1714">
        <f t="shared" si="52"/>
        <v>-6.6733621407435539E-4</v>
      </c>
      <c r="F1714">
        <v>16636.900390999999</v>
      </c>
      <c r="G1714">
        <f t="shared" si="53"/>
        <v>1.3525068417592553E-4</v>
      </c>
    </row>
    <row r="1715" spans="2:7" x14ac:dyDescent="0.35">
      <c r="B1715" s="133">
        <v>44435</v>
      </c>
      <c r="C1715">
        <v>490.99438500000002</v>
      </c>
      <c r="D1715">
        <f t="shared" si="52"/>
        <v>1.1438034228955954E-3</v>
      </c>
      <c r="F1715">
        <v>16705.199218999998</v>
      </c>
      <c r="G1715">
        <f t="shared" si="53"/>
        <v>4.0968579860026222E-3</v>
      </c>
    </row>
    <row r="1716" spans="2:7" x14ac:dyDescent="0.35">
      <c r="B1716" s="133">
        <v>44438</v>
      </c>
      <c r="C1716">
        <v>497.54278599999998</v>
      </c>
      <c r="D1716">
        <f t="shared" si="52"/>
        <v>1.3248863026819805E-2</v>
      </c>
      <c r="F1716">
        <v>16931.050781000002</v>
      </c>
      <c r="G1716">
        <f t="shared" si="53"/>
        <v>1.3429258984363819E-2</v>
      </c>
    </row>
    <row r="1717" spans="2:7" x14ac:dyDescent="0.35">
      <c r="B1717" s="133">
        <v>44439</v>
      </c>
      <c r="C1717">
        <v>511.20107999999999</v>
      </c>
      <c r="D1717">
        <f t="shared" si="52"/>
        <v>2.7081460826412895E-2</v>
      </c>
      <c r="F1717">
        <v>17132.199218999998</v>
      </c>
      <c r="G1717">
        <f t="shared" si="53"/>
        <v>1.181042772570925E-2</v>
      </c>
    </row>
    <row r="1718" spans="2:7" x14ac:dyDescent="0.35">
      <c r="B1718" s="133">
        <v>44440</v>
      </c>
      <c r="C1718">
        <v>513.72686799999997</v>
      </c>
      <c r="D1718">
        <f t="shared" si="52"/>
        <v>4.9287232688490345E-3</v>
      </c>
      <c r="F1718">
        <v>17076.25</v>
      </c>
      <c r="G1718">
        <f t="shared" si="53"/>
        <v>-3.2710789389873646E-3</v>
      </c>
    </row>
    <row r="1719" spans="2:7" x14ac:dyDescent="0.35">
      <c r="B1719" s="133">
        <v>44441</v>
      </c>
      <c r="C1719">
        <v>522.28662099999997</v>
      </c>
      <c r="D1719">
        <f t="shared" si="52"/>
        <v>1.6524780561549886E-2</v>
      </c>
      <c r="F1719">
        <v>17234.150390999999</v>
      </c>
      <c r="G1719">
        <f t="shared" si="53"/>
        <v>9.2042939728450325E-3</v>
      </c>
    </row>
    <row r="1720" spans="2:7" x14ac:dyDescent="0.35">
      <c r="B1720" s="133">
        <v>44442</v>
      </c>
      <c r="C1720">
        <v>522.47375499999998</v>
      </c>
      <c r="D1720">
        <f t="shared" si="52"/>
        <v>3.5823334479376001E-4</v>
      </c>
      <c r="F1720">
        <v>17323.599609000001</v>
      </c>
      <c r="G1720">
        <f t="shared" si="53"/>
        <v>5.1768079672386141E-3</v>
      </c>
    </row>
    <row r="1721" spans="2:7" x14ac:dyDescent="0.35">
      <c r="B1721" s="133">
        <v>44445</v>
      </c>
      <c r="C1721">
        <v>534.260986</v>
      </c>
      <c r="D1721">
        <f t="shared" si="52"/>
        <v>2.2309704482135574E-2</v>
      </c>
      <c r="F1721">
        <v>17377.800781000002</v>
      </c>
      <c r="G1721">
        <f t="shared" si="53"/>
        <v>3.1238633293056853E-3</v>
      </c>
    </row>
    <row r="1722" spans="2:7" x14ac:dyDescent="0.35">
      <c r="B1722" s="133">
        <v>44446</v>
      </c>
      <c r="C1722">
        <v>528.22705099999996</v>
      </c>
      <c r="D1722">
        <f t="shared" si="52"/>
        <v>-1.135824528734411E-2</v>
      </c>
      <c r="F1722">
        <v>17362.099609000001</v>
      </c>
      <c r="G1722">
        <f t="shared" si="53"/>
        <v>-9.039273511342507E-4</v>
      </c>
    </row>
    <row r="1723" spans="2:7" x14ac:dyDescent="0.35">
      <c r="B1723" s="133">
        <v>44447</v>
      </c>
      <c r="C1723">
        <v>528.50775099999998</v>
      </c>
      <c r="D1723">
        <f t="shared" si="52"/>
        <v>5.312591315640438E-4</v>
      </c>
      <c r="F1723">
        <v>17353.5</v>
      </c>
      <c r="G1723">
        <f t="shared" si="53"/>
        <v>-4.9543198289861532E-4</v>
      </c>
    </row>
    <row r="1724" spans="2:7" x14ac:dyDescent="0.35">
      <c r="B1724" s="133">
        <v>44448</v>
      </c>
      <c r="C1724">
        <v>527.66570999999999</v>
      </c>
      <c r="D1724">
        <f t="shared" si="52"/>
        <v>-1.5945130407048801E-3</v>
      </c>
      <c r="F1724">
        <v>17369.25</v>
      </c>
      <c r="G1724">
        <f t="shared" si="53"/>
        <v>9.0718627298651939E-4</v>
      </c>
    </row>
    <row r="1725" spans="2:7" x14ac:dyDescent="0.35">
      <c r="B1725" s="133">
        <v>44452</v>
      </c>
      <c r="C1725">
        <v>553.06445299999996</v>
      </c>
      <c r="D1725">
        <f t="shared" si="52"/>
        <v>4.7011588069809603E-2</v>
      </c>
      <c r="F1725">
        <v>17355.300781000002</v>
      </c>
      <c r="G1725">
        <f t="shared" si="53"/>
        <v>-8.0342117819227107E-4</v>
      </c>
    </row>
    <row r="1726" spans="2:7" x14ac:dyDescent="0.35">
      <c r="B1726" s="133">
        <v>44453</v>
      </c>
      <c r="C1726">
        <v>548.94824200000005</v>
      </c>
      <c r="D1726">
        <f t="shared" si="52"/>
        <v>-7.4703860696459685E-3</v>
      </c>
      <c r="F1726">
        <v>17380</v>
      </c>
      <c r="G1726">
        <f t="shared" si="53"/>
        <v>1.4221395875354402E-3</v>
      </c>
    </row>
    <row r="1727" spans="2:7" x14ac:dyDescent="0.35">
      <c r="B1727" s="133">
        <v>44454</v>
      </c>
      <c r="C1727">
        <v>548.05950900000005</v>
      </c>
      <c r="D1727">
        <f t="shared" si="52"/>
        <v>-1.6202860802476528E-3</v>
      </c>
      <c r="F1727">
        <v>17519.449218999998</v>
      </c>
      <c r="G1727">
        <f t="shared" si="53"/>
        <v>7.991527905148359E-3</v>
      </c>
    </row>
    <row r="1728" spans="2:7" x14ac:dyDescent="0.35">
      <c r="B1728" s="133">
        <v>44455</v>
      </c>
      <c r="C1728">
        <v>537.09362799999997</v>
      </c>
      <c r="D1728">
        <f t="shared" si="52"/>
        <v>-2.0211440989399927E-2</v>
      </c>
      <c r="F1728">
        <v>17629.5</v>
      </c>
      <c r="G1728">
        <f t="shared" si="53"/>
        <v>6.2619875164870832E-3</v>
      </c>
    </row>
    <row r="1729" spans="2:7" x14ac:dyDescent="0.35">
      <c r="B1729" s="133">
        <v>44456</v>
      </c>
      <c r="C1729">
        <v>528.15148899999997</v>
      </c>
      <c r="D1729">
        <f t="shared" si="52"/>
        <v>-1.6789279588484769E-2</v>
      </c>
      <c r="F1729">
        <v>17585.150390999999</v>
      </c>
      <c r="G1729">
        <f t="shared" si="53"/>
        <v>-2.5188171374899665E-3</v>
      </c>
    </row>
    <row r="1730" spans="2:7" x14ac:dyDescent="0.35">
      <c r="B1730" s="133">
        <v>44459</v>
      </c>
      <c r="C1730">
        <v>512.19683799999996</v>
      </c>
      <c r="D1730">
        <f t="shared" si="52"/>
        <v>-3.0674153163432187E-2</v>
      </c>
      <c r="F1730">
        <v>17396.900390999999</v>
      </c>
      <c r="G1730">
        <f t="shared" si="53"/>
        <v>-1.0762766217722038E-2</v>
      </c>
    </row>
    <row r="1731" spans="2:7" x14ac:dyDescent="0.35">
      <c r="B1731" s="133">
        <v>44460</v>
      </c>
      <c r="C1731">
        <v>517.13861099999997</v>
      </c>
      <c r="D1731">
        <f t="shared" si="52"/>
        <v>9.6019445807220827E-3</v>
      </c>
      <c r="F1731">
        <v>17562</v>
      </c>
      <c r="G1731">
        <f t="shared" si="53"/>
        <v>9.4454250341343832E-3</v>
      </c>
    </row>
    <row r="1732" spans="2:7" x14ac:dyDescent="0.35">
      <c r="B1732" s="133">
        <v>44461</v>
      </c>
      <c r="C1732">
        <v>506.45498700000002</v>
      </c>
      <c r="D1732">
        <f t="shared" si="52"/>
        <v>-2.0875495898954145E-2</v>
      </c>
      <c r="F1732">
        <v>17546.650390999999</v>
      </c>
      <c r="G1732">
        <f t="shared" si="53"/>
        <v>-8.744061538716615E-4</v>
      </c>
    </row>
    <row r="1733" spans="2:7" x14ac:dyDescent="0.35">
      <c r="B1733" s="133">
        <v>44462</v>
      </c>
      <c r="C1733">
        <v>505.89022799999998</v>
      </c>
      <c r="D1733">
        <f t="shared" si="52"/>
        <v>-1.1157440173969555E-3</v>
      </c>
      <c r="F1733">
        <v>17822.949218999998</v>
      </c>
      <c r="G1733">
        <f t="shared" si="53"/>
        <v>1.5623838070083648E-2</v>
      </c>
    </row>
    <row r="1734" spans="2:7" x14ac:dyDescent="0.35">
      <c r="B1734" s="133">
        <v>44463</v>
      </c>
      <c r="C1734">
        <v>499.536652</v>
      </c>
      <c r="D1734">
        <f t="shared" si="52"/>
        <v>-1.2638732266965514E-2</v>
      </c>
      <c r="F1734">
        <v>17853.199218999998</v>
      </c>
      <c r="G1734">
        <f t="shared" si="53"/>
        <v>1.6958112674031031E-3</v>
      </c>
    </row>
    <row r="1735" spans="2:7" x14ac:dyDescent="0.35">
      <c r="B1735" s="133">
        <v>44466</v>
      </c>
      <c r="C1735">
        <v>494.35958900000003</v>
      </c>
      <c r="D1735">
        <f t="shared" ref="D1735:D1798" si="54">LN(C1735/C1734)</f>
        <v>-1.0417807430751541E-2</v>
      </c>
      <c r="F1735">
        <v>17855.099609000001</v>
      </c>
      <c r="G1735">
        <f t="shared" si="53"/>
        <v>1.0643968288432956E-4</v>
      </c>
    </row>
    <row r="1736" spans="2:7" x14ac:dyDescent="0.35">
      <c r="B1736" s="133">
        <v>44467</v>
      </c>
      <c r="C1736">
        <v>486.49987800000002</v>
      </c>
      <c r="D1736">
        <f t="shared" si="54"/>
        <v>-1.6026514488029536E-2</v>
      </c>
      <c r="F1736">
        <v>17748.599609000001</v>
      </c>
      <c r="G1736">
        <f t="shared" ref="G1736:G1799" si="55">LN(F1736/F1735)</f>
        <v>-5.9825422628794599E-3</v>
      </c>
    </row>
    <row r="1737" spans="2:7" x14ac:dyDescent="0.35">
      <c r="B1737" s="133">
        <v>44468</v>
      </c>
      <c r="C1737">
        <v>488.38244600000002</v>
      </c>
      <c r="D1737">
        <f t="shared" si="54"/>
        <v>3.8621488844676134E-3</v>
      </c>
      <c r="F1737">
        <v>17711.300781000002</v>
      </c>
      <c r="G1737">
        <f t="shared" si="55"/>
        <v>-2.1037194885316791E-3</v>
      </c>
    </row>
    <row r="1738" spans="2:7" x14ac:dyDescent="0.35">
      <c r="B1738" s="133">
        <v>44469</v>
      </c>
      <c r="C1738">
        <v>501.56036399999999</v>
      </c>
      <c r="D1738">
        <f t="shared" si="54"/>
        <v>2.6625167318094223E-2</v>
      </c>
      <c r="F1738">
        <v>17618.150390999999</v>
      </c>
      <c r="G1738">
        <f t="shared" si="55"/>
        <v>-5.2732551887576112E-3</v>
      </c>
    </row>
    <row r="1739" spans="2:7" x14ac:dyDescent="0.35">
      <c r="B1739" s="133">
        <v>44470</v>
      </c>
      <c r="C1739">
        <v>499.34835800000002</v>
      </c>
      <c r="D1739">
        <f t="shared" si="54"/>
        <v>-4.4200026487981802E-3</v>
      </c>
      <c r="F1739">
        <v>17532.050781000002</v>
      </c>
      <c r="G1739">
        <f t="shared" si="55"/>
        <v>-4.8989638367495153E-3</v>
      </c>
    </row>
    <row r="1740" spans="2:7" x14ac:dyDescent="0.35">
      <c r="B1740" s="133">
        <v>44473</v>
      </c>
      <c r="C1740">
        <v>496.66577100000001</v>
      </c>
      <c r="D1740">
        <f t="shared" si="54"/>
        <v>-5.3866574949157503E-3</v>
      </c>
      <c r="F1740">
        <v>17691.25</v>
      </c>
      <c r="G1740">
        <f t="shared" si="55"/>
        <v>9.0394880385265032E-3</v>
      </c>
    </row>
    <row r="1741" spans="2:7" x14ac:dyDescent="0.35">
      <c r="B1741" s="133">
        <v>44474</v>
      </c>
      <c r="C1741">
        <v>496.05389400000001</v>
      </c>
      <c r="D1741">
        <f t="shared" si="54"/>
        <v>-1.2327288338446348E-3</v>
      </c>
      <c r="F1741">
        <v>17822.300781000002</v>
      </c>
      <c r="G1741">
        <f t="shared" si="55"/>
        <v>7.3803589320397397E-3</v>
      </c>
    </row>
    <row r="1742" spans="2:7" x14ac:dyDescent="0.35">
      <c r="B1742" s="133">
        <v>44475</v>
      </c>
      <c r="C1742">
        <v>486.49987800000002</v>
      </c>
      <c r="D1742">
        <f t="shared" si="54"/>
        <v>-1.9447927225003256E-2</v>
      </c>
      <c r="F1742">
        <v>17646</v>
      </c>
      <c r="G1742">
        <f t="shared" si="55"/>
        <v>-9.9413971980384184E-3</v>
      </c>
    </row>
    <row r="1743" spans="2:7" x14ac:dyDescent="0.35">
      <c r="B1743" s="133">
        <v>44476</v>
      </c>
      <c r="C1743">
        <v>488.806061</v>
      </c>
      <c r="D1743">
        <f t="shared" si="54"/>
        <v>4.7291566797936762E-3</v>
      </c>
      <c r="F1743">
        <v>17790.349609000001</v>
      </c>
      <c r="G1743">
        <f t="shared" si="55"/>
        <v>8.1470246802359692E-3</v>
      </c>
    </row>
    <row r="1744" spans="2:7" x14ac:dyDescent="0.35">
      <c r="B1744" s="133">
        <v>44477</v>
      </c>
      <c r="C1744">
        <v>488.100098</v>
      </c>
      <c r="D1744">
        <f t="shared" si="54"/>
        <v>-1.4453038633993648E-3</v>
      </c>
      <c r="F1744">
        <v>17895.199218999998</v>
      </c>
      <c r="G1744">
        <f t="shared" si="55"/>
        <v>5.8763233386273138E-3</v>
      </c>
    </row>
    <row r="1745" spans="2:7" x14ac:dyDescent="0.35">
      <c r="B1745" s="133">
        <v>44480</v>
      </c>
      <c r="C1745">
        <v>484.711456</v>
      </c>
      <c r="D1745">
        <f t="shared" si="54"/>
        <v>-6.9667258612965081E-3</v>
      </c>
      <c r="F1745">
        <v>17945.949218999998</v>
      </c>
      <c r="G1745">
        <f t="shared" si="55"/>
        <v>2.83194239745241E-3</v>
      </c>
    </row>
    <row r="1746" spans="2:7" x14ac:dyDescent="0.35">
      <c r="B1746" s="133">
        <v>44481</v>
      </c>
      <c r="C1746">
        <v>479.01675399999999</v>
      </c>
      <c r="D1746">
        <f t="shared" si="54"/>
        <v>-1.181820397559059E-2</v>
      </c>
      <c r="F1746">
        <v>17991.949218999998</v>
      </c>
      <c r="G1746">
        <f t="shared" si="55"/>
        <v>2.5599730157265278E-3</v>
      </c>
    </row>
    <row r="1747" spans="2:7" x14ac:dyDescent="0.35">
      <c r="B1747" s="133">
        <v>44482</v>
      </c>
      <c r="C1747">
        <v>485.32327299999997</v>
      </c>
      <c r="D1747">
        <f t="shared" si="54"/>
        <v>1.307963733016404E-2</v>
      </c>
      <c r="F1747">
        <v>18161.75</v>
      </c>
      <c r="G1747">
        <f t="shared" si="55"/>
        <v>9.3933419370884706E-3</v>
      </c>
    </row>
    <row r="1748" spans="2:7" x14ac:dyDescent="0.35">
      <c r="B1748" s="133">
        <v>44483</v>
      </c>
      <c r="C1748">
        <v>480.24044800000001</v>
      </c>
      <c r="D1748">
        <f t="shared" si="54"/>
        <v>-1.0528299354835262E-2</v>
      </c>
      <c r="F1748">
        <v>18338.550781000002</v>
      </c>
      <c r="G1748">
        <f t="shared" si="55"/>
        <v>9.6877099623639204E-3</v>
      </c>
    </row>
    <row r="1749" spans="2:7" x14ac:dyDescent="0.35">
      <c r="B1749" s="133">
        <v>44487</v>
      </c>
      <c r="C1749">
        <v>479.58151199999998</v>
      </c>
      <c r="D1749">
        <f t="shared" si="54"/>
        <v>-1.3730381903759238E-3</v>
      </c>
      <c r="F1749">
        <v>18477.050781000002</v>
      </c>
      <c r="G1749">
        <f t="shared" si="55"/>
        <v>7.5240195736003294E-3</v>
      </c>
    </row>
    <row r="1750" spans="2:7" x14ac:dyDescent="0.35">
      <c r="B1750" s="133">
        <v>44488</v>
      </c>
      <c r="C1750">
        <v>476.663544</v>
      </c>
      <c r="D1750">
        <f t="shared" si="54"/>
        <v>-6.1029901042424827E-3</v>
      </c>
      <c r="F1750">
        <v>18418.75</v>
      </c>
      <c r="G1750">
        <f t="shared" si="55"/>
        <v>-3.1602962011403604E-3</v>
      </c>
    </row>
    <row r="1751" spans="2:7" x14ac:dyDescent="0.35">
      <c r="B1751" s="133">
        <v>44489</v>
      </c>
      <c r="C1751">
        <v>469.79220600000002</v>
      </c>
      <c r="D1751">
        <f t="shared" si="54"/>
        <v>-1.4520401466551877E-2</v>
      </c>
      <c r="F1751">
        <v>18266.599609000001</v>
      </c>
      <c r="G1751">
        <f t="shared" si="55"/>
        <v>-8.2949332648918975E-3</v>
      </c>
    </row>
    <row r="1752" spans="2:7" x14ac:dyDescent="0.35">
      <c r="B1752" s="133">
        <v>44490</v>
      </c>
      <c r="C1752">
        <v>462.49728399999998</v>
      </c>
      <c r="D1752">
        <f t="shared" si="54"/>
        <v>-1.5649797546077468E-2</v>
      </c>
      <c r="F1752">
        <v>18178.099609000001</v>
      </c>
      <c r="G1752">
        <f t="shared" si="55"/>
        <v>-4.8566829116848077E-3</v>
      </c>
    </row>
    <row r="1753" spans="2:7" x14ac:dyDescent="0.35">
      <c r="B1753" s="133">
        <v>44491</v>
      </c>
      <c r="C1753">
        <v>448.98992900000002</v>
      </c>
      <c r="D1753">
        <f t="shared" si="54"/>
        <v>-2.9640226856201008E-2</v>
      </c>
      <c r="F1753">
        <v>18114.900390999999</v>
      </c>
      <c r="G1753">
        <f t="shared" si="55"/>
        <v>-3.4827256981009858E-3</v>
      </c>
    </row>
    <row r="1754" spans="2:7" x14ac:dyDescent="0.35">
      <c r="B1754" s="133">
        <v>44494</v>
      </c>
      <c r="C1754">
        <v>441.17733800000002</v>
      </c>
      <c r="D1754">
        <f t="shared" si="54"/>
        <v>-1.7553536047017402E-2</v>
      </c>
      <c r="F1754">
        <v>18125.400390999999</v>
      </c>
      <c r="G1754">
        <f t="shared" si="55"/>
        <v>5.794654054869894E-4</v>
      </c>
    </row>
    <row r="1755" spans="2:7" x14ac:dyDescent="0.35">
      <c r="B1755" s="133">
        <v>44495</v>
      </c>
      <c r="C1755">
        <v>445.177795</v>
      </c>
      <c r="D1755">
        <f t="shared" si="54"/>
        <v>9.0268200979135467E-3</v>
      </c>
      <c r="F1755">
        <v>18268.400390999999</v>
      </c>
      <c r="G1755">
        <f t="shared" si="55"/>
        <v>7.8585216633904036E-3</v>
      </c>
    </row>
    <row r="1756" spans="2:7" x14ac:dyDescent="0.35">
      <c r="B1756" s="133">
        <v>44496</v>
      </c>
      <c r="C1756">
        <v>444.66006499999997</v>
      </c>
      <c r="D1756">
        <f t="shared" si="54"/>
        <v>-1.1636503270848698E-3</v>
      </c>
      <c r="F1756">
        <v>18210.949218999998</v>
      </c>
      <c r="G1756">
        <f t="shared" si="55"/>
        <v>-3.1497940677632156E-3</v>
      </c>
    </row>
    <row r="1757" spans="2:7" x14ac:dyDescent="0.35">
      <c r="B1757" s="133">
        <v>44497</v>
      </c>
      <c r="C1757">
        <v>435.20022599999999</v>
      </c>
      <c r="D1757">
        <f t="shared" si="54"/>
        <v>-2.1503876527346359E-2</v>
      </c>
      <c r="F1757">
        <v>17857.25</v>
      </c>
      <c r="G1757">
        <f t="shared" si="55"/>
        <v>-1.9613430401316453E-2</v>
      </c>
    </row>
    <row r="1758" spans="2:7" x14ac:dyDescent="0.35">
      <c r="B1758" s="133">
        <v>44498</v>
      </c>
      <c r="C1758">
        <v>445.46017499999999</v>
      </c>
      <c r="D1758">
        <f t="shared" si="54"/>
        <v>2.3301634132525142E-2</v>
      </c>
      <c r="F1758">
        <v>17671.650390999999</v>
      </c>
      <c r="G1758">
        <f t="shared" si="55"/>
        <v>-1.0447905523249802E-2</v>
      </c>
    </row>
    <row r="1759" spans="2:7" x14ac:dyDescent="0.35">
      <c r="B1759" s="133">
        <v>44501</v>
      </c>
      <c r="C1759">
        <v>448.98992900000002</v>
      </c>
      <c r="D1759">
        <f t="shared" si="54"/>
        <v>7.8926086710099479E-3</v>
      </c>
      <c r="F1759">
        <v>17929.650390999999</v>
      </c>
      <c r="G1759">
        <f t="shared" si="55"/>
        <v>1.4494106171287801E-2</v>
      </c>
    </row>
    <row r="1760" spans="2:7" x14ac:dyDescent="0.35">
      <c r="B1760" s="133">
        <v>44502</v>
      </c>
      <c r="C1760">
        <v>450.119507</v>
      </c>
      <c r="D1760">
        <f t="shared" si="54"/>
        <v>2.5126609711076664E-3</v>
      </c>
      <c r="F1760">
        <v>17888.949218999998</v>
      </c>
      <c r="G1760">
        <f t="shared" si="55"/>
        <v>-2.2726287437860584E-3</v>
      </c>
    </row>
    <row r="1761" spans="2:7" x14ac:dyDescent="0.35">
      <c r="B1761" s="133">
        <v>44503</v>
      </c>
      <c r="C1761">
        <v>448.754639</v>
      </c>
      <c r="D1761">
        <f t="shared" si="54"/>
        <v>-3.0368412641983691E-3</v>
      </c>
      <c r="F1761">
        <v>17829.199218999998</v>
      </c>
      <c r="G1761">
        <f t="shared" si="55"/>
        <v>-3.3456412690085501E-3</v>
      </c>
    </row>
    <row r="1762" spans="2:7" x14ac:dyDescent="0.35">
      <c r="B1762" s="133">
        <v>44504</v>
      </c>
      <c r="C1762">
        <v>452.75509599999998</v>
      </c>
      <c r="D1762">
        <f t="shared" si="54"/>
        <v>8.8750750065218331E-3</v>
      </c>
      <c r="F1762">
        <v>17916.800781000002</v>
      </c>
      <c r="G1762">
        <f t="shared" si="55"/>
        <v>4.9013448985781357E-3</v>
      </c>
    </row>
    <row r="1763" spans="2:7" x14ac:dyDescent="0.35">
      <c r="B1763" s="133">
        <v>44508</v>
      </c>
      <c r="C1763">
        <v>461.74423200000001</v>
      </c>
      <c r="D1763">
        <f t="shared" si="54"/>
        <v>1.965977503328098E-2</v>
      </c>
      <c r="F1763">
        <v>18068.550781000002</v>
      </c>
      <c r="G1763">
        <f t="shared" si="55"/>
        <v>8.4340373484118498E-3</v>
      </c>
    </row>
    <row r="1764" spans="2:7" x14ac:dyDescent="0.35">
      <c r="B1764" s="133">
        <v>44509</v>
      </c>
      <c r="C1764">
        <v>464.94464099999999</v>
      </c>
      <c r="D1764">
        <f t="shared" si="54"/>
        <v>6.9072194939316395E-3</v>
      </c>
      <c r="F1764">
        <v>18044.25</v>
      </c>
      <c r="G1764">
        <f t="shared" si="55"/>
        <v>-1.3458266399921015E-3</v>
      </c>
    </row>
    <row r="1765" spans="2:7" x14ac:dyDescent="0.35">
      <c r="B1765" s="133">
        <v>44510</v>
      </c>
      <c r="C1765">
        <v>462.21490499999999</v>
      </c>
      <c r="D1765">
        <f t="shared" si="54"/>
        <v>-5.8884016223079896E-3</v>
      </c>
      <c r="F1765">
        <v>18017.199218999998</v>
      </c>
      <c r="G1765">
        <f t="shared" si="55"/>
        <v>-1.5002606195611821E-3</v>
      </c>
    </row>
    <row r="1766" spans="2:7" x14ac:dyDescent="0.35">
      <c r="B1766" s="133">
        <v>44511</v>
      </c>
      <c r="C1766">
        <v>470.82763699999998</v>
      </c>
      <c r="D1766">
        <f t="shared" si="54"/>
        <v>1.8462130607280972E-2</v>
      </c>
      <c r="F1766">
        <v>17873.599609000001</v>
      </c>
      <c r="G1766">
        <f t="shared" si="55"/>
        <v>-8.0020718930605989E-3</v>
      </c>
    </row>
    <row r="1767" spans="2:7" x14ac:dyDescent="0.35">
      <c r="B1767" s="133">
        <v>44512</v>
      </c>
      <c r="C1767">
        <v>468.70971700000001</v>
      </c>
      <c r="D1767">
        <f t="shared" si="54"/>
        <v>-4.5084393470676632E-3</v>
      </c>
      <c r="F1767">
        <v>18102.75</v>
      </c>
      <c r="G1767">
        <f t="shared" si="55"/>
        <v>1.2739118474074119E-2</v>
      </c>
    </row>
    <row r="1768" spans="2:7" x14ac:dyDescent="0.35">
      <c r="B1768" s="133">
        <v>44515</v>
      </c>
      <c r="C1768">
        <v>474.78097500000001</v>
      </c>
      <c r="D1768">
        <f t="shared" si="54"/>
        <v>1.2869955904607783E-2</v>
      </c>
      <c r="F1768">
        <v>18109.449218999998</v>
      </c>
      <c r="G1768">
        <f t="shared" si="55"/>
        <v>3.6999791346067369E-4</v>
      </c>
    </row>
    <row r="1769" spans="2:7" x14ac:dyDescent="0.35">
      <c r="B1769" s="133">
        <v>44516</v>
      </c>
      <c r="C1769">
        <v>472.56896999999998</v>
      </c>
      <c r="D1769">
        <f t="shared" si="54"/>
        <v>-4.6698878943237107E-3</v>
      </c>
      <c r="F1769">
        <v>17999.199218999998</v>
      </c>
      <c r="G1769">
        <f t="shared" si="55"/>
        <v>-6.1065892729238926E-3</v>
      </c>
    </row>
    <row r="1770" spans="2:7" x14ac:dyDescent="0.35">
      <c r="B1770" s="133">
        <v>44517</v>
      </c>
      <c r="C1770">
        <v>467.81555200000003</v>
      </c>
      <c r="D1770">
        <f t="shared" si="54"/>
        <v>-1.0109605961474259E-2</v>
      </c>
      <c r="F1770">
        <v>17898.650390999999</v>
      </c>
      <c r="G1770">
        <f t="shared" si="55"/>
        <v>-5.6019562198549771E-3</v>
      </c>
    </row>
    <row r="1771" spans="2:7" x14ac:dyDescent="0.35">
      <c r="B1771" s="133">
        <v>44518</v>
      </c>
      <c r="C1771">
        <v>461.65014600000001</v>
      </c>
      <c r="D1771">
        <f t="shared" si="54"/>
        <v>-1.3266754098470942E-2</v>
      </c>
      <c r="F1771">
        <v>17764.800781000002</v>
      </c>
      <c r="G1771">
        <f t="shared" si="55"/>
        <v>-7.5062975721566895E-3</v>
      </c>
    </row>
    <row r="1772" spans="2:7" x14ac:dyDescent="0.35">
      <c r="B1772" s="133">
        <v>44522</v>
      </c>
      <c r="C1772">
        <v>446.49557499999997</v>
      </c>
      <c r="D1772">
        <f t="shared" si="54"/>
        <v>-3.3377854622380049E-2</v>
      </c>
      <c r="F1772">
        <v>17416.550781000002</v>
      </c>
      <c r="G1772">
        <f t="shared" si="55"/>
        <v>-1.9798066849019948E-2</v>
      </c>
    </row>
    <row r="1773" spans="2:7" x14ac:dyDescent="0.35">
      <c r="B1773" s="133">
        <v>44523</v>
      </c>
      <c r="C1773">
        <v>465.65063500000002</v>
      </c>
      <c r="D1773">
        <f t="shared" si="54"/>
        <v>4.2006152798796853E-2</v>
      </c>
      <c r="F1773">
        <v>17503.349609000001</v>
      </c>
      <c r="G1773">
        <f t="shared" si="55"/>
        <v>4.9713204100182212E-3</v>
      </c>
    </row>
    <row r="1774" spans="2:7" x14ac:dyDescent="0.35">
      <c r="B1774" s="133">
        <v>44524</v>
      </c>
      <c r="C1774">
        <v>463.34445199999999</v>
      </c>
      <c r="D1774">
        <f t="shared" si="54"/>
        <v>-4.964908360904719E-3</v>
      </c>
      <c r="F1774">
        <v>17415.050781000002</v>
      </c>
      <c r="G1774">
        <f t="shared" si="55"/>
        <v>-5.0574490939523228E-3</v>
      </c>
    </row>
    <row r="1775" spans="2:7" x14ac:dyDescent="0.35">
      <c r="B1775" s="133">
        <v>44525</v>
      </c>
      <c r="C1775">
        <v>468.19207799999998</v>
      </c>
      <c r="D1775">
        <f t="shared" si="54"/>
        <v>1.0407900503053048E-2</v>
      </c>
      <c r="F1775">
        <v>17536.25</v>
      </c>
      <c r="G1775">
        <f t="shared" si="55"/>
        <v>6.9353473025925289E-3</v>
      </c>
    </row>
    <row r="1776" spans="2:7" x14ac:dyDescent="0.35">
      <c r="B1776" s="133">
        <v>44526</v>
      </c>
      <c r="C1776">
        <v>457.17910799999999</v>
      </c>
      <c r="D1776">
        <f t="shared" si="54"/>
        <v>-2.3803399455531591E-2</v>
      </c>
      <c r="F1776">
        <v>17026.449218999998</v>
      </c>
      <c r="G1776">
        <f t="shared" si="55"/>
        <v>-2.9502195642430975E-2</v>
      </c>
    </row>
    <row r="1777" spans="2:7" x14ac:dyDescent="0.35">
      <c r="B1777" s="133">
        <v>44529</v>
      </c>
      <c r="C1777">
        <v>452.04907200000002</v>
      </c>
      <c r="D1777">
        <f t="shared" si="54"/>
        <v>-1.1284495027514262E-2</v>
      </c>
      <c r="F1777">
        <v>17053.949218999998</v>
      </c>
      <c r="G1777">
        <f t="shared" si="55"/>
        <v>1.6138312478103226E-3</v>
      </c>
    </row>
    <row r="1778" spans="2:7" x14ac:dyDescent="0.35">
      <c r="B1778" s="133">
        <v>44530</v>
      </c>
      <c r="C1778">
        <v>455.67303500000003</v>
      </c>
      <c r="D1778">
        <f t="shared" si="54"/>
        <v>7.9847835067143411E-3</v>
      </c>
      <c r="F1778">
        <v>16983.199218999998</v>
      </c>
      <c r="G1778">
        <f t="shared" si="55"/>
        <v>-4.157228507192477E-3</v>
      </c>
    </row>
    <row r="1779" spans="2:7" x14ac:dyDescent="0.35">
      <c r="B1779" s="133">
        <v>44531</v>
      </c>
      <c r="C1779">
        <v>455.955444</v>
      </c>
      <c r="D1779">
        <f t="shared" si="54"/>
        <v>6.195703963609412E-4</v>
      </c>
      <c r="F1779">
        <v>17166.900390999999</v>
      </c>
      <c r="G1779">
        <f t="shared" si="55"/>
        <v>1.0758559769574282E-2</v>
      </c>
    </row>
    <row r="1780" spans="2:7" x14ac:dyDescent="0.35">
      <c r="B1780" s="133">
        <v>44532</v>
      </c>
      <c r="C1780">
        <v>468.85092200000003</v>
      </c>
      <c r="D1780">
        <f t="shared" si="54"/>
        <v>2.7889760163425193E-2</v>
      </c>
      <c r="F1780">
        <v>17401.650390999999</v>
      </c>
      <c r="G1780">
        <f t="shared" si="55"/>
        <v>1.3581917861366246E-2</v>
      </c>
    </row>
    <row r="1781" spans="2:7" x14ac:dyDescent="0.35">
      <c r="B1781" s="133">
        <v>44533</v>
      </c>
      <c r="C1781">
        <v>475.91052200000001</v>
      </c>
      <c r="D1781">
        <f t="shared" si="54"/>
        <v>1.4945003192047291E-2</v>
      </c>
      <c r="F1781">
        <v>17196.699218999998</v>
      </c>
      <c r="G1781">
        <f t="shared" si="55"/>
        <v>-1.1847592248946048E-2</v>
      </c>
    </row>
    <row r="1782" spans="2:7" x14ac:dyDescent="0.35">
      <c r="B1782" s="133">
        <v>44536</v>
      </c>
      <c r="C1782">
        <v>462.92083700000001</v>
      </c>
      <c r="D1782">
        <f t="shared" si="54"/>
        <v>-2.7673796503525357E-2</v>
      </c>
      <c r="F1782">
        <v>16912.25</v>
      </c>
      <c r="G1782">
        <f t="shared" si="55"/>
        <v>-1.667924810937561E-2</v>
      </c>
    </row>
    <row r="1783" spans="2:7" x14ac:dyDescent="0.35">
      <c r="B1783" s="133">
        <v>44537</v>
      </c>
      <c r="C1783">
        <v>469.65103099999999</v>
      </c>
      <c r="D1783">
        <f t="shared" si="54"/>
        <v>1.4433870623865169E-2</v>
      </c>
      <c r="F1783">
        <v>17176.699218999998</v>
      </c>
      <c r="G1783">
        <f t="shared" si="55"/>
        <v>1.5515557397033817E-2</v>
      </c>
    </row>
    <row r="1784" spans="2:7" x14ac:dyDescent="0.35">
      <c r="B1784" s="133">
        <v>44538</v>
      </c>
      <c r="C1784">
        <v>467.29785199999998</v>
      </c>
      <c r="D1784">
        <f t="shared" si="54"/>
        <v>-5.0230786129565226E-3</v>
      </c>
      <c r="F1784">
        <v>17469.75</v>
      </c>
      <c r="G1784">
        <f t="shared" si="55"/>
        <v>1.6917044978751797E-2</v>
      </c>
    </row>
    <row r="1785" spans="2:7" x14ac:dyDescent="0.35">
      <c r="B1785" s="133">
        <v>44539</v>
      </c>
      <c r="C1785">
        <v>471.67477400000001</v>
      </c>
      <c r="D1785">
        <f t="shared" si="54"/>
        <v>9.3228568771423562E-3</v>
      </c>
      <c r="F1785">
        <v>17516.849609000001</v>
      </c>
      <c r="G1785">
        <f t="shared" si="55"/>
        <v>2.6924387039235736E-3</v>
      </c>
    </row>
    <row r="1786" spans="2:7" x14ac:dyDescent="0.35">
      <c r="B1786" s="133">
        <v>44540</v>
      </c>
      <c r="C1786">
        <v>473.65148900000003</v>
      </c>
      <c r="D1786">
        <f t="shared" si="54"/>
        <v>4.182086034005719E-3</v>
      </c>
      <c r="F1786">
        <v>17511.300781000002</v>
      </c>
      <c r="G1786">
        <f t="shared" si="55"/>
        <v>-3.1682107017538548E-4</v>
      </c>
    </row>
    <row r="1787" spans="2:7" x14ac:dyDescent="0.35">
      <c r="B1787" s="133">
        <v>44543</v>
      </c>
      <c r="C1787">
        <v>470.45111100000003</v>
      </c>
      <c r="D1787">
        <f t="shared" si="54"/>
        <v>-6.7797509693926115E-3</v>
      </c>
      <c r="F1787">
        <v>17368.25</v>
      </c>
      <c r="G1787">
        <f t="shared" si="55"/>
        <v>-8.2026046704441902E-3</v>
      </c>
    </row>
    <row r="1788" spans="2:7" x14ac:dyDescent="0.35">
      <c r="B1788" s="133">
        <v>44544</v>
      </c>
      <c r="C1788">
        <v>480.66400099999998</v>
      </c>
      <c r="D1788">
        <f t="shared" si="54"/>
        <v>2.1476438372945602E-2</v>
      </c>
      <c r="F1788">
        <v>17324.900390999999</v>
      </c>
      <c r="G1788">
        <f t="shared" si="55"/>
        <v>-2.4990311385309312E-3</v>
      </c>
    </row>
    <row r="1789" spans="2:7" x14ac:dyDescent="0.35">
      <c r="B1789" s="133">
        <v>44545</v>
      </c>
      <c r="C1789">
        <v>467.48611499999998</v>
      </c>
      <c r="D1789">
        <f t="shared" si="54"/>
        <v>-2.7798835638729976E-2</v>
      </c>
      <c r="F1789">
        <v>17221.400390999999</v>
      </c>
      <c r="G1789">
        <f t="shared" si="55"/>
        <v>-5.9919764100390509E-3</v>
      </c>
    </row>
    <row r="1790" spans="2:7" x14ac:dyDescent="0.35">
      <c r="B1790" s="133">
        <v>44546</v>
      </c>
      <c r="C1790">
        <v>468.28619400000002</v>
      </c>
      <c r="D1790">
        <f t="shared" si="54"/>
        <v>1.7099869001494772E-3</v>
      </c>
      <c r="F1790">
        <v>17248.400390999999</v>
      </c>
      <c r="G1790">
        <f t="shared" si="55"/>
        <v>1.566589008895699E-3</v>
      </c>
    </row>
    <row r="1791" spans="2:7" x14ac:dyDescent="0.35">
      <c r="B1791" s="133">
        <v>44547</v>
      </c>
      <c r="C1791">
        <v>464.37985200000003</v>
      </c>
      <c r="D1791">
        <f t="shared" si="54"/>
        <v>-8.3767707834024128E-3</v>
      </c>
      <c r="F1791">
        <v>16985.199218999998</v>
      </c>
      <c r="G1791">
        <f t="shared" si="55"/>
        <v>-1.5377077563380344E-2</v>
      </c>
    </row>
    <row r="1792" spans="2:7" x14ac:dyDescent="0.35">
      <c r="B1792" s="133">
        <v>44550</v>
      </c>
      <c r="C1792">
        <v>453.41400099999998</v>
      </c>
      <c r="D1792">
        <f t="shared" si="54"/>
        <v>-2.3897246255364595E-2</v>
      </c>
      <c r="F1792">
        <v>16614.199218999998</v>
      </c>
      <c r="G1792">
        <f t="shared" si="55"/>
        <v>-2.2084626281037731E-2</v>
      </c>
    </row>
    <row r="1793" spans="2:7" x14ac:dyDescent="0.35">
      <c r="B1793" s="133">
        <v>44551</v>
      </c>
      <c r="C1793">
        <v>464.37985200000003</v>
      </c>
      <c r="D1793">
        <f t="shared" si="54"/>
        <v>2.389724625536457E-2</v>
      </c>
      <c r="F1793">
        <v>16770.849609000001</v>
      </c>
      <c r="G1793">
        <f t="shared" si="55"/>
        <v>9.3845326080878588E-3</v>
      </c>
    </row>
    <row r="1794" spans="2:7" x14ac:dyDescent="0.35">
      <c r="B1794" s="133">
        <v>44552</v>
      </c>
      <c r="C1794">
        <v>468.47442599999999</v>
      </c>
      <c r="D1794">
        <f t="shared" si="54"/>
        <v>8.7786493391713571E-3</v>
      </c>
      <c r="F1794">
        <v>16955.449218999998</v>
      </c>
      <c r="G1794">
        <f t="shared" si="55"/>
        <v>1.094703302218648E-2</v>
      </c>
    </row>
    <row r="1795" spans="2:7" x14ac:dyDescent="0.35">
      <c r="B1795" s="133">
        <v>44553</v>
      </c>
      <c r="C1795">
        <v>469.98046900000003</v>
      </c>
      <c r="D1795">
        <f t="shared" si="54"/>
        <v>3.2096253126782598E-3</v>
      </c>
      <c r="F1795">
        <v>17072.599609000001</v>
      </c>
      <c r="G1795">
        <f t="shared" si="55"/>
        <v>6.8855462998045703E-3</v>
      </c>
    </row>
    <row r="1796" spans="2:7" x14ac:dyDescent="0.35">
      <c r="B1796" s="133">
        <v>44554</v>
      </c>
      <c r="C1796">
        <v>465.83886699999999</v>
      </c>
      <c r="D1796">
        <f t="shared" si="54"/>
        <v>-8.8513431611528023E-3</v>
      </c>
      <c r="F1796">
        <v>17003.75</v>
      </c>
      <c r="G1796">
        <f t="shared" si="55"/>
        <v>-4.0409083412241186E-3</v>
      </c>
    </row>
    <row r="1797" spans="2:7" x14ac:dyDescent="0.35">
      <c r="B1797" s="133">
        <v>44557</v>
      </c>
      <c r="C1797">
        <v>456.47314499999999</v>
      </c>
      <c r="D1797">
        <f t="shared" si="54"/>
        <v>-2.0309925095200701E-2</v>
      </c>
      <c r="F1797">
        <v>17086.25</v>
      </c>
      <c r="G1797">
        <f t="shared" si="55"/>
        <v>4.8401385192229909E-3</v>
      </c>
    </row>
    <row r="1798" spans="2:7" x14ac:dyDescent="0.35">
      <c r="B1798" s="133">
        <v>44558</v>
      </c>
      <c r="C1798">
        <v>451.06076000000002</v>
      </c>
      <c r="D1798">
        <f t="shared" si="54"/>
        <v>-1.1927816998646423E-2</v>
      </c>
      <c r="F1798">
        <v>17233.25</v>
      </c>
      <c r="G1798">
        <f t="shared" si="55"/>
        <v>8.5666107599145849E-3</v>
      </c>
    </row>
    <row r="1799" spans="2:7" x14ac:dyDescent="0.35">
      <c r="B1799" s="133">
        <v>44559</v>
      </c>
      <c r="C1799">
        <v>450.73129299999999</v>
      </c>
      <c r="D1799">
        <f t="shared" ref="D1799:D1862" si="56">LN(C1799/C1798)</f>
        <v>-7.3069398552117859E-4</v>
      </c>
      <c r="F1799">
        <v>17213.599609000001</v>
      </c>
      <c r="G1799">
        <f t="shared" si="55"/>
        <v>-1.1409109021339498E-3</v>
      </c>
    </row>
    <row r="1800" spans="2:7" x14ac:dyDescent="0.35">
      <c r="B1800" s="133">
        <v>44560</v>
      </c>
      <c r="C1800">
        <v>439.153595</v>
      </c>
      <c r="D1800">
        <f t="shared" si="56"/>
        <v>-2.6022132682440465E-2</v>
      </c>
      <c r="F1800">
        <v>17203.949218999998</v>
      </c>
      <c r="G1800">
        <f t="shared" ref="G1800:G1863" si="57">LN(F1800/F1799)</f>
        <v>-5.6078312265254483E-4</v>
      </c>
    </row>
    <row r="1801" spans="2:7" x14ac:dyDescent="0.35">
      <c r="B1801" s="133">
        <v>44561</v>
      </c>
      <c r="C1801">
        <v>442.68338</v>
      </c>
      <c r="D1801">
        <f t="shared" si="56"/>
        <v>8.0055700810773376E-3</v>
      </c>
      <c r="F1801">
        <v>17354.050781000002</v>
      </c>
      <c r="G1801">
        <f t="shared" si="57"/>
        <v>8.686990331327929E-3</v>
      </c>
    </row>
    <row r="1802" spans="2:7" x14ac:dyDescent="0.35">
      <c r="B1802" s="133">
        <v>44564</v>
      </c>
      <c r="C1802">
        <v>446.683807</v>
      </c>
      <c r="D1802">
        <f t="shared" si="56"/>
        <v>8.9961807415607498E-3</v>
      </c>
      <c r="F1802">
        <v>17625.699218999998</v>
      </c>
      <c r="G1802">
        <f t="shared" si="57"/>
        <v>1.5532066360237351E-2</v>
      </c>
    </row>
    <row r="1803" spans="2:7" x14ac:dyDescent="0.35">
      <c r="B1803" s="133">
        <v>44565</v>
      </c>
      <c r="C1803">
        <v>442.40100100000001</v>
      </c>
      <c r="D1803">
        <f t="shared" si="56"/>
        <v>-9.6342645573927448E-3</v>
      </c>
      <c r="F1803">
        <v>17805.25</v>
      </c>
      <c r="G1803">
        <f t="shared" si="57"/>
        <v>1.0135337719467003E-2</v>
      </c>
    </row>
    <row r="1804" spans="2:7" x14ac:dyDescent="0.35">
      <c r="B1804" s="133">
        <v>44566</v>
      </c>
      <c r="C1804">
        <v>434.447205</v>
      </c>
      <c r="D1804">
        <f t="shared" si="56"/>
        <v>-1.8142283020840203E-2</v>
      </c>
      <c r="F1804">
        <v>17925.25</v>
      </c>
      <c r="G1804">
        <f t="shared" si="57"/>
        <v>6.7169757589339947E-3</v>
      </c>
    </row>
    <row r="1805" spans="2:7" x14ac:dyDescent="0.35">
      <c r="B1805" s="133">
        <v>44567</v>
      </c>
      <c r="C1805">
        <v>437.41223100000002</v>
      </c>
      <c r="D1805">
        <f t="shared" si="56"/>
        <v>6.8016409717211006E-3</v>
      </c>
      <c r="F1805">
        <v>17745.900390999999</v>
      </c>
      <c r="G1805">
        <f t="shared" si="57"/>
        <v>-1.0055808031985676E-2</v>
      </c>
    </row>
    <row r="1806" spans="2:7" x14ac:dyDescent="0.35">
      <c r="B1806" s="133">
        <v>44568</v>
      </c>
      <c r="C1806">
        <v>440.89492799999999</v>
      </c>
      <c r="D1806">
        <f t="shared" si="56"/>
        <v>7.9305177407041037E-3</v>
      </c>
      <c r="F1806">
        <v>17812.699218999998</v>
      </c>
      <c r="G1806">
        <f t="shared" si="57"/>
        <v>3.7571168330530189E-3</v>
      </c>
    </row>
    <row r="1807" spans="2:7" x14ac:dyDescent="0.35">
      <c r="B1807" s="133">
        <v>44571</v>
      </c>
      <c r="C1807">
        <v>441.13024899999999</v>
      </c>
      <c r="D1807">
        <f t="shared" si="56"/>
        <v>5.3359249082611082E-4</v>
      </c>
      <c r="F1807">
        <v>18003.300781000002</v>
      </c>
      <c r="G1807">
        <f t="shared" si="57"/>
        <v>1.064347561604345E-2</v>
      </c>
    </row>
    <row r="1808" spans="2:7" x14ac:dyDescent="0.35">
      <c r="B1808" s="133">
        <v>44572</v>
      </c>
      <c r="C1808">
        <v>436.09442100000001</v>
      </c>
      <c r="D1808">
        <f t="shared" si="56"/>
        <v>-1.1481399216713524E-2</v>
      </c>
      <c r="F1808">
        <v>18055.75</v>
      </c>
      <c r="G1808">
        <f t="shared" si="57"/>
        <v>2.9090757994231073E-3</v>
      </c>
    </row>
    <row r="1809" spans="2:7" x14ac:dyDescent="0.35">
      <c r="B1809" s="133">
        <v>44573</v>
      </c>
      <c r="C1809">
        <v>431.76461799999998</v>
      </c>
      <c r="D1809">
        <f t="shared" si="56"/>
        <v>-9.9782078194007012E-3</v>
      </c>
      <c r="F1809">
        <v>18212.349609000001</v>
      </c>
      <c r="G1809">
        <f t="shared" si="57"/>
        <v>8.6357203105249698E-3</v>
      </c>
    </row>
    <row r="1810" spans="2:7" x14ac:dyDescent="0.35">
      <c r="B1810" s="133">
        <v>44574</v>
      </c>
      <c r="C1810">
        <v>436.32974200000001</v>
      </c>
      <c r="D1810">
        <f t="shared" si="56"/>
        <v>1.0517672487361686E-2</v>
      </c>
      <c r="F1810">
        <v>18257.800781000002</v>
      </c>
      <c r="G1810">
        <f t="shared" si="57"/>
        <v>2.4925148399391698E-3</v>
      </c>
    </row>
    <row r="1811" spans="2:7" x14ac:dyDescent="0.35">
      <c r="B1811" s="133">
        <v>44575</v>
      </c>
      <c r="C1811">
        <v>434.447205</v>
      </c>
      <c r="D1811">
        <f t="shared" si="56"/>
        <v>-4.3238166544987801E-3</v>
      </c>
      <c r="F1811">
        <v>18255.75</v>
      </c>
      <c r="G1811">
        <f t="shared" si="57"/>
        <v>-1.1232985882189168E-4</v>
      </c>
    </row>
    <row r="1812" spans="2:7" x14ac:dyDescent="0.35">
      <c r="B1812" s="133">
        <v>44578</v>
      </c>
      <c r="C1812">
        <v>428.09356700000001</v>
      </c>
      <c r="D1812">
        <f t="shared" si="56"/>
        <v>-1.4732643667839409E-2</v>
      </c>
      <c r="F1812">
        <v>18308.099609000001</v>
      </c>
      <c r="G1812">
        <f t="shared" si="57"/>
        <v>2.8634646148885151E-3</v>
      </c>
    </row>
    <row r="1813" spans="2:7" x14ac:dyDescent="0.35">
      <c r="B1813" s="133">
        <v>44579</v>
      </c>
      <c r="C1813">
        <v>426.44628899999998</v>
      </c>
      <c r="D1813">
        <f t="shared" si="56"/>
        <v>-3.8553615231309551E-3</v>
      </c>
      <c r="F1813">
        <v>18113.050781000002</v>
      </c>
      <c r="G1813">
        <f t="shared" si="57"/>
        <v>-1.0710847439536205E-2</v>
      </c>
    </row>
    <row r="1814" spans="2:7" x14ac:dyDescent="0.35">
      <c r="B1814" s="133">
        <v>44580</v>
      </c>
      <c r="C1814">
        <v>412.93899499999998</v>
      </c>
      <c r="D1814">
        <f t="shared" si="56"/>
        <v>-3.2186554465828458E-2</v>
      </c>
      <c r="F1814">
        <v>17938.400390999999</v>
      </c>
      <c r="G1814">
        <f t="shared" si="57"/>
        <v>-9.6890277993494887E-3</v>
      </c>
    </row>
    <row r="1815" spans="2:7" x14ac:dyDescent="0.35">
      <c r="B1815" s="133">
        <v>44581</v>
      </c>
      <c r="C1815">
        <v>409.73864700000001</v>
      </c>
      <c r="D1815">
        <f t="shared" si="56"/>
        <v>-7.7803600845638672E-3</v>
      </c>
      <c r="F1815">
        <v>17757</v>
      </c>
      <c r="G1815">
        <f t="shared" si="57"/>
        <v>-1.0163883897301678E-2</v>
      </c>
    </row>
    <row r="1816" spans="2:7" x14ac:dyDescent="0.35">
      <c r="B1816" s="133">
        <v>44582</v>
      </c>
      <c r="C1816">
        <v>399.85519399999998</v>
      </c>
      <c r="D1816">
        <f t="shared" si="56"/>
        <v>-2.4417043536857291E-2</v>
      </c>
      <c r="F1816">
        <v>17617.150390999999</v>
      </c>
      <c r="G1816">
        <f t="shared" si="57"/>
        <v>-7.9069227706238063E-3</v>
      </c>
    </row>
    <row r="1817" spans="2:7" x14ac:dyDescent="0.35">
      <c r="B1817" s="133">
        <v>44585</v>
      </c>
      <c r="C1817">
        <v>373.640625</v>
      </c>
      <c r="D1817">
        <f t="shared" si="56"/>
        <v>-6.7808026828371837E-2</v>
      </c>
      <c r="F1817">
        <v>17149.099609000001</v>
      </c>
      <c r="G1817">
        <f t="shared" si="57"/>
        <v>-2.692721030529175E-2</v>
      </c>
    </row>
    <row r="1818" spans="2:7" x14ac:dyDescent="0.35">
      <c r="B1818" s="133">
        <v>44586</v>
      </c>
      <c r="C1818">
        <v>376.040863</v>
      </c>
      <c r="D1818">
        <f t="shared" si="56"/>
        <v>6.4033759399760286E-3</v>
      </c>
      <c r="F1818">
        <v>17277.949218999998</v>
      </c>
      <c r="G1818">
        <f t="shared" si="57"/>
        <v>7.4854055761448919E-3</v>
      </c>
    </row>
    <row r="1819" spans="2:7" x14ac:dyDescent="0.35">
      <c r="B1819" s="133">
        <v>44588</v>
      </c>
      <c r="C1819">
        <v>370.06372099999999</v>
      </c>
      <c r="D1819">
        <f t="shared" si="56"/>
        <v>-1.6022605947123684E-2</v>
      </c>
      <c r="F1819">
        <v>17110.150390999999</v>
      </c>
      <c r="G1819">
        <f t="shared" si="57"/>
        <v>-9.7591993562813947E-3</v>
      </c>
    </row>
    <row r="1820" spans="2:7" x14ac:dyDescent="0.35">
      <c r="B1820" s="133">
        <v>44589</v>
      </c>
      <c r="C1820">
        <v>371.28738399999997</v>
      </c>
      <c r="D1820">
        <f t="shared" si="56"/>
        <v>3.3011729611262968E-3</v>
      </c>
      <c r="F1820">
        <v>17101.949218999998</v>
      </c>
      <c r="G1820">
        <f t="shared" si="57"/>
        <v>-4.7943109312663346E-4</v>
      </c>
    </row>
    <row r="1821" spans="2:7" x14ac:dyDescent="0.35">
      <c r="B1821" s="133">
        <v>44592</v>
      </c>
      <c r="C1821">
        <v>369.92251599999997</v>
      </c>
      <c r="D1821">
        <f t="shared" si="56"/>
        <v>-3.6828151989234449E-3</v>
      </c>
      <c r="F1821">
        <v>17339.849609000001</v>
      </c>
      <c r="G1821">
        <f t="shared" si="57"/>
        <v>1.3814851819214793E-2</v>
      </c>
    </row>
    <row r="1822" spans="2:7" x14ac:dyDescent="0.35">
      <c r="B1822" s="133">
        <v>44593</v>
      </c>
      <c r="C1822">
        <v>375.09957900000001</v>
      </c>
      <c r="D1822">
        <f t="shared" si="56"/>
        <v>1.3897967228426815E-2</v>
      </c>
      <c r="F1822">
        <v>17576.849609000001</v>
      </c>
      <c r="G1822">
        <f t="shared" si="57"/>
        <v>1.3575374822942811E-2</v>
      </c>
    </row>
    <row r="1823" spans="2:7" x14ac:dyDescent="0.35">
      <c r="B1823" s="133">
        <v>44594</v>
      </c>
      <c r="C1823">
        <v>383.19454999999999</v>
      </c>
      <c r="D1823">
        <f t="shared" si="56"/>
        <v>2.1351288937519329E-2</v>
      </c>
      <c r="F1823">
        <v>17780</v>
      </c>
      <c r="G1823">
        <f t="shared" si="57"/>
        <v>1.149155701608191E-2</v>
      </c>
    </row>
    <row r="1824" spans="2:7" x14ac:dyDescent="0.35">
      <c r="B1824" s="133">
        <v>44595</v>
      </c>
      <c r="C1824">
        <v>378.29992700000003</v>
      </c>
      <c r="D1824">
        <f t="shared" si="56"/>
        <v>-1.285548498694093E-2</v>
      </c>
      <c r="F1824">
        <v>17560.199218999998</v>
      </c>
      <c r="G1824">
        <f t="shared" si="57"/>
        <v>-1.2439296897584419E-2</v>
      </c>
    </row>
    <row r="1825" spans="2:7" x14ac:dyDescent="0.35">
      <c r="B1825" s="133">
        <v>44596</v>
      </c>
      <c r="C1825">
        <v>373.45236199999999</v>
      </c>
      <c r="D1825">
        <f t="shared" si="56"/>
        <v>-1.2896887078136035E-2</v>
      </c>
      <c r="F1825">
        <v>17516.300781000002</v>
      </c>
      <c r="G1825">
        <f t="shared" si="57"/>
        <v>-2.5030126106596606E-3</v>
      </c>
    </row>
    <row r="1826" spans="2:7" x14ac:dyDescent="0.35">
      <c r="B1826" s="133">
        <v>44599</v>
      </c>
      <c r="C1826">
        <v>370.95794699999999</v>
      </c>
      <c r="D1826">
        <f t="shared" si="56"/>
        <v>-6.7017458138056577E-3</v>
      </c>
      <c r="F1826">
        <v>17213.599609000001</v>
      </c>
      <c r="G1826">
        <f t="shared" si="57"/>
        <v>-1.7432174235008122E-2</v>
      </c>
    </row>
    <row r="1827" spans="2:7" x14ac:dyDescent="0.35">
      <c r="B1827" s="133">
        <v>44600</v>
      </c>
      <c r="C1827">
        <v>368.604736</v>
      </c>
      <c r="D1827">
        <f t="shared" si="56"/>
        <v>-6.3638120089133743E-3</v>
      </c>
      <c r="F1827">
        <v>17266.75</v>
      </c>
      <c r="G1827">
        <f t="shared" si="57"/>
        <v>3.0829404980012042E-3</v>
      </c>
    </row>
    <row r="1828" spans="2:7" x14ac:dyDescent="0.35">
      <c r="B1828" s="133">
        <v>44601</v>
      </c>
      <c r="C1828">
        <v>364.46313500000002</v>
      </c>
      <c r="D1828">
        <f t="shared" si="56"/>
        <v>-1.1299485981654591E-2</v>
      </c>
      <c r="F1828">
        <v>17463.800781000002</v>
      </c>
      <c r="G1828">
        <f t="shared" si="57"/>
        <v>1.1347524932542029E-2</v>
      </c>
    </row>
    <row r="1829" spans="2:7" x14ac:dyDescent="0.35">
      <c r="B1829" s="133">
        <v>44602</v>
      </c>
      <c r="C1829">
        <v>366.91039999999998</v>
      </c>
      <c r="D1829">
        <f t="shared" si="56"/>
        <v>6.6922687698512066E-3</v>
      </c>
      <c r="F1829">
        <v>17605.849609000001</v>
      </c>
      <c r="G1829">
        <f t="shared" si="57"/>
        <v>8.1009991980555834E-3</v>
      </c>
    </row>
    <row r="1830" spans="2:7" x14ac:dyDescent="0.35">
      <c r="B1830" s="133">
        <v>44603</v>
      </c>
      <c r="C1830">
        <v>369.87545799999998</v>
      </c>
      <c r="D1830">
        <f t="shared" si="56"/>
        <v>8.0486724180115349E-3</v>
      </c>
      <c r="F1830">
        <v>17374.75</v>
      </c>
      <c r="G1830">
        <f t="shared" si="57"/>
        <v>-1.3213208112973482E-2</v>
      </c>
    </row>
    <row r="1831" spans="2:7" x14ac:dyDescent="0.35">
      <c r="B1831" s="133">
        <v>44607</v>
      </c>
      <c r="C1831">
        <v>361.07449300000002</v>
      </c>
      <c r="D1831">
        <f t="shared" si="56"/>
        <v>-2.4082060129944051E-2</v>
      </c>
      <c r="F1831">
        <v>17352.449218999998</v>
      </c>
      <c r="G1831">
        <f t="shared" si="57"/>
        <v>-1.2843410679251079E-3</v>
      </c>
    </row>
    <row r="1832" spans="2:7" x14ac:dyDescent="0.35">
      <c r="B1832" s="133">
        <v>44608</v>
      </c>
      <c r="C1832">
        <v>363.94546500000001</v>
      </c>
      <c r="D1832">
        <f t="shared" si="56"/>
        <v>7.9197461379872554E-3</v>
      </c>
      <c r="F1832">
        <v>17322.199218999998</v>
      </c>
      <c r="G1832">
        <f t="shared" si="57"/>
        <v>-1.7447910238080329E-3</v>
      </c>
    </row>
    <row r="1833" spans="2:7" x14ac:dyDescent="0.35">
      <c r="B1833" s="133">
        <v>44609</v>
      </c>
      <c r="C1833">
        <v>358.15655500000003</v>
      </c>
      <c r="D1833">
        <f t="shared" si="56"/>
        <v>-1.603383970357632E-2</v>
      </c>
      <c r="F1833">
        <v>17304.599609000001</v>
      </c>
      <c r="G1833">
        <f t="shared" si="57"/>
        <v>-1.016531248120589E-3</v>
      </c>
    </row>
    <row r="1834" spans="2:7" x14ac:dyDescent="0.35">
      <c r="B1834" s="133">
        <v>44610</v>
      </c>
      <c r="C1834">
        <v>355.70922899999999</v>
      </c>
      <c r="D1834">
        <f t="shared" si="56"/>
        <v>-6.8565706404956819E-3</v>
      </c>
      <c r="F1834">
        <v>17276.300781000002</v>
      </c>
      <c r="G1834">
        <f t="shared" si="57"/>
        <v>-1.6366742333403319E-3</v>
      </c>
    </row>
    <row r="1835" spans="2:7" x14ac:dyDescent="0.35">
      <c r="B1835" s="133">
        <v>44613</v>
      </c>
      <c r="C1835">
        <v>348.932007</v>
      </c>
      <c r="D1835">
        <f t="shared" si="56"/>
        <v>-1.9236543767228134E-2</v>
      </c>
      <c r="F1835">
        <v>17206.650390999999</v>
      </c>
      <c r="G1835">
        <f t="shared" si="57"/>
        <v>-4.0397055560917961E-3</v>
      </c>
    </row>
    <row r="1836" spans="2:7" x14ac:dyDescent="0.35">
      <c r="B1836" s="133">
        <v>44614</v>
      </c>
      <c r="C1836">
        <v>338.719177</v>
      </c>
      <c r="D1836">
        <f t="shared" si="56"/>
        <v>-2.9705703224389281E-2</v>
      </c>
      <c r="F1836">
        <v>17092.199218999998</v>
      </c>
      <c r="G1836">
        <f t="shared" si="57"/>
        <v>-6.6737863281235016E-3</v>
      </c>
    </row>
    <row r="1837" spans="2:7" x14ac:dyDescent="0.35">
      <c r="B1837" s="133">
        <v>44615</v>
      </c>
      <c r="C1837">
        <v>340.27227800000003</v>
      </c>
      <c r="D1837">
        <f t="shared" si="56"/>
        <v>4.5747371257732717E-3</v>
      </c>
      <c r="F1837">
        <v>17063.25</v>
      </c>
      <c r="G1837">
        <f t="shared" si="57"/>
        <v>-1.6951453776265792E-3</v>
      </c>
    </row>
    <row r="1838" spans="2:7" x14ac:dyDescent="0.35">
      <c r="B1838" s="133">
        <v>44616</v>
      </c>
      <c r="C1838">
        <v>313.58700599999997</v>
      </c>
      <c r="D1838">
        <f t="shared" si="56"/>
        <v>-8.1669262105079923E-2</v>
      </c>
      <c r="F1838">
        <v>16247.950194999999</v>
      </c>
      <c r="G1838">
        <f t="shared" si="57"/>
        <v>-4.8960269050055148E-2</v>
      </c>
    </row>
    <row r="1839" spans="2:7" x14ac:dyDescent="0.35">
      <c r="B1839" s="133">
        <v>44617</v>
      </c>
      <c r="C1839">
        <v>323.42336999999998</v>
      </c>
      <c r="D1839">
        <f t="shared" si="56"/>
        <v>3.0885355314142063E-2</v>
      </c>
      <c r="F1839">
        <v>16658.400390999999</v>
      </c>
      <c r="G1839">
        <f t="shared" si="57"/>
        <v>2.4947858209947306E-2</v>
      </c>
    </row>
    <row r="1840" spans="2:7" x14ac:dyDescent="0.35">
      <c r="B1840" s="133">
        <v>44620</v>
      </c>
      <c r="C1840">
        <v>326.95318600000002</v>
      </c>
      <c r="D1840">
        <f t="shared" si="56"/>
        <v>1.0854790586110231E-2</v>
      </c>
      <c r="F1840">
        <v>16793.900390999999</v>
      </c>
      <c r="G1840">
        <f t="shared" si="57"/>
        <v>8.1011313353557372E-3</v>
      </c>
    </row>
    <row r="1841" spans="2:7" x14ac:dyDescent="0.35">
      <c r="B1841" s="133">
        <v>44622</v>
      </c>
      <c r="C1841">
        <v>321.68203699999998</v>
      </c>
      <c r="D1841">
        <f t="shared" si="56"/>
        <v>-1.6253403620100016E-2</v>
      </c>
      <c r="F1841">
        <v>16605.949218999998</v>
      </c>
      <c r="G1841">
        <f t="shared" si="57"/>
        <v>-1.1254730674268437E-2</v>
      </c>
    </row>
    <row r="1842" spans="2:7" x14ac:dyDescent="0.35">
      <c r="B1842" s="133">
        <v>44623</v>
      </c>
      <c r="C1842">
        <v>320.976044</v>
      </c>
      <c r="D1842">
        <f t="shared" si="56"/>
        <v>-2.197103887350857E-3</v>
      </c>
      <c r="F1842">
        <v>16498.050781000002</v>
      </c>
      <c r="G1842">
        <f t="shared" si="57"/>
        <v>-6.5187784008168314E-3</v>
      </c>
    </row>
    <row r="1843" spans="2:7" x14ac:dyDescent="0.35">
      <c r="B1843" s="133">
        <v>44624</v>
      </c>
      <c r="C1843">
        <v>312.17511000000002</v>
      </c>
      <c r="D1843">
        <f t="shared" si="56"/>
        <v>-2.7802210694015297E-2</v>
      </c>
      <c r="F1843">
        <v>16245.349609000001</v>
      </c>
      <c r="G1843">
        <f t="shared" si="57"/>
        <v>-1.5435549531916008E-2</v>
      </c>
    </row>
    <row r="1844" spans="2:7" x14ac:dyDescent="0.35">
      <c r="B1844" s="133">
        <v>44627</v>
      </c>
      <c r="C1844">
        <v>318.15222199999999</v>
      </c>
      <c r="D1844">
        <f t="shared" si="56"/>
        <v>1.8965673413788405E-2</v>
      </c>
      <c r="F1844">
        <v>15863.150390999999</v>
      </c>
      <c r="G1844">
        <f t="shared" si="57"/>
        <v>-2.3807855914697088E-2</v>
      </c>
    </row>
    <row r="1845" spans="2:7" x14ac:dyDescent="0.35">
      <c r="B1845" s="133">
        <v>44628</v>
      </c>
      <c r="C1845">
        <v>348.27313199999998</v>
      </c>
      <c r="D1845">
        <f t="shared" si="56"/>
        <v>9.0457080218875524E-2</v>
      </c>
      <c r="F1845">
        <v>16013.450194999999</v>
      </c>
      <c r="G1845">
        <f t="shared" si="57"/>
        <v>9.4301722930882313E-3</v>
      </c>
    </row>
    <row r="1846" spans="2:7" x14ac:dyDescent="0.35">
      <c r="B1846" s="133">
        <v>44629</v>
      </c>
      <c r="C1846">
        <v>358.10952800000001</v>
      </c>
      <c r="D1846">
        <f t="shared" si="56"/>
        <v>2.7851849743143468E-2</v>
      </c>
      <c r="F1846">
        <v>16345.349609000001</v>
      </c>
      <c r="G1846">
        <f t="shared" si="57"/>
        <v>2.0514423012233891E-2</v>
      </c>
    </row>
    <row r="1847" spans="2:7" x14ac:dyDescent="0.35">
      <c r="B1847" s="133">
        <v>44630</v>
      </c>
      <c r="C1847">
        <v>360.603882</v>
      </c>
      <c r="D1847">
        <f t="shared" si="56"/>
        <v>6.9411923588699716E-3</v>
      </c>
      <c r="F1847">
        <v>16594.900390999999</v>
      </c>
      <c r="G1847">
        <f t="shared" si="57"/>
        <v>1.5152013501850536E-2</v>
      </c>
    </row>
    <row r="1848" spans="2:7" x14ac:dyDescent="0.35">
      <c r="B1848" s="133">
        <v>44631</v>
      </c>
      <c r="C1848">
        <v>355.94454999999999</v>
      </c>
      <c r="D1848">
        <f t="shared" si="56"/>
        <v>-1.3005115808824817E-2</v>
      </c>
      <c r="F1848">
        <v>16630.449218999998</v>
      </c>
      <c r="G1848">
        <f t="shared" si="57"/>
        <v>2.1398626038338507E-3</v>
      </c>
    </row>
    <row r="1849" spans="2:7" x14ac:dyDescent="0.35">
      <c r="B1849" s="133">
        <v>44634</v>
      </c>
      <c r="C1849">
        <v>374.67596400000002</v>
      </c>
      <c r="D1849">
        <f t="shared" si="56"/>
        <v>5.1286596130799583E-2</v>
      </c>
      <c r="F1849">
        <v>16871.300781000002</v>
      </c>
      <c r="G1849">
        <f t="shared" si="57"/>
        <v>1.4378694342486851E-2</v>
      </c>
    </row>
    <row r="1850" spans="2:7" x14ac:dyDescent="0.35">
      <c r="B1850" s="133">
        <v>44635</v>
      </c>
      <c r="C1850">
        <v>359.85082999999997</v>
      </c>
      <c r="D1850">
        <f t="shared" si="56"/>
        <v>-4.037197195650296E-2</v>
      </c>
      <c r="F1850">
        <v>16663</v>
      </c>
      <c r="G1850">
        <f t="shared" si="57"/>
        <v>-1.2423307193652616E-2</v>
      </c>
    </row>
    <row r="1851" spans="2:7" x14ac:dyDescent="0.35">
      <c r="B1851" s="133">
        <v>44636</v>
      </c>
      <c r="C1851">
        <v>367.66348299999999</v>
      </c>
      <c r="D1851">
        <f t="shared" si="56"/>
        <v>2.1478486968630979E-2</v>
      </c>
      <c r="F1851">
        <v>16975.349609000001</v>
      </c>
      <c r="G1851">
        <f t="shared" si="57"/>
        <v>1.8571576199016292E-2</v>
      </c>
    </row>
    <row r="1852" spans="2:7" x14ac:dyDescent="0.35">
      <c r="B1852" s="133">
        <v>44637</v>
      </c>
      <c r="C1852">
        <v>369.16952500000002</v>
      </c>
      <c r="D1852">
        <f t="shared" si="56"/>
        <v>4.0878844484753306E-3</v>
      </c>
      <c r="F1852">
        <v>17287.050781000002</v>
      </c>
      <c r="G1852">
        <f t="shared" si="57"/>
        <v>1.8195442706140715E-2</v>
      </c>
    </row>
    <row r="1853" spans="2:7" x14ac:dyDescent="0.35">
      <c r="B1853" s="133">
        <v>44641</v>
      </c>
      <c r="C1853">
        <v>352.22650099999998</v>
      </c>
      <c r="D1853">
        <f t="shared" si="56"/>
        <v>-4.6981518474015722E-2</v>
      </c>
      <c r="F1853">
        <v>17117.599609000001</v>
      </c>
      <c r="G1853">
        <f t="shared" si="57"/>
        <v>-9.8505603330266804E-3</v>
      </c>
    </row>
    <row r="1854" spans="2:7" x14ac:dyDescent="0.35">
      <c r="B1854" s="133">
        <v>44642</v>
      </c>
      <c r="C1854">
        <v>348.97906499999999</v>
      </c>
      <c r="D1854">
        <f t="shared" si="56"/>
        <v>-9.2625026809856886E-3</v>
      </c>
      <c r="F1854">
        <v>17315.5</v>
      </c>
      <c r="G1854">
        <f t="shared" si="57"/>
        <v>1.1494903005350726E-2</v>
      </c>
    </row>
    <row r="1855" spans="2:7" x14ac:dyDescent="0.35">
      <c r="B1855" s="133">
        <v>44643</v>
      </c>
      <c r="C1855">
        <v>351.75589000000002</v>
      </c>
      <c r="D1855">
        <f t="shared" si="56"/>
        <v>7.9255059716354711E-3</v>
      </c>
      <c r="F1855">
        <v>17245.650390999999</v>
      </c>
      <c r="G1855">
        <f t="shared" si="57"/>
        <v>-4.0420936984459938E-3</v>
      </c>
    </row>
    <row r="1856" spans="2:7" x14ac:dyDescent="0.35">
      <c r="B1856" s="133">
        <v>44644</v>
      </c>
      <c r="C1856">
        <v>355.19152800000001</v>
      </c>
      <c r="D1856">
        <f t="shared" si="56"/>
        <v>9.7197187807180115E-3</v>
      </c>
      <c r="F1856">
        <v>17222.75</v>
      </c>
      <c r="G1856">
        <f t="shared" si="57"/>
        <v>-1.3287761607572415E-3</v>
      </c>
    </row>
    <row r="1857" spans="2:7" x14ac:dyDescent="0.35">
      <c r="B1857" s="133">
        <v>44645</v>
      </c>
      <c r="C1857">
        <v>346.10821499999997</v>
      </c>
      <c r="D1857">
        <f t="shared" si="56"/>
        <v>-2.5905673208133924E-2</v>
      </c>
      <c r="F1857">
        <v>17153</v>
      </c>
      <c r="G1857">
        <f t="shared" si="57"/>
        <v>-4.0580988470762082E-3</v>
      </c>
    </row>
    <row r="1858" spans="2:7" x14ac:dyDescent="0.35">
      <c r="B1858" s="133">
        <v>44648</v>
      </c>
      <c r="C1858">
        <v>344.41387900000001</v>
      </c>
      <c r="D1858">
        <f t="shared" si="56"/>
        <v>-4.907415461643889E-3</v>
      </c>
      <c r="F1858">
        <v>17222</v>
      </c>
      <c r="G1858">
        <f t="shared" si="57"/>
        <v>4.0145508462854406E-3</v>
      </c>
    </row>
    <row r="1859" spans="2:7" x14ac:dyDescent="0.35">
      <c r="B1859" s="133">
        <v>44649</v>
      </c>
      <c r="C1859">
        <v>347.425995</v>
      </c>
      <c r="D1859">
        <f t="shared" si="56"/>
        <v>8.7076074835731564E-3</v>
      </c>
      <c r="F1859">
        <v>17325.300781000002</v>
      </c>
      <c r="G1859">
        <f t="shared" si="57"/>
        <v>5.9802697479725457E-3</v>
      </c>
    </row>
    <row r="1860" spans="2:7" x14ac:dyDescent="0.35">
      <c r="B1860" s="133">
        <v>44650</v>
      </c>
      <c r="C1860">
        <v>351.426422</v>
      </c>
      <c r="D1860">
        <f t="shared" si="56"/>
        <v>1.1448685296217181E-2</v>
      </c>
      <c r="F1860">
        <v>17498.25</v>
      </c>
      <c r="G1860">
        <f t="shared" si="57"/>
        <v>9.932969907188928E-3</v>
      </c>
    </row>
    <row r="1861" spans="2:7" x14ac:dyDescent="0.35">
      <c r="B1861" s="133">
        <v>44651</v>
      </c>
      <c r="C1861">
        <v>350.86166400000002</v>
      </c>
      <c r="D1861">
        <f t="shared" si="56"/>
        <v>-1.6083374700466824E-3</v>
      </c>
      <c r="F1861">
        <v>17464.75</v>
      </c>
      <c r="G1861">
        <f t="shared" si="57"/>
        <v>-1.916312115762529E-3</v>
      </c>
    </row>
    <row r="1862" spans="2:7" x14ac:dyDescent="0.35">
      <c r="B1862" s="133">
        <v>44652</v>
      </c>
      <c r="C1862">
        <v>357.968323</v>
      </c>
      <c r="D1862">
        <f t="shared" si="56"/>
        <v>2.0052473123422437E-2</v>
      </c>
      <c r="F1862">
        <v>17670.449218999998</v>
      </c>
      <c r="G1862">
        <f t="shared" si="57"/>
        <v>1.1709144888912738E-2</v>
      </c>
    </row>
    <row r="1863" spans="2:7" x14ac:dyDescent="0.35">
      <c r="B1863" s="133">
        <v>44655</v>
      </c>
      <c r="C1863">
        <v>369.64016700000002</v>
      </c>
      <c r="D1863">
        <f t="shared" ref="D1863:D1926" si="58">LN(C1863/C1862)</f>
        <v>3.2085511565065401E-2</v>
      </c>
      <c r="F1863">
        <v>18053.400390999999</v>
      </c>
      <c r="G1863">
        <f t="shared" si="57"/>
        <v>2.1440345646962723E-2</v>
      </c>
    </row>
    <row r="1864" spans="2:7" x14ac:dyDescent="0.35">
      <c r="B1864" s="133">
        <v>44656</v>
      </c>
      <c r="C1864">
        <v>366.29864500000002</v>
      </c>
      <c r="D1864">
        <f t="shared" si="58"/>
        <v>-9.0810401864417304E-3</v>
      </c>
      <c r="F1864">
        <v>17957.400390999999</v>
      </c>
      <c r="G1864">
        <f t="shared" ref="G1864:G1927" si="59">LN(F1864/F1863)</f>
        <v>-5.3317463280644472E-3</v>
      </c>
    </row>
    <row r="1865" spans="2:7" x14ac:dyDescent="0.35">
      <c r="B1865" s="133">
        <v>44657</v>
      </c>
      <c r="C1865">
        <v>359.75671399999999</v>
      </c>
      <c r="D1865">
        <f t="shared" si="58"/>
        <v>-1.8020962070512309E-2</v>
      </c>
      <c r="F1865">
        <v>17807.650390999999</v>
      </c>
      <c r="G1865">
        <f t="shared" si="59"/>
        <v>-8.3741458123334171E-3</v>
      </c>
    </row>
    <row r="1866" spans="2:7" x14ac:dyDescent="0.35">
      <c r="B1866" s="133">
        <v>44658</v>
      </c>
      <c r="C1866">
        <v>361.02743500000003</v>
      </c>
      <c r="D1866">
        <f t="shared" si="58"/>
        <v>3.5259441214392003E-3</v>
      </c>
      <c r="F1866">
        <v>17639.550781000002</v>
      </c>
      <c r="G1866">
        <f t="shared" si="59"/>
        <v>-9.4845778841720543E-3</v>
      </c>
    </row>
    <row r="1867" spans="2:7" x14ac:dyDescent="0.35">
      <c r="B1867" s="133">
        <v>44659</v>
      </c>
      <c r="C1867">
        <v>360.83917200000002</v>
      </c>
      <c r="D1867">
        <f t="shared" si="58"/>
        <v>-5.2160053517575321E-4</v>
      </c>
      <c r="F1867">
        <v>17784.349609000001</v>
      </c>
      <c r="G1867">
        <f t="shared" si="59"/>
        <v>8.175250769720345E-3</v>
      </c>
    </row>
    <row r="1868" spans="2:7" x14ac:dyDescent="0.35">
      <c r="B1868" s="133">
        <v>44662</v>
      </c>
      <c r="C1868">
        <v>363.23947099999998</v>
      </c>
      <c r="D1868">
        <f t="shared" si="58"/>
        <v>6.6299643431802641E-3</v>
      </c>
      <c r="F1868">
        <v>17674.949218999998</v>
      </c>
      <c r="G1868">
        <f t="shared" si="59"/>
        <v>-6.1704963569074846E-3</v>
      </c>
    </row>
    <row r="1869" spans="2:7" x14ac:dyDescent="0.35">
      <c r="B1869" s="133">
        <v>44663</v>
      </c>
      <c r="C1869">
        <v>354.15612800000002</v>
      </c>
      <c r="D1869">
        <f t="shared" si="58"/>
        <v>-2.5324461030716713E-2</v>
      </c>
      <c r="F1869">
        <v>17530.300781000002</v>
      </c>
      <c r="G1869">
        <f t="shared" si="59"/>
        <v>-8.2174818796688105E-3</v>
      </c>
    </row>
    <row r="1870" spans="2:7" x14ac:dyDescent="0.35">
      <c r="B1870" s="133">
        <v>44664</v>
      </c>
      <c r="C1870">
        <v>366.72219799999999</v>
      </c>
      <c r="D1870">
        <f t="shared" si="58"/>
        <v>3.4866752289562902E-2</v>
      </c>
      <c r="F1870">
        <v>17475.650390999999</v>
      </c>
      <c r="G1870">
        <f t="shared" si="59"/>
        <v>-3.1223510614357053E-3</v>
      </c>
    </row>
    <row r="1871" spans="2:7" x14ac:dyDescent="0.35">
      <c r="B1871" s="133">
        <v>44669</v>
      </c>
      <c r="C1871">
        <v>370.67553700000002</v>
      </c>
      <c r="D1871">
        <f t="shared" si="58"/>
        <v>1.0722508869472158E-2</v>
      </c>
      <c r="F1871">
        <v>17173.650390999999</v>
      </c>
      <c r="G1871">
        <f t="shared" si="59"/>
        <v>-1.743225062997138E-2</v>
      </c>
    </row>
    <row r="1872" spans="2:7" x14ac:dyDescent="0.35">
      <c r="B1872" s="133">
        <v>44670</v>
      </c>
      <c r="C1872">
        <v>356.97994999999997</v>
      </c>
      <c r="D1872">
        <f t="shared" si="58"/>
        <v>-3.7647498873995079E-2</v>
      </c>
      <c r="F1872">
        <v>16958.650390999999</v>
      </c>
      <c r="G1872">
        <f t="shared" si="59"/>
        <v>-1.2598203971354494E-2</v>
      </c>
    </row>
    <row r="1873" spans="2:7" x14ac:dyDescent="0.35">
      <c r="B1873" s="133">
        <v>44671</v>
      </c>
      <c r="C1873">
        <v>353.40310699999998</v>
      </c>
      <c r="D1873">
        <f t="shared" si="58"/>
        <v>-1.0070266153125781E-2</v>
      </c>
      <c r="F1873">
        <v>17136.550781000002</v>
      </c>
      <c r="G1873">
        <f t="shared" si="59"/>
        <v>1.0435603742163818E-2</v>
      </c>
    </row>
    <row r="1874" spans="2:7" x14ac:dyDescent="0.35">
      <c r="B1874" s="133">
        <v>44672</v>
      </c>
      <c r="C1874">
        <v>358.25070199999999</v>
      </c>
      <c r="D1874">
        <f t="shared" si="58"/>
        <v>1.3623674647475529E-2</v>
      </c>
      <c r="F1874">
        <v>17392.599609000001</v>
      </c>
      <c r="G1874">
        <f t="shared" si="59"/>
        <v>1.4831150985795696E-2</v>
      </c>
    </row>
    <row r="1875" spans="2:7" x14ac:dyDescent="0.35">
      <c r="B1875" s="133">
        <v>44673</v>
      </c>
      <c r="C1875">
        <v>354.532623</v>
      </c>
      <c r="D1875">
        <f t="shared" si="58"/>
        <v>-1.0432659105856237E-2</v>
      </c>
      <c r="F1875">
        <v>17171.949218999998</v>
      </c>
      <c r="G1875">
        <f t="shared" si="59"/>
        <v>-1.2767612762841947E-2</v>
      </c>
    </row>
    <row r="1876" spans="2:7" x14ac:dyDescent="0.35">
      <c r="B1876" s="133">
        <v>44676</v>
      </c>
      <c r="C1876">
        <v>350.296875</v>
      </c>
      <c r="D1876">
        <f t="shared" si="58"/>
        <v>-1.2019357887248224E-2</v>
      </c>
      <c r="F1876">
        <v>16953.949218999998</v>
      </c>
      <c r="G1876">
        <f t="shared" si="59"/>
        <v>-1.2776394200816107E-2</v>
      </c>
    </row>
    <row r="1877" spans="2:7" x14ac:dyDescent="0.35">
      <c r="B1877" s="133">
        <v>44677</v>
      </c>
      <c r="C1877">
        <v>359.09787</v>
      </c>
      <c r="D1877">
        <f t="shared" si="58"/>
        <v>2.4813960480312678E-2</v>
      </c>
      <c r="F1877">
        <v>17200.800781000002</v>
      </c>
      <c r="G1877">
        <f t="shared" si="59"/>
        <v>1.4455140811184453E-2</v>
      </c>
    </row>
    <row r="1878" spans="2:7" x14ac:dyDescent="0.35">
      <c r="B1878" s="133">
        <v>44678</v>
      </c>
      <c r="C1878">
        <v>351.94415300000003</v>
      </c>
      <c r="D1878">
        <f t="shared" si="58"/>
        <v>-2.0122462958177652E-2</v>
      </c>
      <c r="F1878">
        <v>17038.400390999999</v>
      </c>
      <c r="G1878">
        <f t="shared" si="59"/>
        <v>-9.4862965433999448E-3</v>
      </c>
    </row>
    <row r="1879" spans="2:7" x14ac:dyDescent="0.35">
      <c r="B1879" s="133">
        <v>44679</v>
      </c>
      <c r="C1879">
        <v>354.81503300000003</v>
      </c>
      <c r="D1879">
        <f t="shared" si="58"/>
        <v>8.124113126456365E-3</v>
      </c>
      <c r="F1879">
        <v>17245.050781000002</v>
      </c>
      <c r="G1879">
        <f t="shared" si="59"/>
        <v>1.2055547836939892E-2</v>
      </c>
    </row>
    <row r="1880" spans="2:7" x14ac:dyDescent="0.35">
      <c r="B1880" s="133">
        <v>44680</v>
      </c>
      <c r="C1880">
        <v>331.61248799999998</v>
      </c>
      <c r="D1880">
        <f t="shared" si="58"/>
        <v>-6.7629537504171167E-2</v>
      </c>
      <c r="F1880">
        <v>17102.550781000002</v>
      </c>
      <c r="G1880">
        <f t="shared" si="59"/>
        <v>-8.2975702004510245E-3</v>
      </c>
    </row>
    <row r="1881" spans="2:7" x14ac:dyDescent="0.35">
      <c r="B1881" s="133">
        <v>44685</v>
      </c>
      <c r="C1881">
        <v>326.388397</v>
      </c>
      <c r="D1881">
        <f t="shared" si="58"/>
        <v>-1.5879008331918461E-2</v>
      </c>
      <c r="F1881">
        <v>16677.599609000001</v>
      </c>
      <c r="G1881">
        <f t="shared" si="59"/>
        <v>-2.5161142622165376E-2</v>
      </c>
    </row>
    <row r="1882" spans="2:7" x14ac:dyDescent="0.35">
      <c r="B1882" s="133">
        <v>44686</v>
      </c>
      <c r="C1882">
        <v>327.09439099999997</v>
      </c>
      <c r="D1882">
        <f t="shared" si="58"/>
        <v>2.160712684819988E-3</v>
      </c>
      <c r="F1882">
        <v>16682.650390999999</v>
      </c>
      <c r="G1882">
        <f t="shared" si="59"/>
        <v>3.028024093699254E-4</v>
      </c>
    </row>
    <row r="1883" spans="2:7" x14ac:dyDescent="0.35">
      <c r="B1883" s="133">
        <v>44687</v>
      </c>
      <c r="C1883">
        <v>328.55334499999998</v>
      </c>
      <c r="D1883">
        <f t="shared" si="58"/>
        <v>4.4504276547675387E-3</v>
      </c>
      <c r="F1883">
        <v>16411.25</v>
      </c>
      <c r="G1883">
        <f t="shared" si="59"/>
        <v>-1.6402205384656473E-2</v>
      </c>
    </row>
    <row r="1884" spans="2:7" x14ac:dyDescent="0.35">
      <c r="B1884" s="133">
        <v>44690</v>
      </c>
      <c r="C1884">
        <v>333.54211400000003</v>
      </c>
      <c r="D1884">
        <f t="shared" si="58"/>
        <v>1.5069921852926979E-2</v>
      </c>
      <c r="F1884">
        <v>16301.849609000001</v>
      </c>
      <c r="G1884">
        <f t="shared" si="59"/>
        <v>-6.688500946248681E-3</v>
      </c>
    </row>
    <row r="1885" spans="2:7" x14ac:dyDescent="0.35">
      <c r="B1885" s="133">
        <v>44691</v>
      </c>
      <c r="C1885">
        <v>326.76489299999997</v>
      </c>
      <c r="D1885">
        <f t="shared" si="58"/>
        <v>-2.0528205589130065E-2</v>
      </c>
      <c r="F1885">
        <v>16240.049805000001</v>
      </c>
      <c r="G1885">
        <f t="shared" si="59"/>
        <v>-3.7981727807602679E-3</v>
      </c>
    </row>
    <row r="1886" spans="2:7" x14ac:dyDescent="0.35">
      <c r="B1886" s="133">
        <v>44692</v>
      </c>
      <c r="C1886">
        <v>329.87115499999999</v>
      </c>
      <c r="D1886">
        <f t="shared" si="58"/>
        <v>9.4612081706665456E-3</v>
      </c>
      <c r="F1886">
        <v>16167.099609000001</v>
      </c>
      <c r="G1886">
        <f t="shared" si="59"/>
        <v>-4.5021126842780639E-3</v>
      </c>
    </row>
    <row r="1887" spans="2:7" x14ac:dyDescent="0.35">
      <c r="B1887" s="133">
        <v>44693</v>
      </c>
      <c r="C1887">
        <v>325.25885</v>
      </c>
      <c r="D1887">
        <f t="shared" si="58"/>
        <v>-1.4080811964261209E-2</v>
      </c>
      <c r="F1887">
        <v>15808</v>
      </c>
      <c r="G1887">
        <f t="shared" si="59"/>
        <v>-2.2462147849384096E-2</v>
      </c>
    </row>
    <row r="1888" spans="2:7" x14ac:dyDescent="0.35">
      <c r="B1888" s="133">
        <v>44694</v>
      </c>
      <c r="C1888">
        <v>350.86166400000002</v>
      </c>
      <c r="D1888">
        <f t="shared" si="58"/>
        <v>7.5770699261162033E-2</v>
      </c>
      <c r="F1888">
        <v>15782.150390999999</v>
      </c>
      <c r="G1888">
        <f t="shared" si="59"/>
        <v>-1.6365616782157996E-3</v>
      </c>
    </row>
    <row r="1889" spans="2:7" x14ac:dyDescent="0.35">
      <c r="B1889" s="133">
        <v>44697</v>
      </c>
      <c r="C1889">
        <v>355.37976099999997</v>
      </c>
      <c r="D1889">
        <f t="shared" si="58"/>
        <v>1.2794940874964552E-2</v>
      </c>
      <c r="F1889">
        <v>15842.299805000001</v>
      </c>
      <c r="G1889">
        <f t="shared" si="59"/>
        <v>3.8039862295736991E-3</v>
      </c>
    </row>
    <row r="1890" spans="2:7" x14ac:dyDescent="0.35">
      <c r="B1890" s="133">
        <v>44698</v>
      </c>
      <c r="C1890">
        <v>363.710083</v>
      </c>
      <c r="D1890">
        <f t="shared" si="58"/>
        <v>2.3170108009916167E-2</v>
      </c>
      <c r="F1890">
        <v>16259.299805000001</v>
      </c>
      <c r="G1890">
        <f t="shared" si="59"/>
        <v>2.5981475212457642E-2</v>
      </c>
    </row>
    <row r="1891" spans="2:7" x14ac:dyDescent="0.35">
      <c r="B1891" s="133">
        <v>44699</v>
      </c>
      <c r="C1891">
        <v>365.875092</v>
      </c>
      <c r="D1891">
        <f t="shared" si="58"/>
        <v>5.9349214569545715E-3</v>
      </c>
      <c r="F1891">
        <v>16240.299805000001</v>
      </c>
      <c r="G1891">
        <f t="shared" si="59"/>
        <v>-1.169245307181149E-3</v>
      </c>
    </row>
    <row r="1892" spans="2:7" x14ac:dyDescent="0.35">
      <c r="B1892" s="133">
        <v>44700</v>
      </c>
      <c r="C1892">
        <v>344.41387900000001</v>
      </c>
      <c r="D1892">
        <f t="shared" si="58"/>
        <v>-6.0447925651579061E-2</v>
      </c>
      <c r="F1892">
        <v>15809.400390999999</v>
      </c>
      <c r="G1892">
        <f t="shared" si="59"/>
        <v>-2.6891070892926007E-2</v>
      </c>
    </row>
    <row r="1893" spans="2:7" x14ac:dyDescent="0.35">
      <c r="B1893" s="133">
        <v>44701</v>
      </c>
      <c r="C1893">
        <v>358.90954599999998</v>
      </c>
      <c r="D1893">
        <f t="shared" si="58"/>
        <v>4.1226324925549132E-2</v>
      </c>
      <c r="F1893">
        <v>16266.150390999999</v>
      </c>
      <c r="G1893">
        <f t="shared" si="59"/>
        <v>2.8481560859905521E-2</v>
      </c>
    </row>
    <row r="1894" spans="2:7" x14ac:dyDescent="0.35">
      <c r="B1894" s="133">
        <v>44704</v>
      </c>
      <c r="C1894">
        <v>350.10864299999997</v>
      </c>
      <c r="D1894">
        <f t="shared" si="58"/>
        <v>-2.4826880849872408E-2</v>
      </c>
      <c r="F1894">
        <v>16214.700194999999</v>
      </c>
      <c r="G1894">
        <f t="shared" si="59"/>
        <v>-3.1680352024770894E-3</v>
      </c>
    </row>
    <row r="1895" spans="2:7" x14ac:dyDescent="0.35">
      <c r="B1895" s="133">
        <v>44705</v>
      </c>
      <c r="C1895">
        <v>347.14358499999997</v>
      </c>
      <c r="D1895">
        <f t="shared" si="58"/>
        <v>-8.5050309032129838E-3</v>
      </c>
      <c r="F1895">
        <v>16125.150390999999</v>
      </c>
      <c r="G1895">
        <f t="shared" si="59"/>
        <v>-5.5380610146614911E-3</v>
      </c>
    </row>
    <row r="1896" spans="2:7" x14ac:dyDescent="0.35">
      <c r="B1896" s="133">
        <v>44706</v>
      </c>
      <c r="C1896">
        <v>347.755402</v>
      </c>
      <c r="D1896">
        <f t="shared" si="58"/>
        <v>1.7608808460920149E-3</v>
      </c>
      <c r="F1896">
        <v>16025.799805000001</v>
      </c>
      <c r="G1896">
        <f t="shared" si="59"/>
        <v>-6.1802778223144514E-3</v>
      </c>
    </row>
    <row r="1897" spans="2:7" x14ac:dyDescent="0.35">
      <c r="B1897" s="133">
        <v>44707</v>
      </c>
      <c r="C1897">
        <v>347.23770100000002</v>
      </c>
      <c r="D1897">
        <f t="shared" si="58"/>
        <v>-1.4898021103197595E-3</v>
      </c>
      <c r="F1897">
        <v>16170.150390999999</v>
      </c>
      <c r="G1897">
        <f t="shared" si="59"/>
        <v>8.9670627745213703E-3</v>
      </c>
    </row>
    <row r="1898" spans="2:7" x14ac:dyDescent="0.35">
      <c r="B1898" s="133">
        <v>44708</v>
      </c>
      <c r="C1898">
        <v>347.425995</v>
      </c>
      <c r="D1898">
        <f t="shared" si="58"/>
        <v>5.4211557533722146E-4</v>
      </c>
      <c r="F1898">
        <v>16352.450194999999</v>
      </c>
      <c r="G1898">
        <f t="shared" si="59"/>
        <v>1.1210770972733472E-2</v>
      </c>
    </row>
    <row r="1899" spans="2:7" x14ac:dyDescent="0.35">
      <c r="B1899" s="133">
        <v>44711</v>
      </c>
      <c r="C1899">
        <v>354.532623</v>
      </c>
      <c r="D1899">
        <f t="shared" si="58"/>
        <v>2.0248688829965156E-2</v>
      </c>
      <c r="F1899">
        <v>16661.400390999999</v>
      </c>
      <c r="G1899">
        <f t="shared" si="59"/>
        <v>1.8716945152003409E-2</v>
      </c>
    </row>
    <row r="1900" spans="2:7" x14ac:dyDescent="0.35">
      <c r="B1900" s="133">
        <v>44712</v>
      </c>
      <c r="C1900">
        <v>356.22692899999998</v>
      </c>
      <c r="D1900">
        <f t="shared" si="58"/>
        <v>4.7676016580649383E-3</v>
      </c>
      <c r="F1900">
        <v>16584.550781000002</v>
      </c>
      <c r="G1900">
        <f t="shared" si="59"/>
        <v>-4.6231041174613447E-3</v>
      </c>
    </row>
    <row r="1901" spans="2:7" x14ac:dyDescent="0.35">
      <c r="B1901" s="133">
        <v>44713</v>
      </c>
      <c r="C1901">
        <v>350.76754799999998</v>
      </c>
      <c r="D1901">
        <f t="shared" si="58"/>
        <v>-1.5444221117074611E-2</v>
      </c>
      <c r="F1901">
        <v>16522.75</v>
      </c>
      <c r="G1901">
        <f t="shared" si="59"/>
        <v>-3.733367041339183E-3</v>
      </c>
    </row>
    <row r="1902" spans="2:7" x14ac:dyDescent="0.35">
      <c r="B1902" s="133">
        <v>44714</v>
      </c>
      <c r="C1902">
        <v>340.74288899999999</v>
      </c>
      <c r="D1902">
        <f t="shared" si="58"/>
        <v>-2.8995545980125222E-2</v>
      </c>
      <c r="F1902">
        <v>16628</v>
      </c>
      <c r="G1902">
        <f t="shared" si="59"/>
        <v>6.3498022602603054E-3</v>
      </c>
    </row>
    <row r="1903" spans="2:7" x14ac:dyDescent="0.35">
      <c r="B1903" s="133">
        <v>44715</v>
      </c>
      <c r="C1903">
        <v>335.330536</v>
      </c>
      <c r="D1903">
        <f t="shared" si="58"/>
        <v>-1.6011481678370833E-2</v>
      </c>
      <c r="F1903">
        <v>16584.300781000002</v>
      </c>
      <c r="G1903">
        <f t="shared" si="59"/>
        <v>-2.6315096027621498E-3</v>
      </c>
    </row>
    <row r="1904" spans="2:7" x14ac:dyDescent="0.35">
      <c r="B1904" s="133">
        <v>44718</v>
      </c>
      <c r="C1904">
        <v>336.22479199999998</v>
      </c>
      <c r="D1904">
        <f t="shared" si="58"/>
        <v>2.6632400675953832E-3</v>
      </c>
      <c r="F1904">
        <v>16569.550781000002</v>
      </c>
      <c r="G1904">
        <f t="shared" si="59"/>
        <v>-8.897910968553366E-4</v>
      </c>
    </row>
    <row r="1905" spans="2:7" x14ac:dyDescent="0.35">
      <c r="B1905" s="133">
        <v>44719</v>
      </c>
      <c r="C1905">
        <v>330.38885499999998</v>
      </c>
      <c r="D1905">
        <f t="shared" si="58"/>
        <v>-1.7509650838367936E-2</v>
      </c>
      <c r="F1905">
        <v>16416.349609000001</v>
      </c>
      <c r="G1905">
        <f t="shared" si="59"/>
        <v>-9.2889550846470235E-3</v>
      </c>
    </row>
    <row r="1906" spans="2:7" x14ac:dyDescent="0.35">
      <c r="B1906" s="133">
        <v>44720</v>
      </c>
      <c r="C1906">
        <v>331.33013899999997</v>
      </c>
      <c r="D1906">
        <f t="shared" si="58"/>
        <v>2.8449678592226235E-3</v>
      </c>
      <c r="F1906">
        <v>16356.25</v>
      </c>
      <c r="G1906">
        <f t="shared" si="59"/>
        <v>-3.6676783098074247E-3</v>
      </c>
    </row>
    <row r="1907" spans="2:7" x14ac:dyDescent="0.35">
      <c r="B1907" s="133">
        <v>44721</v>
      </c>
      <c r="C1907">
        <v>346.10821499999997</v>
      </c>
      <c r="D1907">
        <f t="shared" si="58"/>
        <v>4.3636209177161066E-2</v>
      </c>
      <c r="F1907">
        <v>16478.099609000001</v>
      </c>
      <c r="G1907">
        <f t="shared" si="59"/>
        <v>7.4221155478582492E-3</v>
      </c>
    </row>
    <row r="1908" spans="2:7" x14ac:dyDescent="0.35">
      <c r="B1908" s="133">
        <v>44722</v>
      </c>
      <c r="C1908">
        <v>339.23684700000001</v>
      </c>
      <c r="D1908">
        <f t="shared" si="58"/>
        <v>-2.0052959128691646E-2</v>
      </c>
      <c r="F1908">
        <v>16201.799805000001</v>
      </c>
      <c r="G1908">
        <f t="shared" si="59"/>
        <v>-1.6909867702809767E-2</v>
      </c>
    </row>
    <row r="1909" spans="2:7" x14ac:dyDescent="0.35">
      <c r="B1909" s="133">
        <v>44725</v>
      </c>
      <c r="C1909">
        <v>330.67120399999999</v>
      </c>
      <c r="D1909">
        <f t="shared" si="58"/>
        <v>-2.5573986848576195E-2</v>
      </c>
      <c r="F1909">
        <v>15774.400390999999</v>
      </c>
      <c r="G1909">
        <f t="shared" si="59"/>
        <v>-2.6733937515731256E-2</v>
      </c>
    </row>
    <row r="1910" spans="2:7" x14ac:dyDescent="0.35">
      <c r="B1910" s="133">
        <v>44726</v>
      </c>
      <c r="C1910">
        <v>321.446686</v>
      </c>
      <c r="D1910">
        <f t="shared" si="58"/>
        <v>-2.8292839297181713E-2</v>
      </c>
      <c r="F1910">
        <v>15732.099609000001</v>
      </c>
      <c r="G1910">
        <f t="shared" si="59"/>
        <v>-2.6852114590314034E-3</v>
      </c>
    </row>
    <row r="1911" spans="2:7" x14ac:dyDescent="0.35">
      <c r="B1911" s="133">
        <v>44727</v>
      </c>
      <c r="C1911">
        <v>334.29510499999998</v>
      </c>
      <c r="D1911">
        <f t="shared" si="58"/>
        <v>3.9192449782574038E-2</v>
      </c>
      <c r="F1911">
        <v>15692.150390999999</v>
      </c>
      <c r="G1911">
        <f t="shared" si="59"/>
        <v>-2.5425739371080034E-3</v>
      </c>
    </row>
    <row r="1912" spans="2:7" x14ac:dyDescent="0.35">
      <c r="B1912" s="133">
        <v>44728</v>
      </c>
      <c r="C1912">
        <v>322.19970699999999</v>
      </c>
      <c r="D1912">
        <f t="shared" si="58"/>
        <v>-3.6852589412805871E-2</v>
      </c>
      <c r="F1912">
        <v>15360.599609000001</v>
      </c>
      <c r="G1912">
        <f t="shared" si="59"/>
        <v>-2.1354848227625321E-2</v>
      </c>
    </row>
    <row r="1913" spans="2:7" x14ac:dyDescent="0.35">
      <c r="B1913" s="133">
        <v>44729</v>
      </c>
      <c r="C1913">
        <v>319.70532200000002</v>
      </c>
      <c r="D1913">
        <f t="shared" si="58"/>
        <v>-7.7718585857338629E-3</v>
      </c>
      <c r="F1913">
        <v>15293.5</v>
      </c>
      <c r="G1913">
        <f t="shared" si="59"/>
        <v>-4.3778624734249188E-3</v>
      </c>
    </row>
    <row r="1914" spans="2:7" x14ac:dyDescent="0.35">
      <c r="B1914" s="133">
        <v>44732</v>
      </c>
      <c r="C1914">
        <v>322.95275900000001</v>
      </c>
      <c r="D1914">
        <f t="shared" si="58"/>
        <v>1.0106352776452896E-2</v>
      </c>
      <c r="F1914">
        <v>15350.150390999999</v>
      </c>
      <c r="G1914">
        <f t="shared" si="59"/>
        <v>3.6973699160483147E-3</v>
      </c>
    </row>
    <row r="1915" spans="2:7" x14ac:dyDescent="0.35">
      <c r="B1915" s="133">
        <v>44733</v>
      </c>
      <c r="C1915">
        <v>334.20098899999999</v>
      </c>
      <c r="D1915">
        <f t="shared" si="58"/>
        <v>3.4236519902600092E-2</v>
      </c>
      <c r="F1915">
        <v>15638.799805000001</v>
      </c>
      <c r="G1915">
        <f t="shared" si="59"/>
        <v>1.8629721917355551E-2</v>
      </c>
    </row>
    <row r="1916" spans="2:7" x14ac:dyDescent="0.35">
      <c r="B1916" s="133">
        <v>44734</v>
      </c>
      <c r="C1916">
        <v>336.31890900000002</v>
      </c>
      <c r="D1916">
        <f t="shared" si="58"/>
        <v>6.3172682862570224E-3</v>
      </c>
      <c r="F1916">
        <v>15413.299805000001</v>
      </c>
      <c r="G1916">
        <f t="shared" si="59"/>
        <v>-1.4524232949345612E-2</v>
      </c>
    </row>
    <row r="1917" spans="2:7" x14ac:dyDescent="0.35">
      <c r="B1917" s="133">
        <v>44735</v>
      </c>
      <c r="C1917">
        <v>336.36596700000001</v>
      </c>
      <c r="D1917">
        <f t="shared" si="58"/>
        <v>1.3991097988287366E-4</v>
      </c>
      <c r="F1917">
        <v>15556.650390999999</v>
      </c>
      <c r="G1917">
        <f t="shared" si="59"/>
        <v>9.2574646624352681E-3</v>
      </c>
    </row>
    <row r="1918" spans="2:7" x14ac:dyDescent="0.35">
      <c r="B1918" s="133">
        <v>44736</v>
      </c>
      <c r="C1918">
        <v>347.425995</v>
      </c>
      <c r="D1918">
        <f t="shared" si="58"/>
        <v>3.2351923567151636E-2</v>
      </c>
      <c r="F1918">
        <v>15699.25</v>
      </c>
      <c r="G1918">
        <f t="shared" si="59"/>
        <v>9.1247154376292543E-3</v>
      </c>
    </row>
    <row r="1919" spans="2:7" x14ac:dyDescent="0.35">
      <c r="B1919" s="133">
        <v>44739</v>
      </c>
      <c r="C1919">
        <v>342.95489500000002</v>
      </c>
      <c r="D1919">
        <f t="shared" si="58"/>
        <v>-1.2952741234871671E-2</v>
      </c>
      <c r="F1919">
        <v>15832.049805000001</v>
      </c>
      <c r="G1919">
        <f t="shared" si="59"/>
        <v>8.4234136266077789E-3</v>
      </c>
    </row>
    <row r="1920" spans="2:7" x14ac:dyDescent="0.35">
      <c r="B1920" s="133">
        <v>44740</v>
      </c>
      <c r="C1920">
        <v>346.15524299999998</v>
      </c>
      <c r="D1920">
        <f t="shared" si="58"/>
        <v>9.2884165609263825E-3</v>
      </c>
      <c r="F1920">
        <v>15850.200194999999</v>
      </c>
      <c r="G1920">
        <f t="shared" si="59"/>
        <v>1.1457767037162702E-3</v>
      </c>
    </row>
    <row r="1921" spans="2:7" x14ac:dyDescent="0.35">
      <c r="B1921" s="133">
        <v>44741</v>
      </c>
      <c r="C1921">
        <v>342.39016700000002</v>
      </c>
      <c r="D1921">
        <f t="shared" si="58"/>
        <v>-1.0936427640676405E-2</v>
      </c>
      <c r="F1921">
        <v>15799.099609000001</v>
      </c>
      <c r="G1921">
        <f t="shared" si="59"/>
        <v>-3.2291792059318883E-3</v>
      </c>
    </row>
    <row r="1922" spans="2:7" x14ac:dyDescent="0.35">
      <c r="B1922" s="133">
        <v>44742</v>
      </c>
      <c r="C1922">
        <v>335.18936200000002</v>
      </c>
      <c r="D1922">
        <f t="shared" si="58"/>
        <v>-2.1255294153917199E-2</v>
      </c>
      <c r="F1922">
        <v>15780.25</v>
      </c>
      <c r="G1922">
        <f t="shared" si="59"/>
        <v>-1.1937935056930064E-3</v>
      </c>
    </row>
    <row r="1923" spans="2:7" x14ac:dyDescent="0.35">
      <c r="B1923" s="133">
        <v>44743</v>
      </c>
      <c r="C1923">
        <v>338.76623499999999</v>
      </c>
      <c r="D1923">
        <f t="shared" si="58"/>
        <v>1.0614665417276939E-2</v>
      </c>
      <c r="F1923">
        <v>15752.049805000001</v>
      </c>
      <c r="G1923">
        <f t="shared" si="59"/>
        <v>-1.7886549787214543E-3</v>
      </c>
    </row>
    <row r="1924" spans="2:7" x14ac:dyDescent="0.35">
      <c r="B1924" s="133">
        <v>44746</v>
      </c>
      <c r="C1924">
        <v>341.49591099999998</v>
      </c>
      <c r="D1924">
        <f t="shared" si="58"/>
        <v>8.0254080487301861E-3</v>
      </c>
      <c r="F1924">
        <v>15835.349609000001</v>
      </c>
      <c r="G1924">
        <f t="shared" si="59"/>
        <v>5.2742548387306222E-3</v>
      </c>
    </row>
    <row r="1925" spans="2:7" x14ac:dyDescent="0.35">
      <c r="B1925" s="133">
        <v>44747</v>
      </c>
      <c r="C1925">
        <v>339.33099399999998</v>
      </c>
      <c r="D1925">
        <f t="shared" si="58"/>
        <v>-6.3596907845107718E-3</v>
      </c>
      <c r="F1925">
        <v>15810.849609000001</v>
      </c>
      <c r="G1925">
        <f t="shared" si="59"/>
        <v>-1.5483695040922412E-3</v>
      </c>
    </row>
    <row r="1926" spans="2:7" x14ac:dyDescent="0.35">
      <c r="B1926" s="133">
        <v>44748</v>
      </c>
      <c r="C1926">
        <v>342.95489500000002</v>
      </c>
      <c r="D1926">
        <f t="shared" si="58"/>
        <v>1.062292255217087E-2</v>
      </c>
      <c r="F1926">
        <v>15989.799805000001</v>
      </c>
      <c r="G1926">
        <f t="shared" si="59"/>
        <v>1.1254618267793701E-2</v>
      </c>
    </row>
    <row r="1927" spans="2:7" x14ac:dyDescent="0.35">
      <c r="B1927" s="133">
        <v>44749</v>
      </c>
      <c r="C1927">
        <v>350.34396400000003</v>
      </c>
      <c r="D1927">
        <f t="shared" ref="D1927:D1990" si="60">LN(C1927/C1926)</f>
        <v>2.1316489121191724E-2</v>
      </c>
      <c r="F1927">
        <v>16132.900390999999</v>
      </c>
      <c r="G1927">
        <f t="shared" si="59"/>
        <v>8.9096826708300117E-3</v>
      </c>
    </row>
    <row r="1928" spans="2:7" x14ac:dyDescent="0.35">
      <c r="B1928" s="133">
        <v>44750</v>
      </c>
      <c r="C1928">
        <v>349.26144399999998</v>
      </c>
      <c r="D1928">
        <f t="shared" si="60"/>
        <v>-3.0946612234723425E-3</v>
      </c>
      <c r="F1928">
        <v>16220.599609000001</v>
      </c>
      <c r="G1928">
        <f t="shared" ref="G1928:G1991" si="61">LN(F1928/F1927)</f>
        <v>5.421325840824249E-3</v>
      </c>
    </row>
    <row r="1929" spans="2:7" x14ac:dyDescent="0.35">
      <c r="B1929" s="133">
        <v>44753</v>
      </c>
      <c r="C1929">
        <v>349.02612299999998</v>
      </c>
      <c r="D1929">
        <f t="shared" si="60"/>
        <v>-6.7399455476273415E-4</v>
      </c>
      <c r="F1929">
        <v>16216</v>
      </c>
      <c r="G1929">
        <f t="shared" si="61"/>
        <v>-2.8360611693425074E-4</v>
      </c>
    </row>
    <row r="1930" spans="2:7" x14ac:dyDescent="0.35">
      <c r="B1930" s="133">
        <v>44754</v>
      </c>
      <c r="C1930">
        <v>345.44927999999999</v>
      </c>
      <c r="D1930">
        <f t="shared" si="60"/>
        <v>-1.0300939709414583E-2</v>
      </c>
      <c r="F1930">
        <v>16058.299805000001</v>
      </c>
      <c r="G1930">
        <f t="shared" si="61"/>
        <v>-9.7725714282244844E-3</v>
      </c>
    </row>
    <row r="1931" spans="2:7" x14ac:dyDescent="0.35">
      <c r="B1931" s="133">
        <v>44755</v>
      </c>
      <c r="C1931">
        <v>343.613831</v>
      </c>
      <c r="D1931">
        <f t="shared" si="60"/>
        <v>-5.3273881933223795E-3</v>
      </c>
      <c r="F1931">
        <v>15966.650390999999</v>
      </c>
      <c r="G1931">
        <f t="shared" si="61"/>
        <v>-5.7236413260525441E-3</v>
      </c>
    </row>
    <row r="1932" spans="2:7" x14ac:dyDescent="0.35">
      <c r="B1932" s="133">
        <v>44756</v>
      </c>
      <c r="C1932">
        <v>344.74334700000003</v>
      </c>
      <c r="D1932">
        <f t="shared" si="60"/>
        <v>3.2817759437833386E-3</v>
      </c>
      <c r="F1932">
        <v>15938.650390999999</v>
      </c>
      <c r="G1932">
        <f t="shared" si="61"/>
        <v>-1.7551946856501925E-3</v>
      </c>
    </row>
    <row r="1933" spans="2:7" x14ac:dyDescent="0.35">
      <c r="B1933" s="133">
        <v>44757</v>
      </c>
      <c r="C1933">
        <v>346.39056399999998</v>
      </c>
      <c r="D1933">
        <f t="shared" si="60"/>
        <v>4.7667176873598454E-3</v>
      </c>
      <c r="F1933">
        <v>16049.200194999999</v>
      </c>
      <c r="G1933">
        <f t="shared" si="61"/>
        <v>6.9120145373660624E-3</v>
      </c>
    </row>
    <row r="1934" spans="2:7" x14ac:dyDescent="0.35">
      <c r="B1934" s="133">
        <v>44760</v>
      </c>
      <c r="C1934">
        <v>353.073669</v>
      </c>
      <c r="D1934">
        <f t="shared" si="60"/>
        <v>1.9109793078212135E-2</v>
      </c>
      <c r="F1934">
        <v>16278.5</v>
      </c>
      <c r="G1934">
        <f t="shared" si="61"/>
        <v>1.4186202490190198E-2</v>
      </c>
    </row>
    <row r="1935" spans="2:7" x14ac:dyDescent="0.35">
      <c r="B1935" s="133">
        <v>44761</v>
      </c>
      <c r="C1935">
        <v>350.81460600000003</v>
      </c>
      <c r="D1935">
        <f t="shared" si="60"/>
        <v>-6.4188333194739045E-3</v>
      </c>
      <c r="F1935">
        <v>16340.549805000001</v>
      </c>
      <c r="G1935">
        <f t="shared" si="61"/>
        <v>3.8045179252721916E-3</v>
      </c>
    </row>
    <row r="1936" spans="2:7" x14ac:dyDescent="0.35">
      <c r="B1936" s="133">
        <v>44762</v>
      </c>
      <c r="C1936">
        <v>346.90823399999999</v>
      </c>
      <c r="D1936">
        <f t="shared" si="60"/>
        <v>-1.1197606250270591E-2</v>
      </c>
      <c r="F1936">
        <v>16520.849609000001</v>
      </c>
      <c r="G1936">
        <f t="shared" si="61"/>
        <v>1.0973459224023095E-2</v>
      </c>
    </row>
    <row r="1937" spans="2:7" x14ac:dyDescent="0.35">
      <c r="B1937" s="133">
        <v>44763</v>
      </c>
      <c r="C1937">
        <v>353.02658100000002</v>
      </c>
      <c r="D1937">
        <f t="shared" si="60"/>
        <v>1.7483064740689228E-2</v>
      </c>
      <c r="F1937">
        <v>16605.25</v>
      </c>
      <c r="G1937">
        <f t="shared" si="61"/>
        <v>5.0957145348633059E-3</v>
      </c>
    </row>
    <row r="1938" spans="2:7" x14ac:dyDescent="0.35">
      <c r="B1938" s="133">
        <v>44764</v>
      </c>
      <c r="C1938">
        <v>347.66128500000002</v>
      </c>
      <c r="D1938">
        <f t="shared" si="60"/>
        <v>-1.5314667555188472E-2</v>
      </c>
      <c r="F1938">
        <v>16719.449218999998</v>
      </c>
      <c r="G1938">
        <f t="shared" si="61"/>
        <v>6.8537552451191199E-3</v>
      </c>
    </row>
    <row r="1939" spans="2:7" x14ac:dyDescent="0.35">
      <c r="B1939" s="133">
        <v>44767</v>
      </c>
      <c r="C1939">
        <v>339.70748900000001</v>
      </c>
      <c r="D1939">
        <f t="shared" si="60"/>
        <v>-2.3143765980066875E-2</v>
      </c>
      <c r="F1939">
        <v>16631</v>
      </c>
      <c r="G1939">
        <f t="shared" si="61"/>
        <v>-5.3042419786028111E-3</v>
      </c>
    </row>
    <row r="1940" spans="2:7" x14ac:dyDescent="0.35">
      <c r="B1940" s="133">
        <v>44768</v>
      </c>
      <c r="C1940">
        <v>331.23596199999997</v>
      </c>
      <c r="D1940">
        <f t="shared" si="60"/>
        <v>-2.5253923311905794E-2</v>
      </c>
      <c r="F1940">
        <v>16483.849609000001</v>
      </c>
      <c r="G1940">
        <f t="shared" si="61"/>
        <v>-8.8873337060962447E-3</v>
      </c>
    </row>
    <row r="1941" spans="2:7" x14ac:dyDescent="0.35">
      <c r="B1941" s="133">
        <v>44769</v>
      </c>
      <c r="C1941">
        <v>332.83615099999997</v>
      </c>
      <c r="D1941">
        <f t="shared" si="60"/>
        <v>4.8193323159763666E-3</v>
      </c>
      <c r="F1941">
        <v>16641.800781000002</v>
      </c>
      <c r="G1941">
        <f t="shared" si="61"/>
        <v>9.5365595678121515E-3</v>
      </c>
    </row>
    <row r="1942" spans="2:7" x14ac:dyDescent="0.35">
      <c r="B1942" s="133">
        <v>44770</v>
      </c>
      <c r="C1942">
        <v>325.35299700000002</v>
      </c>
      <c r="D1942">
        <f t="shared" si="60"/>
        <v>-2.2739592333650471E-2</v>
      </c>
      <c r="F1942">
        <v>16929.599609000001</v>
      </c>
      <c r="G1942">
        <f t="shared" si="61"/>
        <v>1.7145896522397983E-2</v>
      </c>
    </row>
    <row r="1943" spans="2:7" x14ac:dyDescent="0.35">
      <c r="B1943" s="133">
        <v>44771</v>
      </c>
      <c r="C1943">
        <v>326.01187099999999</v>
      </c>
      <c r="D1943">
        <f t="shared" si="60"/>
        <v>2.0230572973356873E-3</v>
      </c>
      <c r="F1943">
        <v>17158.25</v>
      </c>
      <c r="G1943">
        <f t="shared" si="61"/>
        <v>1.3415561435266298E-2</v>
      </c>
    </row>
    <row r="1944" spans="2:7" x14ac:dyDescent="0.35">
      <c r="B1944" s="133">
        <v>44774</v>
      </c>
      <c r="C1944">
        <v>337.82488999999998</v>
      </c>
      <c r="D1944">
        <f t="shared" si="60"/>
        <v>3.5593889497564105E-2</v>
      </c>
      <c r="F1944">
        <v>17340.050781000002</v>
      </c>
      <c r="G1944">
        <f t="shared" si="61"/>
        <v>1.0539792387437338E-2</v>
      </c>
    </row>
    <row r="1945" spans="2:7" x14ac:dyDescent="0.35">
      <c r="B1945" s="133">
        <v>44775</v>
      </c>
      <c r="C1945">
        <v>336.13064600000001</v>
      </c>
      <c r="D1945">
        <f t="shared" si="60"/>
        <v>-5.0277725413434317E-3</v>
      </c>
      <c r="F1945">
        <v>17345.449218999998</v>
      </c>
      <c r="G1945">
        <f t="shared" si="61"/>
        <v>3.1127924023498926E-4</v>
      </c>
    </row>
    <row r="1946" spans="2:7" x14ac:dyDescent="0.35">
      <c r="B1946" s="133">
        <v>44776</v>
      </c>
      <c r="C1946">
        <v>330.247681</v>
      </c>
      <c r="D1946">
        <f t="shared" si="60"/>
        <v>-1.7656990345665261E-2</v>
      </c>
      <c r="F1946">
        <v>17388.150390999999</v>
      </c>
      <c r="G1946">
        <f t="shared" si="61"/>
        <v>2.4587830799204626E-3</v>
      </c>
    </row>
    <row r="1947" spans="2:7" x14ac:dyDescent="0.35">
      <c r="B1947" s="133">
        <v>44777</v>
      </c>
      <c r="C1947">
        <v>330.90652499999999</v>
      </c>
      <c r="D1947">
        <f t="shared" si="60"/>
        <v>1.9930122567583751E-3</v>
      </c>
      <c r="F1947">
        <v>17382</v>
      </c>
      <c r="G1947">
        <f t="shared" si="61"/>
        <v>-3.537741997076726E-4</v>
      </c>
    </row>
    <row r="1948" spans="2:7" x14ac:dyDescent="0.35">
      <c r="B1948" s="133">
        <v>44778</v>
      </c>
      <c r="C1948">
        <v>332.55377199999998</v>
      </c>
      <c r="D1948">
        <f t="shared" si="60"/>
        <v>4.9656336398691513E-3</v>
      </c>
      <c r="F1948">
        <v>17397.5</v>
      </c>
      <c r="G1948">
        <f t="shared" si="61"/>
        <v>8.9132972159968534E-4</v>
      </c>
    </row>
    <row r="1949" spans="2:7" x14ac:dyDescent="0.35">
      <c r="B1949" s="133">
        <v>44781</v>
      </c>
      <c r="C1949">
        <v>337.63671900000003</v>
      </c>
      <c r="D1949">
        <f t="shared" si="60"/>
        <v>1.5168954296423069E-2</v>
      </c>
      <c r="F1949">
        <v>17525.099609000001</v>
      </c>
      <c r="G1949">
        <f t="shared" si="61"/>
        <v>7.3075989907427051E-3</v>
      </c>
    </row>
    <row r="1950" spans="2:7" x14ac:dyDescent="0.35">
      <c r="B1950" s="133">
        <v>44783</v>
      </c>
      <c r="C1950">
        <v>357.49765000000002</v>
      </c>
      <c r="D1950">
        <f t="shared" si="60"/>
        <v>5.7158267068118454E-2</v>
      </c>
      <c r="F1950">
        <v>17534.75</v>
      </c>
      <c r="G1950">
        <f t="shared" si="61"/>
        <v>5.5050956300976427E-4</v>
      </c>
    </row>
    <row r="1951" spans="2:7" x14ac:dyDescent="0.35">
      <c r="B1951" s="133">
        <v>44784</v>
      </c>
      <c r="C1951">
        <v>384.04168700000002</v>
      </c>
      <c r="D1951">
        <f t="shared" si="60"/>
        <v>7.1622317905477212E-2</v>
      </c>
      <c r="F1951">
        <v>17659</v>
      </c>
      <c r="G1951">
        <f t="shared" si="61"/>
        <v>7.0609421403666373E-3</v>
      </c>
    </row>
    <row r="1952" spans="2:7" x14ac:dyDescent="0.35">
      <c r="B1952" s="133">
        <v>44785</v>
      </c>
      <c r="C1952">
        <v>405.26754799999998</v>
      </c>
      <c r="D1952">
        <f t="shared" si="60"/>
        <v>5.3796354752572668E-2</v>
      </c>
      <c r="F1952">
        <v>17698.150390999999</v>
      </c>
      <c r="G1952">
        <f t="shared" si="61"/>
        <v>2.2145680049169341E-3</v>
      </c>
    </row>
    <row r="1953" spans="2:7" x14ac:dyDescent="0.35">
      <c r="B1953" s="133">
        <v>44789</v>
      </c>
      <c r="C1953">
        <v>412.32714800000002</v>
      </c>
      <c r="D1953">
        <f t="shared" si="60"/>
        <v>1.7269621459523744E-2</v>
      </c>
      <c r="F1953">
        <v>17825.25</v>
      </c>
      <c r="G1953">
        <f t="shared" si="61"/>
        <v>7.1558550115442465E-3</v>
      </c>
    </row>
    <row r="1954" spans="2:7" x14ac:dyDescent="0.35">
      <c r="B1954" s="133">
        <v>44790</v>
      </c>
      <c r="C1954">
        <v>404.65570100000002</v>
      </c>
      <c r="D1954">
        <f t="shared" si="60"/>
        <v>-1.8780498242345966E-2</v>
      </c>
      <c r="F1954">
        <v>17944.25</v>
      </c>
      <c r="G1954">
        <f t="shared" si="61"/>
        <v>6.6537379070216564E-3</v>
      </c>
    </row>
    <row r="1955" spans="2:7" x14ac:dyDescent="0.35">
      <c r="B1955" s="133">
        <v>44791</v>
      </c>
      <c r="C1955">
        <v>401.73776199999998</v>
      </c>
      <c r="D1955">
        <f t="shared" si="60"/>
        <v>-7.237042137389179E-3</v>
      </c>
      <c r="F1955">
        <v>17956.5</v>
      </c>
      <c r="G1955">
        <f t="shared" si="61"/>
        <v>6.8243702292707423E-4</v>
      </c>
    </row>
    <row r="1956" spans="2:7" x14ac:dyDescent="0.35">
      <c r="B1956" s="133">
        <v>44792</v>
      </c>
      <c r="C1956">
        <v>393.31332400000002</v>
      </c>
      <c r="D1956">
        <f t="shared" si="60"/>
        <v>-2.1192986112544939E-2</v>
      </c>
      <c r="F1956">
        <v>17758.449218999998</v>
      </c>
      <c r="G1956">
        <f t="shared" si="61"/>
        <v>-1.109075137587731E-2</v>
      </c>
    </row>
    <row r="1957" spans="2:7" x14ac:dyDescent="0.35">
      <c r="B1957" s="133">
        <v>44795</v>
      </c>
      <c r="C1957">
        <v>382.86508199999997</v>
      </c>
      <c r="D1957">
        <f t="shared" si="60"/>
        <v>-2.6923895509423958E-2</v>
      </c>
      <c r="F1957">
        <v>17490.699218999998</v>
      </c>
      <c r="G1957">
        <f t="shared" si="61"/>
        <v>-1.5192148553993359E-2</v>
      </c>
    </row>
    <row r="1958" spans="2:7" x14ac:dyDescent="0.35">
      <c r="B1958" s="133">
        <v>44796</v>
      </c>
      <c r="C1958">
        <v>389.73642000000001</v>
      </c>
      <c r="D1958">
        <f t="shared" si="60"/>
        <v>1.7788003681126888E-2</v>
      </c>
      <c r="F1958">
        <v>17577.5</v>
      </c>
      <c r="G1958">
        <f t="shared" si="61"/>
        <v>4.9504086436529104E-3</v>
      </c>
    </row>
    <row r="1959" spans="2:7" x14ac:dyDescent="0.35">
      <c r="B1959" s="133">
        <v>44797</v>
      </c>
      <c r="C1959">
        <v>399.80816700000003</v>
      </c>
      <c r="D1959">
        <f t="shared" si="60"/>
        <v>2.5514185088633543E-2</v>
      </c>
      <c r="F1959">
        <v>17604.949218999998</v>
      </c>
      <c r="G1959">
        <f t="shared" si="61"/>
        <v>1.5603930470356744E-3</v>
      </c>
    </row>
    <row r="1960" spans="2:7" x14ac:dyDescent="0.35">
      <c r="B1960" s="133">
        <v>44798</v>
      </c>
      <c r="C1960">
        <v>392.41909800000002</v>
      </c>
      <c r="D1960">
        <f t="shared" si="60"/>
        <v>-1.8654453339867691E-2</v>
      </c>
      <c r="F1960">
        <v>17522.449218999998</v>
      </c>
      <c r="G1960">
        <f t="shared" si="61"/>
        <v>-4.6971967954417947E-3</v>
      </c>
    </row>
    <row r="1961" spans="2:7" x14ac:dyDescent="0.35">
      <c r="B1961" s="133">
        <v>44799</v>
      </c>
      <c r="C1961">
        <v>393.87808200000001</v>
      </c>
      <c r="D1961">
        <f t="shared" si="60"/>
        <v>3.7110286326972304E-3</v>
      </c>
      <c r="F1961">
        <v>17558.900390999999</v>
      </c>
      <c r="G1961">
        <f t="shared" si="61"/>
        <v>2.0780948009713469E-3</v>
      </c>
    </row>
    <row r="1962" spans="2:7" x14ac:dyDescent="0.35">
      <c r="B1962" s="133">
        <v>44802</v>
      </c>
      <c r="C1962">
        <v>395.28997800000002</v>
      </c>
      <c r="D1962">
        <f t="shared" si="60"/>
        <v>3.5781922203723727E-3</v>
      </c>
      <c r="F1962">
        <v>17312.900390999999</v>
      </c>
      <c r="G1962">
        <f t="shared" si="61"/>
        <v>-1.4109055185640235E-2</v>
      </c>
    </row>
    <row r="1963" spans="2:7" x14ac:dyDescent="0.35">
      <c r="B1963" s="133">
        <v>44803</v>
      </c>
      <c r="C1963">
        <v>394.63110399999999</v>
      </c>
      <c r="D1963">
        <f t="shared" si="60"/>
        <v>-1.6682024769617879E-3</v>
      </c>
      <c r="F1963">
        <v>17759.300781000002</v>
      </c>
      <c r="G1963">
        <f t="shared" si="61"/>
        <v>2.5457455391694684E-2</v>
      </c>
    </row>
    <row r="1964" spans="2:7" x14ac:dyDescent="0.35">
      <c r="B1964" s="133">
        <v>44805</v>
      </c>
      <c r="C1964">
        <v>391.289581</v>
      </c>
      <c r="D1964">
        <f t="shared" si="60"/>
        <v>-8.5035123750666908E-3</v>
      </c>
      <c r="F1964">
        <v>17542.800781000002</v>
      </c>
      <c r="G1964">
        <f t="shared" si="61"/>
        <v>-1.2265712506677323E-2</v>
      </c>
    </row>
    <row r="1965" spans="2:7" x14ac:dyDescent="0.35">
      <c r="B1965" s="133">
        <v>44806</v>
      </c>
      <c r="C1965">
        <v>393.54864500000002</v>
      </c>
      <c r="D1965">
        <f t="shared" si="60"/>
        <v>5.7567793311689118E-3</v>
      </c>
      <c r="F1965">
        <v>17539.449218999998</v>
      </c>
      <c r="G1965">
        <f t="shared" si="61"/>
        <v>-1.9106881743326563E-4</v>
      </c>
    </row>
    <row r="1966" spans="2:7" x14ac:dyDescent="0.35">
      <c r="B1966" s="133">
        <v>44809</v>
      </c>
      <c r="C1966">
        <v>390.913025</v>
      </c>
      <c r="D1966">
        <f t="shared" si="60"/>
        <v>-6.7195887777254841E-3</v>
      </c>
      <c r="F1966">
        <v>17665.800781000002</v>
      </c>
      <c r="G1966">
        <f t="shared" si="61"/>
        <v>7.1780262609507954E-3</v>
      </c>
    </row>
    <row r="1967" spans="2:7" x14ac:dyDescent="0.35">
      <c r="B1967" s="133">
        <v>44810</v>
      </c>
      <c r="C1967">
        <v>387.94802900000002</v>
      </c>
      <c r="D1967">
        <f t="shared" si="60"/>
        <v>-7.6137080106955541E-3</v>
      </c>
      <c r="F1967">
        <v>17655.599609000001</v>
      </c>
      <c r="G1967">
        <f t="shared" si="61"/>
        <v>-5.7761992282270099E-4</v>
      </c>
    </row>
    <row r="1968" spans="2:7" x14ac:dyDescent="0.35">
      <c r="B1968" s="133">
        <v>44811</v>
      </c>
      <c r="C1968">
        <v>392.13671900000003</v>
      </c>
      <c r="D1968">
        <f t="shared" si="60"/>
        <v>1.0739167167061201E-2</v>
      </c>
      <c r="F1968">
        <v>17624.400390999999</v>
      </c>
      <c r="G1968">
        <f t="shared" si="61"/>
        <v>-1.768663612984197E-3</v>
      </c>
    </row>
    <row r="1969" spans="2:7" x14ac:dyDescent="0.35">
      <c r="B1969" s="133">
        <v>44812</v>
      </c>
      <c r="C1969">
        <v>390.20706200000001</v>
      </c>
      <c r="D1969">
        <f t="shared" si="60"/>
        <v>-4.9330255061880539E-3</v>
      </c>
      <c r="F1969">
        <v>17798.75</v>
      </c>
      <c r="G1969">
        <f t="shared" si="61"/>
        <v>9.8439023622352469E-3</v>
      </c>
    </row>
    <row r="1970" spans="2:7" x14ac:dyDescent="0.35">
      <c r="B1970" s="133">
        <v>44813</v>
      </c>
      <c r="C1970">
        <v>394.16049199999998</v>
      </c>
      <c r="D1970">
        <f t="shared" si="60"/>
        <v>1.0080640022692261E-2</v>
      </c>
      <c r="F1970">
        <v>17833.349609000001</v>
      </c>
      <c r="G1970">
        <f t="shared" si="61"/>
        <v>1.9420477745730185E-3</v>
      </c>
    </row>
    <row r="1971" spans="2:7" x14ac:dyDescent="0.35">
      <c r="B1971" s="133">
        <v>44816</v>
      </c>
      <c r="C1971">
        <v>405.97348</v>
      </c>
      <c r="D1971">
        <f t="shared" si="60"/>
        <v>2.9529670812231224E-2</v>
      </c>
      <c r="F1971">
        <v>17936.349609000001</v>
      </c>
      <c r="G1971">
        <f t="shared" si="61"/>
        <v>5.759080279404593E-3</v>
      </c>
    </row>
    <row r="1972" spans="2:7" x14ac:dyDescent="0.35">
      <c r="B1972" s="133">
        <v>44817</v>
      </c>
      <c r="C1972">
        <v>400.93771400000003</v>
      </c>
      <c r="D1972">
        <f t="shared" si="60"/>
        <v>-1.2481748712392389E-2</v>
      </c>
      <c r="F1972">
        <v>18070.050781000002</v>
      </c>
      <c r="G1972">
        <f t="shared" si="61"/>
        <v>7.426556671107162E-3</v>
      </c>
    </row>
    <row r="1973" spans="2:7" x14ac:dyDescent="0.35">
      <c r="B1973" s="133">
        <v>44818</v>
      </c>
      <c r="C1973">
        <v>404.65570100000002</v>
      </c>
      <c r="D1973">
        <f t="shared" si="60"/>
        <v>9.2304960022726833E-3</v>
      </c>
      <c r="F1973">
        <v>18003.75</v>
      </c>
      <c r="G1973">
        <f t="shared" si="61"/>
        <v>-3.6758453070292289E-3</v>
      </c>
    </row>
    <row r="1974" spans="2:7" x14ac:dyDescent="0.35">
      <c r="B1974" s="133">
        <v>44819</v>
      </c>
      <c r="C1974">
        <v>415.43002300000001</v>
      </c>
      <c r="D1974">
        <f t="shared" si="60"/>
        <v>2.6277599184938206E-2</v>
      </c>
      <c r="F1974">
        <v>17877.400390999999</v>
      </c>
      <c r="G1974">
        <f t="shared" si="61"/>
        <v>-7.0427023584336149E-3</v>
      </c>
    </row>
    <row r="1975" spans="2:7" x14ac:dyDescent="0.35">
      <c r="B1975" s="133">
        <v>44820</v>
      </c>
      <c r="C1975">
        <v>396.78955100000002</v>
      </c>
      <c r="D1975">
        <f t="shared" si="60"/>
        <v>-4.5908141847378577E-2</v>
      </c>
      <c r="F1975">
        <v>17530.849609000001</v>
      </c>
      <c r="G1975">
        <f t="shared" si="61"/>
        <v>-1.9575203412843755E-2</v>
      </c>
    </row>
    <row r="1976" spans="2:7" x14ac:dyDescent="0.35">
      <c r="B1976" s="133">
        <v>44823</v>
      </c>
      <c r="C1976">
        <v>398.74414100000001</v>
      </c>
      <c r="D1976">
        <f t="shared" si="60"/>
        <v>4.9139186755058559E-3</v>
      </c>
      <c r="F1976">
        <v>17622.25</v>
      </c>
      <c r="G1976">
        <f t="shared" si="61"/>
        <v>5.2001443960003283E-3</v>
      </c>
    </row>
    <row r="1977" spans="2:7" x14ac:dyDescent="0.35">
      <c r="B1977" s="133">
        <v>44824</v>
      </c>
      <c r="C1977">
        <v>403.51156600000002</v>
      </c>
      <c r="D1977">
        <f t="shared" si="60"/>
        <v>1.1885190913368222E-2</v>
      </c>
      <c r="F1977">
        <v>17816.25</v>
      </c>
      <c r="G1977">
        <f t="shared" si="61"/>
        <v>1.0948654031257964E-2</v>
      </c>
    </row>
    <row r="1978" spans="2:7" x14ac:dyDescent="0.35">
      <c r="B1978" s="133">
        <v>44825</v>
      </c>
      <c r="C1978">
        <v>400.12670900000001</v>
      </c>
      <c r="D1978">
        <f t="shared" si="60"/>
        <v>-8.4238820413788402E-3</v>
      </c>
      <c r="F1978">
        <v>17718.349609000001</v>
      </c>
      <c r="G1978">
        <f t="shared" si="61"/>
        <v>-5.5101585373223917E-3</v>
      </c>
    </row>
    <row r="1979" spans="2:7" x14ac:dyDescent="0.35">
      <c r="B1979" s="133">
        <v>44826</v>
      </c>
      <c r="C1979">
        <v>406.94406099999998</v>
      </c>
      <c r="D1979">
        <f t="shared" si="60"/>
        <v>1.6894464289933138E-2</v>
      </c>
      <c r="F1979">
        <v>17629.800781000002</v>
      </c>
      <c r="G1979">
        <f t="shared" si="61"/>
        <v>-5.0101073038478832E-3</v>
      </c>
    </row>
    <row r="1980" spans="2:7" x14ac:dyDescent="0.35">
      <c r="B1980" s="133">
        <v>44827</v>
      </c>
      <c r="C1980">
        <v>390.40124500000002</v>
      </c>
      <c r="D1980">
        <f t="shared" si="60"/>
        <v>-4.1500690165361932E-2</v>
      </c>
      <c r="F1980">
        <v>17327.349609000001</v>
      </c>
      <c r="G1980">
        <f t="shared" si="61"/>
        <v>-1.7304540898369018E-2</v>
      </c>
    </row>
    <row r="1981" spans="2:7" x14ac:dyDescent="0.35">
      <c r="B1981" s="133">
        <v>44830</v>
      </c>
      <c r="C1981">
        <v>377.38629200000003</v>
      </c>
      <c r="D1981">
        <f t="shared" si="60"/>
        <v>-3.390573350051259E-2</v>
      </c>
      <c r="F1981">
        <v>17016.300781000002</v>
      </c>
      <c r="G1981">
        <f t="shared" si="61"/>
        <v>-1.8114401342430666E-2</v>
      </c>
    </row>
    <row r="1982" spans="2:7" x14ac:dyDescent="0.35">
      <c r="B1982" s="133">
        <v>44831</v>
      </c>
      <c r="C1982">
        <v>403.08248900000001</v>
      </c>
      <c r="D1982">
        <f t="shared" si="60"/>
        <v>6.5871918275774655E-2</v>
      </c>
      <c r="F1982">
        <v>17007.400390999999</v>
      </c>
      <c r="G1982">
        <f t="shared" si="61"/>
        <v>-5.2318765427839323E-4</v>
      </c>
    </row>
    <row r="1983" spans="2:7" x14ac:dyDescent="0.35">
      <c r="B1983" s="133">
        <v>44832</v>
      </c>
      <c r="C1983">
        <v>404.79873700000002</v>
      </c>
      <c r="D1983">
        <f t="shared" si="60"/>
        <v>4.2487695631001181E-3</v>
      </c>
      <c r="F1983">
        <v>16858.599609000001</v>
      </c>
      <c r="G1983">
        <f t="shared" si="61"/>
        <v>-8.787677291228535E-3</v>
      </c>
    </row>
    <row r="1984" spans="2:7" x14ac:dyDescent="0.35">
      <c r="B1984" s="133">
        <v>44833</v>
      </c>
      <c r="C1984">
        <v>400.31741299999999</v>
      </c>
      <c r="D1984">
        <f t="shared" si="60"/>
        <v>-1.1132232981570454E-2</v>
      </c>
      <c r="F1984">
        <v>16818.099609000001</v>
      </c>
      <c r="G1984">
        <f t="shared" si="61"/>
        <v>-2.4052250051328542E-3</v>
      </c>
    </row>
    <row r="1985" spans="2:7" x14ac:dyDescent="0.35">
      <c r="B1985" s="133">
        <v>44834</v>
      </c>
      <c r="C1985">
        <v>378.19671599999998</v>
      </c>
      <c r="D1985">
        <f t="shared" si="60"/>
        <v>-5.6843291977254767E-2</v>
      </c>
      <c r="F1985">
        <v>17094.349609000001</v>
      </c>
      <c r="G1985">
        <f t="shared" si="61"/>
        <v>1.6292312527142225E-2</v>
      </c>
    </row>
    <row r="1986" spans="2:7" x14ac:dyDescent="0.35">
      <c r="B1986" s="133">
        <v>44837</v>
      </c>
      <c r="C1986">
        <v>367.99456800000002</v>
      </c>
      <c r="D1986">
        <f t="shared" si="60"/>
        <v>-2.7346295759851681E-2</v>
      </c>
      <c r="F1986">
        <v>16887.349609000001</v>
      </c>
      <c r="G1986">
        <f t="shared" si="61"/>
        <v>-1.2183178897593006E-2</v>
      </c>
    </row>
    <row r="1987" spans="2:7" x14ac:dyDescent="0.35">
      <c r="B1987" s="133">
        <v>44838</v>
      </c>
      <c r="C1987">
        <v>372.714203</v>
      </c>
      <c r="D1987">
        <f t="shared" si="60"/>
        <v>1.2743736966858651E-2</v>
      </c>
      <c r="F1987">
        <v>17274.300781000002</v>
      </c>
      <c r="G1987">
        <f t="shared" si="61"/>
        <v>2.2655095276284076E-2</v>
      </c>
    </row>
    <row r="1988" spans="2:7" x14ac:dyDescent="0.35">
      <c r="B1988" s="133">
        <v>44840</v>
      </c>
      <c r="C1988">
        <v>366.42126500000001</v>
      </c>
      <c r="D1988">
        <f t="shared" si="60"/>
        <v>-1.7028245377671055E-2</v>
      </c>
      <c r="F1988">
        <v>17331.800781000002</v>
      </c>
      <c r="G1988">
        <f t="shared" si="61"/>
        <v>3.3231164632538412E-3</v>
      </c>
    </row>
    <row r="1989" spans="2:7" x14ac:dyDescent="0.35">
      <c r="B1989" s="133">
        <v>44841</v>
      </c>
      <c r="C1989">
        <v>366.42126500000001</v>
      </c>
      <c r="D1989">
        <f t="shared" si="60"/>
        <v>0</v>
      </c>
      <c r="F1989">
        <v>17314.650390999999</v>
      </c>
      <c r="G1989">
        <f t="shared" si="61"/>
        <v>-9.9002297901643402E-4</v>
      </c>
    </row>
    <row r="1990" spans="2:7" x14ac:dyDescent="0.35">
      <c r="B1990" s="133">
        <v>44844</v>
      </c>
      <c r="C1990">
        <v>358.55505399999998</v>
      </c>
      <c r="D1990">
        <f t="shared" si="60"/>
        <v>-2.1701452887282327E-2</v>
      </c>
      <c r="F1990">
        <v>17241</v>
      </c>
      <c r="G1990">
        <f t="shared" si="61"/>
        <v>-4.2627183508505105E-3</v>
      </c>
    </row>
    <row r="1991" spans="2:7" x14ac:dyDescent="0.35">
      <c r="B1991" s="133">
        <v>44845</v>
      </c>
      <c r="C1991">
        <v>349.92611699999998</v>
      </c>
      <c r="D1991">
        <f t="shared" ref="D1991:D2054" si="62">LN(C1991/C1990)</f>
        <v>-2.4360177978118021E-2</v>
      </c>
      <c r="F1991">
        <v>16983.550781000002</v>
      </c>
      <c r="G1991">
        <f t="shared" si="61"/>
        <v>-1.5044993683298553E-2</v>
      </c>
    </row>
    <row r="1992" spans="2:7" x14ac:dyDescent="0.35">
      <c r="B1992" s="133">
        <v>44846</v>
      </c>
      <c r="C1992">
        <v>349.87851000000001</v>
      </c>
      <c r="D1992">
        <f t="shared" si="62"/>
        <v>-1.3605797457356467E-4</v>
      </c>
      <c r="F1992">
        <v>17123.599609000001</v>
      </c>
      <c r="G1992">
        <f t="shared" ref="G1992:G2055" si="63">LN(F1992/F1991)</f>
        <v>8.212331637209587E-3</v>
      </c>
    </row>
    <row r="1993" spans="2:7" x14ac:dyDescent="0.35">
      <c r="B1993" s="133">
        <v>44847</v>
      </c>
      <c r="C1993">
        <v>353.31097399999999</v>
      </c>
      <c r="D1993">
        <f t="shared" si="62"/>
        <v>9.7626353639555449E-3</v>
      </c>
      <c r="F1993">
        <v>17014.349609000001</v>
      </c>
      <c r="G1993">
        <f t="shared" si="63"/>
        <v>-6.4005234918923983E-3</v>
      </c>
    </row>
    <row r="1994" spans="2:7" x14ac:dyDescent="0.35">
      <c r="B1994" s="133">
        <v>44848</v>
      </c>
      <c r="C1994">
        <v>366.75500499999998</v>
      </c>
      <c r="D1994">
        <f t="shared" si="62"/>
        <v>3.7345448524812898E-2</v>
      </c>
      <c r="F1994">
        <v>17185.699218999998</v>
      </c>
      <c r="G1994">
        <f t="shared" si="63"/>
        <v>1.0020514569285821E-2</v>
      </c>
    </row>
    <row r="1995" spans="2:7" x14ac:dyDescent="0.35">
      <c r="B1995" s="133">
        <v>44851</v>
      </c>
      <c r="C1995">
        <v>360.70040899999998</v>
      </c>
      <c r="D1995">
        <f t="shared" si="62"/>
        <v>-1.6646342013261421E-2</v>
      </c>
      <c r="F1995">
        <v>17311.800781000002</v>
      </c>
      <c r="G1995">
        <f t="shared" si="63"/>
        <v>7.3107978058344668E-3</v>
      </c>
    </row>
    <row r="1996" spans="2:7" x14ac:dyDescent="0.35">
      <c r="B1996" s="133">
        <v>44852</v>
      </c>
      <c r="C1996">
        <v>361.93994099999998</v>
      </c>
      <c r="D1996">
        <f t="shared" si="62"/>
        <v>3.430567406454383E-3</v>
      </c>
      <c r="F1996">
        <v>17486.949218999998</v>
      </c>
      <c r="G1996">
        <f t="shared" si="63"/>
        <v>1.0066448767820283E-2</v>
      </c>
    </row>
    <row r="1997" spans="2:7" x14ac:dyDescent="0.35">
      <c r="B1997" s="133">
        <v>44853</v>
      </c>
      <c r="C1997">
        <v>358.79345699999999</v>
      </c>
      <c r="D1997">
        <f t="shared" si="62"/>
        <v>-8.7313949891840575E-3</v>
      </c>
      <c r="F1997">
        <v>17512.25</v>
      </c>
      <c r="G1997">
        <f t="shared" si="63"/>
        <v>1.4457922450685507E-3</v>
      </c>
    </row>
    <row r="1998" spans="2:7" x14ac:dyDescent="0.35">
      <c r="B1998" s="133">
        <v>44854</v>
      </c>
      <c r="C1998">
        <v>361.51086400000003</v>
      </c>
      <c r="D1998">
        <f t="shared" si="62"/>
        <v>7.5451994736192383E-3</v>
      </c>
      <c r="F1998">
        <v>17563.949218999998</v>
      </c>
      <c r="G1998">
        <f t="shared" si="63"/>
        <v>2.9478254536448572E-3</v>
      </c>
    </row>
    <row r="1999" spans="2:7" x14ac:dyDescent="0.35">
      <c r="B1999" s="133">
        <v>44855</v>
      </c>
      <c r="C1999">
        <v>363.56082199999997</v>
      </c>
      <c r="D1999">
        <f t="shared" si="62"/>
        <v>5.6545125167850587E-3</v>
      </c>
      <c r="F1999">
        <v>17576.300781000002</v>
      </c>
      <c r="G1999">
        <f t="shared" si="63"/>
        <v>7.0298660417456211E-4</v>
      </c>
    </row>
    <row r="2000" spans="2:7" x14ac:dyDescent="0.35">
      <c r="B2000" s="133">
        <v>44858</v>
      </c>
      <c r="C2000">
        <v>365.51550300000002</v>
      </c>
      <c r="D2000">
        <f t="shared" si="62"/>
        <v>5.3620879361604206E-3</v>
      </c>
      <c r="F2000">
        <v>17730.75</v>
      </c>
      <c r="G2000">
        <f t="shared" si="63"/>
        <v>8.7489722743186327E-3</v>
      </c>
    </row>
    <row r="2001" spans="2:7" x14ac:dyDescent="0.35">
      <c r="B2001" s="133">
        <v>44859</v>
      </c>
      <c r="C2001">
        <v>388.58963</v>
      </c>
      <c r="D2001">
        <f t="shared" si="62"/>
        <v>6.1215156890467484E-2</v>
      </c>
      <c r="F2001">
        <v>17656.349609000001</v>
      </c>
      <c r="G2001">
        <f t="shared" si="63"/>
        <v>-4.2049504733975805E-3</v>
      </c>
    </row>
    <row r="2002" spans="2:7" x14ac:dyDescent="0.35">
      <c r="B2002" s="133">
        <v>44861</v>
      </c>
      <c r="C2002">
        <v>405.60919200000001</v>
      </c>
      <c r="D2002">
        <f t="shared" si="62"/>
        <v>4.2866263692625098E-2</v>
      </c>
      <c r="F2002">
        <v>17736.949218999998</v>
      </c>
      <c r="G2002">
        <f t="shared" si="63"/>
        <v>4.5545203186163844E-3</v>
      </c>
    </row>
    <row r="2003" spans="2:7" x14ac:dyDescent="0.35">
      <c r="B2003" s="133">
        <v>44862</v>
      </c>
      <c r="C2003">
        <v>402.89178500000003</v>
      </c>
      <c r="D2003">
        <f t="shared" si="62"/>
        <v>-6.7221124274992041E-3</v>
      </c>
      <c r="F2003">
        <v>17786.800781000002</v>
      </c>
      <c r="G2003">
        <f t="shared" si="63"/>
        <v>2.8066628509026714E-3</v>
      </c>
    </row>
    <row r="2004" spans="2:7" x14ac:dyDescent="0.35">
      <c r="B2004" s="133">
        <v>44865</v>
      </c>
      <c r="C2004">
        <v>408.13586400000003</v>
      </c>
      <c r="D2004">
        <f t="shared" si="62"/>
        <v>1.2932116657395323E-2</v>
      </c>
      <c r="F2004">
        <v>18012.199218999998</v>
      </c>
      <c r="G2004">
        <f t="shared" si="63"/>
        <v>1.2592609654815042E-2</v>
      </c>
    </row>
    <row r="2005" spans="2:7" x14ac:dyDescent="0.35">
      <c r="B2005" s="133">
        <v>44866</v>
      </c>
      <c r="C2005">
        <v>404.846405</v>
      </c>
      <c r="D2005">
        <f t="shared" si="62"/>
        <v>-8.0923707113065187E-3</v>
      </c>
      <c r="F2005">
        <v>18145.400390999999</v>
      </c>
      <c r="G2005">
        <f t="shared" si="63"/>
        <v>7.3678438837951757E-3</v>
      </c>
    </row>
    <row r="2006" spans="2:7" x14ac:dyDescent="0.35">
      <c r="B2006" s="133">
        <v>44867</v>
      </c>
      <c r="C2006">
        <v>402.12899800000002</v>
      </c>
      <c r="D2006">
        <f t="shared" si="62"/>
        <v>-6.7348205687362194E-3</v>
      </c>
      <c r="F2006">
        <v>18082.849609000001</v>
      </c>
      <c r="G2006">
        <f t="shared" si="63"/>
        <v>-3.4531529486517124E-3</v>
      </c>
    </row>
    <row r="2007" spans="2:7" x14ac:dyDescent="0.35">
      <c r="B2007" s="133">
        <v>44868</v>
      </c>
      <c r="C2007">
        <v>400.22204599999998</v>
      </c>
      <c r="D2007">
        <f t="shared" si="62"/>
        <v>-4.7534196032779164E-3</v>
      </c>
      <c r="F2007">
        <v>18052.699218999998</v>
      </c>
      <c r="G2007">
        <f t="shared" si="63"/>
        <v>-1.668738844407032E-3</v>
      </c>
    </row>
    <row r="2008" spans="2:7" x14ac:dyDescent="0.35">
      <c r="B2008" s="133">
        <v>44869</v>
      </c>
      <c r="C2008">
        <v>400.69879200000003</v>
      </c>
      <c r="D2008">
        <f t="shared" si="62"/>
        <v>1.1904948246754673E-3</v>
      </c>
      <c r="F2008">
        <v>18117.150390999999</v>
      </c>
      <c r="G2008">
        <f t="shared" si="63"/>
        <v>3.5638102402827747E-3</v>
      </c>
    </row>
    <row r="2009" spans="2:7" x14ac:dyDescent="0.35">
      <c r="B2009" s="133">
        <v>44872</v>
      </c>
      <c r="C2009">
        <v>403.320831</v>
      </c>
      <c r="D2009">
        <f t="shared" si="62"/>
        <v>6.5223490082607499E-3</v>
      </c>
      <c r="F2009">
        <v>18202.800781000002</v>
      </c>
      <c r="G2009">
        <f t="shared" si="63"/>
        <v>4.7164462511404557E-3</v>
      </c>
    </row>
    <row r="2010" spans="2:7" x14ac:dyDescent="0.35">
      <c r="B2010" s="133">
        <v>44874</v>
      </c>
      <c r="C2010">
        <v>397.313965</v>
      </c>
      <c r="D2010">
        <f t="shared" si="62"/>
        <v>-1.5005539957881935E-2</v>
      </c>
      <c r="F2010">
        <v>18157</v>
      </c>
      <c r="G2010">
        <f t="shared" si="63"/>
        <v>-2.5193100204462114E-3</v>
      </c>
    </row>
    <row r="2011" spans="2:7" x14ac:dyDescent="0.35">
      <c r="B2011" s="133">
        <v>44875</v>
      </c>
      <c r="C2011">
        <v>399.79296900000003</v>
      </c>
      <c r="D2011">
        <f t="shared" si="62"/>
        <v>6.2200236548115833E-3</v>
      </c>
      <c r="F2011">
        <v>18028.199218999998</v>
      </c>
      <c r="G2011">
        <f t="shared" si="63"/>
        <v>-7.1190059886798796E-3</v>
      </c>
    </row>
    <row r="2012" spans="2:7" x14ac:dyDescent="0.35">
      <c r="B2012" s="133">
        <v>44876</v>
      </c>
      <c r="C2012">
        <v>402.605774</v>
      </c>
      <c r="D2012">
        <f t="shared" si="62"/>
        <v>7.0110192627764606E-3</v>
      </c>
      <c r="F2012">
        <v>18349.699218999998</v>
      </c>
      <c r="G2012">
        <f t="shared" si="63"/>
        <v>1.7676027731239826E-2</v>
      </c>
    </row>
    <row r="2013" spans="2:7" x14ac:dyDescent="0.35">
      <c r="B2013" s="133">
        <v>44879</v>
      </c>
      <c r="C2013">
        <v>396.932526</v>
      </c>
      <c r="D2013">
        <f t="shared" si="62"/>
        <v>-1.4191548336617657E-2</v>
      </c>
      <c r="F2013">
        <v>18329.150390999999</v>
      </c>
      <c r="G2013">
        <f t="shared" si="63"/>
        <v>-1.1204729902024174E-3</v>
      </c>
    </row>
    <row r="2014" spans="2:7" x14ac:dyDescent="0.35">
      <c r="B2014" s="133">
        <v>44880</v>
      </c>
      <c r="C2014">
        <v>413.57070900000002</v>
      </c>
      <c r="D2014">
        <f t="shared" si="62"/>
        <v>4.106219450922434E-2</v>
      </c>
      <c r="F2014">
        <v>18403.400390999999</v>
      </c>
      <c r="G2014">
        <f t="shared" si="63"/>
        <v>4.0427413586184716E-3</v>
      </c>
    </row>
    <row r="2015" spans="2:7" x14ac:dyDescent="0.35">
      <c r="B2015" s="133">
        <v>44881</v>
      </c>
      <c r="C2015">
        <v>402.70111100000003</v>
      </c>
      <c r="D2015">
        <f t="shared" si="62"/>
        <v>-2.663387432271648E-2</v>
      </c>
      <c r="F2015">
        <v>18409.650390999999</v>
      </c>
      <c r="G2015">
        <f t="shared" si="63"/>
        <v>3.3955349677827794E-4</v>
      </c>
    </row>
    <row r="2016" spans="2:7" x14ac:dyDescent="0.35">
      <c r="B2016" s="133">
        <v>44882</v>
      </c>
      <c r="C2016">
        <v>392.73724399999998</v>
      </c>
      <c r="D2016">
        <f t="shared" si="62"/>
        <v>-2.505382879889495E-2</v>
      </c>
      <c r="F2016">
        <v>18343.900390999999</v>
      </c>
      <c r="G2016">
        <f t="shared" si="63"/>
        <v>-3.5778894142985745E-3</v>
      </c>
    </row>
    <row r="2017" spans="2:7" x14ac:dyDescent="0.35">
      <c r="B2017" s="133">
        <v>44883</v>
      </c>
      <c r="C2017">
        <v>399.03021200000001</v>
      </c>
      <c r="D2017">
        <f t="shared" si="62"/>
        <v>1.5896335389263366E-2</v>
      </c>
      <c r="F2017">
        <v>18307.650390999999</v>
      </c>
      <c r="G2017">
        <f t="shared" si="63"/>
        <v>-1.9780888418956572E-3</v>
      </c>
    </row>
    <row r="2018" spans="2:7" x14ac:dyDescent="0.35">
      <c r="B2018" s="133">
        <v>44886</v>
      </c>
      <c r="C2018">
        <v>401.556915</v>
      </c>
      <c r="D2018">
        <f t="shared" si="62"/>
        <v>6.3121459341658141E-3</v>
      </c>
      <c r="F2018">
        <v>18159.949218999998</v>
      </c>
      <c r="G2018">
        <f t="shared" si="63"/>
        <v>-8.100449781425165E-3</v>
      </c>
    </row>
    <row r="2019" spans="2:7" x14ac:dyDescent="0.35">
      <c r="B2019" s="133">
        <v>44887</v>
      </c>
      <c r="C2019">
        <v>395.40701300000001</v>
      </c>
      <c r="D2019">
        <f t="shared" si="62"/>
        <v>-1.543363220708828E-2</v>
      </c>
      <c r="F2019">
        <v>18244.199218999998</v>
      </c>
      <c r="G2019">
        <f t="shared" si="63"/>
        <v>4.6286016307969463E-3</v>
      </c>
    </row>
    <row r="2020" spans="2:7" x14ac:dyDescent="0.35">
      <c r="B2020" s="133">
        <v>44888</v>
      </c>
      <c r="C2020">
        <v>393.45233200000001</v>
      </c>
      <c r="D2020">
        <f t="shared" si="62"/>
        <v>-4.9557250296634178E-3</v>
      </c>
      <c r="F2020">
        <v>18267.25</v>
      </c>
      <c r="G2020">
        <f t="shared" si="63"/>
        <v>1.2626605930788001E-3</v>
      </c>
    </row>
    <row r="2021" spans="2:7" x14ac:dyDescent="0.35">
      <c r="B2021" s="133">
        <v>44889</v>
      </c>
      <c r="C2021">
        <v>397.26626599999997</v>
      </c>
      <c r="D2021">
        <f t="shared" si="62"/>
        <v>9.6468290668153961E-3</v>
      </c>
      <c r="F2021">
        <v>18484.099609000001</v>
      </c>
      <c r="G2021">
        <f t="shared" si="63"/>
        <v>1.1801042841926733E-2</v>
      </c>
    </row>
    <row r="2022" spans="2:7" x14ac:dyDescent="0.35">
      <c r="B2022" s="133">
        <v>44890</v>
      </c>
      <c r="C2022">
        <v>410.71026599999999</v>
      </c>
      <c r="D2022">
        <f t="shared" si="62"/>
        <v>3.3281265912031253E-2</v>
      </c>
      <c r="F2022">
        <v>18512.75</v>
      </c>
      <c r="G2022">
        <f t="shared" si="63"/>
        <v>1.5488019671931251E-3</v>
      </c>
    </row>
    <row r="2023" spans="2:7" x14ac:dyDescent="0.35">
      <c r="B2023" s="133">
        <v>44893</v>
      </c>
      <c r="C2023">
        <v>422.72412100000003</v>
      </c>
      <c r="D2023">
        <f t="shared" si="62"/>
        <v>2.8831753058504585E-2</v>
      </c>
      <c r="F2023">
        <v>18562.75</v>
      </c>
      <c r="G2023">
        <f t="shared" si="63"/>
        <v>2.6972005940332764E-3</v>
      </c>
    </row>
    <row r="2024" spans="2:7" x14ac:dyDescent="0.35">
      <c r="B2024" s="133">
        <v>44894</v>
      </c>
      <c r="C2024">
        <v>413.47540300000003</v>
      </c>
      <c r="D2024">
        <f t="shared" si="62"/>
        <v>-2.2121742246989803E-2</v>
      </c>
      <c r="F2024">
        <v>18618.050781000002</v>
      </c>
      <c r="G2024">
        <f t="shared" si="63"/>
        <v>2.9746977266382137E-3</v>
      </c>
    </row>
    <row r="2025" spans="2:7" x14ac:dyDescent="0.35">
      <c r="B2025" s="133">
        <v>44895</v>
      </c>
      <c r="C2025">
        <v>421.43691999999999</v>
      </c>
      <c r="D2025">
        <f t="shared" si="62"/>
        <v>1.9072082442501751E-2</v>
      </c>
      <c r="F2025">
        <v>18758.349609000001</v>
      </c>
      <c r="G2025">
        <f t="shared" si="63"/>
        <v>7.5073835619116095E-3</v>
      </c>
    </row>
    <row r="2026" spans="2:7" x14ac:dyDescent="0.35">
      <c r="B2026" s="133">
        <v>44896</v>
      </c>
      <c r="C2026">
        <v>413.76144399999998</v>
      </c>
      <c r="D2026">
        <f t="shared" si="62"/>
        <v>-1.8380524728559736E-2</v>
      </c>
      <c r="F2026">
        <v>18812.5</v>
      </c>
      <c r="G2026">
        <f t="shared" si="63"/>
        <v>2.8825767348511656E-3</v>
      </c>
    </row>
    <row r="2027" spans="2:7" x14ac:dyDescent="0.35">
      <c r="B2027" s="133">
        <v>44897</v>
      </c>
      <c r="C2027">
        <v>417.95675699999998</v>
      </c>
      <c r="D2027">
        <f t="shared" si="62"/>
        <v>1.0088389496838119E-2</v>
      </c>
      <c r="F2027">
        <v>18696.099609000001</v>
      </c>
      <c r="G2027">
        <f t="shared" si="63"/>
        <v>-6.206617462596915E-3</v>
      </c>
    </row>
    <row r="2028" spans="2:7" x14ac:dyDescent="0.35">
      <c r="B2028" s="133">
        <v>44900</v>
      </c>
      <c r="C2028">
        <v>415.19164999999998</v>
      </c>
      <c r="D2028">
        <f t="shared" si="62"/>
        <v>-6.6377541606296659E-3</v>
      </c>
      <c r="F2028">
        <v>18701.050781000002</v>
      </c>
      <c r="G2028">
        <f t="shared" si="63"/>
        <v>2.647887326866388E-4</v>
      </c>
    </row>
    <row r="2029" spans="2:7" x14ac:dyDescent="0.35">
      <c r="B2029" s="133">
        <v>44901</v>
      </c>
      <c r="C2029">
        <v>419.24392699999999</v>
      </c>
      <c r="D2029">
        <f t="shared" si="62"/>
        <v>9.7126943483519801E-3</v>
      </c>
      <c r="F2029">
        <v>18642.75</v>
      </c>
      <c r="G2029">
        <f t="shared" si="63"/>
        <v>-3.122383214700999E-3</v>
      </c>
    </row>
    <row r="2030" spans="2:7" x14ac:dyDescent="0.35">
      <c r="B2030" s="133">
        <v>44902</v>
      </c>
      <c r="C2030">
        <v>414.476563</v>
      </c>
      <c r="D2030">
        <f t="shared" si="62"/>
        <v>-1.1436485053759439E-2</v>
      </c>
      <c r="F2030">
        <v>18560.5</v>
      </c>
      <c r="G2030">
        <f t="shared" si="63"/>
        <v>-4.4216639141222676E-3</v>
      </c>
    </row>
    <row r="2031" spans="2:7" x14ac:dyDescent="0.35">
      <c r="B2031" s="133">
        <v>44903</v>
      </c>
      <c r="C2031">
        <v>416.95556599999998</v>
      </c>
      <c r="D2031">
        <f t="shared" si="62"/>
        <v>5.9632296122874807E-3</v>
      </c>
      <c r="F2031">
        <v>18609.349609000001</v>
      </c>
      <c r="G2031">
        <f t="shared" si="63"/>
        <v>2.6284549245213147E-3</v>
      </c>
    </row>
    <row r="2032" spans="2:7" x14ac:dyDescent="0.35">
      <c r="B2032" s="133">
        <v>44904</v>
      </c>
      <c r="C2032">
        <v>415.57302900000002</v>
      </c>
      <c r="D2032">
        <f t="shared" si="62"/>
        <v>-3.3212991822823934E-3</v>
      </c>
      <c r="F2032">
        <v>18496.599609000001</v>
      </c>
      <c r="G2032">
        <f t="shared" si="63"/>
        <v>-6.0772113037162534E-3</v>
      </c>
    </row>
    <row r="2033" spans="2:7" x14ac:dyDescent="0.35">
      <c r="B2033" s="133">
        <v>44907</v>
      </c>
      <c r="C2033">
        <v>417.81372099999999</v>
      </c>
      <c r="D2033">
        <f t="shared" si="62"/>
        <v>5.3773290714213317E-3</v>
      </c>
      <c r="F2033">
        <v>18497.150390999999</v>
      </c>
      <c r="G2033">
        <f t="shared" si="63"/>
        <v>2.9777029905906608E-5</v>
      </c>
    </row>
    <row r="2034" spans="2:7" x14ac:dyDescent="0.35">
      <c r="B2034" s="133">
        <v>44908</v>
      </c>
      <c r="C2034">
        <v>418.09973100000002</v>
      </c>
      <c r="D2034">
        <f t="shared" si="62"/>
        <v>6.8430532007034692E-4</v>
      </c>
      <c r="F2034">
        <v>18608</v>
      </c>
      <c r="G2034">
        <f t="shared" si="63"/>
        <v>5.9749084752369142E-3</v>
      </c>
    </row>
    <row r="2035" spans="2:7" x14ac:dyDescent="0.35">
      <c r="B2035" s="133">
        <v>44909</v>
      </c>
      <c r="C2035">
        <v>422.10437000000002</v>
      </c>
      <c r="D2035">
        <f t="shared" si="62"/>
        <v>9.5326107562186176E-3</v>
      </c>
      <c r="F2035">
        <v>18660.300781000002</v>
      </c>
      <c r="G2035">
        <f t="shared" si="63"/>
        <v>2.8067185376308484E-3</v>
      </c>
    </row>
    <row r="2036" spans="2:7" x14ac:dyDescent="0.35">
      <c r="B2036" s="133">
        <v>44910</v>
      </c>
      <c r="C2036">
        <v>422.29504400000002</v>
      </c>
      <c r="D2036">
        <f t="shared" si="62"/>
        <v>4.5162040636108493E-4</v>
      </c>
      <c r="F2036">
        <v>18414.900390999999</v>
      </c>
      <c r="G2036">
        <f t="shared" si="63"/>
        <v>-1.3238173554537783E-2</v>
      </c>
    </row>
    <row r="2037" spans="2:7" x14ac:dyDescent="0.35">
      <c r="B2037" s="133">
        <v>44911</v>
      </c>
      <c r="C2037">
        <v>409.613831</v>
      </c>
      <c r="D2037">
        <f t="shared" si="62"/>
        <v>-3.0489385893095959E-2</v>
      </c>
      <c r="F2037">
        <v>18269</v>
      </c>
      <c r="G2037">
        <f t="shared" si="63"/>
        <v>-7.9545064049689612E-3</v>
      </c>
    </row>
    <row r="2038" spans="2:7" x14ac:dyDescent="0.35">
      <c r="B2038" s="133">
        <v>44914</v>
      </c>
      <c r="C2038">
        <v>420.38809199999997</v>
      </c>
      <c r="D2038">
        <f t="shared" si="62"/>
        <v>2.5963472952200882E-2</v>
      </c>
      <c r="F2038">
        <v>18420.449218999998</v>
      </c>
      <c r="G2038">
        <f t="shared" si="63"/>
        <v>8.2557837432170999E-3</v>
      </c>
    </row>
    <row r="2039" spans="2:7" x14ac:dyDescent="0.35">
      <c r="B2039" s="133">
        <v>44915</v>
      </c>
      <c r="C2039">
        <v>422.05667099999999</v>
      </c>
      <c r="D2039">
        <f t="shared" si="62"/>
        <v>3.9612832916665636E-3</v>
      </c>
      <c r="F2039">
        <v>18385.300781000002</v>
      </c>
      <c r="G2039">
        <f t="shared" si="63"/>
        <v>-1.9099433476986614E-3</v>
      </c>
    </row>
    <row r="2040" spans="2:7" x14ac:dyDescent="0.35">
      <c r="B2040" s="133">
        <v>44916</v>
      </c>
      <c r="C2040">
        <v>417.47998000000001</v>
      </c>
      <c r="D2040">
        <f t="shared" si="62"/>
        <v>-1.0903005443550639E-2</v>
      </c>
      <c r="F2040">
        <v>18199.099609000001</v>
      </c>
      <c r="G2040">
        <f t="shared" si="63"/>
        <v>-1.0179353923949827E-2</v>
      </c>
    </row>
    <row r="2041" spans="2:7" x14ac:dyDescent="0.35">
      <c r="B2041" s="133">
        <v>44917</v>
      </c>
      <c r="C2041">
        <v>404.846405</v>
      </c>
      <c r="D2041">
        <f t="shared" si="62"/>
        <v>-3.0728842784702413E-2</v>
      </c>
      <c r="F2041">
        <v>18127.349609000001</v>
      </c>
      <c r="G2041">
        <f t="shared" si="63"/>
        <v>-3.9502948869717903E-3</v>
      </c>
    </row>
    <row r="2042" spans="2:7" x14ac:dyDescent="0.35">
      <c r="B2042" s="133">
        <v>44918</v>
      </c>
      <c r="C2042">
        <v>382.58270299999998</v>
      </c>
      <c r="D2042">
        <f t="shared" si="62"/>
        <v>-5.6562901372131602E-2</v>
      </c>
      <c r="F2042">
        <v>17806.800781000002</v>
      </c>
      <c r="G2042">
        <f t="shared" si="63"/>
        <v>-1.7841375261437184E-2</v>
      </c>
    </row>
    <row r="2043" spans="2:7" x14ac:dyDescent="0.35">
      <c r="B2043" s="133">
        <v>44921</v>
      </c>
      <c r="C2043">
        <v>392.88024899999999</v>
      </c>
      <c r="D2043">
        <f t="shared" si="62"/>
        <v>2.6560008623566313E-2</v>
      </c>
      <c r="F2043">
        <v>18014.599609000001</v>
      </c>
      <c r="G2043">
        <f t="shared" si="63"/>
        <v>1.1602067852217653E-2</v>
      </c>
    </row>
    <row r="2044" spans="2:7" x14ac:dyDescent="0.35">
      <c r="B2044" s="133">
        <v>44922</v>
      </c>
      <c r="C2044">
        <v>394.405823</v>
      </c>
      <c r="D2044">
        <f t="shared" si="62"/>
        <v>3.8755313061780805E-3</v>
      </c>
      <c r="F2044">
        <v>18132.300781000002</v>
      </c>
      <c r="G2044">
        <f t="shared" si="63"/>
        <v>6.5124028184427333E-3</v>
      </c>
    </row>
    <row r="2045" spans="2:7" x14ac:dyDescent="0.35">
      <c r="B2045" s="133">
        <v>44923</v>
      </c>
      <c r="C2045">
        <v>391.83145100000002</v>
      </c>
      <c r="D2045">
        <f t="shared" si="62"/>
        <v>-6.5486114310263138E-3</v>
      </c>
      <c r="F2045">
        <v>18122.5</v>
      </c>
      <c r="G2045">
        <f t="shared" si="63"/>
        <v>-5.4066115535690584E-4</v>
      </c>
    </row>
    <row r="2046" spans="2:7" x14ac:dyDescent="0.35">
      <c r="B2046" s="133">
        <v>44924</v>
      </c>
      <c r="C2046">
        <v>387.58850100000001</v>
      </c>
      <c r="D2046">
        <f t="shared" si="62"/>
        <v>-1.0887562993378201E-2</v>
      </c>
      <c r="F2046">
        <v>18191</v>
      </c>
      <c r="G2046">
        <f t="shared" si="63"/>
        <v>3.7727060871833766E-3</v>
      </c>
    </row>
    <row r="2047" spans="2:7" x14ac:dyDescent="0.35">
      <c r="B2047" s="133">
        <v>44925</v>
      </c>
      <c r="C2047">
        <v>394.31048600000003</v>
      </c>
      <c r="D2047">
        <f t="shared" si="62"/>
        <v>1.7194422100086194E-2</v>
      </c>
      <c r="F2047">
        <v>18105.300781000002</v>
      </c>
      <c r="G2047">
        <f t="shared" si="63"/>
        <v>-4.7222100549313677E-3</v>
      </c>
    </row>
    <row r="2048" spans="2:7" x14ac:dyDescent="0.35">
      <c r="B2048" s="133">
        <v>44928</v>
      </c>
      <c r="C2048">
        <v>399.554596</v>
      </c>
      <c r="D2048">
        <f t="shared" si="62"/>
        <v>1.3211782201166729E-2</v>
      </c>
      <c r="F2048">
        <v>18197.449218999998</v>
      </c>
      <c r="G2048">
        <f t="shared" si="63"/>
        <v>5.0766752330822021E-3</v>
      </c>
    </row>
    <row r="2049" spans="2:7" x14ac:dyDescent="0.35">
      <c r="B2049" s="133">
        <v>44929</v>
      </c>
      <c r="C2049">
        <v>400.12670900000001</v>
      </c>
      <c r="D2049">
        <f t="shared" si="62"/>
        <v>1.4308527510446334E-3</v>
      </c>
      <c r="F2049">
        <v>18232.550781000002</v>
      </c>
      <c r="G2049">
        <f t="shared" si="63"/>
        <v>1.9270696054218784E-3</v>
      </c>
    </row>
    <row r="2050" spans="2:7" x14ac:dyDescent="0.35">
      <c r="B2050" s="133">
        <v>44930</v>
      </c>
      <c r="C2050">
        <v>397.59997600000003</v>
      </c>
      <c r="D2050">
        <f t="shared" si="62"/>
        <v>-6.3348550259224295E-3</v>
      </c>
      <c r="F2050">
        <v>18042.949218999998</v>
      </c>
      <c r="G2050">
        <f t="shared" si="63"/>
        <v>-1.0453517584725534E-2</v>
      </c>
    </row>
    <row r="2051" spans="2:7" x14ac:dyDescent="0.35">
      <c r="B2051" s="133">
        <v>44931</v>
      </c>
      <c r="C2051">
        <v>402.08132899999998</v>
      </c>
      <c r="D2051">
        <f t="shared" si="62"/>
        <v>1.120796468195096E-2</v>
      </c>
      <c r="F2051">
        <v>17992.150390999999</v>
      </c>
      <c r="G2051">
        <f t="shared" si="63"/>
        <v>-2.8194100862814226E-3</v>
      </c>
    </row>
    <row r="2052" spans="2:7" x14ac:dyDescent="0.35">
      <c r="B2052" s="133">
        <v>44932</v>
      </c>
      <c r="C2052">
        <v>397.45697000000001</v>
      </c>
      <c r="D2052">
        <f t="shared" si="62"/>
        <v>-1.1567702439759856E-2</v>
      </c>
      <c r="F2052">
        <v>17859.449218999998</v>
      </c>
      <c r="G2052">
        <f t="shared" si="63"/>
        <v>-7.4028372216093756E-3</v>
      </c>
    </row>
    <row r="2053" spans="2:7" x14ac:dyDescent="0.35">
      <c r="B2053" s="133">
        <v>44935</v>
      </c>
      <c r="C2053">
        <v>402.93948399999999</v>
      </c>
      <c r="D2053">
        <f t="shared" si="62"/>
        <v>1.3699710236827473E-2</v>
      </c>
      <c r="F2053">
        <v>18101.199218999998</v>
      </c>
      <c r="G2053">
        <f t="shared" si="63"/>
        <v>1.3445455099336265E-2</v>
      </c>
    </row>
    <row r="2054" spans="2:7" x14ac:dyDescent="0.35">
      <c r="B2054" s="133">
        <v>44936</v>
      </c>
      <c r="C2054">
        <v>406.56265300000001</v>
      </c>
      <c r="D2054">
        <f t="shared" si="62"/>
        <v>8.9516581333939048E-3</v>
      </c>
      <c r="F2054">
        <v>17914.150390999999</v>
      </c>
      <c r="G2054">
        <f t="shared" si="63"/>
        <v>-1.0387266086815328E-2</v>
      </c>
    </row>
    <row r="2055" spans="2:7" x14ac:dyDescent="0.35">
      <c r="B2055" s="133">
        <v>44937</v>
      </c>
      <c r="C2055">
        <v>402.08132899999998</v>
      </c>
      <c r="D2055">
        <f t="shared" ref="D2055:D2118" si="64">LN(C2055/C2054)</f>
        <v>-1.1083665930461617E-2</v>
      </c>
      <c r="F2055">
        <v>17895.699218999998</v>
      </c>
      <c r="G2055">
        <f t="shared" si="63"/>
        <v>-1.0305083005819953E-3</v>
      </c>
    </row>
    <row r="2056" spans="2:7" x14ac:dyDescent="0.35">
      <c r="B2056" s="133">
        <v>44938</v>
      </c>
      <c r="C2056">
        <v>399.12558000000001</v>
      </c>
      <c r="D2056">
        <f t="shared" si="64"/>
        <v>-7.3782748894762086E-3</v>
      </c>
      <c r="F2056">
        <v>17858.199218999998</v>
      </c>
      <c r="G2056">
        <f t="shared" ref="G2056:G2119" si="65">LN(F2056/F2055)</f>
        <v>-2.0976741216494881E-3</v>
      </c>
    </row>
    <row r="2057" spans="2:7" x14ac:dyDescent="0.35">
      <c r="B2057" s="133">
        <v>44939</v>
      </c>
      <c r="C2057">
        <v>397.12322999999998</v>
      </c>
      <c r="D2057">
        <f t="shared" si="64"/>
        <v>-5.0294686679100429E-3</v>
      </c>
      <c r="F2057">
        <v>17956.599609000001</v>
      </c>
      <c r="G2057">
        <f t="shared" si="65"/>
        <v>5.4949708398477461E-3</v>
      </c>
    </row>
    <row r="2058" spans="2:7" x14ac:dyDescent="0.35">
      <c r="B2058" s="133">
        <v>44942</v>
      </c>
      <c r="C2058">
        <v>394.93029799999999</v>
      </c>
      <c r="D2058">
        <f t="shared" si="64"/>
        <v>-5.5373469742124228E-3</v>
      </c>
      <c r="F2058">
        <v>17894.849609000001</v>
      </c>
      <c r="G2058">
        <f t="shared" si="65"/>
        <v>-3.4447734978497288E-3</v>
      </c>
    </row>
    <row r="2059" spans="2:7" x14ac:dyDescent="0.35">
      <c r="B2059" s="133">
        <v>44943</v>
      </c>
      <c r="C2059">
        <v>399.07788099999999</v>
      </c>
      <c r="D2059">
        <f t="shared" si="64"/>
        <v>1.0447299748274822E-2</v>
      </c>
      <c r="F2059">
        <v>18053.300781000002</v>
      </c>
      <c r="G2059">
        <f t="shared" si="65"/>
        <v>8.8155967105772986E-3</v>
      </c>
    </row>
    <row r="2060" spans="2:7" x14ac:dyDescent="0.35">
      <c r="B2060" s="133">
        <v>44944</v>
      </c>
      <c r="C2060">
        <v>402.55807499999997</v>
      </c>
      <c r="D2060">
        <f t="shared" si="64"/>
        <v>8.6827838458498167E-3</v>
      </c>
      <c r="F2060">
        <v>18165.349609000001</v>
      </c>
      <c r="G2060">
        <f t="shared" si="65"/>
        <v>6.1873749718830036E-3</v>
      </c>
    </row>
    <row r="2061" spans="2:7" x14ac:dyDescent="0.35">
      <c r="B2061" s="133">
        <v>44945</v>
      </c>
      <c r="C2061">
        <v>400.36511200000001</v>
      </c>
      <c r="D2061">
        <f t="shared" si="64"/>
        <v>-5.4624613870772982E-3</v>
      </c>
      <c r="F2061">
        <v>18107.849609000001</v>
      </c>
      <c r="G2061">
        <f t="shared" si="65"/>
        <v>-3.1703874707698847E-3</v>
      </c>
    </row>
    <row r="2062" spans="2:7" x14ac:dyDescent="0.35">
      <c r="B2062" s="133">
        <v>44946</v>
      </c>
      <c r="C2062">
        <v>405.13247699999999</v>
      </c>
      <c r="D2062">
        <f t="shared" si="64"/>
        <v>1.1837206545846024E-2</v>
      </c>
      <c r="F2062">
        <v>18027.650390999999</v>
      </c>
      <c r="G2062">
        <f t="shared" si="65"/>
        <v>-4.4388122306735769E-3</v>
      </c>
    </row>
    <row r="2063" spans="2:7" x14ac:dyDescent="0.35">
      <c r="B2063" s="133">
        <v>44949</v>
      </c>
      <c r="C2063">
        <v>411.42538500000001</v>
      </c>
      <c r="D2063">
        <f t="shared" si="64"/>
        <v>1.541356192953074E-2</v>
      </c>
      <c r="F2063">
        <v>18118.550781000002</v>
      </c>
      <c r="G2063">
        <f t="shared" si="65"/>
        <v>5.0296063584950573E-3</v>
      </c>
    </row>
    <row r="2064" spans="2:7" x14ac:dyDescent="0.35">
      <c r="B2064" s="133">
        <v>44950</v>
      </c>
      <c r="C2064">
        <v>404.17898600000001</v>
      </c>
      <c r="D2064">
        <f t="shared" si="64"/>
        <v>-1.7769864749280585E-2</v>
      </c>
      <c r="F2064">
        <v>18118.300781000002</v>
      </c>
      <c r="G2064">
        <f t="shared" si="65"/>
        <v>-1.3798108236700089E-5</v>
      </c>
    </row>
    <row r="2065" spans="2:7" x14ac:dyDescent="0.35">
      <c r="B2065" s="133">
        <v>44951</v>
      </c>
      <c r="C2065">
        <v>394.453552</v>
      </c>
      <c r="D2065">
        <f t="shared" si="64"/>
        <v>-2.4356420059593275E-2</v>
      </c>
      <c r="F2065">
        <v>17891.949218999998</v>
      </c>
      <c r="G2065">
        <f t="shared" si="65"/>
        <v>-1.2571672963865974E-2</v>
      </c>
    </row>
    <row r="2066" spans="2:7" x14ac:dyDescent="0.35">
      <c r="B2066" s="133">
        <v>44953</v>
      </c>
      <c r="C2066">
        <v>398.267426</v>
      </c>
      <c r="D2066">
        <f t="shared" si="64"/>
        <v>9.6223098231269406E-3</v>
      </c>
      <c r="F2066">
        <v>17604.349609000001</v>
      </c>
      <c r="G2066">
        <f t="shared" si="65"/>
        <v>-1.6204838984913074E-2</v>
      </c>
    </row>
    <row r="2067" spans="2:7" x14ac:dyDescent="0.35">
      <c r="B2067" s="133">
        <v>44956</v>
      </c>
      <c r="C2067">
        <v>396.78955100000002</v>
      </c>
      <c r="D2067">
        <f t="shared" si="64"/>
        <v>-3.717662368602249E-3</v>
      </c>
      <c r="F2067">
        <v>17648.949218999998</v>
      </c>
      <c r="G2067">
        <f t="shared" si="65"/>
        <v>2.5302388869699981E-3</v>
      </c>
    </row>
    <row r="2068" spans="2:7" x14ac:dyDescent="0.35">
      <c r="B2068" s="133">
        <v>44957</v>
      </c>
      <c r="C2068">
        <v>406.13363600000002</v>
      </c>
      <c r="D2068">
        <f t="shared" si="64"/>
        <v>2.3276216253551932E-2</v>
      </c>
      <c r="F2068">
        <v>17662.150390999999</v>
      </c>
      <c r="G2068">
        <f t="shared" si="65"/>
        <v>7.4770668491387746E-4</v>
      </c>
    </row>
    <row r="2069" spans="2:7" x14ac:dyDescent="0.35">
      <c r="B2069" s="133">
        <v>44958</v>
      </c>
      <c r="C2069">
        <v>403.70224000000002</v>
      </c>
      <c r="D2069">
        <f t="shared" si="64"/>
        <v>-6.0046816339634863E-3</v>
      </c>
      <c r="F2069">
        <v>17616.300781000002</v>
      </c>
      <c r="G2069">
        <f t="shared" si="65"/>
        <v>-2.5992998156953947E-3</v>
      </c>
    </row>
    <row r="2070" spans="2:7" x14ac:dyDescent="0.35">
      <c r="B2070" s="133">
        <v>44959</v>
      </c>
      <c r="C2070">
        <v>405.323151</v>
      </c>
      <c r="D2070">
        <f t="shared" si="64"/>
        <v>4.0070761360501989E-3</v>
      </c>
      <c r="F2070">
        <v>17610.400390999999</v>
      </c>
      <c r="G2070">
        <f t="shared" si="65"/>
        <v>-3.3499532223429419E-4</v>
      </c>
    </row>
    <row r="2071" spans="2:7" x14ac:dyDescent="0.35">
      <c r="B2071" s="133">
        <v>44960</v>
      </c>
      <c r="C2071">
        <v>399.31625400000001</v>
      </c>
      <c r="D2071">
        <f t="shared" si="64"/>
        <v>-1.4930933177697697E-2</v>
      </c>
      <c r="F2071">
        <v>17854.050781000002</v>
      </c>
      <c r="G2071">
        <f t="shared" si="65"/>
        <v>1.3740758169937702E-2</v>
      </c>
    </row>
    <row r="2072" spans="2:7" x14ac:dyDescent="0.35">
      <c r="B2072" s="133">
        <v>44963</v>
      </c>
      <c r="C2072">
        <v>406.566956</v>
      </c>
      <c r="D2072">
        <f t="shared" si="64"/>
        <v>1.7994909354623299E-2</v>
      </c>
      <c r="F2072">
        <v>17764.599609000001</v>
      </c>
      <c r="G2072">
        <f t="shared" si="65"/>
        <v>-5.0227259637859014E-3</v>
      </c>
    </row>
    <row r="2073" spans="2:7" x14ac:dyDescent="0.35">
      <c r="B2073" s="133">
        <v>44964</v>
      </c>
      <c r="C2073">
        <v>407.872681</v>
      </c>
      <c r="D2073">
        <f t="shared" si="64"/>
        <v>3.2064405006557561E-3</v>
      </c>
      <c r="F2073">
        <v>17721.5</v>
      </c>
      <c r="G2073">
        <f t="shared" si="65"/>
        <v>-2.4290993187421647E-3</v>
      </c>
    </row>
    <row r="2074" spans="2:7" x14ac:dyDescent="0.35">
      <c r="B2074" s="133">
        <v>44965</v>
      </c>
      <c r="C2074">
        <v>421.70379600000001</v>
      </c>
      <c r="D2074">
        <f t="shared" si="64"/>
        <v>3.3348093040056113E-2</v>
      </c>
      <c r="F2074">
        <v>17871.699218999998</v>
      </c>
      <c r="G2074">
        <f t="shared" si="65"/>
        <v>8.4398207443785785E-3</v>
      </c>
    </row>
    <row r="2075" spans="2:7" x14ac:dyDescent="0.35">
      <c r="B2075" s="133">
        <v>44966</v>
      </c>
      <c r="C2075">
        <v>418.657104</v>
      </c>
      <c r="D2075">
        <f t="shared" si="64"/>
        <v>-7.2509450370985135E-3</v>
      </c>
      <c r="F2075">
        <v>17893.449218999998</v>
      </c>
      <c r="G2075">
        <f t="shared" si="65"/>
        <v>1.2162679944667117E-3</v>
      </c>
    </row>
    <row r="2076" spans="2:7" x14ac:dyDescent="0.35">
      <c r="B2076" s="133">
        <v>44967</v>
      </c>
      <c r="C2076">
        <v>427.65213</v>
      </c>
      <c r="D2076">
        <f t="shared" si="64"/>
        <v>2.1257867388061489E-2</v>
      </c>
      <c r="F2076">
        <v>17856.5</v>
      </c>
      <c r="G2076">
        <f t="shared" si="65"/>
        <v>-2.0670928470560455E-3</v>
      </c>
    </row>
    <row r="2077" spans="2:7" x14ac:dyDescent="0.35">
      <c r="B2077" s="133">
        <v>44970</v>
      </c>
      <c r="C2077">
        <v>419.33410600000002</v>
      </c>
      <c r="D2077">
        <f t="shared" si="64"/>
        <v>-1.9642093525018594E-2</v>
      </c>
      <c r="F2077">
        <v>17770.900390999999</v>
      </c>
      <c r="G2077">
        <f t="shared" si="65"/>
        <v>-4.8052775545427331E-3</v>
      </c>
    </row>
    <row r="2078" spans="2:7" x14ac:dyDescent="0.35">
      <c r="B2078" s="133">
        <v>44971</v>
      </c>
      <c r="C2078">
        <v>415.997253</v>
      </c>
      <c r="D2078">
        <f t="shared" si="64"/>
        <v>-7.9893343238153797E-3</v>
      </c>
      <c r="F2078">
        <v>17929.849609000001</v>
      </c>
      <c r="G2078">
        <f t="shared" si="65"/>
        <v>8.9045898631464962E-3</v>
      </c>
    </row>
    <row r="2079" spans="2:7" x14ac:dyDescent="0.35">
      <c r="B2079" s="133">
        <v>44972</v>
      </c>
      <c r="C2079">
        <v>421.461975</v>
      </c>
      <c r="D2079">
        <f t="shared" si="64"/>
        <v>1.3050902975217408E-2</v>
      </c>
      <c r="F2079">
        <v>18015.849609000001</v>
      </c>
      <c r="G2079">
        <f t="shared" si="65"/>
        <v>4.7850043794271328E-3</v>
      </c>
    </row>
    <row r="2080" spans="2:7" x14ac:dyDescent="0.35">
      <c r="B2080" s="133">
        <v>44973</v>
      </c>
      <c r="C2080">
        <v>421.558716</v>
      </c>
      <c r="D2080">
        <f t="shared" si="64"/>
        <v>2.295103820284823E-4</v>
      </c>
      <c r="F2080">
        <v>18035.849609000001</v>
      </c>
      <c r="G2080">
        <f t="shared" si="65"/>
        <v>1.109517858272377E-3</v>
      </c>
    </row>
    <row r="2081" spans="2:7" x14ac:dyDescent="0.35">
      <c r="B2081" s="133">
        <v>44974</v>
      </c>
      <c r="C2081">
        <v>417.83492999999999</v>
      </c>
      <c r="D2081">
        <f t="shared" si="64"/>
        <v>-8.8726200080260862E-3</v>
      </c>
      <c r="F2081">
        <v>17944.199218999998</v>
      </c>
      <c r="G2081">
        <f t="shared" si="65"/>
        <v>-5.0945227264031952E-3</v>
      </c>
    </row>
    <row r="2082" spans="2:7" x14ac:dyDescent="0.35">
      <c r="B2082" s="133">
        <v>44977</v>
      </c>
      <c r="C2082">
        <v>420.73657200000002</v>
      </c>
      <c r="D2082">
        <f t="shared" si="64"/>
        <v>6.9204678998401039E-3</v>
      </c>
      <c r="F2082">
        <v>17844.599609000001</v>
      </c>
      <c r="G2082">
        <f t="shared" si="65"/>
        <v>-5.5659798817293627E-3</v>
      </c>
    </row>
    <row r="2083" spans="2:7" x14ac:dyDescent="0.35">
      <c r="B2083" s="133">
        <v>44978</v>
      </c>
      <c r="C2083">
        <v>422.52590900000001</v>
      </c>
      <c r="D2083">
        <f t="shared" si="64"/>
        <v>4.2438498708323343E-3</v>
      </c>
      <c r="F2083">
        <v>17826.699218999998</v>
      </c>
      <c r="G2083">
        <f t="shared" si="65"/>
        <v>-1.0036299260570026E-3</v>
      </c>
    </row>
    <row r="2084" spans="2:7" x14ac:dyDescent="0.35">
      <c r="B2084" s="133">
        <v>44979</v>
      </c>
      <c r="C2084">
        <v>421.99395800000002</v>
      </c>
      <c r="D2084">
        <f t="shared" si="64"/>
        <v>-1.2597715959987376E-3</v>
      </c>
      <c r="F2084">
        <v>17554.300781000002</v>
      </c>
      <c r="G2084">
        <f t="shared" si="65"/>
        <v>-1.5398310974762111E-2</v>
      </c>
    </row>
    <row r="2085" spans="2:7" x14ac:dyDescent="0.35">
      <c r="B2085" s="133">
        <v>44980</v>
      </c>
      <c r="C2085">
        <v>419.23742700000003</v>
      </c>
      <c r="D2085">
        <f t="shared" si="64"/>
        <v>-6.553585410886081E-3</v>
      </c>
      <c r="F2085">
        <v>17511.25</v>
      </c>
      <c r="G2085">
        <f t="shared" si="65"/>
        <v>-2.4554471081371073E-3</v>
      </c>
    </row>
    <row r="2086" spans="2:7" x14ac:dyDescent="0.35">
      <c r="B2086" s="133">
        <v>44981</v>
      </c>
      <c r="C2086">
        <v>423.88000499999998</v>
      </c>
      <c r="D2086">
        <f t="shared" si="64"/>
        <v>1.1012997115342552E-2</v>
      </c>
      <c r="F2086">
        <v>17465.800781000002</v>
      </c>
      <c r="G2086">
        <f t="shared" si="65"/>
        <v>-2.5988037049817754E-3</v>
      </c>
    </row>
    <row r="2087" spans="2:7" x14ac:dyDescent="0.35">
      <c r="B2087" s="133">
        <v>44984</v>
      </c>
      <c r="C2087">
        <v>421.02673299999998</v>
      </c>
      <c r="D2087">
        <f t="shared" si="64"/>
        <v>-6.7540776236577416E-3</v>
      </c>
      <c r="F2087">
        <v>17392.699218999998</v>
      </c>
      <c r="G2087">
        <f t="shared" si="65"/>
        <v>-4.1941947681290136E-3</v>
      </c>
    </row>
    <row r="2088" spans="2:7" x14ac:dyDescent="0.35">
      <c r="B2088" s="133">
        <v>44985</v>
      </c>
      <c r="C2088">
        <v>424.36361699999998</v>
      </c>
      <c r="D2088">
        <f t="shared" si="64"/>
        <v>7.8943444994861826E-3</v>
      </c>
      <c r="F2088">
        <v>17303.949218999998</v>
      </c>
      <c r="G2088">
        <f t="shared" si="65"/>
        <v>-5.1157790480139652E-3</v>
      </c>
    </row>
    <row r="2089" spans="2:7" x14ac:dyDescent="0.35">
      <c r="B2089" s="133">
        <v>44986</v>
      </c>
      <c r="C2089">
        <v>424.895599</v>
      </c>
      <c r="D2089">
        <f t="shared" si="64"/>
        <v>1.2528143576384953E-3</v>
      </c>
      <c r="F2089">
        <v>17450.900390999999</v>
      </c>
      <c r="G2089">
        <f t="shared" si="65"/>
        <v>8.4564916483347019E-3</v>
      </c>
    </row>
    <row r="2090" spans="2:7" x14ac:dyDescent="0.35">
      <c r="B2090" s="133">
        <v>44987</v>
      </c>
      <c r="C2090">
        <v>417.10952800000001</v>
      </c>
      <c r="D2090">
        <f t="shared" si="64"/>
        <v>-1.8494644951081808E-2</v>
      </c>
      <c r="F2090">
        <v>17321.900390999999</v>
      </c>
      <c r="G2090">
        <f t="shared" si="65"/>
        <v>-7.419626196052782E-3</v>
      </c>
    </row>
    <row r="2091" spans="2:7" x14ac:dyDescent="0.35">
      <c r="B2091" s="133">
        <v>44988</v>
      </c>
      <c r="C2091">
        <v>415.997253</v>
      </c>
      <c r="D2091">
        <f t="shared" si="64"/>
        <v>-2.6701875107352072E-3</v>
      </c>
      <c r="F2091">
        <v>17594.349609000001</v>
      </c>
      <c r="G2091">
        <f t="shared" si="65"/>
        <v>1.5606186095620072E-2</v>
      </c>
    </row>
    <row r="2092" spans="2:7" x14ac:dyDescent="0.35">
      <c r="B2092" s="133">
        <v>44991</v>
      </c>
      <c r="C2092">
        <v>430.55377199999998</v>
      </c>
      <c r="D2092">
        <f t="shared" si="64"/>
        <v>3.4393565116958603E-2</v>
      </c>
      <c r="F2092">
        <v>17711.449218999998</v>
      </c>
      <c r="G2092">
        <f t="shared" si="65"/>
        <v>6.6334734395546583E-3</v>
      </c>
    </row>
    <row r="2093" spans="2:7" x14ac:dyDescent="0.35">
      <c r="B2093" s="133">
        <v>44993</v>
      </c>
      <c r="C2093">
        <v>432.48818999999997</v>
      </c>
      <c r="D2093">
        <f t="shared" si="64"/>
        <v>4.4827976496919315E-3</v>
      </c>
      <c r="F2093">
        <v>17754.400390999999</v>
      </c>
      <c r="G2093">
        <f t="shared" si="65"/>
        <v>2.4221155545733016E-3</v>
      </c>
    </row>
    <row r="2094" spans="2:7" x14ac:dyDescent="0.35">
      <c r="B2094" s="133">
        <v>44994</v>
      </c>
      <c r="C2094">
        <v>431.762787</v>
      </c>
      <c r="D2094">
        <f t="shared" si="64"/>
        <v>-1.6786863761868451E-3</v>
      </c>
      <c r="F2094">
        <v>17589.599609000001</v>
      </c>
      <c r="G2094">
        <f t="shared" si="65"/>
        <v>-9.3255984805234258E-3</v>
      </c>
    </row>
    <row r="2095" spans="2:7" x14ac:dyDescent="0.35">
      <c r="B2095" s="133">
        <v>44995</v>
      </c>
      <c r="C2095">
        <v>429.39312699999999</v>
      </c>
      <c r="D2095">
        <f t="shared" si="64"/>
        <v>-5.5034540029182946E-3</v>
      </c>
      <c r="F2095">
        <v>17412.900390999999</v>
      </c>
      <c r="G2095">
        <f t="shared" si="65"/>
        <v>-1.0096462769008498E-2</v>
      </c>
    </row>
    <row r="2096" spans="2:7" x14ac:dyDescent="0.35">
      <c r="B2096" s="133">
        <v>44998</v>
      </c>
      <c r="C2096">
        <v>421.607056</v>
      </c>
      <c r="D2096">
        <f t="shared" si="64"/>
        <v>-1.8299145931634529E-2</v>
      </c>
      <c r="F2096">
        <v>17154.300781000002</v>
      </c>
      <c r="G2096">
        <f t="shared" si="65"/>
        <v>-1.4962416723923002E-2</v>
      </c>
    </row>
    <row r="2097" spans="2:7" x14ac:dyDescent="0.35">
      <c r="B2097" s="133">
        <v>44999</v>
      </c>
      <c r="C2097">
        <v>413.77264400000001</v>
      </c>
      <c r="D2097">
        <f t="shared" si="64"/>
        <v>-1.8757079435369171E-2</v>
      </c>
      <c r="F2097">
        <v>17043.300781000002</v>
      </c>
      <c r="G2097">
        <f t="shared" si="65"/>
        <v>-6.49170612823713E-3</v>
      </c>
    </row>
    <row r="2098" spans="2:7" x14ac:dyDescent="0.35">
      <c r="B2098" s="133">
        <v>45000</v>
      </c>
      <c r="C2098">
        <v>407.34072900000001</v>
      </c>
      <c r="D2098">
        <f t="shared" si="64"/>
        <v>-1.5666646694865376E-2</v>
      </c>
      <c r="F2098">
        <v>16972.150390999999</v>
      </c>
      <c r="G2098">
        <f t="shared" si="65"/>
        <v>-4.1834220223762311E-3</v>
      </c>
    </row>
    <row r="2099" spans="2:7" x14ac:dyDescent="0.35">
      <c r="B2099" s="133">
        <v>45001</v>
      </c>
      <c r="C2099">
        <v>413.43414300000001</v>
      </c>
      <c r="D2099">
        <f t="shared" si="64"/>
        <v>1.4848227348665428E-2</v>
      </c>
      <c r="F2099">
        <v>16985.599609000001</v>
      </c>
      <c r="G2099">
        <f t="shared" si="65"/>
        <v>7.9211483111952261E-4</v>
      </c>
    </row>
    <row r="2100" spans="2:7" x14ac:dyDescent="0.35">
      <c r="B2100" s="133">
        <v>45002</v>
      </c>
      <c r="C2100">
        <v>417.64150999999998</v>
      </c>
      <c r="D2100">
        <f t="shared" si="64"/>
        <v>1.012519842102054E-2</v>
      </c>
      <c r="F2100">
        <v>17100.050781000002</v>
      </c>
      <c r="G2100">
        <f t="shared" si="65"/>
        <v>6.7155298971847089E-3</v>
      </c>
    </row>
    <row r="2101" spans="2:7" x14ac:dyDescent="0.35">
      <c r="B2101" s="133">
        <v>45005</v>
      </c>
      <c r="C2101">
        <v>412.37020899999999</v>
      </c>
      <c r="D2101">
        <f t="shared" si="64"/>
        <v>-1.2701921554264512E-2</v>
      </c>
      <c r="F2101">
        <v>16988.400390999999</v>
      </c>
      <c r="G2101">
        <f t="shared" si="65"/>
        <v>-6.5506519313084082E-3</v>
      </c>
    </row>
    <row r="2102" spans="2:7" x14ac:dyDescent="0.35">
      <c r="B2102" s="133">
        <v>45006</v>
      </c>
      <c r="C2102">
        <v>425.95953400000002</v>
      </c>
      <c r="D2102">
        <f t="shared" si="64"/>
        <v>3.2422839731973581E-2</v>
      </c>
      <c r="F2102">
        <v>17107.5</v>
      </c>
      <c r="G2102">
        <f t="shared" si="65"/>
        <v>6.9861826224965002E-3</v>
      </c>
    </row>
    <row r="2103" spans="2:7" x14ac:dyDescent="0.35">
      <c r="B2103" s="133">
        <v>45007</v>
      </c>
      <c r="C2103">
        <v>425.37918100000002</v>
      </c>
      <c r="D2103">
        <f t="shared" si="64"/>
        <v>-1.3633893999479272E-3</v>
      </c>
      <c r="F2103">
        <v>17151.900390999999</v>
      </c>
      <c r="G2103">
        <f t="shared" si="65"/>
        <v>2.5920135993073913E-3</v>
      </c>
    </row>
    <row r="2104" spans="2:7" x14ac:dyDescent="0.35">
      <c r="B2104" s="133">
        <v>45008</v>
      </c>
      <c r="C2104">
        <v>424.60543799999999</v>
      </c>
      <c r="D2104">
        <f t="shared" si="64"/>
        <v>-1.8206052119654765E-3</v>
      </c>
      <c r="F2104">
        <v>17076.900390999999</v>
      </c>
      <c r="G2104">
        <f t="shared" si="65"/>
        <v>-4.3822814889177605E-3</v>
      </c>
    </row>
    <row r="2105" spans="2:7" x14ac:dyDescent="0.35">
      <c r="B2105" s="133">
        <v>45009</v>
      </c>
      <c r="C2105">
        <v>417.83492999999999</v>
      </c>
      <c r="D2105">
        <f t="shared" si="64"/>
        <v>-1.6073906311938457E-2</v>
      </c>
      <c r="F2105">
        <v>16945.050781000002</v>
      </c>
      <c r="G2105">
        <f t="shared" si="65"/>
        <v>-7.7508940871617105E-3</v>
      </c>
    </row>
    <row r="2106" spans="2:7" x14ac:dyDescent="0.35">
      <c r="B2106" s="133">
        <v>45012</v>
      </c>
      <c r="C2106">
        <v>414.64315800000003</v>
      </c>
      <c r="D2106">
        <f t="shared" si="64"/>
        <v>-7.6681601254307494E-3</v>
      </c>
      <c r="F2106">
        <v>16985.699218999998</v>
      </c>
      <c r="G2106">
        <f t="shared" si="65"/>
        <v>2.3959657505776737E-3</v>
      </c>
    </row>
    <row r="2107" spans="2:7" x14ac:dyDescent="0.35">
      <c r="B2107" s="133">
        <v>45013</v>
      </c>
      <c r="C2107">
        <v>422.09066799999999</v>
      </c>
      <c r="D2107">
        <f t="shared" si="64"/>
        <v>1.7801853941097373E-2</v>
      </c>
      <c r="F2107">
        <v>16951.699218999998</v>
      </c>
      <c r="G2107">
        <f t="shared" si="65"/>
        <v>-2.0036899078934313E-3</v>
      </c>
    </row>
    <row r="2108" spans="2:7" x14ac:dyDescent="0.35">
      <c r="B2108" s="133">
        <v>45014</v>
      </c>
      <c r="C2108">
        <v>423.68658399999998</v>
      </c>
      <c r="D2108">
        <f t="shared" si="64"/>
        <v>3.7738491790922819E-3</v>
      </c>
      <c r="F2108">
        <v>17080.699218999998</v>
      </c>
      <c r="G2108">
        <f t="shared" si="65"/>
        <v>7.5810476926259866E-3</v>
      </c>
    </row>
    <row r="2109" spans="2:7" x14ac:dyDescent="0.35">
      <c r="B2109" s="133">
        <v>45016</v>
      </c>
      <c r="C2109">
        <v>424.13198899999998</v>
      </c>
      <c r="D2109">
        <f t="shared" si="64"/>
        <v>1.0507083830465073E-3</v>
      </c>
      <c r="F2109">
        <v>17359.75</v>
      </c>
      <c r="G2109">
        <f t="shared" si="65"/>
        <v>1.6205182803797315E-2</v>
      </c>
    </row>
    <row r="2110" spans="2:7" x14ac:dyDescent="0.35">
      <c r="B2110" s="133">
        <v>45019</v>
      </c>
      <c r="C2110">
        <v>416.164063</v>
      </c>
      <c r="D2110">
        <f t="shared" si="64"/>
        <v>-1.8965136876523271E-2</v>
      </c>
      <c r="F2110">
        <v>17398.050781000002</v>
      </c>
      <c r="G2110">
        <f t="shared" si="65"/>
        <v>2.2038676580067545E-3</v>
      </c>
    </row>
    <row r="2111" spans="2:7" x14ac:dyDescent="0.35">
      <c r="B2111" s="133">
        <v>45021</v>
      </c>
      <c r="C2111">
        <v>438.88009599999998</v>
      </c>
      <c r="D2111">
        <f t="shared" si="64"/>
        <v>5.3146681203298199E-2</v>
      </c>
      <c r="F2111">
        <v>17557.050781000002</v>
      </c>
      <c r="G2111">
        <f t="shared" si="65"/>
        <v>9.0974472686603802E-3</v>
      </c>
    </row>
    <row r="2112" spans="2:7" x14ac:dyDescent="0.35">
      <c r="B2112" s="133">
        <v>45022</v>
      </c>
      <c r="C2112">
        <v>457.93386800000002</v>
      </c>
      <c r="D2112">
        <f t="shared" si="64"/>
        <v>4.2498534747533283E-2</v>
      </c>
      <c r="F2112">
        <v>17599.150390999999</v>
      </c>
      <c r="G2112">
        <f t="shared" si="65"/>
        <v>2.3950045067611548E-3</v>
      </c>
    </row>
    <row r="2113" spans="2:7" x14ac:dyDescent="0.35">
      <c r="B2113" s="133">
        <v>45026</v>
      </c>
      <c r="C2113">
        <v>463.97170999999997</v>
      </c>
      <c r="D2113">
        <f t="shared" si="64"/>
        <v>1.3098799864523761E-2</v>
      </c>
      <c r="F2113">
        <v>17624.050781000002</v>
      </c>
      <c r="G2113">
        <f t="shared" si="65"/>
        <v>1.4138632105820228E-3</v>
      </c>
    </row>
    <row r="2114" spans="2:7" x14ac:dyDescent="0.35">
      <c r="B2114" s="133">
        <v>45027</v>
      </c>
      <c r="C2114">
        <v>462.882904</v>
      </c>
      <c r="D2114">
        <f t="shared" si="64"/>
        <v>-2.3494655675299916E-3</v>
      </c>
      <c r="F2114">
        <v>17722.300781000002</v>
      </c>
      <c r="G2114">
        <f t="shared" si="65"/>
        <v>5.5592868116928441E-3</v>
      </c>
    </row>
    <row r="2115" spans="2:7" x14ac:dyDescent="0.35">
      <c r="B2115" s="133">
        <v>45028</v>
      </c>
      <c r="C2115">
        <v>479.46215799999999</v>
      </c>
      <c r="D2115">
        <f t="shared" si="64"/>
        <v>3.5190856528736221E-2</v>
      </c>
      <c r="F2115">
        <v>17812.400390999999</v>
      </c>
      <c r="G2115">
        <f t="shared" si="65"/>
        <v>5.0710882664685994E-3</v>
      </c>
    </row>
    <row r="2116" spans="2:7" x14ac:dyDescent="0.35">
      <c r="B2116" s="133">
        <v>45029</v>
      </c>
      <c r="C2116">
        <v>480.15502900000001</v>
      </c>
      <c r="D2116">
        <f t="shared" si="64"/>
        <v>1.4440573382597226E-3</v>
      </c>
      <c r="F2116">
        <v>17828</v>
      </c>
      <c r="G2116">
        <f t="shared" si="65"/>
        <v>8.7538915528645065E-4</v>
      </c>
    </row>
    <row r="2117" spans="2:7" x14ac:dyDescent="0.35">
      <c r="B2117" s="133">
        <v>45033</v>
      </c>
      <c r="C2117">
        <v>486.291809</v>
      </c>
      <c r="D2117">
        <f t="shared" si="64"/>
        <v>1.2699844916251934E-2</v>
      </c>
      <c r="F2117">
        <v>17706.849609000001</v>
      </c>
      <c r="G2117">
        <f t="shared" si="65"/>
        <v>-6.8187068040293421E-3</v>
      </c>
    </row>
    <row r="2118" spans="2:7" x14ac:dyDescent="0.35">
      <c r="B2118" s="133">
        <v>45034</v>
      </c>
      <c r="C2118">
        <v>488.02398699999998</v>
      </c>
      <c r="D2118">
        <f t="shared" si="64"/>
        <v>3.5556845780174507E-3</v>
      </c>
      <c r="F2118">
        <v>17660.150390999999</v>
      </c>
      <c r="G2118">
        <f t="shared" si="65"/>
        <v>-2.6408372290615571E-3</v>
      </c>
    </row>
    <row r="2119" spans="2:7" x14ac:dyDescent="0.35">
      <c r="B2119" s="133">
        <v>45035</v>
      </c>
      <c r="C2119">
        <v>481.986176</v>
      </c>
      <c r="D2119">
        <f t="shared" ref="D2119:D2182" si="66">LN(C2119/C2118)</f>
        <v>-1.2449125192287065E-2</v>
      </c>
      <c r="F2119">
        <v>17618.75</v>
      </c>
      <c r="G2119">
        <f t="shared" si="65"/>
        <v>-2.3470351709328741E-3</v>
      </c>
    </row>
    <row r="2120" spans="2:7" x14ac:dyDescent="0.35">
      <c r="B2120" s="133">
        <v>45036</v>
      </c>
      <c r="C2120">
        <v>482.72854599999999</v>
      </c>
      <c r="D2120">
        <f t="shared" si="66"/>
        <v>1.5390459575370041E-3</v>
      </c>
      <c r="F2120">
        <v>17624.449218999998</v>
      </c>
      <c r="G2120">
        <f t="shared" ref="G2120:G2183" si="67">LN(F2120/F2119)</f>
        <v>3.2342234393995781E-4</v>
      </c>
    </row>
    <row r="2121" spans="2:7" x14ac:dyDescent="0.35">
      <c r="B2121" s="133">
        <v>45037</v>
      </c>
      <c r="C2121">
        <v>481.83767699999999</v>
      </c>
      <c r="D2121">
        <f t="shared" si="66"/>
        <v>-1.8471914775153291E-3</v>
      </c>
      <c r="F2121">
        <v>17624.050781000002</v>
      </c>
      <c r="G2121">
        <f t="shared" si="67"/>
        <v>-2.2607373364168181E-5</v>
      </c>
    </row>
    <row r="2122" spans="2:7" x14ac:dyDescent="0.35">
      <c r="B2122" s="133">
        <v>45040</v>
      </c>
      <c r="C2122">
        <v>480.15502900000001</v>
      </c>
      <c r="D2122">
        <f t="shared" si="66"/>
        <v>-3.498258782004003E-3</v>
      </c>
      <c r="F2122">
        <v>17743.400390999999</v>
      </c>
      <c r="G2122">
        <f t="shared" si="67"/>
        <v>6.7491469747282436E-3</v>
      </c>
    </row>
    <row r="2123" spans="2:7" x14ac:dyDescent="0.35">
      <c r="B2123" s="133">
        <v>45041</v>
      </c>
      <c r="C2123">
        <v>489.70666499999999</v>
      </c>
      <c r="D2123">
        <f t="shared" si="66"/>
        <v>1.9697540149950038E-2</v>
      </c>
      <c r="F2123">
        <v>17769.25</v>
      </c>
      <c r="G2123">
        <f t="shared" si="67"/>
        <v>1.4557974851636751E-3</v>
      </c>
    </row>
    <row r="2124" spans="2:7" x14ac:dyDescent="0.35">
      <c r="B2124" s="133">
        <v>45042</v>
      </c>
      <c r="C2124">
        <v>481.49127199999998</v>
      </c>
      <c r="D2124">
        <f t="shared" si="66"/>
        <v>-1.6918464602894853E-2</v>
      </c>
      <c r="F2124">
        <v>17813.599609000001</v>
      </c>
      <c r="G2124">
        <f t="shared" si="67"/>
        <v>2.4927532478353008E-3</v>
      </c>
    </row>
    <row r="2125" spans="2:7" x14ac:dyDescent="0.35">
      <c r="B2125" s="133">
        <v>45043</v>
      </c>
      <c r="C2125">
        <v>482.92648300000002</v>
      </c>
      <c r="D2125">
        <f t="shared" si="66"/>
        <v>2.976328571405062E-3</v>
      </c>
      <c r="F2125">
        <v>17915.050781000002</v>
      </c>
      <c r="G2125">
        <f t="shared" si="67"/>
        <v>5.6789967463624514E-3</v>
      </c>
    </row>
    <row r="2126" spans="2:7" x14ac:dyDescent="0.35">
      <c r="B2126" s="133">
        <v>45044</v>
      </c>
      <c r="C2126">
        <v>490.15210000000002</v>
      </c>
      <c r="D2126">
        <f t="shared" si="66"/>
        <v>1.4851318143431175E-2</v>
      </c>
      <c r="F2126">
        <v>18065</v>
      </c>
      <c r="G2126">
        <f t="shared" si="67"/>
        <v>8.3351792946523579E-3</v>
      </c>
    </row>
    <row r="2127" spans="2:7" x14ac:dyDescent="0.35">
      <c r="B2127" s="133">
        <v>45048</v>
      </c>
      <c r="C2127">
        <v>487.62805200000003</v>
      </c>
      <c r="D2127">
        <f t="shared" si="66"/>
        <v>-5.1628243860849903E-3</v>
      </c>
      <c r="F2127">
        <v>18147.650390999999</v>
      </c>
      <c r="G2127">
        <f t="shared" si="67"/>
        <v>4.5647326899067161E-3</v>
      </c>
    </row>
    <row r="2128" spans="2:7" x14ac:dyDescent="0.35">
      <c r="B2128" s="133">
        <v>45049</v>
      </c>
      <c r="C2128">
        <v>485.54946899999999</v>
      </c>
      <c r="D2128">
        <f t="shared" si="66"/>
        <v>-4.2717512806310452E-3</v>
      </c>
      <c r="F2128">
        <v>18089.849609000001</v>
      </c>
      <c r="G2128">
        <f t="shared" si="67"/>
        <v>-3.1901114049787288E-3</v>
      </c>
    </row>
    <row r="2129" spans="2:7" x14ac:dyDescent="0.35">
      <c r="B2129" s="133">
        <v>45050</v>
      </c>
      <c r="C2129">
        <v>479.70962500000002</v>
      </c>
      <c r="D2129">
        <f t="shared" si="66"/>
        <v>-1.2100202504125501E-2</v>
      </c>
      <c r="F2129">
        <v>18255.800781000002</v>
      </c>
      <c r="G2129">
        <f t="shared" si="67"/>
        <v>9.1318946537358101E-3</v>
      </c>
    </row>
    <row r="2130" spans="2:7" x14ac:dyDescent="0.35">
      <c r="B2130" s="133">
        <v>45051</v>
      </c>
      <c r="C2130">
        <v>478.17541499999999</v>
      </c>
      <c r="D2130">
        <f t="shared" si="66"/>
        <v>-3.2033307711312911E-3</v>
      </c>
      <c r="F2130">
        <v>18069</v>
      </c>
      <c r="G2130">
        <f t="shared" si="67"/>
        <v>-1.0285117808573618E-2</v>
      </c>
    </row>
    <row r="2131" spans="2:7" x14ac:dyDescent="0.35">
      <c r="B2131" s="133">
        <v>45054</v>
      </c>
      <c r="C2131">
        <v>483.17394999999999</v>
      </c>
      <c r="D2131">
        <f t="shared" si="66"/>
        <v>1.0399091584172819E-2</v>
      </c>
      <c r="F2131">
        <v>18264.400390999999</v>
      </c>
      <c r="G2131">
        <f t="shared" si="67"/>
        <v>1.0756068673189116E-2</v>
      </c>
    </row>
    <row r="2132" spans="2:7" x14ac:dyDescent="0.35">
      <c r="B2132" s="133">
        <v>45055</v>
      </c>
      <c r="C2132">
        <v>493.91332999999997</v>
      </c>
      <c r="D2132">
        <f t="shared" si="66"/>
        <v>2.198332270796706E-2</v>
      </c>
      <c r="F2132">
        <v>18265.949218999998</v>
      </c>
      <c r="G2132">
        <f t="shared" si="67"/>
        <v>8.4796779525150775E-5</v>
      </c>
    </row>
    <row r="2133" spans="2:7" x14ac:dyDescent="0.35">
      <c r="B2133" s="133">
        <v>45056</v>
      </c>
      <c r="C2133">
        <v>501.336884</v>
      </c>
      <c r="D2133">
        <f t="shared" si="66"/>
        <v>1.4918241811945412E-2</v>
      </c>
      <c r="F2133">
        <v>18315.099609000001</v>
      </c>
      <c r="G2133">
        <f t="shared" si="67"/>
        <v>2.6872066904189713E-3</v>
      </c>
    </row>
    <row r="2134" spans="2:7" x14ac:dyDescent="0.35">
      <c r="B2134" s="133">
        <v>45057</v>
      </c>
      <c r="C2134">
        <v>487.13314800000001</v>
      </c>
      <c r="D2134">
        <f t="shared" si="66"/>
        <v>-2.8740808031564126E-2</v>
      </c>
      <c r="F2134">
        <v>18297</v>
      </c>
      <c r="G2134">
        <f t="shared" si="67"/>
        <v>-9.8872289039798151E-4</v>
      </c>
    </row>
    <row r="2135" spans="2:7" x14ac:dyDescent="0.35">
      <c r="B2135" s="133">
        <v>45058</v>
      </c>
      <c r="C2135">
        <v>484.807098</v>
      </c>
      <c r="D2135">
        <f t="shared" si="66"/>
        <v>-4.7864144948055014E-3</v>
      </c>
      <c r="F2135">
        <v>18314.800781000002</v>
      </c>
      <c r="G2135">
        <f t="shared" si="67"/>
        <v>9.724068209124695E-4</v>
      </c>
    </row>
    <row r="2136" spans="2:7" x14ac:dyDescent="0.35">
      <c r="B2136" s="133">
        <v>45061</v>
      </c>
      <c r="C2136">
        <v>488.32095299999997</v>
      </c>
      <c r="D2136">
        <f t="shared" si="66"/>
        <v>7.2218045062210513E-3</v>
      </c>
      <c r="F2136">
        <v>18398.849609000001</v>
      </c>
      <c r="G2136">
        <f t="shared" si="67"/>
        <v>4.5786226070637604E-3</v>
      </c>
    </row>
    <row r="2137" spans="2:7" x14ac:dyDescent="0.35">
      <c r="B2137" s="133">
        <v>45062</v>
      </c>
      <c r="C2137">
        <v>480.20452899999998</v>
      </c>
      <c r="D2137">
        <f t="shared" si="66"/>
        <v>-1.6760765013697873E-2</v>
      </c>
      <c r="F2137">
        <v>18286.5</v>
      </c>
      <c r="G2137">
        <f t="shared" si="67"/>
        <v>-6.1250587192315563E-3</v>
      </c>
    </row>
    <row r="2138" spans="2:7" x14ac:dyDescent="0.35">
      <c r="B2138" s="133">
        <v>45063</v>
      </c>
      <c r="C2138">
        <v>478.96725500000002</v>
      </c>
      <c r="D2138">
        <f t="shared" si="66"/>
        <v>-2.5798813244753411E-3</v>
      </c>
      <c r="F2138">
        <v>18181.75</v>
      </c>
      <c r="G2138">
        <f t="shared" si="67"/>
        <v>-5.7447389485387043E-3</v>
      </c>
    </row>
    <row r="2139" spans="2:7" x14ac:dyDescent="0.35">
      <c r="B2139" s="133">
        <v>45065</v>
      </c>
      <c r="C2139">
        <v>466.54519699999997</v>
      </c>
      <c r="D2139">
        <f t="shared" si="66"/>
        <v>-2.6277332994578077E-2</v>
      </c>
      <c r="F2139">
        <v>18203.400390999999</v>
      </c>
      <c r="G2139">
        <f t="shared" si="67"/>
        <v>1.1900675590211687E-3</v>
      </c>
    </row>
    <row r="2140" spans="2:7" x14ac:dyDescent="0.35">
      <c r="B2140" s="133">
        <v>45068</v>
      </c>
      <c r="C2140">
        <v>473.96875</v>
      </c>
      <c r="D2140">
        <f t="shared" si="66"/>
        <v>1.5786490341166744E-2</v>
      </c>
      <c r="F2140">
        <v>18314.400390999999</v>
      </c>
      <c r="G2140">
        <f t="shared" si="67"/>
        <v>6.0792457090605928E-3</v>
      </c>
    </row>
    <row r="2141" spans="2:7" x14ac:dyDescent="0.35">
      <c r="B2141" s="133">
        <v>45069</v>
      </c>
      <c r="C2141">
        <v>472.33557100000002</v>
      </c>
      <c r="D2141">
        <f t="shared" si="66"/>
        <v>-3.4517027667857912E-3</v>
      </c>
      <c r="F2141">
        <v>18348</v>
      </c>
      <c r="G2141">
        <f t="shared" si="67"/>
        <v>1.8329197242091045E-3</v>
      </c>
    </row>
    <row r="2142" spans="2:7" x14ac:dyDescent="0.35">
      <c r="B2142" s="133">
        <v>45070</v>
      </c>
      <c r="C2142">
        <v>474.612122</v>
      </c>
      <c r="D2142">
        <f t="shared" si="66"/>
        <v>4.8081966992385696E-3</v>
      </c>
      <c r="F2142">
        <v>18285.400390999999</v>
      </c>
      <c r="G2142">
        <f t="shared" si="67"/>
        <v>-3.4176281351486946E-3</v>
      </c>
    </row>
    <row r="2143" spans="2:7" x14ac:dyDescent="0.35">
      <c r="B2143" s="133">
        <v>45071</v>
      </c>
      <c r="C2143">
        <v>476.59173600000003</v>
      </c>
      <c r="D2143">
        <f t="shared" si="66"/>
        <v>4.1623398421475853E-3</v>
      </c>
      <c r="F2143">
        <v>18321.150390999999</v>
      </c>
      <c r="G2143">
        <f t="shared" si="67"/>
        <v>1.9532029432886774E-3</v>
      </c>
    </row>
    <row r="2144" spans="2:7" x14ac:dyDescent="0.35">
      <c r="B2144" s="133">
        <v>45072</v>
      </c>
      <c r="C2144">
        <v>475.84936499999998</v>
      </c>
      <c r="D2144">
        <f t="shared" si="66"/>
        <v>-1.5588809629435401E-3</v>
      </c>
      <c r="F2144">
        <v>18499.349609000001</v>
      </c>
      <c r="G2144">
        <f t="shared" si="67"/>
        <v>9.6794236529471143E-3</v>
      </c>
    </row>
    <row r="2145" spans="2:7" x14ac:dyDescent="0.35">
      <c r="B2145" s="133">
        <v>45076</v>
      </c>
      <c r="C2145">
        <v>474.06774899999999</v>
      </c>
      <c r="D2145">
        <f t="shared" si="66"/>
        <v>-3.7511022020775241E-3</v>
      </c>
      <c r="F2145">
        <v>18633.849609000001</v>
      </c>
      <c r="G2145">
        <f t="shared" si="67"/>
        <v>7.2442230150641732E-3</v>
      </c>
    </row>
    <row r="2146" spans="2:7" x14ac:dyDescent="0.35">
      <c r="B2146" s="133">
        <v>45077</v>
      </c>
      <c r="C2146">
        <v>476.24529999999999</v>
      </c>
      <c r="D2146">
        <f t="shared" si="66"/>
        <v>4.582815764560013E-3</v>
      </c>
      <c r="F2146">
        <v>18534.400390999999</v>
      </c>
      <c r="G2146">
        <f t="shared" si="67"/>
        <v>-5.3513122260729585E-3</v>
      </c>
    </row>
    <row r="2147" spans="2:7" x14ac:dyDescent="0.35">
      <c r="B2147" s="133">
        <v>45078</v>
      </c>
      <c r="C2147">
        <v>466.84213299999999</v>
      </c>
      <c r="D2147">
        <f t="shared" si="66"/>
        <v>-1.9941902074872703E-2</v>
      </c>
      <c r="F2147">
        <v>18487.75</v>
      </c>
      <c r="G2147">
        <f t="shared" si="67"/>
        <v>-2.5201353890765121E-3</v>
      </c>
    </row>
    <row r="2148" spans="2:7" x14ac:dyDescent="0.35">
      <c r="B2148" s="133">
        <v>45079</v>
      </c>
      <c r="C2148">
        <v>454.420074</v>
      </c>
      <c r="D2148">
        <f t="shared" si="66"/>
        <v>-2.6969112183147952E-2</v>
      </c>
      <c r="F2148">
        <v>18534.099609000001</v>
      </c>
      <c r="G2148">
        <f t="shared" si="67"/>
        <v>2.5039069471375756E-3</v>
      </c>
    </row>
    <row r="2149" spans="2:7" x14ac:dyDescent="0.35">
      <c r="B2149" s="133">
        <v>45082</v>
      </c>
      <c r="C2149">
        <v>458.37930299999999</v>
      </c>
      <c r="D2149">
        <f t="shared" si="66"/>
        <v>8.6749704898649131E-3</v>
      </c>
      <c r="F2149">
        <v>18593.849609000001</v>
      </c>
      <c r="G2149">
        <f t="shared" si="67"/>
        <v>3.2186023111777503E-3</v>
      </c>
    </row>
    <row r="2150" spans="2:7" x14ac:dyDescent="0.35">
      <c r="B2150" s="133">
        <v>45083</v>
      </c>
      <c r="C2150">
        <v>457.8349</v>
      </c>
      <c r="D2150">
        <f t="shared" si="66"/>
        <v>-1.1883750814737205E-3</v>
      </c>
      <c r="F2150">
        <v>18599</v>
      </c>
      <c r="G2150">
        <f t="shared" si="67"/>
        <v>2.7695597874686611E-4</v>
      </c>
    </row>
    <row r="2151" spans="2:7" x14ac:dyDescent="0.35">
      <c r="B2151" s="133">
        <v>45084</v>
      </c>
      <c r="C2151">
        <v>463.32833900000003</v>
      </c>
      <c r="D2151">
        <f t="shared" si="66"/>
        <v>1.1927319485661557E-2</v>
      </c>
      <c r="F2151">
        <v>18726.400390999999</v>
      </c>
      <c r="G2151">
        <f t="shared" si="67"/>
        <v>6.8264980101824741E-3</v>
      </c>
    </row>
    <row r="2152" spans="2:7" x14ac:dyDescent="0.35">
      <c r="B2152" s="133">
        <v>45085</v>
      </c>
      <c r="C2152">
        <v>457.488495</v>
      </c>
      <c r="D2152">
        <f t="shared" si="66"/>
        <v>-1.2684221403454149E-2</v>
      </c>
      <c r="F2152">
        <v>18634.550781000002</v>
      </c>
      <c r="G2152">
        <f t="shared" si="67"/>
        <v>-4.9168874005239794E-3</v>
      </c>
    </row>
    <row r="2153" spans="2:7" x14ac:dyDescent="0.35">
      <c r="B2153" s="133">
        <v>45086</v>
      </c>
      <c r="C2153">
        <v>458.082336</v>
      </c>
      <c r="D2153">
        <f t="shared" si="66"/>
        <v>1.2972040243454429E-3</v>
      </c>
      <c r="F2153">
        <v>18563.400390999999</v>
      </c>
      <c r="G2153">
        <f t="shared" si="67"/>
        <v>-3.8255051436458121E-3</v>
      </c>
    </row>
    <row r="2154" spans="2:7" x14ac:dyDescent="0.35">
      <c r="B2154" s="133">
        <v>45089</v>
      </c>
      <c r="C2154">
        <v>458.18133499999999</v>
      </c>
      <c r="D2154">
        <f t="shared" si="66"/>
        <v>2.1609282026247996E-4</v>
      </c>
      <c r="F2154">
        <v>18601.5</v>
      </c>
      <c r="G2154">
        <f t="shared" si="67"/>
        <v>2.050301329797203E-3</v>
      </c>
    </row>
    <row r="2155" spans="2:7" x14ac:dyDescent="0.35">
      <c r="B2155" s="133">
        <v>45090</v>
      </c>
      <c r="C2155">
        <v>459.567047</v>
      </c>
      <c r="D2155">
        <f t="shared" si="66"/>
        <v>3.0198103973447183E-3</v>
      </c>
      <c r="F2155">
        <v>18716.150390999999</v>
      </c>
      <c r="G2155">
        <f t="shared" si="67"/>
        <v>6.1445857671222487E-3</v>
      </c>
    </row>
    <row r="2156" spans="2:7" x14ac:dyDescent="0.35">
      <c r="B2156" s="133">
        <v>45091</v>
      </c>
      <c r="C2156">
        <v>464.61508199999997</v>
      </c>
      <c r="D2156">
        <f t="shared" si="66"/>
        <v>1.092443804226809E-2</v>
      </c>
      <c r="F2156">
        <v>18755.900390999999</v>
      </c>
      <c r="G2156">
        <f t="shared" si="67"/>
        <v>2.1215820367655471E-3</v>
      </c>
    </row>
    <row r="2157" spans="2:7" x14ac:dyDescent="0.35">
      <c r="B2157" s="133">
        <v>45092</v>
      </c>
      <c r="C2157">
        <v>462.239532</v>
      </c>
      <c r="D2157">
        <f t="shared" si="66"/>
        <v>-5.1260578862550423E-3</v>
      </c>
      <c r="F2157">
        <v>18688.099609000001</v>
      </c>
      <c r="G2157">
        <f t="shared" si="67"/>
        <v>-3.6214536961955836E-3</v>
      </c>
    </row>
    <row r="2158" spans="2:7" x14ac:dyDescent="0.35">
      <c r="B2158" s="133">
        <v>45093</v>
      </c>
      <c r="C2158">
        <v>461.992096</v>
      </c>
      <c r="D2158">
        <f t="shared" si="66"/>
        <v>-5.3544154607013334E-4</v>
      </c>
      <c r="F2158">
        <v>18826</v>
      </c>
      <c r="G2158">
        <f t="shared" si="67"/>
        <v>7.3519563885368075E-3</v>
      </c>
    </row>
    <row r="2159" spans="2:7" x14ac:dyDescent="0.35">
      <c r="B2159" s="133">
        <v>45096</v>
      </c>
      <c r="C2159">
        <v>454.17263800000001</v>
      </c>
      <c r="D2159">
        <f t="shared" si="66"/>
        <v>-1.7070397037518319E-2</v>
      </c>
      <c r="F2159">
        <v>18755.449218999998</v>
      </c>
      <c r="G2159">
        <f t="shared" si="67"/>
        <v>-3.7545579185440945E-3</v>
      </c>
    </row>
    <row r="2160" spans="2:7" x14ac:dyDescent="0.35">
      <c r="B2160" s="133">
        <v>45097</v>
      </c>
      <c r="C2160">
        <v>461.54666099999997</v>
      </c>
      <c r="D2160">
        <f t="shared" si="66"/>
        <v>1.6105770418085568E-2</v>
      </c>
      <c r="F2160">
        <v>18816.699218999998</v>
      </c>
      <c r="G2160">
        <f t="shared" si="67"/>
        <v>3.2603966930082164E-3</v>
      </c>
    </row>
    <row r="2161" spans="2:7" x14ac:dyDescent="0.35">
      <c r="B2161" s="133">
        <v>45098</v>
      </c>
      <c r="C2161">
        <v>475.05755599999998</v>
      </c>
      <c r="D2161">
        <f t="shared" si="66"/>
        <v>2.8852811129550977E-2</v>
      </c>
      <c r="F2161">
        <v>18856.849609000001</v>
      </c>
      <c r="G2161">
        <f t="shared" si="67"/>
        <v>2.1314904727675675E-3</v>
      </c>
    </row>
    <row r="2162" spans="2:7" x14ac:dyDescent="0.35">
      <c r="B2162" s="133">
        <v>45099</v>
      </c>
      <c r="C2162">
        <v>480.79840100000001</v>
      </c>
      <c r="D2162">
        <f t="shared" si="66"/>
        <v>1.2012090287911312E-2</v>
      </c>
      <c r="F2162">
        <v>18771.25</v>
      </c>
      <c r="G2162">
        <f t="shared" si="67"/>
        <v>-4.5497783599067494E-3</v>
      </c>
    </row>
    <row r="2163" spans="2:7" x14ac:dyDescent="0.35">
      <c r="B2163" s="133">
        <v>45100</v>
      </c>
      <c r="C2163">
        <v>471.49423200000001</v>
      </c>
      <c r="D2163">
        <f t="shared" si="66"/>
        <v>-1.9541188807613297E-2</v>
      </c>
      <c r="F2163">
        <v>18665.5</v>
      </c>
      <c r="G2163">
        <f t="shared" si="67"/>
        <v>-5.6495438985202338E-3</v>
      </c>
    </row>
    <row r="2164" spans="2:7" x14ac:dyDescent="0.35">
      <c r="B2164" s="133">
        <v>45103</v>
      </c>
      <c r="C2164">
        <v>478.67031900000001</v>
      </c>
      <c r="D2164">
        <f t="shared" si="66"/>
        <v>1.5105222433091318E-2</v>
      </c>
      <c r="F2164">
        <v>18691.199218999998</v>
      </c>
      <c r="G2164">
        <f t="shared" si="67"/>
        <v>1.3758829656499954E-3</v>
      </c>
    </row>
    <row r="2165" spans="2:7" x14ac:dyDescent="0.35">
      <c r="B2165" s="133">
        <v>45104</v>
      </c>
      <c r="C2165">
        <v>469.96002199999998</v>
      </c>
      <c r="D2165">
        <f t="shared" si="66"/>
        <v>-1.8364459621925618E-2</v>
      </c>
      <c r="F2165">
        <v>18817.400390999999</v>
      </c>
      <c r="G2165">
        <f t="shared" si="67"/>
        <v>6.7292114093817834E-3</v>
      </c>
    </row>
    <row r="2166" spans="2:7" x14ac:dyDescent="0.35">
      <c r="B2166" s="133">
        <v>45105</v>
      </c>
      <c r="C2166">
        <v>470.50442500000003</v>
      </c>
      <c r="D2166">
        <f t="shared" si="66"/>
        <v>1.157732357759984E-3</v>
      </c>
      <c r="F2166">
        <v>18972.099609000001</v>
      </c>
      <c r="G2166">
        <f t="shared" si="67"/>
        <v>8.1874638289429948E-3</v>
      </c>
    </row>
    <row r="2167" spans="2:7" x14ac:dyDescent="0.35">
      <c r="B2167" s="133">
        <v>45107</v>
      </c>
      <c r="C2167">
        <v>468.27737400000001</v>
      </c>
      <c r="D2167">
        <f t="shared" si="66"/>
        <v>-4.7445640299204348E-3</v>
      </c>
      <c r="F2167">
        <v>19189.050781000002</v>
      </c>
      <c r="G2167">
        <f t="shared" si="67"/>
        <v>1.1370386226189591E-2</v>
      </c>
    </row>
    <row r="2168" spans="2:7" x14ac:dyDescent="0.35">
      <c r="B2168" s="133">
        <v>45114</v>
      </c>
      <c r="C2168">
        <v>490.05310100000003</v>
      </c>
      <c r="D2168">
        <f t="shared" si="66"/>
        <v>4.545295478118485E-2</v>
      </c>
      <c r="F2168">
        <v>19331.800781000002</v>
      </c>
      <c r="G2168">
        <f t="shared" si="67"/>
        <v>7.4116042440079896E-3</v>
      </c>
    </row>
    <row r="2169" spans="2:7" x14ac:dyDescent="0.35">
      <c r="B2169" s="133">
        <v>45117</v>
      </c>
      <c r="C2169">
        <v>478.42288200000002</v>
      </c>
      <c r="D2169">
        <f t="shared" si="66"/>
        <v>-2.4018722860739812E-2</v>
      </c>
      <c r="F2169">
        <v>19355.900390999999</v>
      </c>
      <c r="G2169">
        <f t="shared" si="67"/>
        <v>1.245853973594435E-3</v>
      </c>
    </row>
    <row r="2170" spans="2:7" x14ac:dyDescent="0.35">
      <c r="B2170" s="133">
        <v>45121</v>
      </c>
      <c r="C2170">
        <v>482.92648300000002</v>
      </c>
      <c r="D2170">
        <f t="shared" si="66"/>
        <v>9.3694011977099624E-3</v>
      </c>
      <c r="F2170">
        <v>19564.5</v>
      </c>
      <c r="G2170">
        <f t="shared" si="67"/>
        <v>1.071939673471045E-2</v>
      </c>
    </row>
    <row r="2171" spans="2:7" x14ac:dyDescent="0.35">
      <c r="B2171" s="133">
        <v>45124</v>
      </c>
      <c r="C2171">
        <v>484.11425800000001</v>
      </c>
      <c r="D2171">
        <f t="shared" si="66"/>
        <v>2.456516146509376E-3</v>
      </c>
      <c r="F2171">
        <v>19711.449218999998</v>
      </c>
      <c r="G2171">
        <f t="shared" si="67"/>
        <v>7.4829460581804508E-3</v>
      </c>
    </row>
    <row r="2172" spans="2:7" x14ac:dyDescent="0.35">
      <c r="B2172" s="133">
        <v>45126</v>
      </c>
      <c r="C2172">
        <v>492.47811899999999</v>
      </c>
      <c r="D2172">
        <f t="shared" si="66"/>
        <v>1.7129082094406684E-2</v>
      </c>
      <c r="F2172">
        <v>19833.150390999999</v>
      </c>
      <c r="G2172">
        <f t="shared" si="67"/>
        <v>6.1551543032491111E-3</v>
      </c>
    </row>
    <row r="2173" spans="2:7" x14ac:dyDescent="0.35">
      <c r="B2173" s="133">
        <v>45127</v>
      </c>
      <c r="C2173">
        <v>485.89590500000003</v>
      </c>
      <c r="D2173">
        <f t="shared" si="66"/>
        <v>-1.3455617482443782E-2</v>
      </c>
      <c r="F2173">
        <v>19979.150390999999</v>
      </c>
      <c r="G2173">
        <f t="shared" si="67"/>
        <v>7.3344494855673101E-3</v>
      </c>
    </row>
    <row r="2174" spans="2:7" x14ac:dyDescent="0.35">
      <c r="B2174" s="133">
        <v>45128</v>
      </c>
      <c r="C2174">
        <v>490.05310100000003</v>
      </c>
      <c r="D2174">
        <f t="shared" si="66"/>
        <v>8.5193409045574778E-3</v>
      </c>
      <c r="F2174">
        <v>19745</v>
      </c>
      <c r="G2174">
        <f t="shared" si="67"/>
        <v>-1.1788954604694469E-2</v>
      </c>
    </row>
    <row r="2175" spans="2:7" x14ac:dyDescent="0.35">
      <c r="B2175" s="133">
        <v>45131</v>
      </c>
      <c r="C2175">
        <v>465.90182499999997</v>
      </c>
      <c r="D2175">
        <f t="shared" si="66"/>
        <v>-5.0538818656207643E-2</v>
      </c>
      <c r="F2175">
        <v>19672.349609000001</v>
      </c>
      <c r="G2175">
        <f t="shared" si="67"/>
        <v>-3.6862180733270105E-3</v>
      </c>
    </row>
    <row r="2176" spans="2:7" x14ac:dyDescent="0.35">
      <c r="B2176" s="133">
        <v>45133</v>
      </c>
      <c r="C2176">
        <v>464.91201799999999</v>
      </c>
      <c r="D2176">
        <f t="shared" si="66"/>
        <v>-2.126756881681948E-3</v>
      </c>
      <c r="F2176">
        <v>19778.300781000002</v>
      </c>
      <c r="G2176">
        <f t="shared" si="67"/>
        <v>5.3713399240902316E-3</v>
      </c>
    </row>
    <row r="2177" spans="2:7" x14ac:dyDescent="0.35">
      <c r="B2177" s="133">
        <v>45135</v>
      </c>
      <c r="C2177">
        <v>456.89459199999999</v>
      </c>
      <c r="D2177">
        <f t="shared" si="66"/>
        <v>-1.7395466871851568E-2</v>
      </c>
      <c r="F2177">
        <v>19646.050781000002</v>
      </c>
      <c r="G2177">
        <f t="shared" si="67"/>
        <v>-6.7090765390613004E-3</v>
      </c>
    </row>
    <row r="2178" spans="2:7" x14ac:dyDescent="0.35">
      <c r="B2178" s="133">
        <v>45141</v>
      </c>
      <c r="C2178">
        <v>448.08532700000001</v>
      </c>
      <c r="D2178">
        <f t="shared" si="66"/>
        <v>-1.9469035878186006E-2</v>
      </c>
      <c r="F2178">
        <v>19381.650390999999</v>
      </c>
      <c r="G2178">
        <f t="shared" si="67"/>
        <v>-1.3549577719234309E-2</v>
      </c>
    </row>
    <row r="2179" spans="2:7" x14ac:dyDescent="0.35">
      <c r="B2179" s="133">
        <v>45142</v>
      </c>
      <c r="C2179">
        <v>450.65878300000003</v>
      </c>
      <c r="D2179">
        <f t="shared" si="66"/>
        <v>5.7267981056318487E-3</v>
      </c>
      <c r="F2179">
        <v>19517</v>
      </c>
      <c r="G2179">
        <f t="shared" si="67"/>
        <v>6.9591183179845643E-3</v>
      </c>
    </row>
    <row r="2180" spans="2:7" x14ac:dyDescent="0.35">
      <c r="B2180" s="133">
        <v>45145</v>
      </c>
      <c r="C2180">
        <v>452.044556</v>
      </c>
      <c r="D2180">
        <f t="shared" si="66"/>
        <v>3.0702757566581289E-3</v>
      </c>
      <c r="F2180">
        <v>19597.300781000002</v>
      </c>
      <c r="G2180">
        <f t="shared" si="67"/>
        <v>4.1059608486884126E-3</v>
      </c>
    </row>
    <row r="2181" spans="2:7" x14ac:dyDescent="0.35">
      <c r="B2181" s="133">
        <v>45146</v>
      </c>
      <c r="C2181">
        <v>453.13330100000002</v>
      </c>
      <c r="D2181">
        <f t="shared" si="66"/>
        <v>2.4055946941637339E-3</v>
      </c>
      <c r="F2181">
        <v>19570.849609000001</v>
      </c>
      <c r="G2181">
        <f t="shared" si="67"/>
        <v>-1.3506471843959316E-3</v>
      </c>
    </row>
    <row r="2182" spans="2:7" x14ac:dyDescent="0.35">
      <c r="B2182" s="133">
        <v>45147</v>
      </c>
      <c r="C2182">
        <v>455.21191399999998</v>
      </c>
      <c r="D2182">
        <f t="shared" si="66"/>
        <v>4.576710690915785E-3</v>
      </c>
      <c r="F2182">
        <v>19632.550781000002</v>
      </c>
      <c r="G2182">
        <f t="shared" si="67"/>
        <v>3.1477485285681334E-3</v>
      </c>
    </row>
    <row r="2183" spans="2:7" x14ac:dyDescent="0.35">
      <c r="B2183" s="133">
        <v>45148</v>
      </c>
      <c r="C2183">
        <v>443.58169600000002</v>
      </c>
      <c r="D2183">
        <f t="shared" ref="D2183:D2246" si="68">LN(C2183/C2182)</f>
        <v>-2.5881063353993271E-2</v>
      </c>
      <c r="F2183">
        <v>19543.099609000001</v>
      </c>
      <c r="G2183">
        <f t="shared" si="67"/>
        <v>-4.5666798924784069E-3</v>
      </c>
    </row>
    <row r="2184" spans="2:7" x14ac:dyDescent="0.35">
      <c r="B2184" s="133">
        <v>45149</v>
      </c>
      <c r="C2184">
        <v>439.22653200000002</v>
      </c>
      <c r="D2184">
        <f t="shared" si="68"/>
        <v>-9.8666940195527107E-3</v>
      </c>
      <c r="F2184">
        <v>19428.300781000002</v>
      </c>
      <c r="G2184">
        <f t="shared" ref="G2184:G2247" si="69">LN(F2184/F2183)</f>
        <v>-5.8914567554426691E-3</v>
      </c>
    </row>
    <row r="2185" spans="2:7" x14ac:dyDescent="0.35">
      <c r="B2185" s="133">
        <v>45152</v>
      </c>
      <c r="C2185">
        <v>431.011169</v>
      </c>
      <c r="D2185">
        <f t="shared" si="68"/>
        <v>-1.8881294285671681E-2</v>
      </c>
      <c r="F2185">
        <v>19434.550781000002</v>
      </c>
      <c r="G2185">
        <f t="shared" si="69"/>
        <v>3.216439248628967E-4</v>
      </c>
    </row>
    <row r="2186" spans="2:7" x14ac:dyDescent="0.35">
      <c r="B2186" s="133">
        <v>45154</v>
      </c>
      <c r="C2186">
        <v>431.90197799999999</v>
      </c>
      <c r="D2186">
        <f t="shared" si="68"/>
        <v>2.0646557988883724E-3</v>
      </c>
      <c r="F2186">
        <v>19465</v>
      </c>
      <c r="G2186">
        <f t="shared" si="69"/>
        <v>1.5655309435521291E-3</v>
      </c>
    </row>
    <row r="2187" spans="2:7" x14ac:dyDescent="0.35">
      <c r="B2187" s="133">
        <v>45155</v>
      </c>
      <c r="C2187">
        <v>428.93255599999998</v>
      </c>
      <c r="D2187">
        <f t="shared" si="68"/>
        <v>-6.8989652723186303E-3</v>
      </c>
      <c r="F2187">
        <v>19365.25</v>
      </c>
      <c r="G2187">
        <f t="shared" si="69"/>
        <v>-5.137758290060533E-3</v>
      </c>
    </row>
    <row r="2188" spans="2:7" x14ac:dyDescent="0.35">
      <c r="B2188" s="133">
        <v>45156</v>
      </c>
      <c r="C2188">
        <v>424.626892</v>
      </c>
      <c r="D2188">
        <f t="shared" si="68"/>
        <v>-1.0088812280659963E-2</v>
      </c>
      <c r="F2188">
        <v>19310.150390999999</v>
      </c>
      <c r="G2188">
        <f t="shared" si="69"/>
        <v>-2.8493381178307624E-3</v>
      </c>
    </row>
    <row r="2189" spans="2:7" x14ac:dyDescent="0.35">
      <c r="B2189" s="133">
        <v>45159</v>
      </c>
      <c r="C2189">
        <v>434.17852800000003</v>
      </c>
      <c r="D2189">
        <f t="shared" si="68"/>
        <v>2.2244922188884075E-2</v>
      </c>
      <c r="F2189">
        <v>19393.599609000001</v>
      </c>
      <c r="G2189">
        <f t="shared" si="69"/>
        <v>4.3122099182923536E-3</v>
      </c>
    </row>
    <row r="2190" spans="2:7" x14ac:dyDescent="0.35">
      <c r="B2190" s="133">
        <v>45160</v>
      </c>
      <c r="C2190">
        <v>437.939819</v>
      </c>
      <c r="D2190">
        <f t="shared" si="68"/>
        <v>8.6256970369772631E-3</v>
      </c>
      <c r="F2190">
        <v>19396.449218999998</v>
      </c>
      <c r="G2190">
        <f t="shared" si="69"/>
        <v>1.4692479598368577E-4</v>
      </c>
    </row>
    <row r="2191" spans="2:7" x14ac:dyDescent="0.35">
      <c r="B2191" s="133">
        <v>45161</v>
      </c>
      <c r="C2191">
        <v>440.66177399999998</v>
      </c>
      <c r="D2191">
        <f t="shared" si="68"/>
        <v>6.1961274145665947E-3</v>
      </c>
      <c r="F2191">
        <v>19444</v>
      </c>
      <c r="G2191">
        <f t="shared" si="69"/>
        <v>2.4485198144055375E-3</v>
      </c>
    </row>
    <row r="2192" spans="2:7" x14ac:dyDescent="0.35">
      <c r="B2192" s="133">
        <v>45162</v>
      </c>
      <c r="C2192">
        <v>439.52346799999998</v>
      </c>
      <c r="D2192">
        <f t="shared" si="68"/>
        <v>-2.5865160656982186E-3</v>
      </c>
      <c r="F2192">
        <v>19386.699218999998</v>
      </c>
      <c r="G2192">
        <f t="shared" si="69"/>
        <v>-2.95131551811108E-3</v>
      </c>
    </row>
    <row r="2193" spans="2:7" x14ac:dyDescent="0.35">
      <c r="B2193" s="133">
        <v>45163</v>
      </c>
      <c r="C2193">
        <v>436.60357699999997</v>
      </c>
      <c r="D2193">
        <f t="shared" si="68"/>
        <v>-6.66547580560054E-3</v>
      </c>
      <c r="F2193">
        <v>19265.800781000002</v>
      </c>
      <c r="G2193">
        <f t="shared" si="69"/>
        <v>-6.2556798274347649E-3</v>
      </c>
    </row>
    <row r="2194" spans="2:7" x14ac:dyDescent="0.35">
      <c r="B2194" s="133">
        <v>45166</v>
      </c>
      <c r="C2194">
        <v>439.82043499999997</v>
      </c>
      <c r="D2194">
        <f t="shared" si="68"/>
        <v>7.340904407030802E-3</v>
      </c>
      <c r="F2194">
        <v>19306.050781000002</v>
      </c>
      <c r="G2194">
        <f t="shared" si="69"/>
        <v>2.0870149074806777E-3</v>
      </c>
    </row>
    <row r="2195" spans="2:7" x14ac:dyDescent="0.35">
      <c r="B2195" s="133">
        <v>45167</v>
      </c>
      <c r="C2195">
        <v>457.78539999999998</v>
      </c>
      <c r="D2195">
        <f t="shared" si="68"/>
        <v>4.0033974010987752E-2</v>
      </c>
      <c r="F2195">
        <v>19342.650390999999</v>
      </c>
      <c r="G2195">
        <f t="shared" si="69"/>
        <v>1.8939638244323E-3</v>
      </c>
    </row>
    <row r="2196" spans="2:7" x14ac:dyDescent="0.35">
      <c r="B2196" s="133">
        <v>45168</v>
      </c>
      <c r="C2196">
        <v>458.42877199999998</v>
      </c>
      <c r="D2196">
        <f t="shared" si="68"/>
        <v>1.4044142197524759E-3</v>
      </c>
      <c r="F2196">
        <v>19347.449218999998</v>
      </c>
      <c r="G2196">
        <f t="shared" si="69"/>
        <v>2.4806490926520863E-4</v>
      </c>
    </row>
    <row r="2197" spans="2:7" x14ac:dyDescent="0.35">
      <c r="B2197" s="133">
        <v>45169</v>
      </c>
      <c r="C2197">
        <v>462.882904</v>
      </c>
      <c r="D2197">
        <f t="shared" si="68"/>
        <v>9.6691853984792429E-3</v>
      </c>
      <c r="F2197">
        <v>19253.800781000002</v>
      </c>
      <c r="G2197">
        <f t="shared" si="69"/>
        <v>-4.8521030655540257E-3</v>
      </c>
    </row>
    <row r="2198" spans="2:7" x14ac:dyDescent="0.35">
      <c r="B2198" s="133">
        <v>45170</v>
      </c>
      <c r="C2198">
        <v>462.239532</v>
      </c>
      <c r="D2198">
        <f t="shared" si="68"/>
        <v>-1.3908907160501507E-3</v>
      </c>
      <c r="F2198">
        <v>19435.300781000002</v>
      </c>
      <c r="G2198">
        <f t="shared" si="69"/>
        <v>9.3825560253237503E-3</v>
      </c>
    </row>
    <row r="2199" spans="2:7" x14ac:dyDescent="0.35">
      <c r="B2199" s="133">
        <v>45173</v>
      </c>
      <c r="C2199">
        <v>457.24102800000003</v>
      </c>
      <c r="D2199">
        <f t="shared" si="68"/>
        <v>-1.0872558829060876E-2</v>
      </c>
      <c r="F2199">
        <v>19528.800781000002</v>
      </c>
      <c r="G2199">
        <f t="shared" si="69"/>
        <v>4.7992986220248409E-3</v>
      </c>
    </row>
    <row r="2200" spans="2:7" x14ac:dyDescent="0.35">
      <c r="B2200" s="133">
        <v>45174</v>
      </c>
      <c r="C2200">
        <v>454.51907299999999</v>
      </c>
      <c r="D2200">
        <f t="shared" si="68"/>
        <v>-5.9707878937768494E-3</v>
      </c>
      <c r="F2200">
        <v>19574.900390999999</v>
      </c>
      <c r="G2200">
        <f t="shared" si="69"/>
        <v>2.3578142209083621E-3</v>
      </c>
    </row>
    <row r="2201" spans="2:7" x14ac:dyDescent="0.35">
      <c r="B2201" s="133">
        <v>45175</v>
      </c>
      <c r="C2201">
        <v>462.4375</v>
      </c>
      <c r="D2201">
        <f t="shared" si="68"/>
        <v>1.7271535152253971E-2</v>
      </c>
      <c r="F2201">
        <v>19611.050781000002</v>
      </c>
      <c r="G2201">
        <f t="shared" si="69"/>
        <v>1.8450694279097165E-3</v>
      </c>
    </row>
    <row r="2202" spans="2:7" x14ac:dyDescent="0.35">
      <c r="B2202" s="133">
        <v>45176</v>
      </c>
      <c r="C2202">
        <v>472.43454000000003</v>
      </c>
      <c r="D2202">
        <f t="shared" si="68"/>
        <v>2.1387784967979911E-2</v>
      </c>
      <c r="F2202">
        <v>19727.050781000002</v>
      </c>
      <c r="G2202">
        <f t="shared" si="69"/>
        <v>5.8976072366260738E-3</v>
      </c>
    </row>
    <row r="2203" spans="2:7" x14ac:dyDescent="0.35">
      <c r="B2203" s="133">
        <v>45177</v>
      </c>
      <c r="C2203">
        <v>476.44326799999999</v>
      </c>
      <c r="D2203">
        <f t="shared" si="68"/>
        <v>8.4494585412025723E-3</v>
      </c>
      <c r="F2203">
        <v>19819.949218999998</v>
      </c>
      <c r="G2203">
        <f t="shared" si="69"/>
        <v>4.6981368434985595E-3</v>
      </c>
    </row>
    <row r="2204" spans="2:7" x14ac:dyDescent="0.35">
      <c r="B2204" s="133">
        <v>45180</v>
      </c>
      <c r="C2204">
        <v>473.325378</v>
      </c>
      <c r="D2204">
        <f t="shared" si="68"/>
        <v>-6.5656014512487518E-3</v>
      </c>
      <c r="F2204">
        <v>19996.349609000001</v>
      </c>
      <c r="G2204">
        <f t="shared" si="69"/>
        <v>8.8607705556920935E-3</v>
      </c>
    </row>
    <row r="2205" spans="2:7" x14ac:dyDescent="0.35">
      <c r="B2205" s="133">
        <v>45181</v>
      </c>
      <c r="C2205">
        <v>454.32107500000001</v>
      </c>
      <c r="D2205">
        <f t="shared" si="68"/>
        <v>-4.0978893003703491E-2</v>
      </c>
      <c r="F2205">
        <v>19993.199218999998</v>
      </c>
      <c r="G2205">
        <f t="shared" si="69"/>
        <v>-1.5756066766695905E-4</v>
      </c>
    </row>
    <row r="2206" spans="2:7" x14ac:dyDescent="0.35">
      <c r="B2206" s="133">
        <v>45182</v>
      </c>
      <c r="C2206">
        <v>458.37930299999999</v>
      </c>
      <c r="D2206">
        <f t="shared" si="68"/>
        <v>8.8928521176542107E-3</v>
      </c>
      <c r="F2206">
        <v>20070</v>
      </c>
      <c r="G2206">
        <f t="shared" si="69"/>
        <v>3.833986130642902E-3</v>
      </c>
    </row>
    <row r="2207" spans="2:7" x14ac:dyDescent="0.35">
      <c r="B2207" s="133">
        <v>45183</v>
      </c>
      <c r="C2207">
        <v>466.149292</v>
      </c>
      <c r="D2207">
        <f t="shared" si="68"/>
        <v>1.6808938059482467E-2</v>
      </c>
      <c r="F2207">
        <v>20103.099609000001</v>
      </c>
      <c r="G2207">
        <f t="shared" si="69"/>
        <v>1.6478497707207551E-3</v>
      </c>
    </row>
    <row r="2208" spans="2:7" x14ac:dyDescent="0.35">
      <c r="B2208" s="133">
        <v>45184</v>
      </c>
      <c r="C2208">
        <v>468.524811</v>
      </c>
      <c r="D2208">
        <f t="shared" si="68"/>
        <v>5.0831067368964939E-3</v>
      </c>
      <c r="F2208">
        <v>20192.349609000001</v>
      </c>
      <c r="G2208">
        <f t="shared" si="69"/>
        <v>4.4297878633052998E-3</v>
      </c>
    </row>
    <row r="2209" spans="2:7" x14ac:dyDescent="0.35">
      <c r="B2209" s="133">
        <v>45187</v>
      </c>
      <c r="C2209">
        <v>462.58596799999998</v>
      </c>
      <c r="D2209">
        <f t="shared" si="68"/>
        <v>-1.2756642217740378E-2</v>
      </c>
      <c r="F2209">
        <v>20133.300781000002</v>
      </c>
      <c r="G2209">
        <f t="shared" si="69"/>
        <v>-2.9286010086685579E-3</v>
      </c>
    </row>
    <row r="2210" spans="2:7" x14ac:dyDescent="0.35">
      <c r="B2210" s="133">
        <v>45189</v>
      </c>
      <c r="C2210">
        <v>458.37930299999999</v>
      </c>
      <c r="D2210">
        <f t="shared" si="68"/>
        <v>-9.1354025786386413E-3</v>
      </c>
      <c r="F2210">
        <v>19901.400390999999</v>
      </c>
      <c r="G2210">
        <f t="shared" si="69"/>
        <v>-1.1585098772073678E-2</v>
      </c>
    </row>
    <row r="2211" spans="2:7" x14ac:dyDescent="0.35">
      <c r="B2211" s="133">
        <v>45190</v>
      </c>
      <c r="C2211">
        <v>451.54965199999998</v>
      </c>
      <c r="D2211">
        <f t="shared" si="68"/>
        <v>-1.5011675839916354E-2</v>
      </c>
      <c r="F2211">
        <v>19742.349609000001</v>
      </c>
      <c r="G2211">
        <f t="shared" si="69"/>
        <v>-8.0240459278927319E-3</v>
      </c>
    </row>
    <row r="2212" spans="2:7" x14ac:dyDescent="0.35">
      <c r="B2212" s="133">
        <v>45191</v>
      </c>
      <c r="C2212">
        <v>450.21340900000001</v>
      </c>
      <c r="D2212">
        <f t="shared" si="68"/>
        <v>-2.9636254484520512E-3</v>
      </c>
      <c r="F2212">
        <v>19674.25</v>
      </c>
      <c r="G2212">
        <f t="shared" si="69"/>
        <v>-3.455380597650068E-3</v>
      </c>
    </row>
    <row r="2213" spans="2:7" x14ac:dyDescent="0.35">
      <c r="B2213" s="133">
        <v>45194</v>
      </c>
      <c r="C2213">
        <v>450.262878</v>
      </c>
      <c r="D2213">
        <f t="shared" si="68"/>
        <v>1.0987296559364444E-4</v>
      </c>
      <c r="F2213">
        <v>19674.550781000002</v>
      </c>
      <c r="G2213">
        <f t="shared" si="69"/>
        <v>1.5287937321495744E-5</v>
      </c>
    </row>
    <row r="2214" spans="2:7" x14ac:dyDescent="0.35">
      <c r="B2214" s="133">
        <v>45195</v>
      </c>
      <c r="C2214">
        <v>450.16387900000001</v>
      </c>
      <c r="D2214">
        <f t="shared" si="68"/>
        <v>-2.1989351078089103E-4</v>
      </c>
      <c r="F2214">
        <v>19664.699218999998</v>
      </c>
      <c r="G2214">
        <f t="shared" si="69"/>
        <v>-5.0085155186968566E-4</v>
      </c>
    </row>
    <row r="2215" spans="2:7" x14ac:dyDescent="0.35">
      <c r="B2215" s="133">
        <v>45196</v>
      </c>
      <c r="C2215">
        <v>449.76797499999998</v>
      </c>
      <c r="D2215">
        <f t="shared" si="68"/>
        <v>-8.7985334396333903E-4</v>
      </c>
      <c r="F2215">
        <v>19716.449218999998</v>
      </c>
      <c r="G2215">
        <f t="shared" si="69"/>
        <v>2.6281625518836823E-3</v>
      </c>
    </row>
    <row r="2216" spans="2:7" x14ac:dyDescent="0.35">
      <c r="B2216" s="133">
        <v>45197</v>
      </c>
      <c r="C2216">
        <v>445.26437399999998</v>
      </c>
      <c r="D2216">
        <f t="shared" si="68"/>
        <v>-1.0063634044362653E-2</v>
      </c>
      <c r="F2216">
        <v>19523.550781000002</v>
      </c>
      <c r="G2216">
        <f t="shared" si="69"/>
        <v>-9.8318038666980433E-3</v>
      </c>
    </row>
    <row r="2217" spans="2:7" x14ac:dyDescent="0.35">
      <c r="B2217" s="133">
        <v>45198</v>
      </c>
      <c r="C2217">
        <v>449.66897599999999</v>
      </c>
      <c r="D2217">
        <f t="shared" si="68"/>
        <v>9.8434985467278566E-3</v>
      </c>
      <c r="F2217">
        <v>19638.300781000002</v>
      </c>
      <c r="G2217">
        <f t="shared" si="69"/>
        <v>5.8603116977501146E-3</v>
      </c>
    </row>
    <row r="2218" spans="2:7" x14ac:dyDescent="0.35">
      <c r="B2218" s="133">
        <v>45202</v>
      </c>
      <c r="C2218">
        <v>457.14202899999998</v>
      </c>
      <c r="D2218">
        <f t="shared" si="68"/>
        <v>1.6482424985863487E-2</v>
      </c>
      <c r="F2218">
        <v>19528.75</v>
      </c>
      <c r="G2218">
        <f t="shared" si="69"/>
        <v>-5.5940421603994433E-3</v>
      </c>
    </row>
    <row r="2219" spans="2:7" x14ac:dyDescent="0.35">
      <c r="B2219" s="133">
        <v>45203</v>
      </c>
      <c r="C2219">
        <v>452.73739599999999</v>
      </c>
      <c r="D2219">
        <f t="shared" si="68"/>
        <v>-9.6818705554607698E-3</v>
      </c>
      <c r="F2219">
        <v>19436.099609000001</v>
      </c>
      <c r="G2219">
        <f t="shared" si="69"/>
        <v>-4.7555972391772807E-3</v>
      </c>
    </row>
    <row r="2220" spans="2:7" x14ac:dyDescent="0.35">
      <c r="B2220" s="133">
        <v>45204</v>
      </c>
      <c r="C2220">
        <v>453.38076799999999</v>
      </c>
      <c r="D2220">
        <f t="shared" si="68"/>
        <v>1.4200622693121075E-3</v>
      </c>
      <c r="F2220">
        <v>19545.75</v>
      </c>
      <c r="G2220">
        <f t="shared" si="69"/>
        <v>5.625729989313823E-3</v>
      </c>
    </row>
    <row r="2221" spans="2:7" x14ac:dyDescent="0.35">
      <c r="B2221" s="133">
        <v>45205</v>
      </c>
      <c r="C2221">
        <v>455.45935100000003</v>
      </c>
      <c r="D2221">
        <f t="shared" si="68"/>
        <v>4.5741524404668867E-3</v>
      </c>
      <c r="F2221">
        <v>19653.5</v>
      </c>
      <c r="G2221">
        <f t="shared" si="69"/>
        <v>5.4975680085460219E-3</v>
      </c>
    </row>
    <row r="2222" spans="2:7" x14ac:dyDescent="0.35">
      <c r="B2222" s="133">
        <v>45208</v>
      </c>
      <c r="C2222">
        <v>455.60781900000001</v>
      </c>
      <c r="D2222">
        <f t="shared" si="68"/>
        <v>3.2592108727659081E-4</v>
      </c>
      <c r="F2222">
        <v>19512.349609000001</v>
      </c>
      <c r="G2222">
        <f t="shared" si="69"/>
        <v>-7.2078611091316675E-3</v>
      </c>
    </row>
    <row r="2223" spans="2:7" x14ac:dyDescent="0.35">
      <c r="B2223" s="133">
        <v>45209</v>
      </c>
      <c r="C2223">
        <v>453.62820399999998</v>
      </c>
      <c r="D2223">
        <f t="shared" si="68"/>
        <v>-4.3544647988846465E-3</v>
      </c>
      <c r="F2223">
        <v>19689.849609000001</v>
      </c>
      <c r="G2223">
        <f t="shared" si="69"/>
        <v>9.0556762902987732E-3</v>
      </c>
    </row>
    <row r="2224" spans="2:7" x14ac:dyDescent="0.35">
      <c r="B2224" s="133">
        <v>45210</v>
      </c>
      <c r="C2224">
        <v>455.75631700000002</v>
      </c>
      <c r="D2224">
        <f t="shared" si="68"/>
        <v>4.6803455208669093E-3</v>
      </c>
      <c r="F2224">
        <v>19811.349609000001</v>
      </c>
      <c r="G2224">
        <f t="shared" si="69"/>
        <v>6.1517313688468711E-3</v>
      </c>
    </row>
    <row r="2225" spans="2:7" x14ac:dyDescent="0.35">
      <c r="B2225" s="133">
        <v>45211</v>
      </c>
      <c r="C2225">
        <v>473.028412</v>
      </c>
      <c r="D2225">
        <f t="shared" si="68"/>
        <v>3.7197180209279812E-2</v>
      </c>
      <c r="F2225">
        <v>19794</v>
      </c>
      <c r="G2225">
        <f t="shared" si="69"/>
        <v>-8.7612457817302827E-4</v>
      </c>
    </row>
    <row r="2226" spans="2:7" x14ac:dyDescent="0.35">
      <c r="B2226" s="133">
        <v>45212</v>
      </c>
      <c r="C2226">
        <v>467.68347199999999</v>
      </c>
      <c r="D2226">
        <f t="shared" si="68"/>
        <v>-1.1363729126265945E-2</v>
      </c>
      <c r="F2226">
        <v>19751.050781000002</v>
      </c>
      <c r="G2226">
        <f t="shared" si="69"/>
        <v>-2.1721674413905613E-3</v>
      </c>
    </row>
    <row r="2227" spans="2:7" x14ac:dyDescent="0.35">
      <c r="B2227" s="133">
        <v>45215</v>
      </c>
      <c r="C2227">
        <v>475.75039700000002</v>
      </c>
      <c r="D2227">
        <f t="shared" si="68"/>
        <v>1.7101615432842547E-2</v>
      </c>
      <c r="F2227">
        <v>19731.75</v>
      </c>
      <c r="G2227">
        <f t="shared" si="69"/>
        <v>-9.7768051686406747E-4</v>
      </c>
    </row>
    <row r="2228" spans="2:7" x14ac:dyDescent="0.35">
      <c r="B2228" s="133">
        <v>45216</v>
      </c>
      <c r="C2228">
        <v>481.68923999999998</v>
      </c>
      <c r="D2228">
        <f t="shared" si="68"/>
        <v>1.2405835184396462E-2</v>
      </c>
      <c r="F2228">
        <v>19811.5</v>
      </c>
      <c r="G2228">
        <f t="shared" si="69"/>
        <v>4.0335636613206176E-3</v>
      </c>
    </row>
    <row r="2229" spans="2:7" x14ac:dyDescent="0.35">
      <c r="B2229" s="133">
        <v>45217</v>
      </c>
      <c r="C2229">
        <v>476.09683200000001</v>
      </c>
      <c r="D2229">
        <f t="shared" si="68"/>
        <v>-1.167791371813119E-2</v>
      </c>
      <c r="F2229">
        <v>19671.099609000001</v>
      </c>
      <c r="G2229">
        <f t="shared" si="69"/>
        <v>-7.1120434921284658E-3</v>
      </c>
    </row>
    <row r="2230" spans="2:7" x14ac:dyDescent="0.35">
      <c r="B2230" s="133">
        <v>45218</v>
      </c>
      <c r="C2230">
        <v>452.78689600000001</v>
      </c>
      <c r="D2230">
        <f t="shared" si="68"/>
        <v>-5.0199675573185699E-2</v>
      </c>
      <c r="F2230">
        <v>19624.699218999998</v>
      </c>
      <c r="G2230">
        <f t="shared" si="69"/>
        <v>-2.3615965547977981E-3</v>
      </c>
    </row>
    <row r="2231" spans="2:7" x14ac:dyDescent="0.35">
      <c r="B2231" s="133">
        <v>45219</v>
      </c>
      <c r="C2231">
        <v>398.89193699999998</v>
      </c>
      <c r="D2231">
        <f t="shared" si="68"/>
        <v>-0.12673104091978943</v>
      </c>
      <c r="F2231">
        <v>19542.650390999999</v>
      </c>
      <c r="G2231">
        <f t="shared" si="69"/>
        <v>-4.1896604613594476E-3</v>
      </c>
    </row>
    <row r="2232" spans="2:7" x14ac:dyDescent="0.35">
      <c r="B2232" s="133">
        <v>45222</v>
      </c>
      <c r="C2232">
        <v>388.05355800000001</v>
      </c>
      <c r="D2232">
        <f t="shared" si="68"/>
        <v>-2.7547179441442946E-2</v>
      </c>
      <c r="F2232">
        <v>19281.75</v>
      </c>
      <c r="G2232">
        <f t="shared" si="69"/>
        <v>-1.344022397115786E-2</v>
      </c>
    </row>
    <row r="2233" spans="2:7" x14ac:dyDescent="0.35">
      <c r="B2233" s="133">
        <v>45224</v>
      </c>
      <c r="C2233">
        <v>395.27914399999997</v>
      </c>
      <c r="D2233">
        <f t="shared" si="68"/>
        <v>1.8448842801973793E-2</v>
      </c>
      <c r="F2233">
        <v>19122.150390999999</v>
      </c>
      <c r="G2233">
        <f t="shared" si="69"/>
        <v>-8.3116832503990681E-3</v>
      </c>
    </row>
    <row r="2234" spans="2:7" x14ac:dyDescent="0.35">
      <c r="B2234" s="133">
        <v>45225</v>
      </c>
      <c r="C2234">
        <v>382.80758700000001</v>
      </c>
      <c r="D2234">
        <f t="shared" si="68"/>
        <v>-3.2059729850011126E-2</v>
      </c>
      <c r="F2234">
        <v>18857.25</v>
      </c>
      <c r="G2234">
        <f t="shared" si="69"/>
        <v>-1.3949914114624791E-2</v>
      </c>
    </row>
    <row r="2235" spans="2:7" x14ac:dyDescent="0.35">
      <c r="B2235" s="133">
        <v>45226</v>
      </c>
      <c r="C2235">
        <v>378.45245399999999</v>
      </c>
      <c r="D2235">
        <f t="shared" si="68"/>
        <v>-1.1442031053418907E-2</v>
      </c>
      <c r="F2235">
        <v>19047.25</v>
      </c>
      <c r="G2235">
        <f t="shared" si="69"/>
        <v>1.0025278863763394E-2</v>
      </c>
    </row>
    <row r="2236" spans="2:7" x14ac:dyDescent="0.35">
      <c r="B2236" s="133">
        <v>45229</v>
      </c>
      <c r="C2236">
        <v>381.07540899999998</v>
      </c>
      <c r="D2236">
        <f t="shared" si="68"/>
        <v>6.9068313486794122E-3</v>
      </c>
      <c r="F2236">
        <v>19140.900390999999</v>
      </c>
      <c r="G2236">
        <f t="shared" si="69"/>
        <v>4.9046930934849653E-3</v>
      </c>
    </row>
    <row r="2237" spans="2:7" x14ac:dyDescent="0.35">
      <c r="B2237" s="133">
        <v>45230</v>
      </c>
      <c r="C2237">
        <v>378.89782700000001</v>
      </c>
      <c r="D2237">
        <f t="shared" si="68"/>
        <v>-5.7306964411909574E-3</v>
      </c>
      <c r="F2237">
        <v>19079.599609000001</v>
      </c>
      <c r="G2237">
        <f t="shared" si="69"/>
        <v>-3.2077463436403653E-3</v>
      </c>
    </row>
    <row r="2238" spans="2:7" x14ac:dyDescent="0.35">
      <c r="B2238" s="133">
        <v>45231</v>
      </c>
      <c r="C2238">
        <v>376.67077599999999</v>
      </c>
      <c r="D2238">
        <f t="shared" si="68"/>
        <v>-5.8950502723973865E-3</v>
      </c>
      <c r="F2238">
        <v>18989.150390999999</v>
      </c>
      <c r="G2238">
        <f t="shared" si="69"/>
        <v>-4.7518969337931767E-3</v>
      </c>
    </row>
    <row r="2239" spans="2:7" x14ac:dyDescent="0.35">
      <c r="B2239" s="133">
        <v>45232</v>
      </c>
      <c r="C2239">
        <v>386.02444500000001</v>
      </c>
      <c r="D2239">
        <f t="shared" si="68"/>
        <v>2.4529163761898353E-2</v>
      </c>
      <c r="F2239">
        <v>19133.25</v>
      </c>
      <c r="G2239">
        <f t="shared" si="69"/>
        <v>7.5598752343166336E-3</v>
      </c>
    </row>
    <row r="2240" spans="2:7" x14ac:dyDescent="0.35">
      <c r="B2240" s="133">
        <v>45233</v>
      </c>
      <c r="C2240">
        <v>396.07098400000001</v>
      </c>
      <c r="D2240">
        <f t="shared" si="68"/>
        <v>2.5692751240741291E-2</v>
      </c>
      <c r="F2240">
        <v>19230.599609000001</v>
      </c>
      <c r="G2240">
        <f t="shared" si="69"/>
        <v>5.0750807825810096E-3</v>
      </c>
    </row>
    <row r="2241" spans="2:7" x14ac:dyDescent="0.35">
      <c r="B2241" s="133">
        <v>45236</v>
      </c>
      <c r="C2241">
        <v>397.30822799999999</v>
      </c>
      <c r="D2241">
        <f t="shared" si="68"/>
        <v>3.1189246812795657E-3</v>
      </c>
      <c r="F2241">
        <v>19411.75</v>
      </c>
      <c r="G2241">
        <f t="shared" si="69"/>
        <v>9.3758127984548932E-3</v>
      </c>
    </row>
    <row r="2242" spans="2:7" x14ac:dyDescent="0.35">
      <c r="B2242" s="133">
        <v>45237</v>
      </c>
      <c r="C2242">
        <v>396.169983</v>
      </c>
      <c r="D2242">
        <f t="shared" si="68"/>
        <v>-2.8690032441435688E-3</v>
      </c>
      <c r="F2242">
        <v>19406.699218999998</v>
      </c>
      <c r="G2242">
        <f t="shared" si="69"/>
        <v>-2.6022580139708329E-4</v>
      </c>
    </row>
    <row r="2243" spans="2:7" x14ac:dyDescent="0.35">
      <c r="B2243" s="133">
        <v>45238</v>
      </c>
      <c r="C2243">
        <v>391.91381799999999</v>
      </c>
      <c r="D2243">
        <f t="shared" si="68"/>
        <v>-1.080140557441122E-2</v>
      </c>
      <c r="F2243">
        <v>19443.5</v>
      </c>
      <c r="G2243">
        <f t="shared" si="69"/>
        <v>1.89449695222504E-3</v>
      </c>
    </row>
    <row r="2244" spans="2:7" x14ac:dyDescent="0.35">
      <c r="B2244" s="133">
        <v>45239</v>
      </c>
      <c r="C2244">
        <v>390.92401100000001</v>
      </c>
      <c r="D2244">
        <f t="shared" si="68"/>
        <v>-2.5287677493087573E-3</v>
      </c>
      <c r="F2244">
        <v>19395.300781000002</v>
      </c>
      <c r="G2244">
        <f t="shared" si="69"/>
        <v>-2.4820150352037663E-3</v>
      </c>
    </row>
    <row r="2245" spans="2:7" x14ac:dyDescent="0.35">
      <c r="B2245" s="133">
        <v>45240</v>
      </c>
      <c r="C2245">
        <v>390.28060900000003</v>
      </c>
      <c r="D2245">
        <f t="shared" si="68"/>
        <v>-1.6472051726415025E-3</v>
      </c>
      <c r="F2245">
        <v>19425.349609000001</v>
      </c>
      <c r="G2245">
        <f t="shared" si="69"/>
        <v>1.5480850371795696E-3</v>
      </c>
    </row>
    <row r="2246" spans="2:7" x14ac:dyDescent="0.35">
      <c r="B2246" s="133">
        <v>45243</v>
      </c>
      <c r="C2246">
        <v>388.39999399999999</v>
      </c>
      <c r="D2246">
        <f t="shared" si="68"/>
        <v>-4.8302696875152547E-3</v>
      </c>
      <c r="F2246">
        <v>19443.550781000002</v>
      </c>
      <c r="G2246">
        <f t="shared" si="69"/>
        <v>9.3654171575444263E-4</v>
      </c>
    </row>
    <row r="2247" spans="2:7" x14ac:dyDescent="0.35">
      <c r="B2247" s="133">
        <v>45245</v>
      </c>
      <c r="C2247">
        <v>387.29998799999998</v>
      </c>
      <c r="D2247">
        <f t="shared" ref="D2247:D2310" si="70">LN(C2247/C2246)</f>
        <v>-2.8361654322054944E-3</v>
      </c>
      <c r="F2247">
        <v>19675.449218999998</v>
      </c>
      <c r="G2247">
        <f t="shared" si="69"/>
        <v>1.1856190315502283E-2</v>
      </c>
    </row>
    <row r="2248" spans="2:7" x14ac:dyDescent="0.35">
      <c r="B2248" s="133">
        <v>45246</v>
      </c>
      <c r="C2248">
        <v>388.20001200000002</v>
      </c>
      <c r="D2248">
        <f t="shared" si="70"/>
        <v>2.3211461098380276E-3</v>
      </c>
      <c r="F2248">
        <v>19765.199218999998</v>
      </c>
      <c r="G2248">
        <f t="shared" ref="G2248:G2311" si="71">LN(F2248/F2247)</f>
        <v>4.5511500682735529E-3</v>
      </c>
    </row>
    <row r="2249" spans="2:7" x14ac:dyDescent="0.35">
      <c r="B2249" s="133">
        <v>45247</v>
      </c>
      <c r="C2249">
        <v>388.04998799999998</v>
      </c>
      <c r="D2249">
        <f t="shared" si="70"/>
        <v>-3.8653527051320745E-4</v>
      </c>
      <c r="F2249">
        <v>19731.800781000002</v>
      </c>
      <c r="G2249">
        <f t="shared" si="71"/>
        <v>-1.6911889996856155E-3</v>
      </c>
    </row>
    <row r="2250" spans="2:7" x14ac:dyDescent="0.35">
      <c r="B2250" s="133">
        <v>45250</v>
      </c>
      <c r="C2250">
        <v>385.25</v>
      </c>
      <c r="D2250">
        <f t="shared" si="70"/>
        <v>-7.2416921760721275E-3</v>
      </c>
      <c r="F2250">
        <v>19694</v>
      </c>
      <c r="G2250">
        <f t="shared" si="71"/>
        <v>-1.9175662553034295E-3</v>
      </c>
    </row>
    <row r="2251" spans="2:7" x14ac:dyDescent="0.35">
      <c r="B2251" s="133">
        <v>45251</v>
      </c>
      <c r="C2251">
        <v>388.5</v>
      </c>
      <c r="D2251">
        <f t="shared" si="70"/>
        <v>8.4006956074769192E-3</v>
      </c>
      <c r="F2251">
        <v>19783.400390999999</v>
      </c>
      <c r="G2251">
        <f t="shared" si="71"/>
        <v>4.5292011602560793E-3</v>
      </c>
    </row>
    <row r="2252" spans="2:7" x14ac:dyDescent="0.35">
      <c r="B2252" s="133">
        <v>45252</v>
      </c>
      <c r="C2252">
        <v>389.54998799999998</v>
      </c>
      <c r="D2252">
        <f t="shared" si="70"/>
        <v>2.699026164389857E-3</v>
      </c>
      <c r="F2252">
        <v>19811.849609000001</v>
      </c>
      <c r="G2252">
        <f t="shared" si="71"/>
        <v>1.4370018068115152E-3</v>
      </c>
    </row>
    <row r="2253" spans="2:7" x14ac:dyDescent="0.35">
      <c r="B2253" s="133">
        <v>45253</v>
      </c>
      <c r="C2253">
        <v>390.20001200000002</v>
      </c>
      <c r="D2253">
        <f t="shared" si="70"/>
        <v>1.6672629703782607E-3</v>
      </c>
      <c r="F2253">
        <v>19802</v>
      </c>
      <c r="G2253">
        <f t="shared" si="71"/>
        <v>-4.9728109235498696E-4</v>
      </c>
    </row>
    <row r="2254" spans="2:7" x14ac:dyDescent="0.35">
      <c r="B2254" s="133">
        <v>45254</v>
      </c>
      <c r="C2254">
        <v>392.04998799999998</v>
      </c>
      <c r="D2254">
        <f t="shared" si="70"/>
        <v>4.7298931261196058E-3</v>
      </c>
      <c r="F2254">
        <v>19794.699218999998</v>
      </c>
      <c r="G2254">
        <f t="shared" si="71"/>
        <v>-3.687570543369387E-4</v>
      </c>
    </row>
    <row r="2255" spans="2:7" x14ac:dyDescent="0.35">
      <c r="B2255" s="133">
        <v>45258</v>
      </c>
      <c r="C2255">
        <v>389.35000600000001</v>
      </c>
      <c r="D2255">
        <f t="shared" si="70"/>
        <v>-6.9106546352954807E-3</v>
      </c>
      <c r="F2255">
        <v>19889.699218999998</v>
      </c>
      <c r="G2255">
        <f t="shared" si="71"/>
        <v>4.7877848833306098E-3</v>
      </c>
    </row>
    <row r="2256" spans="2:7" x14ac:dyDescent="0.35">
      <c r="B2256" s="133">
        <v>45259</v>
      </c>
      <c r="C2256">
        <v>390.29998799999998</v>
      </c>
      <c r="D2256">
        <f t="shared" si="70"/>
        <v>2.4369460076943054E-3</v>
      </c>
      <c r="F2256">
        <v>20096.599609000001</v>
      </c>
      <c r="G2256">
        <f t="shared" si="71"/>
        <v>1.0348656542640108E-2</v>
      </c>
    </row>
    <row r="2257" spans="2:7" x14ac:dyDescent="0.35">
      <c r="B2257" s="133">
        <v>45260</v>
      </c>
      <c r="C2257">
        <v>389</v>
      </c>
      <c r="D2257">
        <f t="shared" si="70"/>
        <v>-3.3362998225421403E-3</v>
      </c>
      <c r="F2257">
        <v>20133.150390999999</v>
      </c>
      <c r="G2257">
        <f t="shared" si="71"/>
        <v>1.8171026196848431E-3</v>
      </c>
    </row>
    <row r="2258" spans="2:7" x14ac:dyDescent="0.35">
      <c r="B2258" s="133">
        <v>45261</v>
      </c>
      <c r="C2258">
        <v>394.70001200000002</v>
      </c>
      <c r="D2258">
        <f t="shared" si="70"/>
        <v>1.4546669453192227E-2</v>
      </c>
      <c r="F2258">
        <v>20267.900390999999</v>
      </c>
      <c r="G2258">
        <f t="shared" si="71"/>
        <v>6.6706433155104099E-3</v>
      </c>
    </row>
    <row r="2259" spans="2:7" x14ac:dyDescent="0.35">
      <c r="B2259" s="133">
        <v>45264</v>
      </c>
      <c r="C2259">
        <v>401.60000600000001</v>
      </c>
      <c r="D2259">
        <f t="shared" si="70"/>
        <v>1.7330570246119812E-2</v>
      </c>
      <c r="F2259">
        <v>20686.800781000002</v>
      </c>
      <c r="G2259">
        <f t="shared" si="71"/>
        <v>2.0457480453186832E-2</v>
      </c>
    </row>
    <row r="2260" spans="2:7" x14ac:dyDescent="0.35">
      <c r="B2260" s="133">
        <v>45265</v>
      </c>
      <c r="C2260">
        <v>403.54998799999998</v>
      </c>
      <c r="D2260">
        <f t="shared" si="70"/>
        <v>4.843782716530208E-3</v>
      </c>
      <c r="F2260">
        <v>20855.099609000001</v>
      </c>
      <c r="G2260">
        <f t="shared" si="71"/>
        <v>8.1026504418481721E-3</v>
      </c>
    </row>
    <row r="2261" spans="2:7" x14ac:dyDescent="0.35">
      <c r="B2261" s="133">
        <v>45266</v>
      </c>
      <c r="C2261">
        <v>400.85000600000001</v>
      </c>
      <c r="D2261">
        <f t="shared" si="70"/>
        <v>-6.7130585771355399E-3</v>
      </c>
      <c r="F2261">
        <v>20937.699218999998</v>
      </c>
      <c r="G2261">
        <f t="shared" si="71"/>
        <v>3.9528205751447774E-3</v>
      </c>
    </row>
    <row r="2262" spans="2:7" x14ac:dyDescent="0.35">
      <c r="B2262" s="133">
        <v>45267</v>
      </c>
      <c r="C2262">
        <v>407.95001200000002</v>
      </c>
      <c r="D2262">
        <f t="shared" si="70"/>
        <v>1.7557339833025275E-2</v>
      </c>
      <c r="F2262">
        <v>20901.150390999999</v>
      </c>
      <c r="G2262">
        <f t="shared" si="71"/>
        <v>-1.7471243897776809E-3</v>
      </c>
    </row>
    <row r="2263" spans="2:7" x14ac:dyDescent="0.35">
      <c r="B2263" s="133">
        <v>45268</v>
      </c>
      <c r="C2263">
        <v>401.64999399999999</v>
      </c>
      <c r="D2263">
        <f t="shared" si="70"/>
        <v>-1.5563599608736167E-2</v>
      </c>
      <c r="F2263">
        <v>20969.400390999999</v>
      </c>
      <c r="G2263">
        <f t="shared" si="71"/>
        <v>3.2600507598618675E-3</v>
      </c>
    </row>
    <row r="2264" spans="2:7" x14ac:dyDescent="0.35">
      <c r="B2264" s="133">
        <v>45271</v>
      </c>
      <c r="C2264">
        <v>401.85000600000001</v>
      </c>
      <c r="D2264">
        <f t="shared" si="70"/>
        <v>4.9785190822955417E-4</v>
      </c>
      <c r="F2264">
        <v>20997.099609000001</v>
      </c>
      <c r="G2264">
        <f t="shared" si="71"/>
        <v>1.3200634802670913E-3</v>
      </c>
    </row>
    <row r="2265" spans="2:7" x14ac:dyDescent="0.35">
      <c r="B2265" s="133">
        <v>45272</v>
      </c>
      <c r="C2265">
        <v>394.75</v>
      </c>
      <c r="D2265">
        <f t="shared" si="70"/>
        <v>-1.7826246453920259E-2</v>
      </c>
      <c r="F2265">
        <v>20906.400390999999</v>
      </c>
      <c r="G2265">
        <f t="shared" si="71"/>
        <v>-4.3289634346215409E-3</v>
      </c>
    </row>
    <row r="2266" spans="2:7" x14ac:dyDescent="0.35">
      <c r="B2266" s="133">
        <v>45273</v>
      </c>
      <c r="C2266">
        <v>396.29998799999998</v>
      </c>
      <c r="D2266">
        <f t="shared" si="70"/>
        <v>3.9188167805465279E-3</v>
      </c>
      <c r="F2266">
        <v>20926.349609000001</v>
      </c>
      <c r="G2266">
        <f t="shared" si="71"/>
        <v>9.5376084585647276E-4</v>
      </c>
    </row>
    <row r="2267" spans="2:7" x14ac:dyDescent="0.35">
      <c r="B2267" s="133">
        <v>45274</v>
      </c>
      <c r="C2267">
        <v>398.20001200000002</v>
      </c>
      <c r="D2267">
        <f t="shared" si="70"/>
        <v>4.7829518494076828E-3</v>
      </c>
      <c r="F2267">
        <v>21182.699218999998</v>
      </c>
      <c r="G2267">
        <f t="shared" si="71"/>
        <v>1.217566219344716E-2</v>
      </c>
    </row>
    <row r="2268" spans="2:7" x14ac:dyDescent="0.35">
      <c r="B2268" s="133">
        <v>45275</v>
      </c>
      <c r="C2268">
        <v>400.45001200000002</v>
      </c>
      <c r="D2268">
        <f t="shared" si="70"/>
        <v>5.6345229702730775E-3</v>
      </c>
      <c r="F2268">
        <v>21456.650390999999</v>
      </c>
      <c r="G2268">
        <f t="shared" si="71"/>
        <v>1.2849864927176624E-2</v>
      </c>
    </row>
    <row r="2269" spans="2:7" x14ac:dyDescent="0.35">
      <c r="B2269" s="133">
        <v>45278</v>
      </c>
      <c r="C2269">
        <v>408.20001200000002</v>
      </c>
      <c r="D2269">
        <f t="shared" si="70"/>
        <v>1.9168335037119382E-2</v>
      </c>
      <c r="F2269">
        <v>21418.650390999999</v>
      </c>
      <c r="G2269">
        <f t="shared" si="71"/>
        <v>-1.7725827810764314E-3</v>
      </c>
    </row>
    <row r="2270" spans="2:7" x14ac:dyDescent="0.35">
      <c r="B2270" s="133">
        <v>45279</v>
      </c>
      <c r="C2270">
        <v>407.20001200000002</v>
      </c>
      <c r="D2270">
        <f t="shared" si="70"/>
        <v>-2.4527850672375643E-3</v>
      </c>
      <c r="F2270">
        <v>21453.099609000001</v>
      </c>
      <c r="G2270">
        <f t="shared" si="71"/>
        <v>1.6070827719595188E-3</v>
      </c>
    </row>
    <row r="2271" spans="2:7" x14ac:dyDescent="0.35">
      <c r="B2271" s="133">
        <v>45280</v>
      </c>
      <c r="C2271">
        <v>398.20001200000002</v>
      </c>
      <c r="D2271">
        <f t="shared" si="70"/>
        <v>-2.2350072940155018E-2</v>
      </c>
      <c r="F2271">
        <v>21150.150390999999</v>
      </c>
      <c r="G2271">
        <f t="shared" si="71"/>
        <v>-1.4222122697839379E-2</v>
      </c>
    </row>
    <row r="2272" spans="2:7" x14ac:dyDescent="0.35">
      <c r="B2272" s="133">
        <v>45281</v>
      </c>
      <c r="C2272">
        <v>402.39999399999999</v>
      </c>
      <c r="D2272">
        <f t="shared" si="70"/>
        <v>1.0492182109286735E-2</v>
      </c>
      <c r="F2272">
        <v>21255.050781000002</v>
      </c>
      <c r="G2272">
        <f t="shared" si="71"/>
        <v>4.9475347872831076E-3</v>
      </c>
    </row>
    <row r="2273" spans="2:7" x14ac:dyDescent="0.35">
      <c r="B2273" s="133">
        <v>45282</v>
      </c>
      <c r="C2273">
        <v>408.14999399999999</v>
      </c>
      <c r="D2273">
        <f t="shared" si="70"/>
        <v>1.4188135321894601E-2</v>
      </c>
      <c r="F2273">
        <v>21349.400390999999</v>
      </c>
      <c r="G2273">
        <f t="shared" si="71"/>
        <v>4.4291036097024337E-3</v>
      </c>
    </row>
    <row r="2274" spans="2:7" x14ac:dyDescent="0.35">
      <c r="B2274" s="133">
        <v>45286</v>
      </c>
      <c r="C2274">
        <v>411.75</v>
      </c>
      <c r="D2274">
        <f t="shared" si="70"/>
        <v>8.7816298608625297E-3</v>
      </c>
      <c r="F2274">
        <v>21441.349609000001</v>
      </c>
      <c r="G2274">
        <f t="shared" si="71"/>
        <v>4.2976278528469069E-3</v>
      </c>
    </row>
    <row r="2275" spans="2:7" x14ac:dyDescent="0.35">
      <c r="B2275" s="133">
        <v>45287</v>
      </c>
      <c r="C2275">
        <v>410.75</v>
      </c>
      <c r="D2275">
        <f t="shared" si="70"/>
        <v>-2.4316121403722209E-3</v>
      </c>
      <c r="F2275">
        <v>21654.75</v>
      </c>
      <c r="G2275">
        <f t="shared" si="71"/>
        <v>9.9035475196282922E-3</v>
      </c>
    </row>
    <row r="2276" spans="2:7" x14ac:dyDescent="0.35">
      <c r="B2276" s="133">
        <v>45288</v>
      </c>
      <c r="C2276">
        <v>413.85000600000001</v>
      </c>
      <c r="D2276">
        <f t="shared" si="70"/>
        <v>7.5188469120337879E-3</v>
      </c>
      <c r="F2276">
        <v>21778.699218999998</v>
      </c>
      <c r="G2276">
        <f t="shared" si="71"/>
        <v>5.7075621536938712E-3</v>
      </c>
    </row>
    <row r="2277" spans="2:7" x14ac:dyDescent="0.35">
      <c r="B2277" s="133">
        <v>45289</v>
      </c>
      <c r="C2277">
        <v>418.10000600000001</v>
      </c>
      <c r="D2277">
        <f t="shared" si="70"/>
        <v>1.0217048883741918E-2</v>
      </c>
      <c r="F2277">
        <v>21731.400390999999</v>
      </c>
      <c r="G2277">
        <f t="shared" si="71"/>
        <v>-2.1741548309727266E-3</v>
      </c>
    </row>
    <row r="2278" spans="2:7" x14ac:dyDescent="0.35">
      <c r="B2278" s="133">
        <v>45292</v>
      </c>
      <c r="C2278">
        <v>420.5</v>
      </c>
      <c r="D2278">
        <f t="shared" si="70"/>
        <v>5.723826699849657E-3</v>
      </c>
      <c r="F2278">
        <v>21741.900390999999</v>
      </c>
      <c r="G2278">
        <f t="shared" si="71"/>
        <v>4.8305511729261776E-4</v>
      </c>
    </row>
    <row r="2279" spans="2:7" x14ac:dyDescent="0.35">
      <c r="B2279" s="133">
        <v>45293</v>
      </c>
      <c r="C2279">
        <v>425.85000600000001</v>
      </c>
      <c r="D2279">
        <f t="shared" si="70"/>
        <v>1.2642706263555204E-2</v>
      </c>
      <c r="F2279">
        <v>21665.800781000002</v>
      </c>
      <c r="G2279">
        <f t="shared" si="71"/>
        <v>-3.506275886958675E-3</v>
      </c>
    </row>
    <row r="2280" spans="2:7" x14ac:dyDescent="0.35">
      <c r="B2280" s="133">
        <v>45294</v>
      </c>
      <c r="C2280">
        <v>422.10000600000001</v>
      </c>
      <c r="D2280">
        <f t="shared" si="70"/>
        <v>-8.8449186734638561E-3</v>
      </c>
      <c r="F2280">
        <v>21517.349609000001</v>
      </c>
      <c r="G2280">
        <f t="shared" si="71"/>
        <v>-6.8754481993488006E-3</v>
      </c>
    </row>
    <row r="2281" spans="2:7" x14ac:dyDescent="0.35">
      <c r="B2281" s="133">
        <v>45295</v>
      </c>
      <c r="C2281">
        <v>424.25</v>
      </c>
      <c r="D2281">
        <f t="shared" si="70"/>
        <v>5.0806371112415505E-3</v>
      </c>
      <c r="F2281">
        <v>21658.599609000001</v>
      </c>
      <c r="G2281">
        <f t="shared" si="71"/>
        <v>6.5430178828760899E-3</v>
      </c>
    </row>
    <row r="2282" spans="2:7" x14ac:dyDescent="0.35">
      <c r="B2282" s="133">
        <v>45296</v>
      </c>
      <c r="C2282">
        <v>430.35000600000001</v>
      </c>
      <c r="D2282">
        <f t="shared" si="70"/>
        <v>1.4275940923287732E-2</v>
      </c>
      <c r="F2282">
        <v>21710.800781000002</v>
      </c>
      <c r="G2282">
        <f t="shared" si="71"/>
        <v>2.4072824036961609E-3</v>
      </c>
    </row>
    <row r="2283" spans="2:7" x14ac:dyDescent="0.35">
      <c r="B2283" s="133">
        <v>45299</v>
      </c>
      <c r="C2283">
        <v>424.75</v>
      </c>
      <c r="D2283">
        <f t="shared" si="70"/>
        <v>-1.3098084485582126E-2</v>
      </c>
      <c r="F2283">
        <v>21513</v>
      </c>
      <c r="G2283">
        <f t="shared" si="71"/>
        <v>-9.1524649937773459E-3</v>
      </c>
    </row>
    <row r="2284" spans="2:7" x14ac:dyDescent="0.35">
      <c r="B2284" s="133">
        <v>45300</v>
      </c>
      <c r="C2284">
        <v>429.04998799999998</v>
      </c>
      <c r="D2284">
        <f t="shared" si="70"/>
        <v>1.0072673732319848E-2</v>
      </c>
      <c r="F2284">
        <v>21544.849609000001</v>
      </c>
      <c r="G2284">
        <f t="shared" si="71"/>
        <v>1.4793871546314675E-3</v>
      </c>
    </row>
    <row r="2285" spans="2:7" x14ac:dyDescent="0.35">
      <c r="B2285" s="133">
        <v>45301</v>
      </c>
      <c r="C2285">
        <v>417.85000600000001</v>
      </c>
      <c r="D2285">
        <f t="shared" si="70"/>
        <v>-2.645090347769637E-2</v>
      </c>
      <c r="F2285">
        <v>21618.699218999998</v>
      </c>
      <c r="G2285">
        <f t="shared" si="71"/>
        <v>3.4218540441864616E-3</v>
      </c>
    </row>
    <row r="2286" spans="2:7" x14ac:dyDescent="0.35">
      <c r="B2286" s="133">
        <v>45302</v>
      </c>
      <c r="C2286">
        <v>425.04998799999998</v>
      </c>
      <c r="D2286">
        <f t="shared" si="70"/>
        <v>1.7084250024729759E-2</v>
      </c>
      <c r="F2286">
        <v>21647.199218999998</v>
      </c>
      <c r="G2286">
        <f t="shared" si="71"/>
        <v>1.317434984643736E-3</v>
      </c>
    </row>
    <row r="2287" spans="2:7" x14ac:dyDescent="0.35">
      <c r="B2287" s="133">
        <v>45303</v>
      </c>
      <c r="C2287">
        <v>428</v>
      </c>
      <c r="D2287">
        <f t="shared" si="70"/>
        <v>6.9164147504020843E-3</v>
      </c>
      <c r="F2287">
        <v>21894.550781000002</v>
      </c>
      <c r="G2287">
        <f t="shared" si="71"/>
        <v>1.1361703323532759E-2</v>
      </c>
    </row>
    <row r="2288" spans="2:7" x14ac:dyDescent="0.35">
      <c r="B2288" s="133">
        <v>45306</v>
      </c>
      <c r="C2288">
        <v>432.75</v>
      </c>
      <c r="D2288">
        <f t="shared" si="70"/>
        <v>1.1036998474521892E-2</v>
      </c>
      <c r="F2288">
        <v>22097.449218999998</v>
      </c>
      <c r="G2288">
        <f t="shared" si="71"/>
        <v>9.2243988320185755E-3</v>
      </c>
    </row>
    <row r="2289" spans="2:7" x14ac:dyDescent="0.35">
      <c r="B2289" s="133">
        <v>45307</v>
      </c>
      <c r="C2289">
        <v>433.89999399999999</v>
      </c>
      <c r="D2289">
        <f t="shared" si="70"/>
        <v>2.6538849199152425E-3</v>
      </c>
      <c r="F2289">
        <v>22032.300781000002</v>
      </c>
      <c r="G2289">
        <f t="shared" si="71"/>
        <v>-2.9525880082762043E-3</v>
      </c>
    </row>
    <row r="2290" spans="2:7" x14ac:dyDescent="0.35">
      <c r="B2290" s="133">
        <v>45308</v>
      </c>
      <c r="C2290">
        <v>432.5</v>
      </c>
      <c r="D2290">
        <f t="shared" si="70"/>
        <v>-3.2317526042998598E-3</v>
      </c>
      <c r="F2290">
        <v>21571.949218999998</v>
      </c>
      <c r="G2290">
        <f t="shared" si="71"/>
        <v>-2.1115770450808806E-2</v>
      </c>
    </row>
    <row r="2291" spans="2:7" x14ac:dyDescent="0.35">
      <c r="B2291" s="133">
        <v>45310</v>
      </c>
      <c r="C2291">
        <v>446.04998799999998</v>
      </c>
      <c r="D2291">
        <f t="shared" si="70"/>
        <v>3.0848700085044443E-2</v>
      </c>
      <c r="F2291">
        <v>21622.400390999999</v>
      </c>
      <c r="G2291">
        <f t="shared" si="71"/>
        <v>2.3360090103418437E-3</v>
      </c>
    </row>
    <row r="2292" spans="2:7" x14ac:dyDescent="0.35">
      <c r="B2292" s="133">
        <v>45314</v>
      </c>
      <c r="C2292">
        <v>435.64999399999999</v>
      </c>
      <c r="D2292">
        <f t="shared" si="70"/>
        <v>-2.359187155220659E-2</v>
      </c>
      <c r="F2292">
        <v>21238.800781000002</v>
      </c>
      <c r="G2292">
        <f t="shared" si="71"/>
        <v>-1.7900098083924117E-2</v>
      </c>
    </row>
    <row r="2293" spans="2:7" x14ac:dyDescent="0.35">
      <c r="B2293" s="133">
        <v>45315</v>
      </c>
      <c r="C2293">
        <v>434.75</v>
      </c>
      <c r="D2293">
        <f t="shared" si="70"/>
        <v>-2.0680016703795083E-3</v>
      </c>
      <c r="F2293">
        <v>21453.949218999998</v>
      </c>
      <c r="G2293">
        <f t="shared" si="71"/>
        <v>1.0079006826348783E-2</v>
      </c>
    </row>
    <row r="2294" spans="2:7" x14ac:dyDescent="0.35">
      <c r="B2294" s="133">
        <v>45316</v>
      </c>
      <c r="C2294">
        <v>405.10000600000001</v>
      </c>
      <c r="D2294">
        <f t="shared" si="70"/>
        <v>-7.0637188214589905E-2</v>
      </c>
      <c r="F2294">
        <v>21352.599609000001</v>
      </c>
      <c r="G2294">
        <f t="shared" si="71"/>
        <v>-4.7352473932762307E-3</v>
      </c>
    </row>
    <row r="2295" spans="2:7" x14ac:dyDescent="0.35">
      <c r="B2295" s="133">
        <v>45320</v>
      </c>
      <c r="C2295">
        <v>418.60000600000001</v>
      </c>
      <c r="D2295">
        <f t="shared" si="70"/>
        <v>3.2781859325589302E-2</v>
      </c>
      <c r="F2295">
        <v>21737.599609000001</v>
      </c>
      <c r="G2295">
        <f t="shared" si="71"/>
        <v>1.7869968219613605E-2</v>
      </c>
    </row>
    <row r="2296" spans="2:7" x14ac:dyDescent="0.35">
      <c r="B2296" s="133">
        <v>45321</v>
      </c>
      <c r="C2296">
        <v>426.04998799999998</v>
      </c>
      <c r="D2296">
        <f t="shared" si="70"/>
        <v>1.7640857762864462E-2</v>
      </c>
      <c r="F2296">
        <v>21522.099609000001</v>
      </c>
      <c r="G2296">
        <f t="shared" si="71"/>
        <v>-9.9631660192192051E-3</v>
      </c>
    </row>
    <row r="2297" spans="2:7" x14ac:dyDescent="0.35">
      <c r="B2297" s="133">
        <v>45322</v>
      </c>
      <c r="C2297">
        <v>430.10000600000001</v>
      </c>
      <c r="D2297">
        <f t="shared" si="70"/>
        <v>9.4610716316783725E-3</v>
      </c>
      <c r="F2297">
        <v>21725.699218999998</v>
      </c>
      <c r="G2297">
        <f t="shared" si="71"/>
        <v>9.4155596194160345E-3</v>
      </c>
    </row>
    <row r="2298" spans="2:7" x14ac:dyDescent="0.35">
      <c r="B2298" s="133">
        <v>45323</v>
      </c>
      <c r="C2298">
        <v>439.54998799999998</v>
      </c>
      <c r="D2298">
        <f t="shared" si="70"/>
        <v>2.173369525660419E-2</v>
      </c>
      <c r="F2298">
        <v>21697.449218999998</v>
      </c>
      <c r="G2298">
        <f t="shared" si="71"/>
        <v>-1.3011495021332125E-3</v>
      </c>
    </row>
    <row r="2299" spans="2:7" x14ac:dyDescent="0.35">
      <c r="B2299" s="133">
        <v>45324</v>
      </c>
      <c r="C2299">
        <v>445.04998799999998</v>
      </c>
      <c r="D2299">
        <f t="shared" si="70"/>
        <v>1.2435159445138838E-2</v>
      </c>
      <c r="F2299">
        <v>21853.800781000002</v>
      </c>
      <c r="G2299">
        <f t="shared" si="71"/>
        <v>7.1801490758055739E-3</v>
      </c>
    </row>
    <row r="2300" spans="2:7" x14ac:dyDescent="0.35">
      <c r="B2300" s="133">
        <v>45327</v>
      </c>
      <c r="C2300">
        <v>440.10000600000001</v>
      </c>
      <c r="D2300">
        <f t="shared" si="70"/>
        <v>-1.1184620991366686E-2</v>
      </c>
      <c r="F2300">
        <v>21771.699218999998</v>
      </c>
      <c r="G2300">
        <f t="shared" si="71"/>
        <v>-3.7639297625866263E-3</v>
      </c>
    </row>
    <row r="2301" spans="2:7" x14ac:dyDescent="0.35">
      <c r="B2301" s="133">
        <v>45328</v>
      </c>
      <c r="C2301">
        <v>453.64999399999999</v>
      </c>
      <c r="D2301">
        <f t="shared" si="70"/>
        <v>3.0323974939271612E-2</v>
      </c>
      <c r="F2301">
        <v>21929.400390999999</v>
      </c>
      <c r="G2301">
        <f t="shared" si="71"/>
        <v>7.2172946654724002E-3</v>
      </c>
    </row>
    <row r="2302" spans="2:7" x14ac:dyDescent="0.35">
      <c r="B2302" s="133">
        <v>45329</v>
      </c>
      <c r="C2302">
        <v>449.35000600000001</v>
      </c>
      <c r="D2302">
        <f t="shared" si="70"/>
        <v>-9.5238549325796906E-3</v>
      </c>
      <c r="F2302">
        <v>21930.5</v>
      </c>
      <c r="G2302">
        <f t="shared" si="71"/>
        <v>5.0141883152057805E-5</v>
      </c>
    </row>
    <row r="2303" spans="2:7" x14ac:dyDescent="0.35">
      <c r="B2303" s="133">
        <v>45330</v>
      </c>
      <c r="C2303">
        <v>439.85000600000001</v>
      </c>
      <c r="D2303">
        <f t="shared" si="70"/>
        <v>-2.1368334117305387E-2</v>
      </c>
      <c r="F2303">
        <v>21717.949218999998</v>
      </c>
      <c r="G2303">
        <f t="shared" si="71"/>
        <v>-9.7392903942405355E-3</v>
      </c>
    </row>
    <row r="2304" spans="2:7" x14ac:dyDescent="0.35">
      <c r="B2304" s="133">
        <v>45331</v>
      </c>
      <c r="C2304">
        <v>439.95001200000002</v>
      </c>
      <c r="D2304">
        <f t="shared" si="70"/>
        <v>2.2733802769869585E-4</v>
      </c>
      <c r="F2304">
        <v>21782.5</v>
      </c>
      <c r="G2304">
        <f t="shared" si="71"/>
        <v>2.9678235300588801E-3</v>
      </c>
    </row>
    <row r="2305" spans="2:7" x14ac:dyDescent="0.35">
      <c r="B2305" s="133">
        <v>45334</v>
      </c>
      <c r="C2305">
        <v>426.64999399999999</v>
      </c>
      <c r="D2305">
        <f t="shared" si="70"/>
        <v>-3.0697120447851826E-2</v>
      </c>
      <c r="F2305">
        <v>21616.050781000002</v>
      </c>
      <c r="G2305">
        <f t="shared" si="71"/>
        <v>-7.6707646761708659E-3</v>
      </c>
    </row>
    <row r="2306" spans="2:7" x14ac:dyDescent="0.35">
      <c r="B2306" s="133">
        <v>45335</v>
      </c>
      <c r="C2306">
        <v>435.20001200000002</v>
      </c>
      <c r="D2306">
        <f t="shared" si="70"/>
        <v>1.9841732195717544E-2</v>
      </c>
      <c r="F2306">
        <v>21743.25</v>
      </c>
      <c r="G2306">
        <f t="shared" si="71"/>
        <v>5.8672340930509522E-3</v>
      </c>
    </row>
    <row r="2307" spans="2:7" x14ac:dyDescent="0.35">
      <c r="B2307" s="133">
        <v>45336</v>
      </c>
      <c r="C2307">
        <v>436.79998799999998</v>
      </c>
      <c r="D2307">
        <f t="shared" si="70"/>
        <v>3.6696738429053714E-3</v>
      </c>
      <c r="F2307">
        <v>21840.050781000002</v>
      </c>
      <c r="G2307">
        <f t="shared" si="71"/>
        <v>4.4421114711788298E-3</v>
      </c>
    </row>
    <row r="2308" spans="2:7" x14ac:dyDescent="0.35">
      <c r="B2308" s="133">
        <v>45337</v>
      </c>
      <c r="C2308">
        <v>444.60000600000001</v>
      </c>
      <c r="D2308">
        <f t="shared" si="70"/>
        <v>1.7699618067205353E-2</v>
      </c>
      <c r="F2308">
        <v>21910.75</v>
      </c>
      <c r="G2308">
        <f t="shared" si="71"/>
        <v>3.2319079549199526E-3</v>
      </c>
    </row>
    <row r="2309" spans="2:7" x14ac:dyDescent="0.35">
      <c r="B2309" s="133">
        <v>45338</v>
      </c>
      <c r="C2309">
        <v>439.64999399999999</v>
      </c>
      <c r="D2309">
        <f t="shared" si="70"/>
        <v>-1.1196072847581168E-2</v>
      </c>
      <c r="F2309">
        <v>22040.699218999998</v>
      </c>
      <c r="G2309">
        <f t="shared" si="71"/>
        <v>5.9133248152027137E-3</v>
      </c>
    </row>
    <row r="2310" spans="2:7" x14ac:dyDescent="0.35">
      <c r="B2310" s="133">
        <v>45341</v>
      </c>
      <c r="C2310">
        <v>439.95001200000002</v>
      </c>
      <c r="D2310">
        <f t="shared" si="70"/>
        <v>6.8216918960453774E-4</v>
      </c>
      <c r="F2310">
        <v>22122.25</v>
      </c>
      <c r="G2310">
        <f t="shared" si="71"/>
        <v>3.6931806020833687E-3</v>
      </c>
    </row>
    <row r="2311" spans="2:7" x14ac:dyDescent="0.35">
      <c r="B2311" s="133">
        <v>45342</v>
      </c>
      <c r="C2311">
        <v>439.70001200000002</v>
      </c>
      <c r="D2311">
        <f t="shared" ref="D2311:D2374" si="72">LN(C2311/C2310)</f>
        <v>-5.6840788929713435E-4</v>
      </c>
      <c r="F2311">
        <v>22196.949218999998</v>
      </c>
      <c r="G2311">
        <f t="shared" si="71"/>
        <v>3.3709674837500356E-3</v>
      </c>
    </row>
    <row r="2312" spans="2:7" x14ac:dyDescent="0.35">
      <c r="B2312" s="133">
        <v>45343</v>
      </c>
      <c r="C2312">
        <v>437.85000600000001</v>
      </c>
      <c r="D2312">
        <f t="shared" si="72"/>
        <v>-4.2163038065427217E-3</v>
      </c>
      <c r="F2312">
        <v>22055.050781000002</v>
      </c>
      <c r="G2312">
        <f t="shared" ref="G2312:G2375" si="73">LN(F2312/F2311)</f>
        <v>-6.413220841972489E-3</v>
      </c>
    </row>
    <row r="2313" spans="2:7" x14ac:dyDescent="0.35">
      <c r="B2313" s="133">
        <v>45344</v>
      </c>
      <c r="C2313">
        <v>441.5</v>
      </c>
      <c r="D2313">
        <f t="shared" si="72"/>
        <v>8.301620372458322E-3</v>
      </c>
      <c r="F2313">
        <v>22217.449218999998</v>
      </c>
      <c r="G2313">
        <f t="shared" si="73"/>
        <v>7.3363449718372191E-3</v>
      </c>
    </row>
    <row r="2314" spans="2:7" x14ac:dyDescent="0.35">
      <c r="B2314" s="133">
        <v>45345</v>
      </c>
      <c r="C2314">
        <v>437.79998799999998</v>
      </c>
      <c r="D2314">
        <f t="shared" si="72"/>
        <v>-8.4158623650286875E-3</v>
      </c>
      <c r="F2314">
        <v>22212.699218999998</v>
      </c>
      <c r="G2314">
        <f t="shared" si="73"/>
        <v>-2.1381877779337596E-4</v>
      </c>
    </row>
    <row r="2315" spans="2:7" x14ac:dyDescent="0.35">
      <c r="B2315" s="133">
        <v>45348</v>
      </c>
      <c r="C2315">
        <v>430.79998799999998</v>
      </c>
      <c r="D2315">
        <f t="shared" si="72"/>
        <v>-1.6118240251906099E-2</v>
      </c>
      <c r="F2315">
        <v>22122.050781000002</v>
      </c>
      <c r="G2315">
        <f t="shared" si="73"/>
        <v>-4.089278244268608E-3</v>
      </c>
    </row>
    <row r="2316" spans="2:7" x14ac:dyDescent="0.35">
      <c r="B2316" s="133">
        <v>45349</v>
      </c>
      <c r="C2316">
        <v>421.85000600000001</v>
      </c>
      <c r="D2316">
        <f t="shared" si="72"/>
        <v>-2.0994102592379143E-2</v>
      </c>
      <c r="F2316">
        <v>22198.349609000001</v>
      </c>
      <c r="G2316">
        <f t="shared" si="73"/>
        <v>3.4430602026756614E-3</v>
      </c>
    </row>
    <row r="2317" spans="2:7" x14ac:dyDescent="0.35">
      <c r="B2317" s="133">
        <v>45350</v>
      </c>
      <c r="C2317">
        <v>415.70001200000002</v>
      </c>
      <c r="D2317">
        <f t="shared" si="72"/>
        <v>-1.4685939709137933E-2</v>
      </c>
      <c r="F2317">
        <v>21951.150390999999</v>
      </c>
      <c r="G2317">
        <f t="shared" si="73"/>
        <v>-1.1198396417197241E-2</v>
      </c>
    </row>
    <row r="2318" spans="2:7" x14ac:dyDescent="0.35">
      <c r="B2318" s="133">
        <v>45351</v>
      </c>
      <c r="C2318">
        <v>426.5</v>
      </c>
      <c r="D2318">
        <f t="shared" si="72"/>
        <v>2.5648491806171007E-2</v>
      </c>
      <c r="F2318">
        <v>21982.800781000002</v>
      </c>
      <c r="G2318">
        <f t="shared" si="73"/>
        <v>1.4408171644515883E-3</v>
      </c>
    </row>
    <row r="2319" spans="2:7" x14ac:dyDescent="0.35">
      <c r="B2319" s="133">
        <v>45352</v>
      </c>
      <c r="C2319">
        <v>433.64999399999999</v>
      </c>
      <c r="D2319">
        <f t="shared" si="72"/>
        <v>1.6625376362687929E-2</v>
      </c>
      <c r="F2319">
        <v>22338.75</v>
      </c>
      <c r="G2319">
        <f t="shared" si="73"/>
        <v>1.606247370381729E-2</v>
      </c>
    </row>
    <row r="2320" spans="2:7" x14ac:dyDescent="0.35">
      <c r="B2320" s="133">
        <v>45355</v>
      </c>
      <c r="C2320">
        <v>446.60000600000001</v>
      </c>
      <c r="D2320">
        <f t="shared" si="72"/>
        <v>2.9425609546476699E-2</v>
      </c>
      <c r="F2320">
        <v>22405.599609000001</v>
      </c>
      <c r="G2320">
        <f t="shared" si="73"/>
        <v>2.9880715363372378E-3</v>
      </c>
    </row>
    <row r="2321" spans="2:7" x14ac:dyDescent="0.35">
      <c r="B2321" s="133">
        <v>45356</v>
      </c>
      <c r="C2321">
        <v>458.35000600000001</v>
      </c>
      <c r="D2321">
        <f t="shared" si="72"/>
        <v>2.5969744657319133E-2</v>
      </c>
      <c r="F2321">
        <v>22356.300781000002</v>
      </c>
      <c r="G2321">
        <f t="shared" si="73"/>
        <v>-2.2027146972505868E-3</v>
      </c>
    </row>
    <row r="2322" spans="2:7" x14ac:dyDescent="0.35">
      <c r="B2322" s="133">
        <v>45357</v>
      </c>
      <c r="C2322">
        <v>430.14999399999999</v>
      </c>
      <c r="D2322">
        <f t="shared" si="72"/>
        <v>-6.3499126379483212E-2</v>
      </c>
      <c r="F2322">
        <v>22474.050781000002</v>
      </c>
      <c r="G2322">
        <f t="shared" si="73"/>
        <v>5.2531495595638045E-3</v>
      </c>
    </row>
    <row r="2323" spans="2:7" x14ac:dyDescent="0.35">
      <c r="B2323" s="133">
        <v>45358</v>
      </c>
      <c r="C2323">
        <v>430.20001200000002</v>
      </c>
      <c r="D2323">
        <f t="shared" si="72"/>
        <v>1.1627360889756326E-4</v>
      </c>
      <c r="F2323">
        <v>22493.550781000002</v>
      </c>
      <c r="G2323">
        <f t="shared" si="73"/>
        <v>8.6729114050826601E-4</v>
      </c>
    </row>
    <row r="2324" spans="2:7" x14ac:dyDescent="0.35">
      <c r="B2324" s="133">
        <v>45362</v>
      </c>
      <c r="C2324">
        <v>423.54998799999998</v>
      </c>
      <c r="D2324">
        <f t="shared" si="72"/>
        <v>-1.5578702182028654E-2</v>
      </c>
      <c r="F2324">
        <v>22332.650390999999</v>
      </c>
      <c r="G2324">
        <f t="shared" si="73"/>
        <v>-7.1788854201975975E-3</v>
      </c>
    </row>
    <row r="2325" spans="2:7" x14ac:dyDescent="0.35">
      <c r="B2325" s="133">
        <v>45363</v>
      </c>
      <c r="C2325">
        <v>426.20001200000002</v>
      </c>
      <c r="D2325">
        <f t="shared" si="72"/>
        <v>6.2372052747083195E-3</v>
      </c>
      <c r="F2325">
        <v>22335.699218999998</v>
      </c>
      <c r="G2325">
        <f t="shared" si="73"/>
        <v>1.3650954339484243E-4</v>
      </c>
    </row>
    <row r="2326" spans="2:7" x14ac:dyDescent="0.35">
      <c r="B2326" s="133">
        <v>45364</v>
      </c>
      <c r="C2326">
        <v>407.54998799999998</v>
      </c>
      <c r="D2326">
        <f t="shared" si="72"/>
        <v>-4.4745152724085802E-2</v>
      </c>
      <c r="F2326">
        <v>21997.699218999998</v>
      </c>
      <c r="G2326">
        <f t="shared" si="73"/>
        <v>-1.5248393356424941E-2</v>
      </c>
    </row>
    <row r="2327" spans="2:7" x14ac:dyDescent="0.35">
      <c r="B2327" s="133">
        <v>45365</v>
      </c>
      <c r="C2327">
        <v>411</v>
      </c>
      <c r="D2327">
        <f t="shared" si="72"/>
        <v>8.4296194000086332E-3</v>
      </c>
      <c r="F2327">
        <v>22146.650390999999</v>
      </c>
      <c r="G2327">
        <f t="shared" si="73"/>
        <v>6.74839423824078E-3</v>
      </c>
    </row>
    <row r="2328" spans="2:7" x14ac:dyDescent="0.35">
      <c r="B2328" s="133">
        <v>45366</v>
      </c>
      <c r="C2328">
        <v>412.60000600000001</v>
      </c>
      <c r="D2328">
        <f t="shared" si="72"/>
        <v>3.8854006828460135E-3</v>
      </c>
      <c r="F2328">
        <v>22023.349609000001</v>
      </c>
      <c r="G2328">
        <f t="shared" si="73"/>
        <v>-5.5830247804081962E-3</v>
      </c>
    </row>
    <row r="2329" spans="2:7" x14ac:dyDescent="0.35">
      <c r="B2329" s="133">
        <v>45369</v>
      </c>
      <c r="C2329">
        <v>409.95001200000002</v>
      </c>
      <c r="D2329">
        <f t="shared" si="72"/>
        <v>-6.4433848650318369E-3</v>
      </c>
      <c r="F2329">
        <v>22055.699218999998</v>
      </c>
      <c r="G2329">
        <f t="shared" si="73"/>
        <v>1.467800084986518E-3</v>
      </c>
    </row>
    <row r="2330" spans="2:7" x14ac:dyDescent="0.35">
      <c r="B2330" s="133">
        <v>45370</v>
      </c>
      <c r="C2330">
        <v>405.10000600000001</v>
      </c>
      <c r="D2330">
        <f t="shared" si="72"/>
        <v>-1.1901265294246195E-2</v>
      </c>
      <c r="F2330">
        <v>21817.449218999998</v>
      </c>
      <c r="G2330">
        <f t="shared" si="73"/>
        <v>-1.0860963960234988E-2</v>
      </c>
    </row>
    <row r="2331" spans="2:7" x14ac:dyDescent="0.35">
      <c r="B2331" s="133">
        <v>45371</v>
      </c>
      <c r="C2331">
        <v>403.89999399999999</v>
      </c>
      <c r="D2331">
        <f t="shared" si="72"/>
        <v>-2.9666573055976658E-3</v>
      </c>
      <c r="F2331">
        <v>21839.099609000001</v>
      </c>
      <c r="G2331">
        <f t="shared" si="73"/>
        <v>9.9185081533652514E-4</v>
      </c>
    </row>
    <row r="2332" spans="2:7" x14ac:dyDescent="0.35">
      <c r="B2332" s="133">
        <v>45372</v>
      </c>
      <c r="C2332">
        <v>412.45001200000002</v>
      </c>
      <c r="D2332">
        <f t="shared" si="72"/>
        <v>2.0947707686971184E-2</v>
      </c>
      <c r="F2332">
        <v>22011.949218999998</v>
      </c>
      <c r="G2332">
        <f t="shared" si="73"/>
        <v>7.8835288932036438E-3</v>
      </c>
    </row>
    <row r="2333" spans="2:7" x14ac:dyDescent="0.35">
      <c r="B2333" s="133">
        <v>45373</v>
      </c>
      <c r="C2333">
        <v>412.79998799999998</v>
      </c>
      <c r="D2333">
        <f t="shared" si="72"/>
        <v>8.4816969640899261E-4</v>
      </c>
      <c r="F2333">
        <v>22096.75</v>
      </c>
      <c r="G2333">
        <f t="shared" si="73"/>
        <v>3.8450866600434554E-3</v>
      </c>
    </row>
    <row r="2334" spans="2:7" x14ac:dyDescent="0.35">
      <c r="B2334" s="133">
        <v>45377</v>
      </c>
      <c r="C2334">
        <v>418.29998799999998</v>
      </c>
      <c r="D2334">
        <f t="shared" si="72"/>
        <v>1.3235664663022314E-2</v>
      </c>
      <c r="F2334">
        <v>22004.699218999998</v>
      </c>
      <c r="G2334">
        <f t="shared" si="73"/>
        <v>-4.1745074734330211E-3</v>
      </c>
    </row>
    <row r="2335" spans="2:7" x14ac:dyDescent="0.35">
      <c r="B2335" s="133">
        <v>45378</v>
      </c>
      <c r="C2335">
        <v>425.54998799999998</v>
      </c>
      <c r="D2335">
        <f t="shared" si="72"/>
        <v>1.71835719635605E-2</v>
      </c>
      <c r="F2335">
        <v>22123.650390999999</v>
      </c>
      <c r="G2335">
        <f t="shared" si="73"/>
        <v>5.3911583440898339E-3</v>
      </c>
    </row>
    <row r="2336" spans="2:7" x14ac:dyDescent="0.35">
      <c r="B2336" s="133">
        <v>45379</v>
      </c>
      <c r="C2336">
        <v>430.95001200000002</v>
      </c>
      <c r="D2336">
        <f t="shared" si="72"/>
        <v>1.2609680214697631E-2</v>
      </c>
      <c r="F2336">
        <v>22326.900390999999</v>
      </c>
      <c r="G2336">
        <f t="shared" si="73"/>
        <v>9.1450572800803199E-3</v>
      </c>
    </row>
    <row r="2337" spans="2:7" x14ac:dyDescent="0.35">
      <c r="B2337" s="133">
        <v>45383</v>
      </c>
      <c r="C2337">
        <v>439.20001200000002</v>
      </c>
      <c r="D2337">
        <f t="shared" si="72"/>
        <v>1.8962815578859264E-2</v>
      </c>
      <c r="F2337">
        <v>22462</v>
      </c>
      <c r="G2337">
        <f t="shared" si="73"/>
        <v>6.0327455041384757E-3</v>
      </c>
    </row>
    <row r="2338" spans="2:7" x14ac:dyDescent="0.35">
      <c r="B2338" s="133">
        <v>45384</v>
      </c>
      <c r="C2338">
        <v>443.79998799999998</v>
      </c>
      <c r="D2338">
        <f t="shared" si="72"/>
        <v>1.041906594156135E-2</v>
      </c>
      <c r="F2338">
        <v>22453.300781000002</v>
      </c>
      <c r="G2338">
        <f t="shared" si="73"/>
        <v>-3.8736105324947115E-4</v>
      </c>
    </row>
    <row r="2339" spans="2:7" x14ac:dyDescent="0.35">
      <c r="B2339" s="133">
        <v>45385</v>
      </c>
      <c r="C2339">
        <v>440.64999399999999</v>
      </c>
      <c r="D2339">
        <f t="shared" si="72"/>
        <v>-7.123087529865681E-3</v>
      </c>
      <c r="F2339">
        <v>22434.650390999999</v>
      </c>
      <c r="G2339">
        <f t="shared" si="73"/>
        <v>-8.3097537696671215E-4</v>
      </c>
    </row>
    <row r="2340" spans="2:7" x14ac:dyDescent="0.35">
      <c r="B2340" s="133">
        <v>45386</v>
      </c>
      <c r="C2340">
        <v>437.25</v>
      </c>
      <c r="D2340">
        <f t="shared" si="72"/>
        <v>-7.745782030709236E-3</v>
      </c>
      <c r="F2340">
        <v>22514.650390999999</v>
      </c>
      <c r="G2340">
        <f t="shared" si="73"/>
        <v>3.5595696964549352E-3</v>
      </c>
    </row>
    <row r="2341" spans="2:7" x14ac:dyDescent="0.35">
      <c r="B2341" s="133">
        <v>45387</v>
      </c>
      <c r="C2341">
        <v>460.60000600000001</v>
      </c>
      <c r="D2341">
        <f t="shared" si="72"/>
        <v>5.2024886514360429E-2</v>
      </c>
      <c r="F2341">
        <v>22513.699218999998</v>
      </c>
      <c r="G2341">
        <f t="shared" si="73"/>
        <v>-4.2247695435440378E-5</v>
      </c>
    </row>
    <row r="2342" spans="2:7" x14ac:dyDescent="0.35">
      <c r="B2342" s="133">
        <v>45390</v>
      </c>
      <c r="C2342">
        <v>475.35000600000001</v>
      </c>
      <c r="D2342">
        <f t="shared" si="72"/>
        <v>3.1521387014245672E-2</v>
      </c>
      <c r="F2342">
        <v>22666.300781000002</v>
      </c>
      <c r="G2342">
        <f t="shared" si="73"/>
        <v>6.755296251359769E-3</v>
      </c>
    </row>
    <row r="2343" spans="2:7" x14ac:dyDescent="0.35">
      <c r="B2343" s="133">
        <v>45391</v>
      </c>
      <c r="C2343">
        <v>475.60000600000001</v>
      </c>
      <c r="D2343">
        <f t="shared" si="72"/>
        <v>5.2579000495240355E-4</v>
      </c>
      <c r="F2343">
        <v>22642.75</v>
      </c>
      <c r="G2343">
        <f t="shared" si="73"/>
        <v>-1.0395619733794632E-3</v>
      </c>
    </row>
    <row r="2344" spans="2:7" x14ac:dyDescent="0.35">
      <c r="B2344" s="133">
        <v>45392</v>
      </c>
      <c r="C2344">
        <v>477.10000600000001</v>
      </c>
      <c r="D2344">
        <f t="shared" si="72"/>
        <v>3.1489476657710924E-3</v>
      </c>
      <c r="F2344">
        <v>22753.800781000002</v>
      </c>
      <c r="G2344">
        <f t="shared" si="73"/>
        <v>4.8924863498481788E-3</v>
      </c>
    </row>
    <row r="2345" spans="2:7" x14ac:dyDescent="0.35">
      <c r="B2345" s="133">
        <v>45394</v>
      </c>
      <c r="C2345">
        <v>463</v>
      </c>
      <c r="D2345">
        <f t="shared" si="72"/>
        <v>-2.9999071011807033E-2</v>
      </c>
      <c r="F2345">
        <v>22519.400390999999</v>
      </c>
      <c r="G2345">
        <f t="shared" si="73"/>
        <v>-1.0355021444124379E-2</v>
      </c>
    </row>
    <row r="2346" spans="2:7" x14ac:dyDescent="0.35">
      <c r="B2346" s="133">
        <v>45397</v>
      </c>
      <c r="C2346">
        <v>470.29998799999998</v>
      </c>
      <c r="D2346">
        <f t="shared" si="72"/>
        <v>1.5643709349139594E-2</v>
      </c>
      <c r="F2346">
        <v>22272.5</v>
      </c>
      <c r="G2346">
        <f t="shared" si="73"/>
        <v>-1.1024443682689983E-2</v>
      </c>
    </row>
    <row r="2347" spans="2:7" x14ac:dyDescent="0.35">
      <c r="B2347" s="133">
        <v>45398</v>
      </c>
      <c r="C2347">
        <v>462.60000600000001</v>
      </c>
      <c r="D2347">
        <f t="shared" si="72"/>
        <v>-1.6508000667866212E-2</v>
      </c>
      <c r="F2347">
        <v>22147.900390999999</v>
      </c>
      <c r="G2347">
        <f t="shared" si="73"/>
        <v>-5.6100320884587126E-3</v>
      </c>
    </row>
    <row r="2348" spans="2:7" x14ac:dyDescent="0.35">
      <c r="B2348" s="133">
        <v>45400</v>
      </c>
      <c r="C2348">
        <v>437.25</v>
      </c>
      <c r="D2348">
        <f t="shared" si="72"/>
        <v>-5.6357648868795948E-2</v>
      </c>
      <c r="F2348">
        <v>21995.849609000001</v>
      </c>
      <c r="G2348">
        <f t="shared" si="73"/>
        <v>-6.8889200996808519E-3</v>
      </c>
    </row>
    <row r="2349" spans="2:7" x14ac:dyDescent="0.35">
      <c r="B2349" s="133">
        <v>45401</v>
      </c>
      <c r="C2349">
        <v>435.70001200000002</v>
      </c>
      <c r="D2349">
        <f t="shared" si="72"/>
        <v>-3.5511532334286991E-3</v>
      </c>
      <c r="F2349">
        <v>22147</v>
      </c>
      <c r="G2349">
        <f t="shared" si="73"/>
        <v>6.8482657131859184E-3</v>
      </c>
    </row>
    <row r="2350" spans="2:7" x14ac:dyDescent="0.35">
      <c r="B2350" s="133">
        <v>45404</v>
      </c>
      <c r="C2350">
        <v>437.75</v>
      </c>
      <c r="D2350">
        <f t="shared" si="72"/>
        <v>4.6940105006785934E-3</v>
      </c>
      <c r="F2350">
        <v>22336.400390999999</v>
      </c>
      <c r="G2350">
        <f t="shared" si="73"/>
        <v>8.5156050964162299E-3</v>
      </c>
    </row>
    <row r="2351" spans="2:7" x14ac:dyDescent="0.35">
      <c r="B2351" s="133">
        <v>45405</v>
      </c>
      <c r="C2351">
        <v>447.89999399999999</v>
      </c>
      <c r="D2351">
        <f t="shared" si="72"/>
        <v>2.2922008651445783E-2</v>
      </c>
      <c r="F2351">
        <v>22368</v>
      </c>
      <c r="G2351">
        <f t="shared" si="73"/>
        <v>1.4137138172752829E-3</v>
      </c>
    </row>
    <row r="2352" spans="2:7" x14ac:dyDescent="0.35">
      <c r="B2352" s="133">
        <v>45406</v>
      </c>
      <c r="C2352">
        <v>453</v>
      </c>
      <c r="D2352">
        <f t="shared" si="72"/>
        <v>1.132214566562708E-2</v>
      </c>
      <c r="F2352">
        <v>22402.400390999999</v>
      </c>
      <c r="G2352">
        <f t="shared" si="73"/>
        <v>1.536747380838276E-3</v>
      </c>
    </row>
    <row r="2353" spans="2:7" x14ac:dyDescent="0.35">
      <c r="B2353" s="133">
        <v>45407</v>
      </c>
      <c r="C2353">
        <v>453.04998799999998</v>
      </c>
      <c r="D2353">
        <f t="shared" si="72"/>
        <v>1.1034269789260805E-4</v>
      </c>
      <c r="F2353">
        <v>22570.349609000001</v>
      </c>
      <c r="G2353">
        <f t="shared" si="73"/>
        <v>7.4689672639458547E-3</v>
      </c>
    </row>
    <row r="2354" spans="2:7" x14ac:dyDescent="0.35">
      <c r="B2354" s="133">
        <v>45408</v>
      </c>
      <c r="C2354">
        <v>459.39999399999999</v>
      </c>
      <c r="D2354">
        <f t="shared" si="72"/>
        <v>1.3918809013557586E-2</v>
      </c>
      <c r="F2354">
        <v>22419.949218999998</v>
      </c>
      <c r="G2354">
        <f t="shared" si="73"/>
        <v>-6.6859280413541665E-3</v>
      </c>
    </row>
    <row r="2355" spans="2:7" x14ac:dyDescent="0.35">
      <c r="B2355" s="133">
        <v>45411</v>
      </c>
      <c r="C2355">
        <v>462.04998799999998</v>
      </c>
      <c r="D2355">
        <f t="shared" si="72"/>
        <v>5.7518071683497806E-3</v>
      </c>
      <c r="F2355">
        <v>22643.400390999999</v>
      </c>
      <c r="G2355">
        <f t="shared" si="73"/>
        <v>9.9172833509338382E-3</v>
      </c>
    </row>
    <row r="2356" spans="2:7" x14ac:dyDescent="0.35">
      <c r="B2356" s="133">
        <v>45412</v>
      </c>
      <c r="C2356">
        <v>469.39999399999999</v>
      </c>
      <c r="D2356">
        <f t="shared" si="72"/>
        <v>1.5782186271813888E-2</v>
      </c>
      <c r="F2356">
        <v>22604.849609000001</v>
      </c>
      <c r="G2356">
        <f t="shared" si="73"/>
        <v>-1.7039682784508493E-3</v>
      </c>
    </row>
    <row r="2357" spans="2:7" x14ac:dyDescent="0.35">
      <c r="B2357" s="133">
        <v>45414</v>
      </c>
      <c r="C2357">
        <v>463.5</v>
      </c>
      <c r="D2357">
        <f t="shared" si="72"/>
        <v>-1.2648885628737984E-2</v>
      </c>
      <c r="F2357">
        <v>22648.199218999998</v>
      </c>
      <c r="G2357">
        <f t="shared" si="73"/>
        <v>1.9158763611540018E-3</v>
      </c>
    </row>
    <row r="2358" spans="2:7" x14ac:dyDescent="0.35">
      <c r="B2358" s="133">
        <v>45415</v>
      </c>
      <c r="C2358">
        <v>452.89999399999999</v>
      </c>
      <c r="D2358">
        <f t="shared" si="72"/>
        <v>-2.3135047691699422E-2</v>
      </c>
      <c r="F2358">
        <v>22475.849609000001</v>
      </c>
      <c r="G2358">
        <f t="shared" si="73"/>
        <v>-7.6389620426058936E-3</v>
      </c>
    </row>
    <row r="2359" spans="2:7" x14ac:dyDescent="0.35">
      <c r="B2359" s="133">
        <v>45418</v>
      </c>
      <c r="C2359">
        <v>442.70001200000002</v>
      </c>
      <c r="D2359">
        <f t="shared" si="72"/>
        <v>-2.2778970469722826E-2</v>
      </c>
      <c r="F2359">
        <v>22442.699218999998</v>
      </c>
      <c r="G2359">
        <f t="shared" si="73"/>
        <v>-1.4760225734589771E-3</v>
      </c>
    </row>
    <row r="2360" spans="2:7" x14ac:dyDescent="0.35">
      <c r="B2360" s="133">
        <v>45419</v>
      </c>
      <c r="C2360">
        <v>437.20001200000002</v>
      </c>
      <c r="D2360">
        <f t="shared" si="72"/>
        <v>-1.2501583094711961E-2</v>
      </c>
      <c r="F2360">
        <v>22302.5</v>
      </c>
      <c r="G2360">
        <f t="shared" si="73"/>
        <v>-6.2665796666004098E-3</v>
      </c>
    </row>
    <row r="2361" spans="2:7" x14ac:dyDescent="0.35">
      <c r="B2361" s="133">
        <v>45420</v>
      </c>
      <c r="C2361">
        <v>451.75</v>
      </c>
      <c r="D2361">
        <f t="shared" si="72"/>
        <v>3.2738145722562235E-2</v>
      </c>
      <c r="F2361">
        <v>22302.5</v>
      </c>
      <c r="G2361">
        <f t="shared" si="73"/>
        <v>0</v>
      </c>
    </row>
    <row r="2362" spans="2:7" x14ac:dyDescent="0.35">
      <c r="B2362" s="133">
        <v>45421</v>
      </c>
      <c r="C2362">
        <v>440.04998799999998</v>
      </c>
      <c r="D2362">
        <f t="shared" si="72"/>
        <v>-2.6240599922146016E-2</v>
      </c>
      <c r="F2362">
        <v>21957.5</v>
      </c>
      <c r="G2362">
        <f t="shared" si="73"/>
        <v>-1.5590012996666094E-2</v>
      </c>
    </row>
    <row r="2363" spans="2:7" x14ac:dyDescent="0.35">
      <c r="B2363" s="133">
        <v>45422</v>
      </c>
      <c r="C2363">
        <v>445.79998799999998</v>
      </c>
      <c r="D2363">
        <f t="shared" si="72"/>
        <v>1.298206448367591E-2</v>
      </c>
      <c r="F2363">
        <v>22055.199218999998</v>
      </c>
      <c r="G2363">
        <f t="shared" si="73"/>
        <v>4.439599533995143E-3</v>
      </c>
    </row>
    <row r="2364" spans="2:7" x14ac:dyDescent="0.35">
      <c r="B2364" s="133">
        <v>45425</v>
      </c>
      <c r="C2364">
        <v>434.70001200000002</v>
      </c>
      <c r="D2364">
        <f t="shared" si="72"/>
        <v>-2.5214228433876676E-2</v>
      </c>
      <c r="F2364">
        <v>22104.050781000002</v>
      </c>
      <c r="G2364">
        <f t="shared" si="73"/>
        <v>2.2125186423384005E-3</v>
      </c>
    </row>
    <row r="2365" spans="2:7" x14ac:dyDescent="0.35">
      <c r="B2365" s="133">
        <v>45426</v>
      </c>
      <c r="C2365">
        <v>444.95001200000002</v>
      </c>
      <c r="D2365">
        <f t="shared" si="72"/>
        <v>2.3305777672202266E-2</v>
      </c>
      <c r="F2365">
        <v>22217.849609000001</v>
      </c>
      <c r="G2365">
        <f t="shared" si="73"/>
        <v>5.1351172700654169E-3</v>
      </c>
    </row>
    <row r="2366" spans="2:7" x14ac:dyDescent="0.35">
      <c r="B2366" s="133">
        <v>45427</v>
      </c>
      <c r="C2366">
        <v>439.79998799999998</v>
      </c>
      <c r="D2366">
        <f t="shared" si="72"/>
        <v>-1.164189243666248E-2</v>
      </c>
      <c r="F2366">
        <v>22200.550781000002</v>
      </c>
      <c r="G2366">
        <f t="shared" si="73"/>
        <v>-7.7890373010728914E-4</v>
      </c>
    </row>
    <row r="2367" spans="2:7" x14ac:dyDescent="0.35">
      <c r="B2367" s="133">
        <v>45428</v>
      </c>
      <c r="C2367">
        <v>440.54998799999998</v>
      </c>
      <c r="D2367">
        <f t="shared" si="72"/>
        <v>1.7038682385286308E-3</v>
      </c>
      <c r="F2367">
        <v>22403.849609000001</v>
      </c>
      <c r="G2367">
        <f t="shared" si="73"/>
        <v>9.1157031143939086E-3</v>
      </c>
    </row>
    <row r="2368" spans="2:7" x14ac:dyDescent="0.35">
      <c r="B2368" s="133">
        <v>45429</v>
      </c>
      <c r="C2368">
        <v>440.45001200000002</v>
      </c>
      <c r="D2368">
        <f t="shared" si="72"/>
        <v>-2.2696027339191597E-4</v>
      </c>
      <c r="F2368">
        <v>22466.099609000001</v>
      </c>
      <c r="G2368">
        <f t="shared" si="73"/>
        <v>2.7746873363081411E-3</v>
      </c>
    </row>
    <row r="2369" spans="2:7" x14ac:dyDescent="0.35">
      <c r="B2369" s="133">
        <v>45433</v>
      </c>
      <c r="C2369">
        <v>440.75</v>
      </c>
      <c r="D2369">
        <f t="shared" si="72"/>
        <v>6.8086247731208554E-4</v>
      </c>
      <c r="F2369">
        <v>22529.050781000002</v>
      </c>
      <c r="G2369">
        <f t="shared" si="73"/>
        <v>2.7981332444778828E-3</v>
      </c>
    </row>
    <row r="2370" spans="2:7" x14ac:dyDescent="0.35">
      <c r="B2370" s="133">
        <v>45434</v>
      </c>
      <c r="C2370">
        <v>441.29998799999998</v>
      </c>
      <c r="D2370">
        <f t="shared" si="72"/>
        <v>1.2470678051353691E-3</v>
      </c>
      <c r="F2370">
        <v>22597.800781000002</v>
      </c>
      <c r="G2370">
        <f t="shared" si="73"/>
        <v>3.0469687474308019E-3</v>
      </c>
    </row>
    <row r="2371" spans="2:7" x14ac:dyDescent="0.35">
      <c r="B2371" s="133">
        <v>45435</v>
      </c>
      <c r="C2371">
        <v>454.20001200000002</v>
      </c>
      <c r="D2371">
        <f t="shared" si="72"/>
        <v>2.8812767008422033E-2</v>
      </c>
      <c r="F2371">
        <v>22967.650390999999</v>
      </c>
      <c r="G2371">
        <f t="shared" si="73"/>
        <v>1.6234130165735938E-2</v>
      </c>
    </row>
    <row r="2372" spans="2:7" x14ac:dyDescent="0.35">
      <c r="B2372" s="133">
        <v>45436</v>
      </c>
      <c r="C2372">
        <v>460.5</v>
      </c>
      <c r="D2372">
        <f t="shared" si="72"/>
        <v>1.3775199603824558E-2</v>
      </c>
      <c r="F2372">
        <v>22957.099609000001</v>
      </c>
      <c r="G2372">
        <f t="shared" si="73"/>
        <v>-4.5948131173815637E-4</v>
      </c>
    </row>
    <row r="2373" spans="2:7" x14ac:dyDescent="0.35">
      <c r="B2373" s="133">
        <v>45439</v>
      </c>
      <c r="C2373">
        <v>461.14999399999999</v>
      </c>
      <c r="D2373">
        <f t="shared" si="72"/>
        <v>1.4105009754154035E-3</v>
      </c>
      <c r="F2373">
        <v>22932.449218999998</v>
      </c>
      <c r="G2373">
        <f t="shared" si="73"/>
        <v>-1.0743357910685319E-3</v>
      </c>
    </row>
    <row r="2374" spans="2:7" x14ac:dyDescent="0.35">
      <c r="B2374" s="133">
        <v>45440</v>
      </c>
      <c r="C2374">
        <v>472.64999399999999</v>
      </c>
      <c r="D2374">
        <f t="shared" si="72"/>
        <v>2.463178750623363E-2</v>
      </c>
      <c r="F2374">
        <v>22888.150390999999</v>
      </c>
      <c r="G2374">
        <f t="shared" si="73"/>
        <v>-1.9335775689885346E-3</v>
      </c>
    </row>
    <row r="2375" spans="2:7" x14ac:dyDescent="0.35">
      <c r="B2375" s="133">
        <v>45441</v>
      </c>
      <c r="C2375">
        <v>461.29998799999998</v>
      </c>
      <c r="D2375">
        <f t="shared" ref="D2375:D2435" si="74">LN(C2375/C2374)</f>
        <v>-2.4306579626676317E-2</v>
      </c>
      <c r="F2375">
        <v>22704.699218999998</v>
      </c>
      <c r="G2375">
        <f t="shared" si="73"/>
        <v>-8.0474093462106367E-3</v>
      </c>
    </row>
    <row r="2376" spans="2:7" x14ac:dyDescent="0.35">
      <c r="B2376" s="133">
        <v>45442</v>
      </c>
      <c r="C2376">
        <v>456.60000600000001</v>
      </c>
      <c r="D2376">
        <f t="shared" si="74"/>
        <v>-1.0240817314034662E-2</v>
      </c>
      <c r="F2376">
        <v>22488.650390999999</v>
      </c>
      <c r="G2376">
        <f t="shared" ref="G2376:G2434" si="75">LN(F2376/F2375)</f>
        <v>-9.5611622381925627E-3</v>
      </c>
    </row>
    <row r="2377" spans="2:7" x14ac:dyDescent="0.35">
      <c r="B2377" s="133">
        <v>45443</v>
      </c>
      <c r="C2377">
        <v>443.39999399999999</v>
      </c>
      <c r="D2377">
        <f t="shared" si="74"/>
        <v>-2.9335463585888288E-2</v>
      </c>
      <c r="F2377">
        <v>22530.699218999998</v>
      </c>
      <c r="G2377">
        <f t="shared" si="75"/>
        <v>1.8680341049746381E-3</v>
      </c>
    </row>
    <row r="2378" spans="2:7" x14ac:dyDescent="0.35">
      <c r="B2378" s="133">
        <v>45446</v>
      </c>
      <c r="C2378">
        <v>468.95001200000002</v>
      </c>
      <c r="D2378">
        <f t="shared" si="74"/>
        <v>5.6023894893617927E-2</v>
      </c>
      <c r="F2378">
        <v>23263.900390999999</v>
      </c>
      <c r="G2378">
        <f t="shared" si="75"/>
        <v>3.202403067954359E-2</v>
      </c>
    </row>
    <row r="2379" spans="2:7" x14ac:dyDescent="0.35">
      <c r="B2379" s="133">
        <v>45447</v>
      </c>
      <c r="C2379">
        <v>442.29998799999998</v>
      </c>
      <c r="D2379">
        <f t="shared" si="74"/>
        <v>-5.8507820800655197E-2</v>
      </c>
      <c r="F2379">
        <v>21884.5</v>
      </c>
      <c r="G2379">
        <f t="shared" si="75"/>
        <v>-6.1124195978876882E-2</v>
      </c>
    </row>
    <row r="2380" spans="2:7" x14ac:dyDescent="0.35">
      <c r="B2380" s="133">
        <v>45448</v>
      </c>
      <c r="C2380">
        <v>446.45001200000002</v>
      </c>
      <c r="D2380">
        <f t="shared" si="74"/>
        <v>9.3390810985609553E-3</v>
      </c>
      <c r="F2380">
        <v>22620.349609000001</v>
      </c>
      <c r="G2380">
        <f t="shared" si="75"/>
        <v>3.3071302632445225E-2</v>
      </c>
    </row>
    <row r="2381" spans="2:7" x14ac:dyDescent="0.35">
      <c r="B2381" s="133">
        <v>45449</v>
      </c>
      <c r="C2381">
        <v>460.70001200000002</v>
      </c>
      <c r="D2381">
        <f t="shared" si="74"/>
        <v>3.1419659147255391E-2</v>
      </c>
      <c r="F2381">
        <v>22821.400390999999</v>
      </c>
      <c r="G2381">
        <f t="shared" si="75"/>
        <v>8.8487830627451171E-3</v>
      </c>
    </row>
    <row r="2382" spans="2:7" x14ac:dyDescent="0.35">
      <c r="B2382" s="133">
        <v>45450</v>
      </c>
      <c r="C2382">
        <v>466.89999399999999</v>
      </c>
      <c r="D2382">
        <f t="shared" si="74"/>
        <v>1.3367991136983412E-2</v>
      </c>
      <c r="F2382">
        <v>23290.150390999999</v>
      </c>
      <c r="G2382">
        <f t="shared" si="75"/>
        <v>2.0331831817732546E-2</v>
      </c>
    </row>
    <row r="2383" spans="2:7" x14ac:dyDescent="0.35">
      <c r="B2383" s="133">
        <v>45453</v>
      </c>
      <c r="C2383">
        <v>468.95001200000002</v>
      </c>
      <c r="D2383">
        <f t="shared" si="74"/>
        <v>4.3810894178555621E-3</v>
      </c>
      <c r="F2383">
        <v>23259.199218999998</v>
      </c>
      <c r="G2383">
        <f t="shared" si="75"/>
        <v>-1.3298220843280183E-3</v>
      </c>
    </row>
    <row r="2384" spans="2:7" x14ac:dyDescent="0.35">
      <c r="B2384" s="133">
        <v>45454</v>
      </c>
      <c r="C2384">
        <v>470.95001200000002</v>
      </c>
      <c r="D2384">
        <f t="shared" si="74"/>
        <v>4.2557782052085394E-3</v>
      </c>
      <c r="F2384">
        <v>23264.849609000001</v>
      </c>
      <c r="G2384">
        <f t="shared" si="75"/>
        <v>2.429019042892598E-4</v>
      </c>
    </row>
    <row r="2385" spans="2:7" x14ac:dyDescent="0.35">
      <c r="B2385" s="133">
        <v>45455</v>
      </c>
      <c r="C2385">
        <v>477.14999399999999</v>
      </c>
      <c r="D2385">
        <f t="shared" si="74"/>
        <v>1.3078937539362942E-2</v>
      </c>
      <c r="F2385">
        <v>23322.949218999998</v>
      </c>
      <c r="G2385">
        <f t="shared" si="75"/>
        <v>2.4941998369341239E-3</v>
      </c>
    </row>
    <row r="2386" spans="2:7" x14ac:dyDescent="0.35">
      <c r="B2386" s="133">
        <v>45456</v>
      </c>
      <c r="C2386">
        <v>487.29998799999998</v>
      </c>
      <c r="D2386">
        <f t="shared" si="74"/>
        <v>2.1049030935372123E-2</v>
      </c>
      <c r="F2386">
        <v>23398.900390999999</v>
      </c>
      <c r="G2386">
        <f t="shared" si="75"/>
        <v>3.2512085688626707E-3</v>
      </c>
    </row>
    <row r="2387" spans="2:7" x14ac:dyDescent="0.35">
      <c r="B2387" s="133">
        <v>45457</v>
      </c>
      <c r="C2387">
        <v>482.20001200000002</v>
      </c>
      <c r="D2387">
        <f t="shared" si="74"/>
        <v>-1.0520934590962887E-2</v>
      </c>
      <c r="F2387">
        <v>23465.599609000001</v>
      </c>
      <c r="G2387">
        <f t="shared" si="75"/>
        <v>2.846472832756164E-3</v>
      </c>
    </row>
    <row r="2388" spans="2:7" x14ac:dyDescent="0.35">
      <c r="B2388" s="133">
        <v>45461</v>
      </c>
      <c r="C2388">
        <v>482.60000600000001</v>
      </c>
      <c r="D2388">
        <f t="shared" si="74"/>
        <v>8.2917499057783754E-4</v>
      </c>
      <c r="F2388">
        <v>23557.900390999999</v>
      </c>
      <c r="G2388">
        <f t="shared" si="75"/>
        <v>3.9257350278176333E-3</v>
      </c>
    </row>
    <row r="2389" spans="2:7" x14ac:dyDescent="0.35">
      <c r="B2389" s="133">
        <v>45462</v>
      </c>
      <c r="C2389">
        <v>470.45001200000002</v>
      </c>
      <c r="D2389">
        <f t="shared" si="74"/>
        <v>-2.5498456663320571E-2</v>
      </c>
      <c r="F2389">
        <v>23516</v>
      </c>
      <c r="G2389">
        <f t="shared" si="75"/>
        <v>-1.7801967424630285E-3</v>
      </c>
    </row>
    <row r="2390" spans="2:7" x14ac:dyDescent="0.35">
      <c r="B2390" s="133">
        <v>45463</v>
      </c>
      <c r="C2390">
        <v>476.85000600000001</v>
      </c>
      <c r="D2390">
        <f t="shared" si="74"/>
        <v>1.3512279647227194E-2</v>
      </c>
      <c r="F2390">
        <v>23567</v>
      </c>
      <c r="G2390">
        <f t="shared" si="75"/>
        <v>2.1663878659495613E-3</v>
      </c>
    </row>
    <row r="2391" spans="2:7" x14ac:dyDescent="0.35">
      <c r="B2391" s="133">
        <v>45464</v>
      </c>
      <c r="C2391">
        <v>470.70001200000002</v>
      </c>
      <c r="D2391">
        <f t="shared" si="74"/>
        <v>-1.298101470645298E-2</v>
      </c>
      <c r="F2391">
        <v>23501.099609000001</v>
      </c>
      <c r="G2391">
        <f t="shared" si="75"/>
        <v>-2.8002164782099164E-3</v>
      </c>
    </row>
    <row r="2392" spans="2:7" x14ac:dyDescent="0.35">
      <c r="B2392" s="133">
        <v>45467</v>
      </c>
      <c r="C2392">
        <v>474.64999399999999</v>
      </c>
      <c r="D2392">
        <f t="shared" si="74"/>
        <v>8.3567037858727124E-3</v>
      </c>
      <c r="F2392">
        <v>23537.849609000001</v>
      </c>
      <c r="G2392">
        <f t="shared" si="75"/>
        <v>1.5625352219000052E-3</v>
      </c>
    </row>
    <row r="2393" spans="2:7" x14ac:dyDescent="0.35">
      <c r="B2393" s="133">
        <v>45468</v>
      </c>
      <c r="C2393">
        <v>474</v>
      </c>
      <c r="D2393">
        <f t="shared" si="74"/>
        <v>-1.3703559918375725E-3</v>
      </c>
      <c r="F2393">
        <v>23721.300781000002</v>
      </c>
      <c r="G2393">
        <f t="shared" si="75"/>
        <v>7.7636644729010672E-3</v>
      </c>
    </row>
    <row r="2394" spans="2:7" x14ac:dyDescent="0.35">
      <c r="B2394" s="133">
        <v>45469</v>
      </c>
      <c r="C2394">
        <v>474.89999399999999</v>
      </c>
      <c r="D2394">
        <f t="shared" si="74"/>
        <v>1.8969212257608525E-3</v>
      </c>
      <c r="F2394">
        <v>23868.800781000002</v>
      </c>
      <c r="G2394">
        <f t="shared" si="75"/>
        <v>6.1987878766963352E-3</v>
      </c>
    </row>
    <row r="2395" spans="2:7" x14ac:dyDescent="0.35">
      <c r="B2395" s="133">
        <v>45470</v>
      </c>
      <c r="C2395">
        <v>482.45001200000002</v>
      </c>
      <c r="D2395">
        <f t="shared" si="74"/>
        <v>1.5773070418599131E-2</v>
      </c>
      <c r="F2395">
        <v>24044.5</v>
      </c>
      <c r="G2395">
        <f t="shared" si="75"/>
        <v>7.3340806702366724E-3</v>
      </c>
    </row>
    <row r="2396" spans="2:7" x14ac:dyDescent="0.35">
      <c r="B2396" s="133">
        <v>45471</v>
      </c>
      <c r="C2396">
        <v>503.85000600000001</v>
      </c>
      <c r="D2396">
        <f t="shared" si="74"/>
        <v>4.3401303295281156E-2</v>
      </c>
      <c r="F2396">
        <v>24010.599609000001</v>
      </c>
      <c r="G2396">
        <f t="shared" si="75"/>
        <v>-1.4108969453575126E-3</v>
      </c>
    </row>
    <row r="2397" spans="2:7" x14ac:dyDescent="0.35">
      <c r="B2397" s="133">
        <v>45474</v>
      </c>
      <c r="C2397">
        <v>524.70001200000002</v>
      </c>
      <c r="D2397">
        <f t="shared" si="74"/>
        <v>4.0548076928159912E-2</v>
      </c>
      <c r="F2397">
        <v>24141.949218999998</v>
      </c>
      <c r="G2397">
        <f t="shared" si="75"/>
        <v>5.4555756228909374E-3</v>
      </c>
    </row>
    <row r="2398" spans="2:7" x14ac:dyDescent="0.35">
      <c r="B2398" s="133">
        <v>45475</v>
      </c>
      <c r="C2398">
        <v>519.29998799999998</v>
      </c>
      <c r="D2398">
        <f t="shared" si="74"/>
        <v>-1.0344965820634442E-2</v>
      </c>
      <c r="F2398">
        <v>24123.849609000001</v>
      </c>
      <c r="G2398">
        <f t="shared" si="75"/>
        <v>-7.4999735994880023E-4</v>
      </c>
    </row>
    <row r="2399" spans="2:7" x14ac:dyDescent="0.35">
      <c r="B2399" s="133">
        <v>45476</v>
      </c>
      <c r="C2399">
        <v>517.20001200000002</v>
      </c>
      <c r="D2399">
        <f t="shared" si="74"/>
        <v>-4.0520576426846568E-3</v>
      </c>
      <c r="F2399">
        <v>24286.5</v>
      </c>
      <c r="G2399">
        <f t="shared" si="75"/>
        <v>6.7196789257130841E-3</v>
      </c>
    </row>
    <row r="2400" spans="2:7" x14ac:dyDescent="0.35">
      <c r="B2400" s="133">
        <v>45477</v>
      </c>
      <c r="C2400">
        <v>518.70001200000002</v>
      </c>
      <c r="D2400">
        <f t="shared" si="74"/>
        <v>2.8960343925559639E-3</v>
      </c>
      <c r="F2400">
        <v>24302.150390999999</v>
      </c>
      <c r="G2400">
        <f t="shared" si="75"/>
        <v>6.4419947519799015E-4</v>
      </c>
    </row>
    <row r="2401" spans="2:7" x14ac:dyDescent="0.35">
      <c r="B2401" s="133">
        <v>45478</v>
      </c>
      <c r="C2401">
        <v>522.09997599999997</v>
      </c>
      <c r="D2401">
        <f t="shared" si="74"/>
        <v>6.5333899561861048E-3</v>
      </c>
      <c r="F2401">
        <v>24323.849609000001</v>
      </c>
      <c r="G2401">
        <f t="shared" si="75"/>
        <v>8.924945272229751E-4</v>
      </c>
    </row>
    <row r="2402" spans="2:7" x14ac:dyDescent="0.35">
      <c r="B2402" s="133">
        <v>45481</v>
      </c>
      <c r="C2402">
        <v>525.34997599999997</v>
      </c>
      <c r="D2402">
        <f t="shared" si="74"/>
        <v>6.2055670026530015E-3</v>
      </c>
      <c r="F2402">
        <v>24320.550781000002</v>
      </c>
      <c r="G2402">
        <f t="shared" si="75"/>
        <v>-1.3563032861375264E-4</v>
      </c>
    </row>
    <row r="2403" spans="2:7" x14ac:dyDescent="0.35">
      <c r="B2403" s="133">
        <v>45482</v>
      </c>
      <c r="C2403">
        <v>522.25</v>
      </c>
      <c r="D2403">
        <f t="shared" si="74"/>
        <v>-5.9182610142782194E-3</v>
      </c>
      <c r="F2403">
        <v>24433.199218999998</v>
      </c>
      <c r="G2403">
        <f t="shared" si="75"/>
        <v>4.6211271323940897E-3</v>
      </c>
    </row>
    <row r="2404" spans="2:7" x14ac:dyDescent="0.35">
      <c r="B2404" s="133">
        <v>45483</v>
      </c>
      <c r="C2404">
        <v>527.54998799999998</v>
      </c>
      <c r="D2404">
        <f t="shared" si="74"/>
        <v>1.0097224404766535E-2</v>
      </c>
      <c r="F2404">
        <v>24324.449218999998</v>
      </c>
      <c r="G2404">
        <f t="shared" si="75"/>
        <v>-4.4608459931879856E-3</v>
      </c>
    </row>
    <row r="2405" spans="2:7" x14ac:dyDescent="0.35">
      <c r="B2405" s="133">
        <v>45484</v>
      </c>
      <c r="C2405">
        <v>530.45001200000002</v>
      </c>
      <c r="D2405">
        <f t="shared" si="74"/>
        <v>5.4821006861403253E-3</v>
      </c>
      <c r="F2405">
        <v>24315.949218999998</v>
      </c>
      <c r="G2405">
        <f t="shared" si="75"/>
        <v>-3.4950371952065148E-4</v>
      </c>
    </row>
    <row r="2406" spans="2:7" x14ac:dyDescent="0.35">
      <c r="B2406" s="133">
        <v>45485</v>
      </c>
      <c r="C2406">
        <v>524.75</v>
      </c>
      <c r="D2406">
        <f t="shared" si="74"/>
        <v>-1.0803766826839787E-2</v>
      </c>
      <c r="F2406">
        <v>24502.150390999999</v>
      </c>
      <c r="G2406">
        <f t="shared" si="75"/>
        <v>7.628403253978895E-3</v>
      </c>
    </row>
    <row r="2407" spans="2:7" x14ac:dyDescent="0.35">
      <c r="B2407" s="133">
        <v>45488</v>
      </c>
      <c r="C2407">
        <v>533.29998799999998</v>
      </c>
      <c r="D2407">
        <f t="shared" si="74"/>
        <v>1.6162136404407647E-2</v>
      </c>
      <c r="F2407">
        <v>24586.699218999998</v>
      </c>
      <c r="G2407">
        <f t="shared" si="75"/>
        <v>3.4447298022892855E-3</v>
      </c>
    </row>
    <row r="2408" spans="2:7" x14ac:dyDescent="0.35">
      <c r="B2408" s="133">
        <v>45489</v>
      </c>
      <c r="C2408">
        <v>539.90002400000003</v>
      </c>
      <c r="D2408">
        <f t="shared" si="74"/>
        <v>1.2299886571766826E-2</v>
      </c>
      <c r="F2408">
        <v>24613</v>
      </c>
      <c r="G2408">
        <f t="shared" si="75"/>
        <v>1.069144077008744E-3</v>
      </c>
    </row>
    <row r="2409" spans="2:7" x14ac:dyDescent="0.35">
      <c r="B2409" s="133">
        <v>45491</v>
      </c>
      <c r="C2409">
        <v>533.75</v>
      </c>
      <c r="D2409">
        <f t="shared" si="74"/>
        <v>-1.145641713408253E-2</v>
      </c>
      <c r="F2409">
        <v>24800.849609000001</v>
      </c>
      <c r="G2409">
        <f t="shared" si="75"/>
        <v>7.6031523719997862E-3</v>
      </c>
    </row>
    <row r="2410" spans="2:7" x14ac:dyDescent="0.35">
      <c r="B2410" s="133">
        <v>45492</v>
      </c>
      <c r="C2410">
        <v>528.70001200000002</v>
      </c>
      <c r="D2410">
        <f t="shared" si="74"/>
        <v>-9.5063786042482931E-3</v>
      </c>
      <c r="F2410">
        <v>24530.900390999999</v>
      </c>
      <c r="G2410">
        <f t="shared" si="75"/>
        <v>-1.0944347707492233E-2</v>
      </c>
    </row>
    <row r="2411" spans="2:7" x14ac:dyDescent="0.35">
      <c r="B2411" s="133">
        <v>45495</v>
      </c>
      <c r="C2411">
        <v>544.79998799999998</v>
      </c>
      <c r="D2411">
        <f t="shared" si="74"/>
        <v>2.9997546870284622E-2</v>
      </c>
      <c r="F2411">
        <v>24509.25</v>
      </c>
      <c r="G2411">
        <f t="shared" si="75"/>
        <v>-8.8296598741990744E-4</v>
      </c>
    </row>
    <row r="2412" spans="2:7" x14ac:dyDescent="0.35">
      <c r="B2412" s="133">
        <v>45496</v>
      </c>
      <c r="C2412">
        <v>533.90002400000003</v>
      </c>
      <c r="D2412">
        <f t="shared" si="74"/>
        <v>-2.0210132350492748E-2</v>
      </c>
      <c r="F2412">
        <v>24479.050781000002</v>
      </c>
      <c r="G2412">
        <f t="shared" si="75"/>
        <v>-1.2329157102403754E-3</v>
      </c>
    </row>
    <row r="2413" spans="2:7" x14ac:dyDescent="0.35">
      <c r="B2413" s="133">
        <v>45497</v>
      </c>
      <c r="C2413">
        <v>548.70001200000002</v>
      </c>
      <c r="D2413">
        <f t="shared" si="74"/>
        <v>2.7343265476425901E-2</v>
      </c>
      <c r="F2413">
        <v>24413.5</v>
      </c>
      <c r="G2413">
        <f t="shared" si="75"/>
        <v>-2.6814236209370041E-3</v>
      </c>
    </row>
    <row r="2414" spans="2:7" x14ac:dyDescent="0.35">
      <c r="B2414" s="133">
        <v>45498</v>
      </c>
      <c r="C2414">
        <v>534.70001200000002</v>
      </c>
      <c r="D2414">
        <f t="shared" si="74"/>
        <v>-2.5846001537626936E-2</v>
      </c>
      <c r="F2414">
        <v>24406.099609000001</v>
      </c>
      <c r="G2414">
        <f t="shared" si="75"/>
        <v>-3.0317295168141411E-4</v>
      </c>
    </row>
    <row r="2415" spans="2:7" x14ac:dyDescent="0.35">
      <c r="B2415" s="133">
        <v>45499</v>
      </c>
      <c r="C2415">
        <v>540.29998799999998</v>
      </c>
      <c r="D2415">
        <f t="shared" si="74"/>
        <v>1.0418654242959581E-2</v>
      </c>
      <c r="F2415">
        <v>24834.849609000001</v>
      </c>
      <c r="G2415">
        <f t="shared" si="75"/>
        <v>1.7414807900193934E-2</v>
      </c>
    </row>
    <row r="2416" spans="2:7" x14ac:dyDescent="0.35">
      <c r="B2416" s="133">
        <v>45502</v>
      </c>
      <c r="C2416">
        <v>544.09997599999997</v>
      </c>
      <c r="D2416">
        <f t="shared" si="74"/>
        <v>7.0084907422035617E-3</v>
      </c>
      <c r="F2416">
        <v>24836.099609000001</v>
      </c>
      <c r="G2416">
        <f t="shared" si="75"/>
        <v>5.0331230626410964E-5</v>
      </c>
    </row>
    <row r="2417" spans="2:7" x14ac:dyDescent="0.35">
      <c r="B2417" s="133">
        <v>45503</v>
      </c>
      <c r="C2417">
        <v>553.15002400000003</v>
      </c>
      <c r="D2417">
        <f t="shared" si="74"/>
        <v>1.6496246486448575E-2</v>
      </c>
      <c r="F2417">
        <v>24857.300781000002</v>
      </c>
      <c r="G2417">
        <f t="shared" si="75"/>
        <v>8.5327923305577463E-4</v>
      </c>
    </row>
    <row r="2418" spans="2:7" x14ac:dyDescent="0.35">
      <c r="B2418" s="133">
        <v>45504</v>
      </c>
      <c r="C2418">
        <v>548</v>
      </c>
      <c r="D2418">
        <f t="shared" si="74"/>
        <v>-9.3539689207729048E-3</v>
      </c>
      <c r="F2418">
        <v>24951.150390999999</v>
      </c>
      <c r="G2418">
        <f t="shared" si="75"/>
        <v>3.7684255926498291E-3</v>
      </c>
    </row>
    <row r="2419" spans="2:7" x14ac:dyDescent="0.35">
      <c r="B2419" s="133">
        <v>45505</v>
      </c>
      <c r="C2419">
        <v>541.45001200000002</v>
      </c>
      <c r="D2419">
        <f t="shared" si="74"/>
        <v>-1.2024538710916048E-2</v>
      </c>
      <c r="F2419">
        <v>25010.900390999999</v>
      </c>
      <c r="G2419">
        <f t="shared" si="75"/>
        <v>2.3918164906982006E-3</v>
      </c>
    </row>
    <row r="2420" spans="2:7" x14ac:dyDescent="0.35">
      <c r="B2420" s="133">
        <v>45506</v>
      </c>
      <c r="C2420">
        <v>538.45001200000002</v>
      </c>
      <c r="D2420">
        <f t="shared" si="74"/>
        <v>-5.5560841760178585E-3</v>
      </c>
      <c r="F2420">
        <v>24717.699218999998</v>
      </c>
      <c r="G2420">
        <f t="shared" si="75"/>
        <v>-1.1792190888183699E-2</v>
      </c>
    </row>
    <row r="2421" spans="2:7" x14ac:dyDescent="0.35">
      <c r="B2421" s="133">
        <v>45509</v>
      </c>
      <c r="C2421">
        <v>527.90002400000003</v>
      </c>
      <c r="D2421">
        <f t="shared" si="74"/>
        <v>-1.9787746768356096E-2</v>
      </c>
      <c r="F2421">
        <v>24055.599609000001</v>
      </c>
      <c r="G2421">
        <f t="shared" si="75"/>
        <v>-2.71517531671546E-2</v>
      </c>
    </row>
    <row r="2422" spans="2:7" x14ac:dyDescent="0.35">
      <c r="B2422" s="133">
        <v>45510</v>
      </c>
      <c r="C2422">
        <v>535.75</v>
      </c>
      <c r="D2422">
        <f t="shared" si="74"/>
        <v>1.476071706096092E-2</v>
      </c>
      <c r="F2422">
        <v>23992.550781000002</v>
      </c>
      <c r="G2422">
        <f t="shared" si="75"/>
        <v>-2.6244033818409703E-3</v>
      </c>
    </row>
    <row r="2423" spans="2:7" x14ac:dyDescent="0.35">
      <c r="B2423" s="133">
        <v>45511</v>
      </c>
      <c r="C2423">
        <v>547.79998799999998</v>
      </c>
      <c r="D2423">
        <f t="shared" si="74"/>
        <v>2.2242600569486126E-2</v>
      </c>
      <c r="F2423">
        <v>24297.5</v>
      </c>
      <c r="G2423">
        <f t="shared" si="75"/>
        <v>1.2630066351665083E-2</v>
      </c>
    </row>
    <row r="2424" spans="2:7" x14ac:dyDescent="0.35">
      <c r="B2424" s="133">
        <v>45512</v>
      </c>
      <c r="C2424">
        <v>541.95001200000002</v>
      </c>
      <c r="D2424">
        <f t="shared" si="74"/>
        <v>-1.0736466519149777E-2</v>
      </c>
      <c r="F2424">
        <v>24117</v>
      </c>
      <c r="G2424">
        <f t="shared" si="75"/>
        <v>-7.4564783815551433E-3</v>
      </c>
    </row>
    <row r="2425" spans="2:7" x14ac:dyDescent="0.35">
      <c r="B2425" s="133">
        <v>45513</v>
      </c>
      <c r="C2425">
        <v>536.79998799999998</v>
      </c>
      <c r="D2425">
        <f t="shared" si="74"/>
        <v>-9.548205101245523E-3</v>
      </c>
      <c r="F2425">
        <v>24367.5</v>
      </c>
      <c r="G2425">
        <f t="shared" si="75"/>
        <v>1.0333291215294636E-2</v>
      </c>
    </row>
    <row r="2426" spans="2:7" x14ac:dyDescent="0.35">
      <c r="B2426" s="133">
        <v>45516</v>
      </c>
      <c r="C2426">
        <v>542.5</v>
      </c>
      <c r="D2426">
        <f t="shared" si="74"/>
        <v>1.0562522111837393E-2</v>
      </c>
      <c r="F2426">
        <v>24347</v>
      </c>
      <c r="G2426">
        <f t="shared" si="75"/>
        <v>-8.4163857619835045E-4</v>
      </c>
    </row>
    <row r="2427" spans="2:7" x14ac:dyDescent="0.35">
      <c r="B2427" s="133">
        <v>45517</v>
      </c>
      <c r="C2427">
        <v>540.75</v>
      </c>
      <c r="D2427">
        <f t="shared" si="74"/>
        <v>-3.2310205814464203E-3</v>
      </c>
      <c r="F2427">
        <v>24139</v>
      </c>
      <c r="G2427">
        <f t="shared" si="75"/>
        <v>-8.5798488623965701E-3</v>
      </c>
    </row>
    <row r="2428" spans="2:7" x14ac:dyDescent="0.35">
      <c r="B2428" s="133">
        <v>45518</v>
      </c>
      <c r="C2428">
        <v>538.20001200000002</v>
      </c>
      <c r="D2428">
        <f t="shared" si="74"/>
        <v>-4.7268042438189063E-3</v>
      </c>
      <c r="F2428">
        <v>24143.75</v>
      </c>
      <c r="G2428">
        <f t="shared" si="75"/>
        <v>1.967576418212346E-4</v>
      </c>
    </row>
    <row r="2429" spans="2:7" x14ac:dyDescent="0.35">
      <c r="B2429" s="133">
        <v>45520</v>
      </c>
      <c r="C2429">
        <v>545.79998799999998</v>
      </c>
      <c r="D2429">
        <f t="shared" si="74"/>
        <v>1.4022325698813022E-2</v>
      </c>
      <c r="F2429">
        <v>24541.150390999999</v>
      </c>
      <c r="G2429">
        <f t="shared" si="75"/>
        <v>1.6325768950421569E-2</v>
      </c>
    </row>
    <row r="2430" spans="2:7" x14ac:dyDescent="0.35">
      <c r="B2430" s="133">
        <v>45523</v>
      </c>
      <c r="C2430">
        <v>548.04998799999998</v>
      </c>
      <c r="D2430">
        <f t="shared" si="74"/>
        <v>4.1139154777574058E-3</v>
      </c>
      <c r="F2430">
        <v>24572.650390999999</v>
      </c>
      <c r="G2430">
        <f t="shared" si="75"/>
        <v>1.2827353541225743E-3</v>
      </c>
    </row>
    <row r="2431" spans="2:7" x14ac:dyDescent="0.35">
      <c r="B2431" s="133">
        <v>45524</v>
      </c>
      <c r="C2431">
        <v>548.29998799999998</v>
      </c>
      <c r="D2431">
        <f t="shared" si="74"/>
        <v>4.5605875825386352E-4</v>
      </c>
      <c r="F2431">
        <v>24698.849609000001</v>
      </c>
      <c r="G2431">
        <f t="shared" si="75"/>
        <v>5.122616277892897E-3</v>
      </c>
    </row>
    <row r="2432" spans="2:7" x14ac:dyDescent="0.35">
      <c r="B2432" s="133">
        <v>45525</v>
      </c>
      <c r="C2432">
        <v>550.29998799999998</v>
      </c>
      <c r="D2432">
        <f t="shared" si="74"/>
        <v>3.6410017352517202E-3</v>
      </c>
      <c r="F2432">
        <v>24770.199218999998</v>
      </c>
      <c r="G2432">
        <f t="shared" si="75"/>
        <v>2.8846182073646539E-3</v>
      </c>
    </row>
    <row r="2433" spans="2:7" x14ac:dyDescent="0.35">
      <c r="B2433" s="133">
        <v>45526</v>
      </c>
      <c r="C2433">
        <v>540.20001200000002</v>
      </c>
      <c r="D2433">
        <f t="shared" si="74"/>
        <v>-1.8524098686915534E-2</v>
      </c>
      <c r="F2433">
        <v>24811.5</v>
      </c>
      <c r="G2433">
        <f t="shared" si="75"/>
        <v>1.6659691459924156E-3</v>
      </c>
    </row>
    <row r="2434" spans="2:7" x14ac:dyDescent="0.35">
      <c r="B2434" s="133">
        <v>45527</v>
      </c>
      <c r="C2434">
        <v>524.04998799999998</v>
      </c>
      <c r="D2434">
        <f t="shared" si="74"/>
        <v>-3.0352386854902109E-2</v>
      </c>
      <c r="F2434">
        <v>24823.150390999999</v>
      </c>
      <c r="G2434">
        <f t="shared" si="75"/>
        <v>4.6944588597598E-4</v>
      </c>
    </row>
    <row r="2435" spans="2:7" x14ac:dyDescent="0.35">
      <c r="B2435" s="133">
        <v>45530</v>
      </c>
      <c r="C2435">
        <v>523.95001200000002</v>
      </c>
      <c r="D2435">
        <f t="shared" si="74"/>
        <v>-1.9079389370850198E-4</v>
      </c>
    </row>
  </sheetData>
  <autoFilter ref="B4:C125" xr:uid="{00000000-0001-0000-0600-000000000000}"/>
  <mergeCells count="1">
    <mergeCell ref="B2:H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A1F2-BA37-4621-A859-3704B2B55B4C}">
  <dimension ref="A1:G264"/>
  <sheetViews>
    <sheetView view="pageBreakPreview" topLeftCell="A240" zoomScale="160" zoomScaleNormal="100" workbookViewId="0">
      <selection activeCell="E249" sqref="E249"/>
    </sheetView>
  </sheetViews>
  <sheetFormatPr defaultRowHeight="14.5" x14ac:dyDescent="0.35"/>
  <cols>
    <col min="1" max="1" width="10.08984375" bestFit="1" customWidth="1"/>
    <col min="2" max="6" width="10.81640625" bestFit="1" customWidth="1"/>
    <col min="7" max="7" width="8.81640625" bestFit="1" customWidth="1"/>
  </cols>
  <sheetData>
    <row r="1" spans="1:7" x14ac:dyDescent="0.35">
      <c r="A1" s="124" t="s">
        <v>88</v>
      </c>
      <c r="B1" s="124" t="s">
        <v>195</v>
      </c>
      <c r="C1" s="124" t="s">
        <v>186</v>
      </c>
      <c r="D1" s="124" t="s">
        <v>189</v>
      </c>
      <c r="E1" s="124" t="s">
        <v>196</v>
      </c>
      <c r="F1" s="124" t="s">
        <v>197</v>
      </c>
      <c r="G1" s="124" t="s">
        <v>198</v>
      </c>
    </row>
    <row r="2" spans="1:7" x14ac:dyDescent="0.35">
      <c r="A2" s="133">
        <v>45174</v>
      </c>
      <c r="B2" s="2">
        <v>461.95001200000002</v>
      </c>
      <c r="C2">
        <v>466.79998799999998</v>
      </c>
      <c r="D2">
        <v>455.95001200000002</v>
      </c>
      <c r="E2">
        <v>459.14999399999999</v>
      </c>
      <c r="F2">
        <v>454.46954299999999</v>
      </c>
      <c r="G2">
        <v>1338686</v>
      </c>
    </row>
    <row r="3" spans="1:7" x14ac:dyDescent="0.35">
      <c r="A3" s="133">
        <v>45175</v>
      </c>
      <c r="B3">
        <v>459.95001200000002</v>
      </c>
      <c r="C3">
        <v>471.79998799999998</v>
      </c>
      <c r="D3">
        <v>459.25</v>
      </c>
      <c r="E3">
        <v>467.14999399999999</v>
      </c>
      <c r="F3">
        <v>462.38799999999998</v>
      </c>
      <c r="G3">
        <v>2901255</v>
      </c>
    </row>
    <row r="4" spans="1:7" x14ac:dyDescent="0.35">
      <c r="A4" s="133">
        <v>45176</v>
      </c>
      <c r="B4">
        <v>465.60000600000001</v>
      </c>
      <c r="C4">
        <v>478.39999399999999</v>
      </c>
      <c r="D4">
        <v>461.54998799999998</v>
      </c>
      <c r="E4">
        <v>477.25</v>
      </c>
      <c r="F4">
        <v>472.38504</v>
      </c>
      <c r="G4">
        <v>3240617</v>
      </c>
    </row>
    <row r="5" spans="1:7" x14ac:dyDescent="0.35">
      <c r="A5" s="133">
        <v>45177</v>
      </c>
      <c r="B5">
        <v>477.70001200000002</v>
      </c>
      <c r="C5">
        <v>486.54998799999998</v>
      </c>
      <c r="D5">
        <v>476.29998799999998</v>
      </c>
      <c r="E5">
        <v>481.75</v>
      </c>
      <c r="F5">
        <v>476.83917200000002</v>
      </c>
      <c r="G5">
        <v>2321331</v>
      </c>
    </row>
    <row r="6" spans="1:7" x14ac:dyDescent="0.35">
      <c r="A6" s="133">
        <v>45180</v>
      </c>
      <c r="B6">
        <v>484</v>
      </c>
      <c r="C6">
        <v>484.85000600000001</v>
      </c>
      <c r="D6">
        <v>476.20001200000002</v>
      </c>
      <c r="E6">
        <v>478.64999399999999</v>
      </c>
      <c r="F6">
        <v>473.770782</v>
      </c>
      <c r="G6">
        <v>1420805</v>
      </c>
    </row>
    <row r="7" spans="1:7" x14ac:dyDescent="0.35">
      <c r="A7" s="133">
        <v>45181</v>
      </c>
      <c r="B7">
        <v>480.14999399999999</v>
      </c>
      <c r="C7">
        <v>482.5</v>
      </c>
      <c r="D7">
        <v>457.5</v>
      </c>
      <c r="E7">
        <v>459.29998799999998</v>
      </c>
      <c r="F7">
        <v>454.61801100000002</v>
      </c>
      <c r="G7">
        <v>1828082</v>
      </c>
    </row>
    <row r="8" spans="1:7" x14ac:dyDescent="0.35">
      <c r="A8" s="133">
        <v>45182</v>
      </c>
      <c r="B8">
        <v>463.70001200000002</v>
      </c>
      <c r="C8">
        <v>467.79998799999998</v>
      </c>
      <c r="D8">
        <v>459.64999399999999</v>
      </c>
      <c r="E8">
        <v>462.35000600000001</v>
      </c>
      <c r="F8">
        <v>457.636932</v>
      </c>
      <c r="G8">
        <v>946861</v>
      </c>
    </row>
    <row r="9" spans="1:7" x14ac:dyDescent="0.35">
      <c r="A9" s="133">
        <v>45183</v>
      </c>
      <c r="B9">
        <v>464.60000600000001</v>
      </c>
      <c r="C9">
        <v>471.75</v>
      </c>
      <c r="D9">
        <v>462.39999399999999</v>
      </c>
      <c r="E9">
        <v>471.25</v>
      </c>
      <c r="F9">
        <v>466.44622800000002</v>
      </c>
      <c r="G9">
        <v>1069109</v>
      </c>
    </row>
    <row r="10" spans="1:7" x14ac:dyDescent="0.35">
      <c r="A10" s="133">
        <v>45184</v>
      </c>
      <c r="B10">
        <v>473.60000600000001</v>
      </c>
      <c r="C10">
        <v>477.25</v>
      </c>
      <c r="D10">
        <v>469.64999399999999</v>
      </c>
      <c r="E10">
        <v>473.39999399999999</v>
      </c>
      <c r="F10">
        <v>468.57427999999999</v>
      </c>
      <c r="G10">
        <v>1192738</v>
      </c>
    </row>
    <row r="11" spans="1:7" x14ac:dyDescent="0.35">
      <c r="A11" s="133">
        <v>45187</v>
      </c>
      <c r="B11">
        <v>473.5</v>
      </c>
      <c r="C11">
        <v>474.75</v>
      </c>
      <c r="D11">
        <v>467.10000600000001</v>
      </c>
      <c r="E11">
        <v>467.85000600000001</v>
      </c>
      <c r="F11">
        <v>463.080872</v>
      </c>
      <c r="G11">
        <v>458725</v>
      </c>
    </row>
    <row r="12" spans="1:7" x14ac:dyDescent="0.35">
      <c r="A12" s="133">
        <v>45189</v>
      </c>
      <c r="B12">
        <v>462.25</v>
      </c>
      <c r="C12">
        <v>468.5</v>
      </c>
      <c r="D12">
        <v>460.10000600000001</v>
      </c>
      <c r="E12">
        <v>463.60000600000001</v>
      </c>
      <c r="F12">
        <v>458.87420700000001</v>
      </c>
      <c r="G12">
        <v>1003641</v>
      </c>
    </row>
    <row r="13" spans="1:7" x14ac:dyDescent="0.35">
      <c r="A13" s="133">
        <v>45190</v>
      </c>
      <c r="B13">
        <v>463.39999399999999</v>
      </c>
      <c r="C13">
        <v>464.89999399999999</v>
      </c>
      <c r="D13">
        <v>454.60000600000001</v>
      </c>
      <c r="E13">
        <v>456.20001200000002</v>
      </c>
      <c r="F13">
        <v>451.54965199999998</v>
      </c>
      <c r="G13">
        <v>862193</v>
      </c>
    </row>
    <row r="14" spans="1:7" x14ac:dyDescent="0.35">
      <c r="A14" s="133">
        <v>45191</v>
      </c>
      <c r="B14">
        <v>455.79998799999998</v>
      </c>
      <c r="C14">
        <v>459.5</v>
      </c>
      <c r="D14">
        <v>452.60000600000001</v>
      </c>
      <c r="E14">
        <v>454.85000600000001</v>
      </c>
      <c r="F14">
        <v>450.21340900000001</v>
      </c>
      <c r="G14">
        <v>568753</v>
      </c>
    </row>
    <row r="15" spans="1:7" x14ac:dyDescent="0.35">
      <c r="A15" s="133">
        <v>45194</v>
      </c>
      <c r="B15">
        <v>454.70001200000002</v>
      </c>
      <c r="C15">
        <v>458.89999399999999</v>
      </c>
      <c r="D15">
        <v>453.25</v>
      </c>
      <c r="E15">
        <v>455.04998799999998</v>
      </c>
      <c r="F15">
        <v>450.41134599999998</v>
      </c>
      <c r="G15">
        <v>520248</v>
      </c>
    </row>
    <row r="16" spans="1:7" x14ac:dyDescent="0.35">
      <c r="A16" s="133">
        <v>45195</v>
      </c>
      <c r="B16">
        <v>456</v>
      </c>
      <c r="C16">
        <v>459.10000600000001</v>
      </c>
      <c r="D16">
        <v>453.70001200000002</v>
      </c>
      <c r="E16">
        <v>455</v>
      </c>
      <c r="F16">
        <v>450.36187699999999</v>
      </c>
      <c r="G16">
        <v>349754</v>
      </c>
    </row>
    <row r="17" spans="1:7" x14ac:dyDescent="0.35">
      <c r="A17" s="133">
        <v>45196</v>
      </c>
      <c r="B17">
        <v>456</v>
      </c>
      <c r="C17">
        <v>457.95001200000002</v>
      </c>
      <c r="D17">
        <v>453.54998799999998</v>
      </c>
      <c r="E17">
        <v>454.85000600000001</v>
      </c>
      <c r="F17">
        <v>450.21340900000001</v>
      </c>
      <c r="G17">
        <v>506232</v>
      </c>
    </row>
    <row r="18" spans="1:7" x14ac:dyDescent="0.35">
      <c r="A18" s="133">
        <v>45197</v>
      </c>
      <c r="B18">
        <v>454.85000600000001</v>
      </c>
      <c r="C18">
        <v>455.64999399999999</v>
      </c>
      <c r="D18">
        <v>448.14999399999999</v>
      </c>
      <c r="E18">
        <v>449.79998799999998</v>
      </c>
      <c r="F18">
        <v>445.21487400000001</v>
      </c>
      <c r="G18">
        <v>1339055</v>
      </c>
    </row>
    <row r="19" spans="1:7" x14ac:dyDescent="0.35">
      <c r="A19" s="133">
        <v>45198</v>
      </c>
      <c r="B19">
        <v>450</v>
      </c>
      <c r="C19">
        <v>457.04998799999998</v>
      </c>
      <c r="D19">
        <v>448.75</v>
      </c>
      <c r="E19">
        <v>454.85000600000001</v>
      </c>
      <c r="F19">
        <v>450.21340900000001</v>
      </c>
      <c r="G19">
        <v>1045038</v>
      </c>
    </row>
    <row r="20" spans="1:7" x14ac:dyDescent="0.35">
      <c r="A20" s="133">
        <v>45202</v>
      </c>
      <c r="B20">
        <v>455.20001200000002</v>
      </c>
      <c r="C20">
        <v>467.75</v>
      </c>
      <c r="D20">
        <v>455.04998799999998</v>
      </c>
      <c r="E20">
        <v>461.85000600000001</v>
      </c>
      <c r="F20">
        <v>457.14202899999998</v>
      </c>
      <c r="G20">
        <v>2271827</v>
      </c>
    </row>
    <row r="21" spans="1:7" x14ac:dyDescent="0.35">
      <c r="A21" s="133">
        <v>45203</v>
      </c>
      <c r="B21">
        <v>461.89999399999999</v>
      </c>
      <c r="C21">
        <v>468.45001200000002</v>
      </c>
      <c r="D21">
        <v>452.39999399999999</v>
      </c>
      <c r="E21">
        <v>457.60000600000001</v>
      </c>
      <c r="F21">
        <v>452.93536399999999</v>
      </c>
      <c r="G21">
        <v>2062107</v>
      </c>
    </row>
    <row r="22" spans="1:7" x14ac:dyDescent="0.35">
      <c r="A22" s="133">
        <v>45204</v>
      </c>
      <c r="B22">
        <v>459.89999399999999</v>
      </c>
      <c r="C22">
        <v>460.79998799999998</v>
      </c>
      <c r="D22">
        <v>451.54998799999998</v>
      </c>
      <c r="E22">
        <v>457.95001200000002</v>
      </c>
      <c r="F22">
        <v>453.28179899999998</v>
      </c>
      <c r="G22">
        <v>1689176</v>
      </c>
    </row>
    <row r="23" spans="1:7" x14ac:dyDescent="0.35">
      <c r="A23" s="133">
        <v>45205</v>
      </c>
      <c r="B23">
        <v>458.5</v>
      </c>
      <c r="C23">
        <v>463.39999399999999</v>
      </c>
      <c r="D23">
        <v>457.04998799999998</v>
      </c>
      <c r="E23">
        <v>460.45001200000002</v>
      </c>
      <c r="F23">
        <v>455.75631700000002</v>
      </c>
      <c r="G23">
        <v>839137</v>
      </c>
    </row>
    <row r="24" spans="1:7" x14ac:dyDescent="0.35">
      <c r="A24" s="133">
        <v>45208</v>
      </c>
      <c r="B24">
        <v>455.20001200000002</v>
      </c>
      <c r="C24">
        <v>462</v>
      </c>
      <c r="D24">
        <v>448.60000600000001</v>
      </c>
      <c r="E24">
        <v>460.45001200000002</v>
      </c>
      <c r="F24">
        <v>455.75631700000002</v>
      </c>
      <c r="G24">
        <v>1310570</v>
      </c>
    </row>
    <row r="25" spans="1:7" x14ac:dyDescent="0.35">
      <c r="A25" s="133">
        <v>45209</v>
      </c>
      <c r="B25">
        <v>465</v>
      </c>
      <c r="C25">
        <v>465</v>
      </c>
      <c r="D25">
        <v>456.35000600000001</v>
      </c>
      <c r="E25">
        <v>458.60000600000001</v>
      </c>
      <c r="F25">
        <v>453.92517099999998</v>
      </c>
      <c r="G25">
        <v>826776</v>
      </c>
    </row>
    <row r="26" spans="1:7" x14ac:dyDescent="0.35">
      <c r="A26" s="133">
        <v>45210</v>
      </c>
      <c r="B26">
        <v>460.85000600000001</v>
      </c>
      <c r="C26">
        <v>469</v>
      </c>
      <c r="D26">
        <v>458.14999399999999</v>
      </c>
      <c r="E26">
        <v>460.39999399999999</v>
      </c>
      <c r="F26">
        <v>455.706818</v>
      </c>
      <c r="G26">
        <v>2412542</v>
      </c>
    </row>
    <row r="27" spans="1:7" x14ac:dyDescent="0.35">
      <c r="A27" s="133">
        <v>45211</v>
      </c>
      <c r="B27">
        <v>463</v>
      </c>
      <c r="C27">
        <v>479.60000600000001</v>
      </c>
      <c r="D27">
        <v>461.10000600000001</v>
      </c>
      <c r="E27">
        <v>478.20001200000002</v>
      </c>
      <c r="F27">
        <v>473.325378</v>
      </c>
      <c r="G27">
        <v>2165471</v>
      </c>
    </row>
    <row r="28" spans="1:7" x14ac:dyDescent="0.35">
      <c r="A28" s="133">
        <v>45212</v>
      </c>
      <c r="B28">
        <v>477.04998799999998</v>
      </c>
      <c r="C28">
        <v>479.89999399999999</v>
      </c>
      <c r="D28">
        <v>470.5</v>
      </c>
      <c r="E28">
        <v>472.20001200000002</v>
      </c>
      <c r="F28">
        <v>467.38653599999998</v>
      </c>
      <c r="G28">
        <v>1540288</v>
      </c>
    </row>
    <row r="29" spans="1:7" x14ac:dyDescent="0.35">
      <c r="A29" s="133">
        <v>45215</v>
      </c>
      <c r="B29">
        <v>472.20001200000002</v>
      </c>
      <c r="C29">
        <v>484.89999399999999</v>
      </c>
      <c r="D29">
        <v>472</v>
      </c>
      <c r="E29">
        <v>481.04998799999998</v>
      </c>
      <c r="F29">
        <v>476.14630099999999</v>
      </c>
      <c r="G29">
        <v>1961860</v>
      </c>
    </row>
    <row r="30" spans="1:7" x14ac:dyDescent="0.35">
      <c r="A30" s="133">
        <v>45216</v>
      </c>
      <c r="B30">
        <v>483.45001200000002</v>
      </c>
      <c r="C30">
        <v>492</v>
      </c>
      <c r="D30">
        <v>481.10000600000001</v>
      </c>
      <c r="E30">
        <v>487.45001200000002</v>
      </c>
      <c r="F30">
        <v>482.48107900000002</v>
      </c>
      <c r="G30">
        <v>2534974</v>
      </c>
    </row>
    <row r="31" spans="1:7" x14ac:dyDescent="0.35">
      <c r="A31" s="133">
        <v>45217</v>
      </c>
      <c r="B31">
        <v>489.95001200000002</v>
      </c>
      <c r="C31">
        <v>489.95001200000002</v>
      </c>
      <c r="D31">
        <v>478.10000600000001</v>
      </c>
      <c r="E31">
        <v>480.75</v>
      </c>
      <c r="F31">
        <v>475.84936499999998</v>
      </c>
      <c r="G31">
        <v>922351</v>
      </c>
    </row>
    <row r="32" spans="1:7" x14ac:dyDescent="0.35">
      <c r="A32" s="133">
        <v>45218</v>
      </c>
      <c r="B32">
        <v>474</v>
      </c>
      <c r="C32">
        <v>474</v>
      </c>
      <c r="D32">
        <v>456.20001200000002</v>
      </c>
      <c r="E32">
        <v>457.64999399999999</v>
      </c>
      <c r="F32">
        <v>452.98483299999998</v>
      </c>
      <c r="G32">
        <v>4846513</v>
      </c>
    </row>
    <row r="33" spans="1:7" x14ac:dyDescent="0.35">
      <c r="A33" s="133">
        <v>45219</v>
      </c>
      <c r="B33">
        <v>447.45001200000002</v>
      </c>
      <c r="C33">
        <v>450</v>
      </c>
      <c r="D33">
        <v>400.89999399999999</v>
      </c>
      <c r="E33">
        <v>403.20001200000002</v>
      </c>
      <c r="F33">
        <v>399.08990499999999</v>
      </c>
      <c r="G33">
        <v>20787809</v>
      </c>
    </row>
    <row r="34" spans="1:7" x14ac:dyDescent="0.35">
      <c r="A34" s="133">
        <v>45222</v>
      </c>
      <c r="B34">
        <v>404.75</v>
      </c>
      <c r="C34">
        <v>408.45001200000002</v>
      </c>
      <c r="D34">
        <v>391.25</v>
      </c>
      <c r="E34">
        <v>392.29998799999998</v>
      </c>
      <c r="F34">
        <v>388.300995</v>
      </c>
      <c r="G34">
        <v>5489086</v>
      </c>
    </row>
    <row r="35" spans="1:7" x14ac:dyDescent="0.35">
      <c r="A35" s="133">
        <v>45224</v>
      </c>
      <c r="B35">
        <v>397.95001200000002</v>
      </c>
      <c r="C35">
        <v>401.75</v>
      </c>
      <c r="D35">
        <v>392.14999399999999</v>
      </c>
      <c r="E35">
        <v>399.5</v>
      </c>
      <c r="F35">
        <v>395.42761200000001</v>
      </c>
      <c r="G35">
        <v>3107364</v>
      </c>
    </row>
    <row r="36" spans="1:7" x14ac:dyDescent="0.35">
      <c r="A36" s="133">
        <v>45225</v>
      </c>
      <c r="B36">
        <v>397</v>
      </c>
      <c r="C36">
        <v>398.95001200000002</v>
      </c>
      <c r="D36">
        <v>383.35000600000001</v>
      </c>
      <c r="E36">
        <v>386.85000600000001</v>
      </c>
      <c r="F36">
        <v>382.906586</v>
      </c>
      <c r="G36">
        <v>3330812</v>
      </c>
    </row>
    <row r="37" spans="1:7" x14ac:dyDescent="0.35">
      <c r="A37" s="133">
        <v>45226</v>
      </c>
      <c r="B37">
        <v>390.45001200000002</v>
      </c>
      <c r="C37">
        <v>391</v>
      </c>
      <c r="D37">
        <v>381.14999399999999</v>
      </c>
      <c r="E37">
        <v>382.20001200000002</v>
      </c>
      <c r="F37">
        <v>378.30398600000001</v>
      </c>
      <c r="G37">
        <v>2219322</v>
      </c>
    </row>
    <row r="38" spans="1:7" x14ac:dyDescent="0.35">
      <c r="A38" s="133">
        <v>45229</v>
      </c>
      <c r="B38">
        <v>384.39999399999999</v>
      </c>
      <c r="C38">
        <v>388.79998799999998</v>
      </c>
      <c r="D38">
        <v>381.10000600000001</v>
      </c>
      <c r="E38">
        <v>385.54998799999998</v>
      </c>
      <c r="F38">
        <v>381.61981200000002</v>
      </c>
      <c r="G38">
        <v>2323555</v>
      </c>
    </row>
    <row r="39" spans="1:7" x14ac:dyDescent="0.35">
      <c r="A39" s="133">
        <v>45230</v>
      </c>
      <c r="B39">
        <v>385.95001200000002</v>
      </c>
      <c r="C39">
        <v>387.29998799999998</v>
      </c>
      <c r="D39">
        <v>381.64999399999999</v>
      </c>
      <c r="E39">
        <v>382.35000600000001</v>
      </c>
      <c r="F39">
        <v>378.45245399999999</v>
      </c>
      <c r="G39">
        <v>1801855</v>
      </c>
    </row>
    <row r="40" spans="1:7" x14ac:dyDescent="0.35">
      <c r="A40" s="133">
        <v>45231</v>
      </c>
      <c r="B40">
        <v>385.5</v>
      </c>
      <c r="C40">
        <v>385.5</v>
      </c>
      <c r="D40">
        <v>375.70001200000002</v>
      </c>
      <c r="E40">
        <v>381.14999399999999</v>
      </c>
      <c r="F40">
        <v>377.26464800000002</v>
      </c>
      <c r="G40">
        <v>3736273</v>
      </c>
    </row>
    <row r="41" spans="1:7" x14ac:dyDescent="0.35">
      <c r="A41" s="133">
        <v>45232</v>
      </c>
      <c r="B41">
        <v>384.75</v>
      </c>
      <c r="C41">
        <v>394.54998799999998</v>
      </c>
      <c r="D41">
        <v>381.04998799999998</v>
      </c>
      <c r="E41">
        <v>389.85000600000001</v>
      </c>
      <c r="F41">
        <v>385.87597699999998</v>
      </c>
      <c r="G41">
        <v>2788385</v>
      </c>
    </row>
    <row r="42" spans="1:7" x14ac:dyDescent="0.35">
      <c r="A42" s="133">
        <v>45233</v>
      </c>
      <c r="B42">
        <v>394</v>
      </c>
      <c r="C42">
        <v>403.5</v>
      </c>
      <c r="D42">
        <v>392.39999399999999</v>
      </c>
      <c r="E42">
        <v>400.60000600000001</v>
      </c>
      <c r="F42">
        <v>396.51641799999999</v>
      </c>
      <c r="G42">
        <v>3126317</v>
      </c>
    </row>
    <row r="43" spans="1:7" x14ac:dyDescent="0.35">
      <c r="A43" s="133">
        <v>45236</v>
      </c>
      <c r="B43">
        <v>402.54998799999998</v>
      </c>
      <c r="C43">
        <v>404.70001200000002</v>
      </c>
      <c r="D43">
        <v>398.14999399999999</v>
      </c>
      <c r="E43">
        <v>401.14999399999999</v>
      </c>
      <c r="F43">
        <v>397.06079099999999</v>
      </c>
      <c r="G43">
        <v>3010466</v>
      </c>
    </row>
    <row r="44" spans="1:7" x14ac:dyDescent="0.35">
      <c r="A44" s="133">
        <v>45237</v>
      </c>
      <c r="B44">
        <v>401.95001200000002</v>
      </c>
      <c r="C44">
        <v>403.89999399999999</v>
      </c>
      <c r="D44">
        <v>393.54998799999998</v>
      </c>
      <c r="E44">
        <v>400.5</v>
      </c>
      <c r="F44">
        <v>396.417419</v>
      </c>
      <c r="G44">
        <v>1769453</v>
      </c>
    </row>
    <row r="45" spans="1:7" x14ac:dyDescent="0.35">
      <c r="A45" s="133">
        <v>45238</v>
      </c>
      <c r="B45">
        <v>402</v>
      </c>
      <c r="C45">
        <v>402</v>
      </c>
      <c r="D45">
        <v>392.5</v>
      </c>
      <c r="E45">
        <v>395.89999399999999</v>
      </c>
      <c r="F45">
        <v>391.86431900000002</v>
      </c>
      <c r="G45">
        <v>2244270</v>
      </c>
    </row>
    <row r="46" spans="1:7" x14ac:dyDescent="0.35">
      <c r="A46" s="133">
        <v>45239</v>
      </c>
      <c r="B46">
        <v>395.5</v>
      </c>
      <c r="C46">
        <v>397.85000600000001</v>
      </c>
      <c r="D46">
        <v>390.60000600000001</v>
      </c>
      <c r="E46">
        <v>395.04998799999998</v>
      </c>
      <c r="F46">
        <v>391.02298000000002</v>
      </c>
      <c r="G46">
        <v>1856318</v>
      </c>
    </row>
    <row r="47" spans="1:7" x14ac:dyDescent="0.35">
      <c r="A47" s="133">
        <v>45240</v>
      </c>
      <c r="B47">
        <v>394.95001200000002</v>
      </c>
      <c r="C47">
        <v>395.54998799999998</v>
      </c>
      <c r="D47">
        <v>390.95001200000002</v>
      </c>
      <c r="E47">
        <v>394.14999399999999</v>
      </c>
      <c r="F47">
        <v>390.13214099999999</v>
      </c>
      <c r="G47">
        <v>791206</v>
      </c>
    </row>
    <row r="48" spans="1:7" x14ac:dyDescent="0.35">
      <c r="A48" s="133">
        <v>45243</v>
      </c>
      <c r="B48">
        <v>397.79998799999998</v>
      </c>
      <c r="C48">
        <v>397.95001200000002</v>
      </c>
      <c r="D48">
        <v>391.04998799999998</v>
      </c>
      <c r="E48">
        <v>392.39999399999999</v>
      </c>
      <c r="F48">
        <v>388.39999399999999</v>
      </c>
      <c r="G48">
        <v>2127037</v>
      </c>
    </row>
    <row r="49" spans="1:7" x14ac:dyDescent="0.35">
      <c r="A49" s="133">
        <v>45245</v>
      </c>
      <c r="B49">
        <v>393.39999399999999</v>
      </c>
      <c r="C49">
        <v>394</v>
      </c>
      <c r="D49">
        <v>384.14999399999999</v>
      </c>
      <c r="E49">
        <v>387.29998799999998</v>
      </c>
      <c r="F49">
        <v>387.29998799999998</v>
      </c>
      <c r="G49">
        <v>5358690</v>
      </c>
    </row>
    <row r="50" spans="1:7" x14ac:dyDescent="0.35">
      <c r="A50" s="133">
        <v>45246</v>
      </c>
      <c r="B50">
        <v>389.29998799999998</v>
      </c>
      <c r="C50">
        <v>390.5</v>
      </c>
      <c r="D50">
        <v>385.70001200000002</v>
      </c>
      <c r="E50">
        <v>388.10000600000001</v>
      </c>
      <c r="F50">
        <v>388.10000600000001</v>
      </c>
      <c r="G50">
        <v>2136034</v>
      </c>
    </row>
    <row r="51" spans="1:7" x14ac:dyDescent="0.35">
      <c r="A51" s="133">
        <v>45247</v>
      </c>
      <c r="B51">
        <v>388.35000600000001</v>
      </c>
      <c r="C51">
        <v>391.89999399999999</v>
      </c>
      <c r="D51">
        <v>387.75</v>
      </c>
      <c r="E51">
        <v>388.64999399999999</v>
      </c>
      <c r="F51">
        <v>388.64999399999999</v>
      </c>
      <c r="G51">
        <v>3406339</v>
      </c>
    </row>
    <row r="52" spans="1:7" x14ac:dyDescent="0.35">
      <c r="A52" s="133">
        <v>45250</v>
      </c>
      <c r="B52">
        <v>390.95001200000002</v>
      </c>
      <c r="C52">
        <v>390.95001200000002</v>
      </c>
      <c r="D52">
        <v>382.64999399999999</v>
      </c>
      <c r="E52">
        <v>385.20001200000002</v>
      </c>
      <c r="F52">
        <v>385.20001200000002</v>
      </c>
      <c r="G52">
        <v>2235864</v>
      </c>
    </row>
    <row r="53" spans="1:7" x14ac:dyDescent="0.35">
      <c r="A53" s="133">
        <v>45251</v>
      </c>
      <c r="B53">
        <v>389</v>
      </c>
      <c r="C53">
        <v>393.75</v>
      </c>
      <c r="D53">
        <v>386.60000600000001</v>
      </c>
      <c r="E53">
        <v>388.5</v>
      </c>
      <c r="F53">
        <v>388.5</v>
      </c>
      <c r="G53">
        <v>2271724</v>
      </c>
    </row>
    <row r="54" spans="1:7" x14ac:dyDescent="0.35">
      <c r="A54" s="133">
        <v>45252</v>
      </c>
      <c r="B54">
        <v>389.5</v>
      </c>
      <c r="C54">
        <v>392.45001200000002</v>
      </c>
      <c r="D54">
        <v>388</v>
      </c>
      <c r="E54">
        <v>389.5</v>
      </c>
      <c r="F54">
        <v>389.5</v>
      </c>
      <c r="G54">
        <v>1616492</v>
      </c>
    </row>
    <row r="55" spans="1:7" x14ac:dyDescent="0.35">
      <c r="A55" s="133">
        <v>45253</v>
      </c>
      <c r="B55">
        <v>391.29998799999998</v>
      </c>
      <c r="C55">
        <v>392.45001200000002</v>
      </c>
      <c r="D55">
        <v>388.35000600000001</v>
      </c>
      <c r="E55">
        <v>390.29998799999998</v>
      </c>
      <c r="F55">
        <v>390.29998799999998</v>
      </c>
      <c r="G55">
        <v>1750873</v>
      </c>
    </row>
    <row r="56" spans="1:7" x14ac:dyDescent="0.35">
      <c r="A56" s="133">
        <v>45254</v>
      </c>
      <c r="B56">
        <v>391</v>
      </c>
      <c r="C56">
        <v>394.25</v>
      </c>
      <c r="D56">
        <v>390.5</v>
      </c>
      <c r="E56">
        <v>392</v>
      </c>
      <c r="F56">
        <v>392</v>
      </c>
      <c r="G56">
        <v>1359246</v>
      </c>
    </row>
    <row r="57" spans="1:7" x14ac:dyDescent="0.35">
      <c r="A57" s="133">
        <v>45258</v>
      </c>
      <c r="B57">
        <v>393</v>
      </c>
      <c r="C57">
        <v>393</v>
      </c>
      <c r="D57">
        <v>387.89999399999999</v>
      </c>
      <c r="E57">
        <v>389.60000600000001</v>
      </c>
      <c r="F57">
        <v>389.60000600000001</v>
      </c>
      <c r="G57">
        <v>2300124</v>
      </c>
    </row>
    <row r="58" spans="1:7" x14ac:dyDescent="0.35">
      <c r="A58" s="133">
        <v>45259</v>
      </c>
      <c r="B58">
        <v>390</v>
      </c>
      <c r="C58">
        <v>392.04998799999998</v>
      </c>
      <c r="D58">
        <v>389.10000600000001</v>
      </c>
      <c r="E58">
        <v>390.29998799999998</v>
      </c>
      <c r="F58">
        <v>390.29998799999998</v>
      </c>
      <c r="G58">
        <v>1420821</v>
      </c>
    </row>
    <row r="59" spans="1:7" x14ac:dyDescent="0.35">
      <c r="A59" s="133">
        <v>45260</v>
      </c>
      <c r="B59">
        <v>390</v>
      </c>
      <c r="C59">
        <v>390.54998799999998</v>
      </c>
      <c r="D59">
        <v>385</v>
      </c>
      <c r="E59">
        <v>389.10000600000001</v>
      </c>
      <c r="F59">
        <v>389.10000600000001</v>
      </c>
      <c r="G59">
        <v>2786914</v>
      </c>
    </row>
    <row r="60" spans="1:7" x14ac:dyDescent="0.35">
      <c r="A60" s="133">
        <v>45261</v>
      </c>
      <c r="B60">
        <v>391</v>
      </c>
      <c r="C60">
        <v>400.79998799999998</v>
      </c>
      <c r="D60">
        <v>389.5</v>
      </c>
      <c r="E60">
        <v>394.75</v>
      </c>
      <c r="F60">
        <v>394.75</v>
      </c>
      <c r="G60">
        <v>2915746</v>
      </c>
    </row>
    <row r="61" spans="1:7" x14ac:dyDescent="0.35">
      <c r="A61" s="133">
        <v>45264</v>
      </c>
      <c r="B61">
        <v>398</v>
      </c>
      <c r="C61">
        <v>404.75</v>
      </c>
      <c r="D61">
        <v>394.60000600000001</v>
      </c>
      <c r="E61">
        <v>401.20001200000002</v>
      </c>
      <c r="F61">
        <v>401.20001200000002</v>
      </c>
      <c r="G61">
        <v>3024076</v>
      </c>
    </row>
    <row r="62" spans="1:7" x14ac:dyDescent="0.35">
      <c r="A62" s="133">
        <v>45265</v>
      </c>
      <c r="B62">
        <v>404.25</v>
      </c>
      <c r="C62">
        <v>406.35000600000001</v>
      </c>
      <c r="D62">
        <v>399.14999399999999</v>
      </c>
      <c r="E62">
        <v>403.85000600000001</v>
      </c>
      <c r="F62">
        <v>403.85000600000001</v>
      </c>
      <c r="G62">
        <v>2380552</v>
      </c>
    </row>
    <row r="63" spans="1:7" x14ac:dyDescent="0.35">
      <c r="A63" s="133">
        <v>45266</v>
      </c>
      <c r="B63">
        <v>405</v>
      </c>
      <c r="C63">
        <v>406.54998799999998</v>
      </c>
      <c r="D63">
        <v>400</v>
      </c>
      <c r="E63">
        <v>400.70001200000002</v>
      </c>
      <c r="F63">
        <v>400.70001200000002</v>
      </c>
      <c r="G63">
        <v>1873856</v>
      </c>
    </row>
    <row r="64" spans="1:7" x14ac:dyDescent="0.35">
      <c r="A64" s="133">
        <v>45267</v>
      </c>
      <c r="B64">
        <v>403</v>
      </c>
      <c r="C64">
        <v>410.29998799999998</v>
      </c>
      <c r="D64">
        <v>401</v>
      </c>
      <c r="E64">
        <v>408</v>
      </c>
      <c r="F64">
        <v>408</v>
      </c>
      <c r="G64">
        <v>2986803</v>
      </c>
    </row>
    <row r="65" spans="1:7" x14ac:dyDescent="0.35">
      <c r="A65" s="133">
        <v>45268</v>
      </c>
      <c r="B65">
        <v>409.95001200000002</v>
      </c>
      <c r="C65">
        <v>412.20001200000002</v>
      </c>
      <c r="D65">
        <v>398.29998799999998</v>
      </c>
      <c r="E65">
        <v>401.10000600000001</v>
      </c>
      <c r="F65">
        <v>401.10000600000001</v>
      </c>
      <c r="G65">
        <v>2563420</v>
      </c>
    </row>
    <row r="66" spans="1:7" x14ac:dyDescent="0.35">
      <c r="A66" s="133">
        <v>45271</v>
      </c>
      <c r="B66">
        <v>403.79998799999998</v>
      </c>
      <c r="C66">
        <v>406.10000600000001</v>
      </c>
      <c r="D66">
        <v>400.5</v>
      </c>
      <c r="E66">
        <v>401.85000600000001</v>
      </c>
      <c r="F66">
        <v>401.85000600000001</v>
      </c>
      <c r="G66">
        <v>3180661</v>
      </c>
    </row>
    <row r="67" spans="1:7" x14ac:dyDescent="0.35">
      <c r="A67" s="133">
        <v>45272</v>
      </c>
      <c r="B67">
        <v>403.04998799999998</v>
      </c>
      <c r="C67">
        <v>403.85000600000001</v>
      </c>
      <c r="D67">
        <v>393.5</v>
      </c>
      <c r="E67">
        <v>394.89999399999999</v>
      </c>
      <c r="F67">
        <v>394.89999399999999</v>
      </c>
      <c r="G67">
        <v>2356964</v>
      </c>
    </row>
    <row r="68" spans="1:7" x14ac:dyDescent="0.35">
      <c r="A68" s="133">
        <v>45273</v>
      </c>
      <c r="B68">
        <v>395</v>
      </c>
      <c r="C68">
        <v>398.95001200000002</v>
      </c>
      <c r="D68">
        <v>393.04998799999998</v>
      </c>
      <c r="E68">
        <v>395.64999399999999</v>
      </c>
      <c r="F68">
        <v>395.64999399999999</v>
      </c>
      <c r="G68">
        <v>2113742</v>
      </c>
    </row>
    <row r="69" spans="1:7" x14ac:dyDescent="0.35">
      <c r="A69" s="133">
        <v>45274</v>
      </c>
      <c r="B69">
        <v>398</v>
      </c>
      <c r="C69">
        <v>399.54998799999998</v>
      </c>
      <c r="D69">
        <v>395.75</v>
      </c>
      <c r="E69">
        <v>398.25</v>
      </c>
      <c r="F69">
        <v>398.25</v>
      </c>
      <c r="G69">
        <v>1328010</v>
      </c>
    </row>
    <row r="70" spans="1:7" x14ac:dyDescent="0.35">
      <c r="A70" s="133">
        <v>45275</v>
      </c>
      <c r="B70">
        <v>405</v>
      </c>
      <c r="C70">
        <v>405</v>
      </c>
      <c r="D70">
        <v>398.79998799999998</v>
      </c>
      <c r="E70">
        <v>400.04998799999998</v>
      </c>
      <c r="F70">
        <v>400.04998799999998</v>
      </c>
      <c r="G70">
        <v>2587575</v>
      </c>
    </row>
    <row r="71" spans="1:7" x14ac:dyDescent="0.35">
      <c r="A71" s="133">
        <v>45278</v>
      </c>
      <c r="B71">
        <v>401.89999399999999</v>
      </c>
      <c r="C71">
        <v>409</v>
      </c>
      <c r="D71">
        <v>399.14999399999999</v>
      </c>
      <c r="E71">
        <v>408.35000600000001</v>
      </c>
      <c r="F71">
        <v>408.35000600000001</v>
      </c>
      <c r="G71">
        <v>2456035</v>
      </c>
    </row>
    <row r="72" spans="1:7" x14ac:dyDescent="0.35">
      <c r="A72" s="133">
        <v>45279</v>
      </c>
      <c r="B72">
        <v>409</v>
      </c>
      <c r="C72">
        <v>409</v>
      </c>
      <c r="D72">
        <v>402.10000600000001</v>
      </c>
      <c r="E72">
        <v>407.35000600000001</v>
      </c>
      <c r="F72">
        <v>407.35000600000001</v>
      </c>
      <c r="G72">
        <v>2333908</v>
      </c>
    </row>
    <row r="73" spans="1:7" x14ac:dyDescent="0.35">
      <c r="A73" s="133">
        <v>45280</v>
      </c>
      <c r="B73">
        <v>409</v>
      </c>
      <c r="C73">
        <v>414.70001200000002</v>
      </c>
      <c r="D73">
        <v>396.45001200000002</v>
      </c>
      <c r="E73">
        <v>398.35000600000001</v>
      </c>
      <c r="F73">
        <v>398.35000600000001</v>
      </c>
      <c r="G73">
        <v>4901645</v>
      </c>
    </row>
    <row r="74" spans="1:7" x14ac:dyDescent="0.35">
      <c r="A74" s="133">
        <v>45281</v>
      </c>
      <c r="B74">
        <v>395.45001200000002</v>
      </c>
      <c r="C74">
        <v>404.20001200000002</v>
      </c>
      <c r="D74">
        <v>393.14999399999999</v>
      </c>
      <c r="E74">
        <v>402.54998799999998</v>
      </c>
      <c r="F74">
        <v>402.54998799999998</v>
      </c>
      <c r="G74">
        <v>1281903</v>
      </c>
    </row>
    <row r="75" spans="1:7" x14ac:dyDescent="0.35">
      <c r="A75" s="133">
        <v>45282</v>
      </c>
      <c r="B75">
        <v>404.95001200000002</v>
      </c>
      <c r="C75">
        <v>409.29998799999998</v>
      </c>
      <c r="D75">
        <v>402.60000600000001</v>
      </c>
      <c r="E75">
        <v>408.04998799999998</v>
      </c>
      <c r="F75">
        <v>408.04998799999998</v>
      </c>
      <c r="G75">
        <v>1823456</v>
      </c>
    </row>
    <row r="76" spans="1:7" x14ac:dyDescent="0.35">
      <c r="A76" s="133">
        <v>45286</v>
      </c>
      <c r="B76">
        <v>408.64999399999999</v>
      </c>
      <c r="C76">
        <v>413.45001200000002</v>
      </c>
      <c r="D76">
        <v>408.14999399999999</v>
      </c>
      <c r="E76">
        <v>411.85000600000001</v>
      </c>
      <c r="F76">
        <v>411.85000600000001</v>
      </c>
      <c r="G76">
        <v>1976711</v>
      </c>
    </row>
    <row r="77" spans="1:7" x14ac:dyDescent="0.35">
      <c r="A77" s="133">
        <v>45287</v>
      </c>
      <c r="B77">
        <v>413.5</v>
      </c>
      <c r="C77">
        <v>413.70001200000002</v>
      </c>
      <c r="D77">
        <v>408.45001200000002</v>
      </c>
      <c r="E77">
        <v>410.75</v>
      </c>
      <c r="F77">
        <v>410.75</v>
      </c>
      <c r="G77">
        <v>2049985</v>
      </c>
    </row>
    <row r="78" spans="1:7" x14ac:dyDescent="0.35">
      <c r="A78" s="133">
        <v>45288</v>
      </c>
      <c r="B78">
        <v>411</v>
      </c>
      <c r="C78">
        <v>415.79998799999998</v>
      </c>
      <c r="D78">
        <v>410.04998799999998</v>
      </c>
      <c r="E78">
        <v>413.85000600000001</v>
      </c>
      <c r="F78">
        <v>413.85000600000001</v>
      </c>
      <c r="G78">
        <v>2138964</v>
      </c>
    </row>
    <row r="79" spans="1:7" x14ac:dyDescent="0.35">
      <c r="A79" s="133">
        <v>45289</v>
      </c>
      <c r="B79">
        <v>413.89999399999999</v>
      </c>
      <c r="C79">
        <v>420.89999399999999</v>
      </c>
      <c r="D79">
        <v>410</v>
      </c>
      <c r="E79">
        <v>418.35000600000001</v>
      </c>
      <c r="F79">
        <v>418.35000600000001</v>
      </c>
      <c r="G79">
        <v>3057199</v>
      </c>
    </row>
    <row r="80" spans="1:7" x14ac:dyDescent="0.35">
      <c r="A80" s="133">
        <v>45292</v>
      </c>
      <c r="B80">
        <v>420.39999399999999</v>
      </c>
      <c r="C80">
        <v>426.04998799999998</v>
      </c>
      <c r="D80">
        <v>419</v>
      </c>
      <c r="E80">
        <v>421.25</v>
      </c>
      <c r="F80">
        <v>421.25</v>
      </c>
      <c r="G80">
        <v>2097206</v>
      </c>
    </row>
    <row r="81" spans="1:7" x14ac:dyDescent="0.35">
      <c r="A81" s="133">
        <v>45293</v>
      </c>
      <c r="B81">
        <v>421</v>
      </c>
      <c r="C81">
        <v>427.70001200000002</v>
      </c>
      <c r="D81">
        <v>416.04998799999998</v>
      </c>
      <c r="E81">
        <v>425.89999399999999</v>
      </c>
      <c r="F81">
        <v>425.89999399999999</v>
      </c>
      <c r="G81">
        <v>2717197</v>
      </c>
    </row>
    <row r="82" spans="1:7" x14ac:dyDescent="0.35">
      <c r="A82" s="133">
        <v>45294</v>
      </c>
      <c r="B82">
        <v>423.29998799999998</v>
      </c>
      <c r="C82">
        <v>426.95001200000002</v>
      </c>
      <c r="D82">
        <v>421</v>
      </c>
      <c r="E82">
        <v>422.20001200000002</v>
      </c>
      <c r="F82">
        <v>422.20001200000002</v>
      </c>
      <c r="G82">
        <v>1643005</v>
      </c>
    </row>
    <row r="83" spans="1:7" x14ac:dyDescent="0.35">
      <c r="A83" s="133">
        <v>45295</v>
      </c>
      <c r="B83">
        <v>422.20001200000002</v>
      </c>
      <c r="C83">
        <v>428</v>
      </c>
      <c r="D83">
        <v>421.10000600000001</v>
      </c>
      <c r="E83">
        <v>424.39999399999999</v>
      </c>
      <c r="F83">
        <v>424.39999399999999</v>
      </c>
      <c r="G83">
        <v>1417133</v>
      </c>
    </row>
    <row r="84" spans="1:7" x14ac:dyDescent="0.35">
      <c r="A84" s="133">
        <v>45296</v>
      </c>
      <c r="B84">
        <v>427</v>
      </c>
      <c r="C84">
        <v>434.5</v>
      </c>
      <c r="D84">
        <v>426</v>
      </c>
      <c r="E84">
        <v>430.85000600000001</v>
      </c>
      <c r="F84">
        <v>430.85000600000001</v>
      </c>
      <c r="G84">
        <v>3389229</v>
      </c>
    </row>
    <row r="85" spans="1:7" x14ac:dyDescent="0.35">
      <c r="A85" s="133">
        <v>45299</v>
      </c>
      <c r="B85">
        <v>432.89999399999999</v>
      </c>
      <c r="C85">
        <v>432.89999399999999</v>
      </c>
      <c r="D85">
        <v>423.54998799999998</v>
      </c>
      <c r="E85">
        <v>425.35000600000001</v>
      </c>
      <c r="F85">
        <v>425.35000600000001</v>
      </c>
      <c r="G85">
        <v>1756300</v>
      </c>
    </row>
    <row r="86" spans="1:7" x14ac:dyDescent="0.35">
      <c r="A86" s="133">
        <v>45300</v>
      </c>
      <c r="B86">
        <v>426.35000600000001</v>
      </c>
      <c r="C86">
        <v>432</v>
      </c>
      <c r="D86">
        <v>424.10000600000001</v>
      </c>
      <c r="E86">
        <v>429</v>
      </c>
      <c r="F86">
        <v>429</v>
      </c>
      <c r="G86">
        <v>1682370</v>
      </c>
    </row>
    <row r="87" spans="1:7" x14ac:dyDescent="0.35">
      <c r="A87" s="133">
        <v>45301</v>
      </c>
      <c r="B87">
        <v>420</v>
      </c>
      <c r="C87">
        <v>421.79998799999998</v>
      </c>
      <c r="D87">
        <v>408.39999399999999</v>
      </c>
      <c r="E87">
        <v>417.79998799999998</v>
      </c>
      <c r="F87">
        <v>417.79998799999998</v>
      </c>
      <c r="G87">
        <v>4117379</v>
      </c>
    </row>
    <row r="88" spans="1:7" x14ac:dyDescent="0.35">
      <c r="A88" s="133">
        <v>45302</v>
      </c>
      <c r="B88">
        <v>419.04998799999998</v>
      </c>
      <c r="C88">
        <v>426.5</v>
      </c>
      <c r="D88">
        <v>415.70001200000002</v>
      </c>
      <c r="E88">
        <v>425.14999399999999</v>
      </c>
      <c r="F88">
        <v>425.14999399999999</v>
      </c>
      <c r="G88">
        <v>2816509</v>
      </c>
    </row>
    <row r="89" spans="1:7" x14ac:dyDescent="0.35">
      <c r="A89" s="133">
        <v>45303</v>
      </c>
      <c r="B89">
        <v>425.14999399999999</v>
      </c>
      <c r="C89">
        <v>430.39999399999999</v>
      </c>
      <c r="D89">
        <v>421.39999399999999</v>
      </c>
      <c r="E89">
        <v>427.79998799999998</v>
      </c>
      <c r="F89">
        <v>427.79998799999998</v>
      </c>
      <c r="G89">
        <v>2826991</v>
      </c>
    </row>
    <row r="90" spans="1:7" x14ac:dyDescent="0.35">
      <c r="A90" s="133">
        <v>45306</v>
      </c>
      <c r="B90">
        <v>427.79998799999998</v>
      </c>
      <c r="C90">
        <v>427.79998799999998</v>
      </c>
      <c r="D90">
        <v>427.79998799999998</v>
      </c>
      <c r="E90">
        <v>427.79998799999998</v>
      </c>
      <c r="F90">
        <v>427.79998799999998</v>
      </c>
      <c r="G90">
        <v>0</v>
      </c>
    </row>
    <row r="91" spans="1:7" x14ac:dyDescent="0.35">
      <c r="A91" s="133">
        <v>45307</v>
      </c>
      <c r="B91">
        <v>434.85000600000001</v>
      </c>
      <c r="C91">
        <v>434.85000600000001</v>
      </c>
      <c r="D91">
        <v>427.39999399999999</v>
      </c>
      <c r="E91">
        <v>433.79998799999998</v>
      </c>
      <c r="F91">
        <v>433.79998799999998</v>
      </c>
      <c r="G91">
        <v>2838638</v>
      </c>
    </row>
    <row r="92" spans="1:7" x14ac:dyDescent="0.35">
      <c r="A92" s="133">
        <v>45308</v>
      </c>
      <c r="B92">
        <v>427</v>
      </c>
      <c r="C92">
        <v>436.54998799999998</v>
      </c>
      <c r="D92">
        <v>424.14999399999999</v>
      </c>
      <c r="E92">
        <v>432.85000600000001</v>
      </c>
      <c r="F92">
        <v>432.85000600000001</v>
      </c>
      <c r="G92">
        <v>2594250</v>
      </c>
    </row>
    <row r="93" spans="1:7" x14ac:dyDescent="0.35">
      <c r="A93" s="133">
        <v>45309</v>
      </c>
      <c r="B93">
        <v>432.85000600000001</v>
      </c>
      <c r="C93">
        <v>439.54998799999998</v>
      </c>
      <c r="D93">
        <v>423.10000600000001</v>
      </c>
      <c r="E93">
        <v>438</v>
      </c>
      <c r="F93">
        <v>438</v>
      </c>
      <c r="G93">
        <v>2413445</v>
      </c>
    </row>
    <row r="94" spans="1:7" x14ac:dyDescent="0.35">
      <c r="A94" s="133">
        <v>45310</v>
      </c>
      <c r="B94">
        <v>444.20001200000002</v>
      </c>
      <c r="C94">
        <v>447.79998799999998</v>
      </c>
      <c r="D94">
        <v>439.14999399999999</v>
      </c>
      <c r="E94">
        <v>446.20001200000002</v>
      </c>
      <c r="F94">
        <v>446.20001200000002</v>
      </c>
      <c r="G94">
        <v>2803294</v>
      </c>
    </row>
    <row r="95" spans="1:7" x14ac:dyDescent="0.35">
      <c r="A95" s="133">
        <v>45314</v>
      </c>
      <c r="B95">
        <v>444.20001200000002</v>
      </c>
      <c r="C95">
        <v>447.79998799999998</v>
      </c>
      <c r="D95">
        <v>434</v>
      </c>
      <c r="E95">
        <v>435.85000600000001</v>
      </c>
      <c r="F95">
        <v>435.85000600000001</v>
      </c>
      <c r="G95">
        <v>2978033</v>
      </c>
    </row>
    <row r="96" spans="1:7" x14ac:dyDescent="0.35">
      <c r="A96" s="133">
        <v>45315</v>
      </c>
      <c r="B96">
        <v>435</v>
      </c>
      <c r="C96">
        <v>441.5</v>
      </c>
      <c r="D96">
        <v>429.14999399999999</v>
      </c>
      <c r="E96">
        <v>434.89999399999999</v>
      </c>
      <c r="F96">
        <v>434.89999399999999</v>
      </c>
      <c r="G96">
        <v>1917668</v>
      </c>
    </row>
    <row r="97" spans="1:7" x14ac:dyDescent="0.35">
      <c r="A97" s="133">
        <v>45316</v>
      </c>
      <c r="B97">
        <v>436</v>
      </c>
      <c r="C97">
        <v>439.70001200000002</v>
      </c>
      <c r="D97">
        <v>403.25</v>
      </c>
      <c r="E97">
        <v>405.14999399999999</v>
      </c>
      <c r="F97">
        <v>405.14999399999999</v>
      </c>
      <c r="G97">
        <v>8389973</v>
      </c>
    </row>
    <row r="98" spans="1:7" x14ac:dyDescent="0.35">
      <c r="A98" s="133">
        <v>45320</v>
      </c>
      <c r="B98">
        <v>409.89999399999999</v>
      </c>
      <c r="C98">
        <v>421.5</v>
      </c>
      <c r="D98">
        <v>404.39999399999999</v>
      </c>
      <c r="E98">
        <v>419.10000600000001</v>
      </c>
      <c r="F98">
        <v>419.10000600000001</v>
      </c>
      <c r="G98">
        <v>3879117</v>
      </c>
    </row>
    <row r="99" spans="1:7" x14ac:dyDescent="0.35">
      <c r="A99" s="133">
        <v>45321</v>
      </c>
      <c r="B99">
        <v>426.89999399999999</v>
      </c>
      <c r="C99">
        <v>431.70001200000002</v>
      </c>
      <c r="D99">
        <v>418.29998799999998</v>
      </c>
      <c r="E99">
        <v>425.60000600000001</v>
      </c>
      <c r="F99">
        <v>425.60000600000001</v>
      </c>
      <c r="G99">
        <v>3803274</v>
      </c>
    </row>
    <row r="100" spans="1:7" x14ac:dyDescent="0.35">
      <c r="A100" s="133">
        <v>45322</v>
      </c>
      <c r="B100">
        <v>426.04998799999998</v>
      </c>
      <c r="C100">
        <v>432.79998799999998</v>
      </c>
      <c r="D100">
        <v>424.35000600000001</v>
      </c>
      <c r="E100">
        <v>430.39999399999999</v>
      </c>
      <c r="F100">
        <v>430.39999399999999</v>
      </c>
      <c r="G100">
        <v>1591977</v>
      </c>
    </row>
    <row r="101" spans="1:7" x14ac:dyDescent="0.35">
      <c r="A101" s="133">
        <v>45323</v>
      </c>
      <c r="B101">
        <v>433</v>
      </c>
      <c r="C101">
        <v>441.89999399999999</v>
      </c>
      <c r="D101">
        <v>431.39999399999999</v>
      </c>
      <c r="E101">
        <v>439.25</v>
      </c>
      <c r="F101">
        <v>439.25</v>
      </c>
      <c r="G101">
        <v>3232716</v>
      </c>
    </row>
    <row r="102" spans="1:7" x14ac:dyDescent="0.35">
      <c r="A102" s="133">
        <v>45324</v>
      </c>
      <c r="B102">
        <v>439.25</v>
      </c>
      <c r="C102">
        <v>447.5</v>
      </c>
      <c r="D102">
        <v>439.25</v>
      </c>
      <c r="E102">
        <v>445.14999399999999</v>
      </c>
      <c r="F102">
        <v>445.14999399999999</v>
      </c>
      <c r="G102">
        <v>2200538</v>
      </c>
    </row>
    <row r="103" spans="1:7" x14ac:dyDescent="0.35">
      <c r="A103" s="133">
        <v>45327</v>
      </c>
      <c r="B103">
        <v>449</v>
      </c>
      <c r="C103">
        <v>452.5</v>
      </c>
      <c r="D103">
        <v>438.29998799999998</v>
      </c>
      <c r="E103">
        <v>439.95001200000002</v>
      </c>
      <c r="F103">
        <v>439.95001200000002</v>
      </c>
      <c r="G103">
        <v>2983394</v>
      </c>
    </row>
    <row r="104" spans="1:7" x14ac:dyDescent="0.35">
      <c r="A104" s="133">
        <v>45328</v>
      </c>
      <c r="B104">
        <v>444</v>
      </c>
      <c r="C104">
        <v>455.54998799999998</v>
      </c>
      <c r="D104">
        <v>442</v>
      </c>
      <c r="E104">
        <v>453.85000600000001</v>
      </c>
      <c r="F104">
        <v>453.85000600000001</v>
      </c>
      <c r="G104">
        <v>2720975</v>
      </c>
    </row>
    <row r="105" spans="1:7" x14ac:dyDescent="0.35">
      <c r="A105" s="133">
        <v>45329</v>
      </c>
      <c r="B105">
        <v>459</v>
      </c>
      <c r="C105">
        <v>459</v>
      </c>
      <c r="D105">
        <v>448.54998799999998</v>
      </c>
      <c r="E105">
        <v>449.29998799999998</v>
      </c>
      <c r="F105">
        <v>449.29998799999998</v>
      </c>
      <c r="G105">
        <v>2102940</v>
      </c>
    </row>
    <row r="106" spans="1:7" x14ac:dyDescent="0.35">
      <c r="A106" s="133">
        <v>45330</v>
      </c>
      <c r="B106">
        <v>453.04998799999998</v>
      </c>
      <c r="C106">
        <v>458.39999399999999</v>
      </c>
      <c r="D106">
        <v>439.10000600000001</v>
      </c>
      <c r="E106">
        <v>439.89999399999999</v>
      </c>
      <c r="F106">
        <v>439.89999399999999</v>
      </c>
      <c r="G106">
        <v>2187859</v>
      </c>
    </row>
    <row r="107" spans="1:7" x14ac:dyDescent="0.35">
      <c r="A107" s="133">
        <v>45331</v>
      </c>
      <c r="B107">
        <v>440</v>
      </c>
      <c r="C107">
        <v>442.79998799999998</v>
      </c>
      <c r="D107">
        <v>426.39999399999999</v>
      </c>
      <c r="E107">
        <v>439.95001200000002</v>
      </c>
      <c r="F107">
        <v>439.95001200000002</v>
      </c>
      <c r="G107">
        <v>1417071</v>
      </c>
    </row>
    <row r="108" spans="1:7" x14ac:dyDescent="0.35">
      <c r="A108" s="133">
        <v>45334</v>
      </c>
      <c r="B108">
        <v>440.95001200000002</v>
      </c>
      <c r="C108">
        <v>441.5</v>
      </c>
      <c r="D108">
        <v>425.39999399999999</v>
      </c>
      <c r="E108">
        <v>427.10000600000001</v>
      </c>
      <c r="F108">
        <v>427.10000600000001</v>
      </c>
      <c r="G108">
        <v>1243496</v>
      </c>
    </row>
    <row r="109" spans="1:7" x14ac:dyDescent="0.35">
      <c r="A109" s="133">
        <v>45335</v>
      </c>
      <c r="B109">
        <v>427.54998799999998</v>
      </c>
      <c r="C109">
        <v>435.79998799999998</v>
      </c>
      <c r="D109">
        <v>422.39999399999999</v>
      </c>
      <c r="E109">
        <v>434.89999399999999</v>
      </c>
      <c r="F109">
        <v>434.89999399999999</v>
      </c>
      <c r="G109">
        <v>1647603</v>
      </c>
    </row>
    <row r="110" spans="1:7" x14ac:dyDescent="0.35">
      <c r="A110" s="133">
        <v>45336</v>
      </c>
      <c r="B110">
        <v>433.89999399999999</v>
      </c>
      <c r="C110">
        <v>438.39999399999999</v>
      </c>
      <c r="D110">
        <v>426.70001200000002</v>
      </c>
      <c r="E110">
        <v>436.89999399999999</v>
      </c>
      <c r="F110">
        <v>436.89999399999999</v>
      </c>
      <c r="G110">
        <v>755442</v>
      </c>
    </row>
    <row r="111" spans="1:7" x14ac:dyDescent="0.35">
      <c r="A111" s="133">
        <v>45337</v>
      </c>
      <c r="B111">
        <v>436.89999399999999</v>
      </c>
      <c r="C111">
        <v>451.89999399999999</v>
      </c>
      <c r="D111">
        <v>436.35000600000001</v>
      </c>
      <c r="E111">
        <v>444.70001200000002</v>
      </c>
      <c r="F111">
        <v>444.70001200000002</v>
      </c>
      <c r="G111">
        <v>2022907</v>
      </c>
    </row>
    <row r="112" spans="1:7" x14ac:dyDescent="0.35">
      <c r="A112" s="133">
        <v>45338</v>
      </c>
      <c r="B112">
        <v>446.79998799999998</v>
      </c>
      <c r="C112">
        <v>446.79998799999998</v>
      </c>
      <c r="D112">
        <v>438.20001200000002</v>
      </c>
      <c r="E112">
        <v>439.89999399999999</v>
      </c>
      <c r="F112">
        <v>439.89999399999999</v>
      </c>
      <c r="G112">
        <v>1229031</v>
      </c>
    </row>
    <row r="113" spans="1:7" x14ac:dyDescent="0.35">
      <c r="A113" s="133">
        <v>45341</v>
      </c>
      <c r="B113">
        <v>441.70001200000002</v>
      </c>
      <c r="C113">
        <v>444</v>
      </c>
      <c r="D113">
        <v>437.85000600000001</v>
      </c>
      <c r="E113">
        <v>439.70001200000002</v>
      </c>
      <c r="F113">
        <v>439.70001200000002</v>
      </c>
      <c r="G113">
        <v>1056171</v>
      </c>
    </row>
    <row r="114" spans="1:7" x14ac:dyDescent="0.35">
      <c r="A114" s="133">
        <v>45342</v>
      </c>
      <c r="B114">
        <v>440.5</v>
      </c>
      <c r="C114">
        <v>442.70001200000002</v>
      </c>
      <c r="D114">
        <v>433.35000600000001</v>
      </c>
      <c r="E114">
        <v>439.89999399999999</v>
      </c>
      <c r="F114">
        <v>439.89999399999999</v>
      </c>
      <c r="G114">
        <v>1008187</v>
      </c>
    </row>
    <row r="115" spans="1:7" x14ac:dyDescent="0.35">
      <c r="A115" s="133">
        <v>45343</v>
      </c>
      <c r="B115">
        <v>440</v>
      </c>
      <c r="C115">
        <v>443</v>
      </c>
      <c r="D115">
        <v>433.89999399999999</v>
      </c>
      <c r="E115">
        <v>437.85000600000001</v>
      </c>
      <c r="F115">
        <v>437.85000600000001</v>
      </c>
      <c r="G115">
        <v>1829764</v>
      </c>
    </row>
    <row r="116" spans="1:7" x14ac:dyDescent="0.35">
      <c r="A116" s="133">
        <v>45344</v>
      </c>
      <c r="B116">
        <v>438.5</v>
      </c>
      <c r="C116">
        <v>443.45001200000002</v>
      </c>
      <c r="D116">
        <v>433.64999399999999</v>
      </c>
      <c r="E116">
        <v>441.29998799999998</v>
      </c>
      <c r="F116">
        <v>441.29998799999998</v>
      </c>
      <c r="G116">
        <v>1214129</v>
      </c>
    </row>
    <row r="117" spans="1:7" x14ac:dyDescent="0.35">
      <c r="A117" s="133">
        <v>45345</v>
      </c>
      <c r="B117">
        <v>444.20001200000002</v>
      </c>
      <c r="C117">
        <v>444.64999399999999</v>
      </c>
      <c r="D117">
        <v>436.35000600000001</v>
      </c>
      <c r="E117">
        <v>437.79998799999998</v>
      </c>
      <c r="F117">
        <v>437.79998799999998</v>
      </c>
      <c r="G117">
        <v>1214124</v>
      </c>
    </row>
    <row r="118" spans="1:7" x14ac:dyDescent="0.35">
      <c r="A118" s="133">
        <v>45348</v>
      </c>
      <c r="B118">
        <v>437</v>
      </c>
      <c r="C118">
        <v>438.64999399999999</v>
      </c>
      <c r="D118">
        <v>430</v>
      </c>
      <c r="E118">
        <v>430.85000600000001</v>
      </c>
      <c r="F118">
        <v>430.85000600000001</v>
      </c>
      <c r="G118">
        <v>3040318</v>
      </c>
    </row>
    <row r="119" spans="1:7" x14ac:dyDescent="0.35">
      <c r="A119" s="133">
        <v>45349</v>
      </c>
      <c r="B119">
        <v>430.64999399999999</v>
      </c>
      <c r="C119">
        <v>432.89999399999999</v>
      </c>
      <c r="D119">
        <v>420.20001200000002</v>
      </c>
      <c r="E119">
        <v>422.10000600000001</v>
      </c>
      <c r="F119">
        <v>422.10000600000001</v>
      </c>
      <c r="G119">
        <v>1075337</v>
      </c>
    </row>
    <row r="120" spans="1:7" x14ac:dyDescent="0.35">
      <c r="A120" s="133">
        <v>45350</v>
      </c>
      <c r="B120">
        <v>422</v>
      </c>
      <c r="C120">
        <v>426.35000600000001</v>
      </c>
      <c r="D120">
        <v>414.20001200000002</v>
      </c>
      <c r="E120">
        <v>415.85000600000001</v>
      </c>
      <c r="F120">
        <v>415.85000600000001</v>
      </c>
      <c r="G120">
        <v>1195280</v>
      </c>
    </row>
    <row r="121" spans="1:7" x14ac:dyDescent="0.35">
      <c r="A121" s="133">
        <v>45351</v>
      </c>
      <c r="B121">
        <v>417.89999399999999</v>
      </c>
      <c r="C121">
        <v>428.85000600000001</v>
      </c>
      <c r="D121">
        <v>412.10000600000001</v>
      </c>
      <c r="E121">
        <v>426</v>
      </c>
      <c r="F121">
        <v>426</v>
      </c>
      <c r="G121">
        <v>1779119</v>
      </c>
    </row>
    <row r="122" spans="1:7" x14ac:dyDescent="0.35">
      <c r="A122" s="133">
        <v>45352</v>
      </c>
      <c r="B122">
        <v>427.70001200000002</v>
      </c>
      <c r="C122">
        <v>435</v>
      </c>
      <c r="D122">
        <v>425.35000600000001</v>
      </c>
      <c r="E122">
        <v>433.75</v>
      </c>
      <c r="F122">
        <v>433.75</v>
      </c>
      <c r="G122">
        <v>1205258</v>
      </c>
    </row>
    <row r="123" spans="1:7" x14ac:dyDescent="0.35">
      <c r="A123" s="133">
        <v>45355</v>
      </c>
      <c r="B123">
        <v>437.39999399999999</v>
      </c>
      <c r="C123">
        <v>455.29998799999998</v>
      </c>
      <c r="D123">
        <v>436.20001200000002</v>
      </c>
      <c r="E123">
        <v>446.60000600000001</v>
      </c>
      <c r="F123">
        <v>446.60000600000001</v>
      </c>
      <c r="G123">
        <v>2564924</v>
      </c>
    </row>
    <row r="124" spans="1:7" x14ac:dyDescent="0.35">
      <c r="A124" s="133">
        <v>45356</v>
      </c>
      <c r="B124">
        <v>450</v>
      </c>
      <c r="C124">
        <v>460</v>
      </c>
      <c r="D124">
        <v>447.25</v>
      </c>
      <c r="E124">
        <v>458.54998799999998</v>
      </c>
      <c r="F124">
        <v>458.54998799999998</v>
      </c>
      <c r="G124">
        <v>3644177</v>
      </c>
    </row>
    <row r="125" spans="1:7" x14ac:dyDescent="0.35">
      <c r="A125" s="133">
        <v>45357</v>
      </c>
      <c r="B125">
        <v>458.39999399999999</v>
      </c>
      <c r="C125">
        <v>458.39999399999999</v>
      </c>
      <c r="D125">
        <v>424.29998799999998</v>
      </c>
      <c r="E125">
        <v>430.10000600000001</v>
      </c>
      <c r="F125">
        <v>430.10000600000001</v>
      </c>
      <c r="G125">
        <v>10074990</v>
      </c>
    </row>
    <row r="126" spans="1:7" x14ac:dyDescent="0.35">
      <c r="A126" s="133">
        <v>45358</v>
      </c>
      <c r="B126">
        <v>420</v>
      </c>
      <c r="C126">
        <v>432.85000600000001</v>
      </c>
      <c r="D126">
        <v>411.20001200000002</v>
      </c>
      <c r="E126">
        <v>430.10000600000001</v>
      </c>
      <c r="F126">
        <v>430.10000600000001</v>
      </c>
      <c r="G126">
        <v>4024815</v>
      </c>
    </row>
    <row r="127" spans="1:7" x14ac:dyDescent="0.35">
      <c r="A127" s="133">
        <v>45362</v>
      </c>
      <c r="B127">
        <v>431.39999399999999</v>
      </c>
      <c r="C127">
        <v>431.39999399999999</v>
      </c>
      <c r="D127">
        <v>421.5</v>
      </c>
      <c r="E127">
        <v>423.85000600000001</v>
      </c>
      <c r="F127">
        <v>423.85000600000001</v>
      </c>
      <c r="G127">
        <v>1268390</v>
      </c>
    </row>
    <row r="128" spans="1:7" x14ac:dyDescent="0.35">
      <c r="A128" s="133">
        <v>45363</v>
      </c>
      <c r="B128">
        <v>427</v>
      </c>
      <c r="C128">
        <v>437.95001200000002</v>
      </c>
      <c r="D128">
        <v>423.04998799999998</v>
      </c>
      <c r="E128">
        <v>426.14999399999999</v>
      </c>
      <c r="F128">
        <v>426.14999399999999</v>
      </c>
      <c r="G128">
        <v>3536408</v>
      </c>
    </row>
    <row r="129" spans="1:7" x14ac:dyDescent="0.35">
      <c r="A129" s="133">
        <v>45364</v>
      </c>
      <c r="B129">
        <v>427.14999399999999</v>
      </c>
      <c r="C129">
        <v>429</v>
      </c>
      <c r="D129">
        <v>403.39999399999999</v>
      </c>
      <c r="E129">
        <v>407.54998799999998</v>
      </c>
      <c r="F129">
        <v>407.54998799999998</v>
      </c>
      <c r="G129">
        <v>2492998</v>
      </c>
    </row>
    <row r="130" spans="1:7" x14ac:dyDescent="0.35">
      <c r="A130" s="133">
        <v>45365</v>
      </c>
      <c r="B130">
        <v>407.5</v>
      </c>
      <c r="C130">
        <v>415.70001200000002</v>
      </c>
      <c r="D130">
        <v>401.20001200000002</v>
      </c>
      <c r="E130">
        <v>410.89999399999999</v>
      </c>
      <c r="F130">
        <v>410.89999399999999</v>
      </c>
      <c r="G130">
        <v>1662621</v>
      </c>
    </row>
    <row r="131" spans="1:7" x14ac:dyDescent="0.35">
      <c r="A131" s="133">
        <v>45366</v>
      </c>
      <c r="B131">
        <v>410.89999399999999</v>
      </c>
      <c r="C131">
        <v>414</v>
      </c>
      <c r="D131">
        <v>404</v>
      </c>
      <c r="E131">
        <v>412.54998799999998</v>
      </c>
      <c r="F131">
        <v>412.54998799999998</v>
      </c>
      <c r="G131">
        <v>2072597</v>
      </c>
    </row>
    <row r="132" spans="1:7" x14ac:dyDescent="0.35">
      <c r="A132" s="133">
        <v>45369</v>
      </c>
      <c r="B132">
        <v>411</v>
      </c>
      <c r="C132">
        <v>413.79998799999998</v>
      </c>
      <c r="D132">
        <v>405.60000600000001</v>
      </c>
      <c r="E132">
        <v>409.95001200000002</v>
      </c>
      <c r="F132">
        <v>409.95001200000002</v>
      </c>
      <c r="G132">
        <v>1199492</v>
      </c>
    </row>
    <row r="133" spans="1:7" x14ac:dyDescent="0.35">
      <c r="A133" s="133">
        <v>45370</v>
      </c>
      <c r="B133">
        <v>410</v>
      </c>
      <c r="C133">
        <v>410.04998799999998</v>
      </c>
      <c r="D133">
        <v>400.54998799999998</v>
      </c>
      <c r="E133">
        <v>406.10000600000001</v>
      </c>
      <c r="F133">
        <v>406.10000600000001</v>
      </c>
      <c r="G133">
        <v>1620850</v>
      </c>
    </row>
    <row r="134" spans="1:7" x14ac:dyDescent="0.35">
      <c r="A134" s="133">
        <v>45371</v>
      </c>
      <c r="B134">
        <v>406</v>
      </c>
      <c r="C134">
        <v>406</v>
      </c>
      <c r="D134">
        <v>397.14999399999999</v>
      </c>
      <c r="E134">
        <v>403.25</v>
      </c>
      <c r="F134">
        <v>403.25</v>
      </c>
      <c r="G134">
        <v>1432359</v>
      </c>
    </row>
    <row r="135" spans="1:7" x14ac:dyDescent="0.35">
      <c r="A135" s="133">
        <v>45372</v>
      </c>
      <c r="B135">
        <v>405.5</v>
      </c>
      <c r="C135">
        <v>413.75</v>
      </c>
      <c r="D135">
        <v>402.10000600000001</v>
      </c>
      <c r="E135">
        <v>412.75</v>
      </c>
      <c r="F135">
        <v>412.75</v>
      </c>
      <c r="G135">
        <v>2357340</v>
      </c>
    </row>
    <row r="136" spans="1:7" x14ac:dyDescent="0.35">
      <c r="A136" s="133">
        <v>45373</v>
      </c>
      <c r="B136">
        <v>413</v>
      </c>
      <c r="C136">
        <v>416.45001200000002</v>
      </c>
      <c r="D136">
        <v>407.25</v>
      </c>
      <c r="E136">
        <v>412.75</v>
      </c>
      <c r="F136">
        <v>412.75</v>
      </c>
      <c r="G136">
        <v>1812773</v>
      </c>
    </row>
    <row r="137" spans="1:7" x14ac:dyDescent="0.35">
      <c r="A137" s="133">
        <v>45377</v>
      </c>
      <c r="B137">
        <v>412.10000600000001</v>
      </c>
      <c r="C137">
        <v>420.39999399999999</v>
      </c>
      <c r="D137">
        <v>410</v>
      </c>
      <c r="E137">
        <v>418.54998799999998</v>
      </c>
      <c r="F137">
        <v>418.54998799999998</v>
      </c>
      <c r="G137">
        <v>1309285</v>
      </c>
    </row>
    <row r="138" spans="1:7" x14ac:dyDescent="0.35">
      <c r="A138" s="133">
        <v>45378</v>
      </c>
      <c r="B138">
        <v>422.60000600000001</v>
      </c>
      <c r="C138">
        <v>428.35000600000001</v>
      </c>
      <c r="D138">
        <v>419.39999399999999</v>
      </c>
      <c r="E138">
        <v>425.45001200000002</v>
      </c>
      <c r="F138">
        <v>425.45001200000002</v>
      </c>
      <c r="G138">
        <v>2203732</v>
      </c>
    </row>
    <row r="139" spans="1:7" x14ac:dyDescent="0.35">
      <c r="A139" s="133">
        <v>45379</v>
      </c>
      <c r="B139">
        <v>429.75</v>
      </c>
      <c r="C139">
        <v>432.95001200000002</v>
      </c>
      <c r="D139">
        <v>425.35000600000001</v>
      </c>
      <c r="E139">
        <v>430.79998799999998</v>
      </c>
      <c r="F139">
        <v>430.79998799999998</v>
      </c>
      <c r="G139">
        <v>2933803</v>
      </c>
    </row>
    <row r="140" spans="1:7" x14ac:dyDescent="0.35">
      <c r="A140" s="133">
        <v>45383</v>
      </c>
      <c r="B140">
        <v>430.89999399999999</v>
      </c>
      <c r="C140">
        <v>443.35000600000001</v>
      </c>
      <c r="D140">
        <v>430.89999399999999</v>
      </c>
      <c r="E140">
        <v>440.35000600000001</v>
      </c>
      <c r="F140">
        <v>440.35000600000001</v>
      </c>
      <c r="G140">
        <v>2347813</v>
      </c>
    </row>
    <row r="141" spans="1:7" x14ac:dyDescent="0.35">
      <c r="A141" s="133">
        <v>45384</v>
      </c>
      <c r="B141">
        <v>440.35000600000001</v>
      </c>
      <c r="C141">
        <v>447.95001200000002</v>
      </c>
      <c r="D141">
        <v>440.35000600000001</v>
      </c>
      <c r="E141">
        <v>443.64999399999999</v>
      </c>
      <c r="F141">
        <v>443.64999399999999</v>
      </c>
      <c r="G141">
        <v>2056604</v>
      </c>
    </row>
    <row r="142" spans="1:7" x14ac:dyDescent="0.35">
      <c r="A142" s="133">
        <v>45385</v>
      </c>
      <c r="B142">
        <v>443.64999399999999</v>
      </c>
      <c r="C142">
        <v>447.89999399999999</v>
      </c>
      <c r="D142">
        <v>436.35000600000001</v>
      </c>
      <c r="E142">
        <v>441.35000600000001</v>
      </c>
      <c r="F142">
        <v>441.35000600000001</v>
      </c>
      <c r="G142">
        <v>1629254</v>
      </c>
    </row>
    <row r="143" spans="1:7" x14ac:dyDescent="0.35">
      <c r="A143" s="133">
        <v>45386</v>
      </c>
      <c r="B143">
        <v>441.54998799999998</v>
      </c>
      <c r="C143">
        <v>445</v>
      </c>
      <c r="D143">
        <v>434.5</v>
      </c>
      <c r="E143">
        <v>437.10000600000001</v>
      </c>
      <c r="F143">
        <v>437.10000600000001</v>
      </c>
      <c r="G143">
        <v>2340885</v>
      </c>
    </row>
    <row r="144" spans="1:7" x14ac:dyDescent="0.35">
      <c r="A144" s="133">
        <v>45387</v>
      </c>
      <c r="B144">
        <v>437.20001200000002</v>
      </c>
      <c r="C144">
        <v>469</v>
      </c>
      <c r="D144">
        <v>436.04998799999998</v>
      </c>
      <c r="E144">
        <v>460.10000600000001</v>
      </c>
      <c r="F144">
        <v>460.10000600000001</v>
      </c>
      <c r="G144">
        <v>11729046</v>
      </c>
    </row>
    <row r="145" spans="1:7" x14ac:dyDescent="0.35">
      <c r="A145" s="133">
        <v>45390</v>
      </c>
      <c r="B145">
        <v>461.89999399999999</v>
      </c>
      <c r="C145">
        <v>482</v>
      </c>
      <c r="D145">
        <v>458.10000600000001</v>
      </c>
      <c r="E145">
        <v>475.35000600000001</v>
      </c>
      <c r="F145">
        <v>475.35000600000001</v>
      </c>
      <c r="G145">
        <v>6406210</v>
      </c>
    </row>
    <row r="146" spans="1:7" x14ac:dyDescent="0.35">
      <c r="A146" s="133">
        <v>45391</v>
      </c>
      <c r="B146">
        <v>476.45001200000002</v>
      </c>
      <c r="C146">
        <v>479</v>
      </c>
      <c r="D146">
        <v>469.14999399999999</v>
      </c>
      <c r="E146">
        <v>475.79998799999998</v>
      </c>
      <c r="F146">
        <v>475.79998799999998</v>
      </c>
      <c r="G146">
        <v>1600481</v>
      </c>
    </row>
    <row r="147" spans="1:7" x14ac:dyDescent="0.35">
      <c r="A147" s="133">
        <v>45392</v>
      </c>
      <c r="B147">
        <v>475.75</v>
      </c>
      <c r="C147">
        <v>482.70001200000002</v>
      </c>
      <c r="D147">
        <v>474.75</v>
      </c>
      <c r="E147">
        <v>477.04998799999998</v>
      </c>
      <c r="F147">
        <v>477.04998799999998</v>
      </c>
      <c r="G147">
        <v>3303631</v>
      </c>
    </row>
    <row r="148" spans="1:7" x14ac:dyDescent="0.35">
      <c r="A148" s="133">
        <v>45394</v>
      </c>
      <c r="B148">
        <v>476</v>
      </c>
      <c r="C148">
        <v>476</v>
      </c>
      <c r="D148">
        <v>461.89999399999999</v>
      </c>
      <c r="E148">
        <v>463.10000600000001</v>
      </c>
      <c r="F148">
        <v>463.10000600000001</v>
      </c>
      <c r="G148">
        <v>2551078</v>
      </c>
    </row>
    <row r="149" spans="1:7" x14ac:dyDescent="0.35">
      <c r="A149" s="133">
        <v>45397</v>
      </c>
      <c r="B149">
        <v>455</v>
      </c>
      <c r="C149">
        <v>489</v>
      </c>
      <c r="D149">
        <v>455</v>
      </c>
      <c r="E149">
        <v>470.35000600000001</v>
      </c>
      <c r="F149">
        <v>470.35000600000001</v>
      </c>
      <c r="G149">
        <v>10968356</v>
      </c>
    </row>
    <row r="150" spans="1:7" x14ac:dyDescent="0.35">
      <c r="A150" s="133">
        <v>45398</v>
      </c>
      <c r="B150">
        <v>470.5</v>
      </c>
      <c r="C150">
        <v>474.20001200000002</v>
      </c>
      <c r="D150">
        <v>461.5</v>
      </c>
      <c r="E150">
        <v>462.70001200000002</v>
      </c>
      <c r="F150">
        <v>462.70001200000002</v>
      </c>
      <c r="G150">
        <v>2467374</v>
      </c>
    </row>
    <row r="151" spans="1:7" x14ac:dyDescent="0.35">
      <c r="A151" s="133">
        <v>45400</v>
      </c>
      <c r="B151">
        <v>467</v>
      </c>
      <c r="C151">
        <v>470.35000600000001</v>
      </c>
      <c r="D151">
        <v>435.35000600000001</v>
      </c>
      <c r="E151">
        <v>437.29998799999998</v>
      </c>
      <c r="F151">
        <v>437.29998799999998</v>
      </c>
      <c r="G151">
        <v>5070601</v>
      </c>
    </row>
    <row r="152" spans="1:7" x14ac:dyDescent="0.35">
      <c r="A152" s="133">
        <v>45401</v>
      </c>
      <c r="B152">
        <v>437.29998799999998</v>
      </c>
      <c r="C152">
        <v>448.60000600000001</v>
      </c>
      <c r="D152">
        <v>432.14999399999999</v>
      </c>
      <c r="E152">
        <v>436.20001200000002</v>
      </c>
      <c r="F152">
        <v>436.20001200000002</v>
      </c>
      <c r="G152">
        <v>5765036</v>
      </c>
    </row>
    <row r="153" spans="1:7" x14ac:dyDescent="0.35">
      <c r="A153" s="133">
        <v>45404</v>
      </c>
      <c r="B153">
        <v>441</v>
      </c>
      <c r="C153">
        <v>441.60000600000001</v>
      </c>
      <c r="D153">
        <v>433</v>
      </c>
      <c r="E153">
        <v>437.14999399999999</v>
      </c>
      <c r="F153">
        <v>437.14999399999999</v>
      </c>
      <c r="G153">
        <v>2913512</v>
      </c>
    </row>
    <row r="154" spans="1:7" x14ac:dyDescent="0.35">
      <c r="A154" s="133">
        <v>45405</v>
      </c>
      <c r="B154">
        <v>441.5</v>
      </c>
      <c r="C154">
        <v>451.25</v>
      </c>
      <c r="D154">
        <v>438.60000600000001</v>
      </c>
      <c r="E154">
        <v>448.5</v>
      </c>
      <c r="F154">
        <v>448.5</v>
      </c>
      <c r="G154">
        <v>3184029</v>
      </c>
    </row>
    <row r="155" spans="1:7" x14ac:dyDescent="0.35">
      <c r="A155" s="133">
        <v>45406</v>
      </c>
      <c r="B155">
        <v>452.29998799999998</v>
      </c>
      <c r="C155">
        <v>456.75</v>
      </c>
      <c r="D155">
        <v>450.39999399999999</v>
      </c>
      <c r="E155">
        <v>453.04998799999998</v>
      </c>
      <c r="F155">
        <v>453.04998799999998</v>
      </c>
      <c r="G155">
        <v>2396664</v>
      </c>
    </row>
    <row r="156" spans="1:7" x14ac:dyDescent="0.35">
      <c r="A156" s="133">
        <v>45407</v>
      </c>
      <c r="B156">
        <v>453.04998799999998</v>
      </c>
      <c r="C156">
        <v>456</v>
      </c>
      <c r="D156">
        <v>446.60000600000001</v>
      </c>
      <c r="E156">
        <v>453.04998799999998</v>
      </c>
      <c r="F156">
        <v>453.04998799999998</v>
      </c>
      <c r="G156">
        <v>2658787</v>
      </c>
    </row>
    <row r="157" spans="1:7" x14ac:dyDescent="0.35">
      <c r="A157" s="133">
        <v>45408</v>
      </c>
      <c r="B157">
        <v>453.04998799999998</v>
      </c>
      <c r="C157">
        <v>463.64999399999999</v>
      </c>
      <c r="D157">
        <v>453.04998799999998</v>
      </c>
      <c r="E157">
        <v>460.04998799999998</v>
      </c>
      <c r="F157">
        <v>460.04998799999998</v>
      </c>
      <c r="G157">
        <v>1521118</v>
      </c>
    </row>
    <row r="158" spans="1:7" x14ac:dyDescent="0.35">
      <c r="A158" s="133">
        <v>45411</v>
      </c>
      <c r="B158">
        <v>460.25</v>
      </c>
      <c r="C158">
        <v>464.5</v>
      </c>
      <c r="D158">
        <v>458.14999399999999</v>
      </c>
      <c r="E158">
        <v>462.10000600000001</v>
      </c>
      <c r="F158">
        <v>462.10000600000001</v>
      </c>
      <c r="G158">
        <v>1107868</v>
      </c>
    </row>
    <row r="159" spans="1:7" x14ac:dyDescent="0.35">
      <c r="A159" s="133">
        <v>45412</v>
      </c>
      <c r="B159">
        <v>464.54998799999998</v>
      </c>
      <c r="C159">
        <v>477.75</v>
      </c>
      <c r="D159">
        <v>462.14999399999999</v>
      </c>
      <c r="E159">
        <v>469.20001200000002</v>
      </c>
      <c r="F159">
        <v>469.20001200000002</v>
      </c>
      <c r="G159">
        <v>3477668</v>
      </c>
    </row>
    <row r="160" spans="1:7" x14ac:dyDescent="0.35">
      <c r="A160" s="133">
        <v>45414</v>
      </c>
      <c r="B160">
        <v>471.5</v>
      </c>
      <c r="C160">
        <v>472.75</v>
      </c>
      <c r="D160">
        <v>457</v>
      </c>
      <c r="E160">
        <v>463.60000600000001</v>
      </c>
      <c r="F160">
        <v>463.60000600000001</v>
      </c>
      <c r="G160">
        <v>2959722</v>
      </c>
    </row>
    <row r="161" spans="1:7" x14ac:dyDescent="0.35">
      <c r="A161" s="133">
        <v>45415</v>
      </c>
      <c r="B161">
        <v>468</v>
      </c>
      <c r="C161">
        <v>468</v>
      </c>
      <c r="D161">
        <v>449</v>
      </c>
      <c r="E161">
        <v>455.20001200000002</v>
      </c>
      <c r="F161">
        <v>455.20001200000002</v>
      </c>
      <c r="G161">
        <v>2211729</v>
      </c>
    </row>
    <row r="162" spans="1:7" x14ac:dyDescent="0.35">
      <c r="A162" s="133">
        <v>45418</v>
      </c>
      <c r="B162">
        <v>458</v>
      </c>
      <c r="C162">
        <v>459.25</v>
      </c>
      <c r="D162">
        <v>442</v>
      </c>
      <c r="E162">
        <v>442.95001200000002</v>
      </c>
      <c r="F162">
        <v>442.95001200000002</v>
      </c>
      <c r="G162">
        <v>2282143</v>
      </c>
    </row>
    <row r="163" spans="1:7" x14ac:dyDescent="0.35">
      <c r="A163" s="133">
        <v>45419</v>
      </c>
      <c r="B163">
        <v>446.54998799999998</v>
      </c>
      <c r="C163">
        <v>451.5</v>
      </c>
      <c r="D163">
        <v>432.60000600000001</v>
      </c>
      <c r="E163">
        <v>436.54998799999998</v>
      </c>
      <c r="F163">
        <v>436.54998799999998</v>
      </c>
      <c r="G163">
        <v>4354604</v>
      </c>
    </row>
    <row r="164" spans="1:7" x14ac:dyDescent="0.35">
      <c r="A164" s="133">
        <v>45420</v>
      </c>
      <c r="B164">
        <v>430</v>
      </c>
      <c r="C164">
        <v>468.39999399999999</v>
      </c>
      <c r="D164">
        <v>428.70001200000002</v>
      </c>
      <c r="E164">
        <v>451.20001200000002</v>
      </c>
      <c r="F164">
        <v>451.20001200000002</v>
      </c>
      <c r="G164">
        <v>13730654</v>
      </c>
    </row>
    <row r="165" spans="1:7" x14ac:dyDescent="0.35">
      <c r="A165" s="133">
        <v>45421</v>
      </c>
      <c r="B165">
        <v>451.20001200000002</v>
      </c>
      <c r="C165">
        <v>467</v>
      </c>
      <c r="D165">
        <v>437.60000600000001</v>
      </c>
      <c r="E165">
        <v>440</v>
      </c>
      <c r="F165">
        <v>440</v>
      </c>
      <c r="G165">
        <v>4715296</v>
      </c>
    </row>
    <row r="166" spans="1:7" x14ac:dyDescent="0.35">
      <c r="A166" s="133">
        <v>45422</v>
      </c>
      <c r="B166">
        <v>444</v>
      </c>
      <c r="C166">
        <v>456.79998799999998</v>
      </c>
      <c r="D166">
        <v>440.39999399999999</v>
      </c>
      <c r="E166">
        <v>446</v>
      </c>
      <c r="F166">
        <v>446</v>
      </c>
      <c r="G166">
        <v>4143546</v>
      </c>
    </row>
    <row r="167" spans="1:7" x14ac:dyDescent="0.35">
      <c r="A167" s="133">
        <v>45425</v>
      </c>
      <c r="B167">
        <v>450</v>
      </c>
      <c r="C167">
        <v>450.89999399999999</v>
      </c>
      <c r="D167">
        <v>432.04998799999998</v>
      </c>
      <c r="E167">
        <v>434.70001200000002</v>
      </c>
      <c r="F167">
        <v>434.70001200000002</v>
      </c>
      <c r="G167">
        <v>1971398</v>
      </c>
    </row>
    <row r="168" spans="1:7" x14ac:dyDescent="0.35">
      <c r="A168" s="133">
        <v>45426</v>
      </c>
      <c r="B168">
        <v>436.04998799999998</v>
      </c>
      <c r="C168">
        <v>448.85000600000001</v>
      </c>
      <c r="D168">
        <v>430.45001200000002</v>
      </c>
      <c r="E168">
        <v>444.5</v>
      </c>
      <c r="F168">
        <v>444.5</v>
      </c>
      <c r="G168">
        <v>3177923</v>
      </c>
    </row>
    <row r="169" spans="1:7" x14ac:dyDescent="0.35">
      <c r="A169" s="133">
        <v>45427</v>
      </c>
      <c r="B169">
        <v>444.5</v>
      </c>
      <c r="C169">
        <v>448.20001200000002</v>
      </c>
      <c r="D169">
        <v>433.39999399999999</v>
      </c>
      <c r="E169">
        <v>439.79998799999998</v>
      </c>
      <c r="F169">
        <v>439.79998799999998</v>
      </c>
      <c r="G169">
        <v>4336704</v>
      </c>
    </row>
    <row r="170" spans="1:7" x14ac:dyDescent="0.35">
      <c r="A170" s="133">
        <v>45428</v>
      </c>
      <c r="B170">
        <v>442.75</v>
      </c>
      <c r="C170">
        <v>444.89999399999999</v>
      </c>
      <c r="D170">
        <v>436.54998799999998</v>
      </c>
      <c r="E170">
        <v>440.29998799999998</v>
      </c>
      <c r="F170">
        <v>440.29998799999998</v>
      </c>
      <c r="G170">
        <v>1022423</v>
      </c>
    </row>
    <row r="171" spans="1:7" x14ac:dyDescent="0.35">
      <c r="A171" s="133">
        <v>45429</v>
      </c>
      <c r="B171">
        <v>442</v>
      </c>
      <c r="C171">
        <v>443</v>
      </c>
      <c r="D171">
        <v>435.5</v>
      </c>
      <c r="E171">
        <v>440.5</v>
      </c>
      <c r="F171">
        <v>440.5</v>
      </c>
      <c r="G171">
        <v>1613838</v>
      </c>
    </row>
    <row r="172" spans="1:7" x14ac:dyDescent="0.35">
      <c r="A172" s="133">
        <v>45433</v>
      </c>
      <c r="B172">
        <v>444</v>
      </c>
      <c r="C172">
        <v>445.54998799999998</v>
      </c>
      <c r="D172">
        <v>440</v>
      </c>
      <c r="E172">
        <v>440.85000600000001</v>
      </c>
      <c r="F172">
        <v>440.85000600000001</v>
      </c>
      <c r="G172">
        <v>1049960</v>
      </c>
    </row>
    <row r="173" spans="1:7" x14ac:dyDescent="0.35">
      <c r="A173" s="133">
        <v>45434</v>
      </c>
      <c r="B173">
        <v>443</v>
      </c>
      <c r="C173">
        <v>443.79998799999998</v>
      </c>
      <c r="D173">
        <v>435.45001200000002</v>
      </c>
      <c r="E173">
        <v>441.29998799999998</v>
      </c>
      <c r="F173">
        <v>441.29998799999998</v>
      </c>
      <c r="G173">
        <v>2535738</v>
      </c>
    </row>
    <row r="174" spans="1:7" x14ac:dyDescent="0.35">
      <c r="A174" s="133">
        <v>45435</v>
      </c>
      <c r="B174">
        <v>444</v>
      </c>
      <c r="C174">
        <v>455.25</v>
      </c>
      <c r="D174">
        <v>440.95001200000002</v>
      </c>
      <c r="E174">
        <v>454.35000600000001</v>
      </c>
      <c r="F174">
        <v>454.35000600000001</v>
      </c>
      <c r="G174">
        <v>2275905</v>
      </c>
    </row>
    <row r="175" spans="1:7" x14ac:dyDescent="0.35">
      <c r="A175" s="133">
        <v>45436</v>
      </c>
      <c r="B175">
        <v>452.95001200000002</v>
      </c>
      <c r="C175">
        <v>465.89999399999999</v>
      </c>
      <c r="D175">
        <v>448.70001200000002</v>
      </c>
      <c r="E175">
        <v>460.75</v>
      </c>
      <c r="F175">
        <v>460.75</v>
      </c>
      <c r="G175">
        <v>3842109</v>
      </c>
    </row>
    <row r="176" spans="1:7" x14ac:dyDescent="0.35">
      <c r="A176" s="133">
        <v>45439</v>
      </c>
      <c r="B176">
        <v>460.95001200000002</v>
      </c>
      <c r="C176">
        <v>469.20001200000002</v>
      </c>
      <c r="D176">
        <v>457.64999399999999</v>
      </c>
      <c r="E176">
        <v>461.14999399999999</v>
      </c>
      <c r="F176">
        <v>461.14999399999999</v>
      </c>
      <c r="G176">
        <v>2492958</v>
      </c>
    </row>
    <row r="177" spans="1:7" x14ac:dyDescent="0.35">
      <c r="A177" s="133">
        <v>45440</v>
      </c>
      <c r="B177">
        <v>461.39999399999999</v>
      </c>
      <c r="C177">
        <v>477</v>
      </c>
      <c r="D177">
        <v>458.45001200000002</v>
      </c>
      <c r="E177">
        <v>472.70001200000002</v>
      </c>
      <c r="F177">
        <v>472.70001200000002</v>
      </c>
      <c r="G177">
        <v>3892841</v>
      </c>
    </row>
    <row r="178" spans="1:7" x14ac:dyDescent="0.35">
      <c r="A178" s="133">
        <v>45441</v>
      </c>
      <c r="B178">
        <v>470</v>
      </c>
      <c r="C178">
        <v>473.45001200000002</v>
      </c>
      <c r="D178">
        <v>458.20001200000002</v>
      </c>
      <c r="E178">
        <v>461.5</v>
      </c>
      <c r="F178">
        <v>461.5</v>
      </c>
      <c r="G178">
        <v>5194983</v>
      </c>
    </row>
    <row r="179" spans="1:7" x14ac:dyDescent="0.35">
      <c r="A179" s="133">
        <v>45442</v>
      </c>
      <c r="B179">
        <v>461.5</v>
      </c>
      <c r="C179">
        <v>463.25</v>
      </c>
      <c r="D179">
        <v>452</v>
      </c>
      <c r="E179">
        <v>456.64999399999999</v>
      </c>
      <c r="F179">
        <v>456.64999399999999</v>
      </c>
      <c r="G179">
        <v>2755136</v>
      </c>
    </row>
    <row r="180" spans="1:7" x14ac:dyDescent="0.35">
      <c r="A180" s="133">
        <v>45443</v>
      </c>
      <c r="B180">
        <v>451.35000600000001</v>
      </c>
      <c r="C180">
        <v>455.39999399999999</v>
      </c>
      <c r="D180">
        <v>433.70001200000002</v>
      </c>
      <c r="E180">
        <v>441.95001200000002</v>
      </c>
      <c r="F180">
        <v>441.95001200000002</v>
      </c>
      <c r="G180">
        <v>42107600</v>
      </c>
    </row>
    <row r="181" spans="1:7" x14ac:dyDescent="0.35">
      <c r="A181" s="133">
        <v>45446</v>
      </c>
      <c r="B181">
        <v>465</v>
      </c>
      <c r="C181">
        <v>471.20001200000002</v>
      </c>
      <c r="D181">
        <v>452.20001200000002</v>
      </c>
      <c r="E181">
        <v>468.95001200000002</v>
      </c>
      <c r="F181">
        <v>468.95001200000002</v>
      </c>
      <c r="G181">
        <v>4744746</v>
      </c>
    </row>
    <row r="182" spans="1:7" x14ac:dyDescent="0.35">
      <c r="A182" s="133">
        <v>45447</v>
      </c>
      <c r="B182">
        <v>465</v>
      </c>
      <c r="C182">
        <v>465.70001200000002</v>
      </c>
      <c r="D182">
        <v>423</v>
      </c>
      <c r="E182">
        <v>442.25</v>
      </c>
      <c r="F182">
        <v>442.25</v>
      </c>
      <c r="G182">
        <v>8899102</v>
      </c>
    </row>
    <row r="183" spans="1:7" x14ac:dyDescent="0.35">
      <c r="A183" s="133">
        <v>45448</v>
      </c>
      <c r="B183">
        <v>443.14999399999999</v>
      </c>
      <c r="C183">
        <v>449</v>
      </c>
      <c r="D183">
        <v>435.39999399999999</v>
      </c>
      <c r="E183">
        <v>446.64999399999999</v>
      </c>
      <c r="F183">
        <v>446.64999399999999</v>
      </c>
      <c r="G183">
        <v>5175508</v>
      </c>
    </row>
    <row r="184" spans="1:7" x14ac:dyDescent="0.35">
      <c r="A184" s="133">
        <v>45449</v>
      </c>
      <c r="B184">
        <v>455</v>
      </c>
      <c r="C184">
        <v>466.54998799999998</v>
      </c>
      <c r="D184">
        <v>452</v>
      </c>
      <c r="E184">
        <v>460.60000600000001</v>
      </c>
      <c r="F184">
        <v>460.60000600000001</v>
      </c>
      <c r="G184">
        <v>5942798</v>
      </c>
    </row>
    <row r="185" spans="1:7" x14ac:dyDescent="0.35">
      <c r="A185" s="133">
        <v>45450</v>
      </c>
      <c r="B185">
        <v>463</v>
      </c>
      <c r="C185">
        <v>474</v>
      </c>
      <c r="D185">
        <v>457.14999399999999</v>
      </c>
      <c r="E185">
        <v>467</v>
      </c>
      <c r="F185">
        <v>467</v>
      </c>
      <c r="G185">
        <v>4401749</v>
      </c>
    </row>
    <row r="186" spans="1:7" x14ac:dyDescent="0.35">
      <c r="A186" s="133">
        <v>45453</v>
      </c>
      <c r="B186">
        <v>473.95001200000002</v>
      </c>
      <c r="C186">
        <v>484.60000600000001</v>
      </c>
      <c r="D186">
        <v>468</v>
      </c>
      <c r="E186">
        <v>470</v>
      </c>
      <c r="F186">
        <v>470</v>
      </c>
      <c r="G186">
        <v>5473439</v>
      </c>
    </row>
    <row r="187" spans="1:7" x14ac:dyDescent="0.35">
      <c r="A187" s="133">
        <v>45454</v>
      </c>
      <c r="B187">
        <v>468</v>
      </c>
      <c r="C187">
        <v>476</v>
      </c>
      <c r="D187">
        <v>463.29998799999998</v>
      </c>
      <c r="E187">
        <v>470.60000600000001</v>
      </c>
      <c r="F187">
        <v>470.60000600000001</v>
      </c>
      <c r="G187">
        <v>5727192</v>
      </c>
    </row>
    <row r="188" spans="1:7" x14ac:dyDescent="0.35">
      <c r="A188" s="133">
        <v>45455</v>
      </c>
      <c r="B188">
        <v>476</v>
      </c>
      <c r="C188">
        <v>481.60000600000001</v>
      </c>
      <c r="D188">
        <v>471.54998799999998</v>
      </c>
      <c r="E188">
        <v>477.20001200000002</v>
      </c>
      <c r="F188">
        <v>477.20001200000002</v>
      </c>
      <c r="G188">
        <v>3966257</v>
      </c>
    </row>
    <row r="189" spans="1:7" x14ac:dyDescent="0.35">
      <c r="A189" s="133">
        <v>45456</v>
      </c>
      <c r="B189">
        <v>481.70001200000002</v>
      </c>
      <c r="C189">
        <v>490.45001200000002</v>
      </c>
      <c r="D189">
        <v>478.5</v>
      </c>
      <c r="E189">
        <v>487.04998799999998</v>
      </c>
      <c r="F189">
        <v>487.04998799999998</v>
      </c>
      <c r="G189">
        <v>4092669</v>
      </c>
    </row>
    <row r="190" spans="1:7" x14ac:dyDescent="0.35">
      <c r="A190" s="133">
        <v>45457</v>
      </c>
      <c r="B190">
        <v>490</v>
      </c>
      <c r="C190">
        <v>490.35000600000001</v>
      </c>
      <c r="D190">
        <v>481</v>
      </c>
      <c r="E190">
        <v>482.60000600000001</v>
      </c>
      <c r="F190">
        <v>482.60000600000001</v>
      </c>
      <c r="G190">
        <v>1609258</v>
      </c>
    </row>
    <row r="191" spans="1:7" x14ac:dyDescent="0.35">
      <c r="A191" s="133">
        <v>45461</v>
      </c>
      <c r="B191">
        <v>484</v>
      </c>
      <c r="C191">
        <v>484.70001200000002</v>
      </c>
      <c r="D191">
        <v>476.75</v>
      </c>
      <c r="E191">
        <v>482.35000600000001</v>
      </c>
      <c r="F191">
        <v>482.35000600000001</v>
      </c>
      <c r="G191">
        <v>1106421</v>
      </c>
    </row>
    <row r="192" spans="1:7" x14ac:dyDescent="0.35">
      <c r="A192" s="133">
        <v>45462</v>
      </c>
      <c r="B192">
        <v>483</v>
      </c>
      <c r="C192">
        <v>483.95001200000002</v>
      </c>
      <c r="D192">
        <v>469.64999399999999</v>
      </c>
      <c r="E192">
        <v>470.39999399999999</v>
      </c>
      <c r="F192">
        <v>470.39999399999999</v>
      </c>
      <c r="G192">
        <v>2000817</v>
      </c>
    </row>
    <row r="193" spans="1:7" x14ac:dyDescent="0.35">
      <c r="A193" s="133">
        <v>45463</v>
      </c>
      <c r="B193">
        <v>473</v>
      </c>
      <c r="C193">
        <v>483.95001200000002</v>
      </c>
      <c r="D193">
        <v>468.60000600000001</v>
      </c>
      <c r="E193">
        <v>476.79998799999998</v>
      </c>
      <c r="F193">
        <v>476.79998799999998</v>
      </c>
      <c r="G193">
        <v>2341400</v>
      </c>
    </row>
    <row r="194" spans="1:7" x14ac:dyDescent="0.35">
      <c r="A194" s="133">
        <v>45464</v>
      </c>
      <c r="B194">
        <v>482</v>
      </c>
      <c r="C194">
        <v>482</v>
      </c>
      <c r="D194">
        <v>469.60000600000001</v>
      </c>
      <c r="E194">
        <v>471.10000600000001</v>
      </c>
      <c r="F194">
        <v>471.10000600000001</v>
      </c>
      <c r="G194">
        <v>2405603</v>
      </c>
    </row>
    <row r="195" spans="1:7" x14ac:dyDescent="0.35">
      <c r="A195" s="133">
        <v>45467</v>
      </c>
      <c r="B195">
        <v>475</v>
      </c>
      <c r="C195">
        <v>478.60000600000001</v>
      </c>
      <c r="D195">
        <v>471.39999399999999</v>
      </c>
      <c r="E195">
        <v>474.54998799999998</v>
      </c>
      <c r="F195">
        <v>474.54998799999998</v>
      </c>
      <c r="G195">
        <v>2489647</v>
      </c>
    </row>
    <row r="196" spans="1:7" x14ac:dyDescent="0.35">
      <c r="A196" s="133">
        <v>45468</v>
      </c>
      <c r="B196">
        <v>475.89999399999999</v>
      </c>
      <c r="C196">
        <v>481.85000600000001</v>
      </c>
      <c r="D196">
        <v>472.75</v>
      </c>
      <c r="E196">
        <v>473.95001200000002</v>
      </c>
      <c r="F196">
        <v>473.95001200000002</v>
      </c>
      <c r="G196">
        <v>1328168</v>
      </c>
    </row>
    <row r="197" spans="1:7" x14ac:dyDescent="0.35">
      <c r="A197" s="133">
        <v>45469</v>
      </c>
      <c r="B197">
        <v>473.95001200000002</v>
      </c>
      <c r="C197">
        <v>476.70001200000002</v>
      </c>
      <c r="D197">
        <v>470.04998799999998</v>
      </c>
      <c r="E197">
        <v>474.79998799999998</v>
      </c>
      <c r="F197">
        <v>474.79998799999998</v>
      </c>
      <c r="G197">
        <v>1584495</v>
      </c>
    </row>
    <row r="198" spans="1:7" x14ac:dyDescent="0.35">
      <c r="A198" s="133">
        <v>45470</v>
      </c>
      <c r="B198">
        <v>474.79998799999998</v>
      </c>
      <c r="C198">
        <v>484.14999399999999</v>
      </c>
      <c r="D198">
        <v>473.10000600000001</v>
      </c>
      <c r="E198">
        <v>482.60000600000001</v>
      </c>
      <c r="F198">
        <v>482.60000600000001</v>
      </c>
      <c r="G198">
        <v>3079854</v>
      </c>
    </row>
    <row r="199" spans="1:7" x14ac:dyDescent="0.35">
      <c r="A199" s="133">
        <v>45471</v>
      </c>
      <c r="B199">
        <v>483</v>
      </c>
      <c r="C199">
        <v>509.70001200000002</v>
      </c>
      <c r="D199">
        <v>483</v>
      </c>
      <c r="E199">
        <v>503.70001200000002</v>
      </c>
      <c r="F199">
        <v>503.70001200000002</v>
      </c>
      <c r="G199">
        <v>10382393</v>
      </c>
    </row>
    <row r="200" spans="1:7" x14ac:dyDescent="0.35">
      <c r="A200" s="133">
        <v>45474</v>
      </c>
      <c r="B200">
        <v>506.70001200000002</v>
      </c>
      <c r="C200">
        <v>528.79998799999998</v>
      </c>
      <c r="D200">
        <v>502.85000600000001</v>
      </c>
      <c r="E200">
        <v>524.90002400000003</v>
      </c>
      <c r="F200">
        <v>524.90002400000003</v>
      </c>
      <c r="G200">
        <v>6733235</v>
      </c>
    </row>
    <row r="201" spans="1:7" x14ac:dyDescent="0.35">
      <c r="A201" s="133">
        <v>45475</v>
      </c>
      <c r="B201">
        <v>529</v>
      </c>
      <c r="C201">
        <v>537.5</v>
      </c>
      <c r="D201">
        <v>516</v>
      </c>
      <c r="E201">
        <v>519.59997599999997</v>
      </c>
      <c r="F201">
        <v>519.59997599999997</v>
      </c>
      <c r="G201">
        <v>6355927</v>
      </c>
    </row>
    <row r="202" spans="1:7" x14ac:dyDescent="0.35">
      <c r="A202" s="133">
        <v>45476</v>
      </c>
      <c r="B202">
        <v>520</v>
      </c>
      <c r="C202">
        <v>523.34997599999997</v>
      </c>
      <c r="D202">
        <v>513.59997599999997</v>
      </c>
      <c r="E202">
        <v>517.45001200000002</v>
      </c>
      <c r="F202">
        <v>517.45001200000002</v>
      </c>
      <c r="G202">
        <v>1165392</v>
      </c>
    </row>
    <row r="203" spans="1:7" x14ac:dyDescent="0.35">
      <c r="A203" s="133">
        <v>45477</v>
      </c>
      <c r="B203">
        <v>518.90002400000003</v>
      </c>
      <c r="C203">
        <v>522.40002400000003</v>
      </c>
      <c r="D203">
        <v>514</v>
      </c>
      <c r="E203">
        <v>518.20001200000002</v>
      </c>
      <c r="F203">
        <v>518.20001200000002</v>
      </c>
      <c r="G203">
        <v>1207548</v>
      </c>
    </row>
    <row r="204" spans="1:7" x14ac:dyDescent="0.35">
      <c r="A204" s="133">
        <v>45478</v>
      </c>
      <c r="B204">
        <v>519</v>
      </c>
      <c r="C204">
        <v>526</v>
      </c>
      <c r="D204">
        <v>515.09997599999997</v>
      </c>
      <c r="E204">
        <v>522.29998799999998</v>
      </c>
      <c r="F204">
        <v>522.29998799999998</v>
      </c>
      <c r="G204">
        <v>1720293</v>
      </c>
    </row>
    <row r="205" spans="1:7" x14ac:dyDescent="0.35">
      <c r="A205" s="133">
        <v>45481</v>
      </c>
      <c r="B205">
        <v>525.95001200000002</v>
      </c>
      <c r="C205">
        <v>526.90002400000003</v>
      </c>
      <c r="D205">
        <v>516.84997599999997</v>
      </c>
      <c r="E205">
        <v>525</v>
      </c>
      <c r="F205">
        <v>525</v>
      </c>
      <c r="G205">
        <v>2057831</v>
      </c>
    </row>
    <row r="206" spans="1:7" x14ac:dyDescent="0.35">
      <c r="A206" s="133">
        <v>45482</v>
      </c>
      <c r="B206">
        <v>528.29998799999998</v>
      </c>
      <c r="C206">
        <v>530.15002400000003</v>
      </c>
      <c r="D206">
        <v>518.54998799999998</v>
      </c>
      <c r="E206">
        <v>522.40002400000003</v>
      </c>
      <c r="F206">
        <v>522.40002400000003</v>
      </c>
      <c r="G206">
        <v>1278261</v>
      </c>
    </row>
    <row r="207" spans="1:7" x14ac:dyDescent="0.35">
      <c r="A207" s="133">
        <v>45483</v>
      </c>
      <c r="B207">
        <v>530.15002400000003</v>
      </c>
      <c r="C207">
        <v>540.45001200000002</v>
      </c>
      <c r="D207">
        <v>520.04998799999998</v>
      </c>
      <c r="E207">
        <v>527.54998799999998</v>
      </c>
      <c r="F207">
        <v>527.54998799999998</v>
      </c>
      <c r="G207">
        <v>4784575</v>
      </c>
    </row>
    <row r="208" spans="1:7" x14ac:dyDescent="0.35">
      <c r="A208" s="133">
        <v>45484</v>
      </c>
      <c r="B208">
        <v>529</v>
      </c>
      <c r="C208">
        <v>532.45001200000002</v>
      </c>
      <c r="D208">
        <v>519.15002400000003</v>
      </c>
      <c r="E208">
        <v>530.79998799999998</v>
      </c>
      <c r="F208">
        <v>530.79998799999998</v>
      </c>
      <c r="G208">
        <v>1293225</v>
      </c>
    </row>
    <row r="209" spans="1:7" x14ac:dyDescent="0.35">
      <c r="A209" s="133">
        <v>45485</v>
      </c>
      <c r="B209">
        <v>531</v>
      </c>
      <c r="C209">
        <v>534.59997599999997</v>
      </c>
      <c r="D209">
        <v>523.54998799999998</v>
      </c>
      <c r="E209">
        <v>525.5</v>
      </c>
      <c r="F209">
        <v>525.5</v>
      </c>
      <c r="G209">
        <v>1514123</v>
      </c>
    </row>
    <row r="210" spans="1:7" x14ac:dyDescent="0.35">
      <c r="A210" s="133">
        <v>45488</v>
      </c>
      <c r="B210">
        <v>527</v>
      </c>
      <c r="C210">
        <v>538.40002400000003</v>
      </c>
      <c r="D210">
        <v>521.59997599999997</v>
      </c>
      <c r="E210">
        <v>533.29998799999998</v>
      </c>
      <c r="F210">
        <v>533.29998799999998</v>
      </c>
      <c r="G210">
        <v>2486355</v>
      </c>
    </row>
    <row r="211" spans="1:7" x14ac:dyDescent="0.35">
      <c r="A211" s="133">
        <v>45489</v>
      </c>
      <c r="B211">
        <v>534</v>
      </c>
      <c r="C211">
        <v>542.70001200000002</v>
      </c>
      <c r="D211">
        <v>529.59997599999997</v>
      </c>
      <c r="E211">
        <v>540.75</v>
      </c>
      <c r="F211">
        <v>540.75</v>
      </c>
      <c r="G211">
        <v>3459345</v>
      </c>
    </row>
    <row r="212" spans="1:7" x14ac:dyDescent="0.35">
      <c r="A212" s="133">
        <v>45491</v>
      </c>
      <c r="B212">
        <v>543.40002400000003</v>
      </c>
      <c r="C212">
        <v>550.90002400000003</v>
      </c>
      <c r="D212">
        <v>531.54998799999998</v>
      </c>
      <c r="E212">
        <v>533.75</v>
      </c>
      <c r="F212">
        <v>533.75</v>
      </c>
      <c r="G212">
        <v>3350226</v>
      </c>
    </row>
    <row r="213" spans="1:7" x14ac:dyDescent="0.35">
      <c r="A213" s="133">
        <v>45492</v>
      </c>
      <c r="B213">
        <v>539.5</v>
      </c>
      <c r="C213">
        <v>539.5</v>
      </c>
      <c r="D213">
        <v>524.04998799999998</v>
      </c>
      <c r="E213">
        <v>528.84997599999997</v>
      </c>
      <c r="F213">
        <v>528.84997599999997</v>
      </c>
      <c r="G213">
        <v>1330245</v>
      </c>
    </row>
    <row r="214" spans="1:7" x14ac:dyDescent="0.35">
      <c r="A214" s="133">
        <v>45495</v>
      </c>
      <c r="B214">
        <v>527.95001200000002</v>
      </c>
      <c r="C214">
        <v>547.95001200000002</v>
      </c>
      <c r="D214">
        <v>523.25</v>
      </c>
      <c r="E214">
        <v>544.54998799999998</v>
      </c>
      <c r="F214">
        <v>544.54998799999998</v>
      </c>
      <c r="G214">
        <v>2349542</v>
      </c>
    </row>
    <row r="215" spans="1:7" x14ac:dyDescent="0.35">
      <c r="A215" s="133">
        <v>45496</v>
      </c>
      <c r="B215">
        <v>547</v>
      </c>
      <c r="C215">
        <v>547</v>
      </c>
      <c r="D215">
        <v>516.29998799999998</v>
      </c>
      <c r="E215">
        <v>534.09997599999997</v>
      </c>
      <c r="F215">
        <v>534.09997599999997</v>
      </c>
      <c r="G215">
        <v>1796602</v>
      </c>
    </row>
    <row r="216" spans="1:7" x14ac:dyDescent="0.35">
      <c r="A216" s="133">
        <v>45497</v>
      </c>
      <c r="B216">
        <v>535.70001200000002</v>
      </c>
      <c r="C216">
        <v>553.40002400000003</v>
      </c>
      <c r="D216">
        <v>532.54998799999998</v>
      </c>
      <c r="E216">
        <v>548.79998799999998</v>
      </c>
      <c r="F216">
        <v>548.79998799999998</v>
      </c>
      <c r="G216">
        <v>2792682</v>
      </c>
    </row>
    <row r="217" spans="1:7" x14ac:dyDescent="0.35">
      <c r="A217" s="133">
        <v>45498</v>
      </c>
      <c r="B217">
        <v>545</v>
      </c>
      <c r="C217">
        <v>547.20001200000002</v>
      </c>
      <c r="D217">
        <v>530</v>
      </c>
      <c r="E217">
        <v>535</v>
      </c>
      <c r="F217">
        <v>535</v>
      </c>
      <c r="G217">
        <v>2452392</v>
      </c>
    </row>
    <row r="218" spans="1:7" x14ac:dyDescent="0.35">
      <c r="A218" s="133">
        <v>45499</v>
      </c>
      <c r="B218">
        <v>539.45001200000002</v>
      </c>
      <c r="C218">
        <v>542.84997599999997</v>
      </c>
      <c r="D218">
        <v>530.59997599999997</v>
      </c>
      <c r="E218">
        <v>540.5</v>
      </c>
      <c r="F218">
        <v>540.5</v>
      </c>
      <c r="G218">
        <v>2332952</v>
      </c>
    </row>
    <row r="219" spans="1:7" x14ac:dyDescent="0.35">
      <c r="A219" s="133">
        <v>45502</v>
      </c>
      <c r="B219">
        <v>545</v>
      </c>
      <c r="C219">
        <v>555</v>
      </c>
      <c r="D219">
        <v>541.29998799999998</v>
      </c>
      <c r="E219">
        <v>544.15002400000003</v>
      </c>
      <c r="F219">
        <v>544.15002400000003</v>
      </c>
      <c r="G219">
        <v>1798902</v>
      </c>
    </row>
    <row r="220" spans="1:7" x14ac:dyDescent="0.35">
      <c r="A220" s="133">
        <v>45503</v>
      </c>
      <c r="B220">
        <v>542</v>
      </c>
      <c r="C220">
        <v>556.34997599999997</v>
      </c>
      <c r="D220">
        <v>542</v>
      </c>
      <c r="E220">
        <v>553.45001200000002</v>
      </c>
      <c r="F220">
        <v>553.45001200000002</v>
      </c>
      <c r="G220">
        <v>2796456</v>
      </c>
    </row>
    <row r="221" spans="1:7" x14ac:dyDescent="0.35">
      <c r="A221" s="133">
        <v>45504</v>
      </c>
      <c r="B221">
        <v>555</v>
      </c>
      <c r="C221">
        <v>559.40002400000003</v>
      </c>
      <c r="D221">
        <v>547.15002400000003</v>
      </c>
      <c r="E221">
        <v>548</v>
      </c>
      <c r="F221">
        <v>548</v>
      </c>
      <c r="G221">
        <v>1155522</v>
      </c>
    </row>
    <row r="222" spans="1:7" x14ac:dyDescent="0.35">
      <c r="A222" s="133">
        <v>45505</v>
      </c>
      <c r="B222">
        <v>551.34997599999997</v>
      </c>
      <c r="C222">
        <v>553.54998799999998</v>
      </c>
      <c r="D222">
        <v>539.59997599999997</v>
      </c>
      <c r="E222">
        <v>541.65002400000003</v>
      </c>
      <c r="F222">
        <v>541.65002400000003</v>
      </c>
      <c r="G222">
        <v>630255</v>
      </c>
    </row>
    <row r="223" spans="1:7" x14ac:dyDescent="0.35">
      <c r="A223" s="133">
        <v>45506</v>
      </c>
      <c r="B223">
        <v>531</v>
      </c>
      <c r="C223">
        <v>543.09997599999997</v>
      </c>
      <c r="D223">
        <v>531</v>
      </c>
      <c r="E223">
        <v>538.09997599999997</v>
      </c>
      <c r="F223">
        <v>538.09997599999997</v>
      </c>
      <c r="G223">
        <v>571093</v>
      </c>
    </row>
    <row r="224" spans="1:7" x14ac:dyDescent="0.35">
      <c r="A224" s="133">
        <v>45509</v>
      </c>
      <c r="B224">
        <v>520</v>
      </c>
      <c r="C224">
        <v>532.20001200000002</v>
      </c>
      <c r="D224">
        <v>513.29998799999998</v>
      </c>
      <c r="E224">
        <v>528.20001200000002</v>
      </c>
      <c r="F224">
        <v>528.20001200000002</v>
      </c>
      <c r="G224">
        <v>2968057</v>
      </c>
    </row>
    <row r="225" spans="1:7" x14ac:dyDescent="0.35">
      <c r="A225" s="133">
        <v>45510</v>
      </c>
      <c r="B225">
        <v>530</v>
      </c>
      <c r="C225">
        <v>549</v>
      </c>
      <c r="D225">
        <v>528.79998799999998</v>
      </c>
      <c r="E225">
        <v>535.59997599999997</v>
      </c>
      <c r="F225">
        <v>535.59997599999997</v>
      </c>
      <c r="G225">
        <v>2790578</v>
      </c>
    </row>
    <row r="226" spans="1:7" x14ac:dyDescent="0.35">
      <c r="A226" s="133">
        <v>45511</v>
      </c>
      <c r="B226">
        <v>543</v>
      </c>
      <c r="C226">
        <v>548.84997599999997</v>
      </c>
      <c r="D226">
        <v>538.04998799999998</v>
      </c>
      <c r="E226">
        <v>547.75</v>
      </c>
      <c r="F226">
        <v>547.75</v>
      </c>
      <c r="G226">
        <v>1043395</v>
      </c>
    </row>
    <row r="227" spans="1:7" x14ac:dyDescent="0.35">
      <c r="A227" s="133">
        <v>45512</v>
      </c>
      <c r="B227">
        <v>546.75</v>
      </c>
      <c r="C227">
        <v>546.95001200000002</v>
      </c>
      <c r="D227">
        <v>540.09997599999997</v>
      </c>
      <c r="E227">
        <v>541.95001200000002</v>
      </c>
      <c r="F227">
        <v>541.95001200000002</v>
      </c>
      <c r="G227">
        <v>1093035</v>
      </c>
    </row>
    <row r="228" spans="1:7" x14ac:dyDescent="0.35">
      <c r="A228" s="133">
        <v>45513</v>
      </c>
      <c r="B228">
        <v>544.45001200000002</v>
      </c>
      <c r="C228">
        <v>544.95001200000002</v>
      </c>
      <c r="D228">
        <v>531.09997599999997</v>
      </c>
      <c r="E228">
        <v>537.40002400000003</v>
      </c>
      <c r="F228">
        <v>537.40002400000003</v>
      </c>
      <c r="G228">
        <v>1592424</v>
      </c>
    </row>
    <row r="229" spans="1:7" x14ac:dyDescent="0.35">
      <c r="A229" s="133">
        <v>45516</v>
      </c>
      <c r="B229">
        <v>537.04998799999998</v>
      </c>
      <c r="C229">
        <v>545</v>
      </c>
      <c r="D229">
        <v>533.5</v>
      </c>
      <c r="E229">
        <v>542.95001200000002</v>
      </c>
      <c r="F229">
        <v>542.95001200000002</v>
      </c>
      <c r="G229">
        <v>1312776</v>
      </c>
    </row>
    <row r="230" spans="1:7" x14ac:dyDescent="0.35">
      <c r="A230" s="133">
        <v>45517</v>
      </c>
      <c r="B230">
        <v>547</v>
      </c>
      <c r="C230">
        <v>551</v>
      </c>
      <c r="D230">
        <v>539.04998799999998</v>
      </c>
      <c r="E230">
        <v>540.65002400000003</v>
      </c>
      <c r="F230">
        <v>540.65002400000003</v>
      </c>
      <c r="G230">
        <v>1147785</v>
      </c>
    </row>
    <row r="231" spans="1:7" x14ac:dyDescent="0.35">
      <c r="A231" s="133">
        <v>45518</v>
      </c>
      <c r="B231">
        <v>541.95001200000002</v>
      </c>
      <c r="C231">
        <v>544.84997599999997</v>
      </c>
      <c r="D231">
        <v>536.5</v>
      </c>
      <c r="E231">
        <v>538.5</v>
      </c>
      <c r="F231">
        <v>538.5</v>
      </c>
      <c r="G231">
        <v>478064</v>
      </c>
    </row>
    <row r="232" spans="1:7" x14ac:dyDescent="0.35">
      <c r="A232" s="133">
        <v>45520</v>
      </c>
      <c r="B232">
        <v>539</v>
      </c>
      <c r="C232">
        <v>546.5</v>
      </c>
      <c r="D232">
        <v>538.40002400000003</v>
      </c>
      <c r="E232">
        <v>545.84997599999997</v>
      </c>
      <c r="F232">
        <v>545.84997599999997</v>
      </c>
      <c r="G232">
        <v>764059</v>
      </c>
    </row>
    <row r="233" spans="1:7" x14ac:dyDescent="0.35">
      <c r="A233" s="133">
        <v>45523</v>
      </c>
      <c r="B233">
        <v>545</v>
      </c>
      <c r="C233">
        <v>555</v>
      </c>
      <c r="D233">
        <v>543.04998799999998</v>
      </c>
      <c r="E233">
        <v>548.15002400000003</v>
      </c>
      <c r="F233">
        <v>548.15002400000003</v>
      </c>
      <c r="G233">
        <v>1294407</v>
      </c>
    </row>
    <row r="234" spans="1:7" x14ac:dyDescent="0.35">
      <c r="A234" s="133">
        <v>45524</v>
      </c>
      <c r="B234">
        <v>550</v>
      </c>
      <c r="C234">
        <v>552.95001200000002</v>
      </c>
      <c r="D234">
        <v>542.79998799999998</v>
      </c>
      <c r="E234">
        <v>548.45001200000002</v>
      </c>
      <c r="F234">
        <v>548.45001200000002</v>
      </c>
      <c r="G234">
        <v>846656</v>
      </c>
    </row>
    <row r="235" spans="1:7" x14ac:dyDescent="0.35">
      <c r="A235" s="133">
        <v>45525</v>
      </c>
      <c r="B235">
        <v>550</v>
      </c>
      <c r="C235">
        <v>554.59997599999997</v>
      </c>
      <c r="D235">
        <v>548.25</v>
      </c>
      <c r="E235">
        <v>550.29998799999998</v>
      </c>
      <c r="F235">
        <v>550.29998799999998</v>
      </c>
      <c r="G235">
        <v>723902</v>
      </c>
    </row>
    <row r="236" spans="1:7" x14ac:dyDescent="0.35">
      <c r="A236" s="133">
        <v>45526</v>
      </c>
      <c r="B236">
        <v>551</v>
      </c>
      <c r="C236">
        <v>553.95001200000002</v>
      </c>
      <c r="D236">
        <v>539.70001200000002</v>
      </c>
      <c r="E236">
        <v>540.40002400000003</v>
      </c>
      <c r="F236">
        <v>540.40002400000003</v>
      </c>
      <c r="G236">
        <v>1778307</v>
      </c>
    </row>
    <row r="237" spans="1:7" x14ac:dyDescent="0.35">
      <c r="A237" s="133">
        <v>45527</v>
      </c>
      <c r="B237">
        <v>540.5</v>
      </c>
      <c r="C237">
        <v>542.59997599999997</v>
      </c>
      <c r="D237">
        <v>522.75</v>
      </c>
      <c r="E237">
        <v>524.04998799999998</v>
      </c>
      <c r="F237">
        <v>524.04998799999998</v>
      </c>
      <c r="G237">
        <v>1428892</v>
      </c>
    </row>
    <row r="238" spans="1:7" x14ac:dyDescent="0.35">
      <c r="A238" s="133">
        <v>45530</v>
      </c>
      <c r="B238">
        <v>528</v>
      </c>
      <c r="C238">
        <v>529.20001200000002</v>
      </c>
      <c r="D238">
        <v>521.70001200000002</v>
      </c>
      <c r="E238">
        <v>525.15002400000003</v>
      </c>
      <c r="F238">
        <v>525.15002400000003</v>
      </c>
      <c r="G238">
        <v>675313</v>
      </c>
    </row>
    <row r="239" spans="1:7" x14ac:dyDescent="0.35">
      <c r="A239" s="133">
        <v>45531</v>
      </c>
      <c r="B239">
        <v>525</v>
      </c>
      <c r="C239">
        <v>535.34997599999997</v>
      </c>
      <c r="D239">
        <v>519.95001200000002</v>
      </c>
      <c r="E239">
        <v>534.15002400000003</v>
      </c>
      <c r="F239">
        <v>534.15002400000003</v>
      </c>
      <c r="G239">
        <v>1427104</v>
      </c>
    </row>
    <row r="240" spans="1:7" x14ac:dyDescent="0.35">
      <c r="A240" s="133">
        <v>45532</v>
      </c>
      <c r="B240">
        <v>538</v>
      </c>
      <c r="C240">
        <v>540</v>
      </c>
      <c r="D240">
        <v>535.04998799999998</v>
      </c>
      <c r="E240">
        <v>538.70001200000002</v>
      </c>
      <c r="F240">
        <v>538.70001200000002</v>
      </c>
      <c r="G240">
        <v>1425394</v>
      </c>
    </row>
    <row r="241" spans="1:7" x14ac:dyDescent="0.35">
      <c r="A241" s="133">
        <v>45533</v>
      </c>
      <c r="B241">
        <v>539.90002400000003</v>
      </c>
      <c r="C241">
        <v>547.20001200000002</v>
      </c>
      <c r="D241">
        <v>537.59997599999997</v>
      </c>
      <c r="E241">
        <v>543.34997599999997</v>
      </c>
      <c r="F241">
        <v>543.34997599999997</v>
      </c>
      <c r="G241">
        <v>2223470</v>
      </c>
    </row>
    <row r="242" spans="1:7" x14ac:dyDescent="0.35">
      <c r="A242" s="133">
        <v>45534</v>
      </c>
      <c r="B242">
        <v>549</v>
      </c>
      <c r="C242">
        <v>560.75</v>
      </c>
      <c r="D242">
        <v>545.84997599999997</v>
      </c>
      <c r="E242">
        <v>552.79998799999998</v>
      </c>
      <c r="F242">
        <v>552.79998799999998</v>
      </c>
      <c r="G242">
        <v>3658502</v>
      </c>
    </row>
    <row r="243" spans="1:7" x14ac:dyDescent="0.35">
      <c r="A243" s="133">
        <v>45537</v>
      </c>
      <c r="B243">
        <v>554.09997599999997</v>
      </c>
      <c r="C243">
        <v>570.34997599999997</v>
      </c>
      <c r="D243">
        <v>544.70001200000002</v>
      </c>
      <c r="E243">
        <v>547.5</v>
      </c>
      <c r="F243">
        <v>547.5</v>
      </c>
      <c r="G243">
        <v>4845177</v>
      </c>
    </row>
    <row r="244" spans="1:7" x14ac:dyDescent="0.35">
      <c r="A244" s="133">
        <v>45538</v>
      </c>
      <c r="B244">
        <v>547.5</v>
      </c>
      <c r="C244">
        <v>556.45001200000002</v>
      </c>
      <c r="D244">
        <v>544.95001200000002</v>
      </c>
      <c r="E244">
        <v>555.45001200000002</v>
      </c>
      <c r="F244">
        <v>555.45001200000002</v>
      </c>
      <c r="G244">
        <v>3042354</v>
      </c>
    </row>
    <row r="245" spans="1:7" x14ac:dyDescent="0.35">
      <c r="A245" s="133">
        <v>45539</v>
      </c>
      <c r="B245">
        <v>553.54998799999998</v>
      </c>
      <c r="C245">
        <v>557.90002400000003</v>
      </c>
      <c r="D245">
        <v>542.90002400000003</v>
      </c>
      <c r="E245">
        <v>549</v>
      </c>
      <c r="F245">
        <v>549</v>
      </c>
      <c r="G245">
        <v>1464043</v>
      </c>
    </row>
    <row r="246" spans="1:7" x14ac:dyDescent="0.35">
      <c r="A246" s="133">
        <v>45540</v>
      </c>
      <c r="B246">
        <v>552.25</v>
      </c>
      <c r="C246">
        <v>562.5</v>
      </c>
      <c r="D246">
        <v>550</v>
      </c>
      <c r="E246">
        <v>556</v>
      </c>
      <c r="F246">
        <v>556</v>
      </c>
      <c r="G246">
        <v>2760655</v>
      </c>
    </row>
    <row r="248" spans="1:7" x14ac:dyDescent="0.35">
      <c r="B248" s="216" t="s">
        <v>201</v>
      </c>
      <c r="C248" s="216" t="s">
        <v>199</v>
      </c>
      <c r="D248" s="217">
        <f>+MAX(B2:E246)</f>
        <v>570.34997599999997</v>
      </c>
    </row>
    <row r="249" spans="1:7" x14ac:dyDescent="0.35">
      <c r="B249" s="216" t="s">
        <v>201</v>
      </c>
      <c r="C249" s="216" t="s">
        <v>200</v>
      </c>
      <c r="D249" s="217">
        <f>+MIN(B2:E246)</f>
        <v>375.70001200000002</v>
      </c>
    </row>
    <row r="264" spans="6:6" x14ac:dyDescent="0.35">
      <c r="F264" s="19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92BC-5AF1-4406-AE5A-D1EB732DC242}">
  <dimension ref="A1:D11"/>
  <sheetViews>
    <sheetView view="pageBreakPreview" topLeftCell="A5" zoomScale="119" zoomScaleNormal="100" workbookViewId="0">
      <selection activeCell="N18" sqref="N18"/>
    </sheetView>
  </sheetViews>
  <sheetFormatPr defaultRowHeight="14.5" x14ac:dyDescent="0.35"/>
  <cols>
    <col min="1" max="1" width="27.453125" bestFit="1" customWidth="1"/>
    <col min="2" max="2" width="10.1796875" bestFit="1" customWidth="1"/>
    <col min="3" max="3" width="9.453125" bestFit="1" customWidth="1"/>
    <col min="4" max="4" width="10.1796875" bestFit="1" customWidth="1"/>
    <col min="5" max="5" width="11.81640625" bestFit="1" customWidth="1"/>
  </cols>
  <sheetData>
    <row r="1" spans="1:4" x14ac:dyDescent="0.35">
      <c r="A1" s="214" t="s">
        <v>213</v>
      </c>
      <c r="B1" s="214"/>
      <c r="C1" s="214"/>
      <c r="D1" s="214"/>
    </row>
    <row r="2" spans="1:4" x14ac:dyDescent="0.35">
      <c r="A2" s="214"/>
      <c r="B2" s="214"/>
      <c r="C2" s="214"/>
      <c r="D2" s="214"/>
    </row>
    <row r="4" spans="1:4" x14ac:dyDescent="0.35">
      <c r="A4" s="204" t="s">
        <v>204</v>
      </c>
      <c r="B4" s="204" t="s">
        <v>200</v>
      </c>
      <c r="C4" s="204" t="s">
        <v>202</v>
      </c>
      <c r="D4" s="204" t="s">
        <v>199</v>
      </c>
    </row>
    <row r="5" spans="1:4" x14ac:dyDescent="0.35">
      <c r="A5" s="202" t="s">
        <v>203</v>
      </c>
      <c r="B5" s="203">
        <f>+DCF_Model!M47</f>
        <v>1306</v>
      </c>
      <c r="C5" s="203">
        <f>+D5-B5</f>
        <v>633</v>
      </c>
      <c r="D5" s="203">
        <f>+DCF_Model!M45</f>
        <v>1939</v>
      </c>
    </row>
    <row r="6" spans="1:4" x14ac:dyDescent="0.35">
      <c r="A6" s="202" t="s">
        <v>210</v>
      </c>
      <c r="B6" s="203">
        <f>+'Sensitivity analysis'!D22</f>
        <v>1601.59578538598</v>
      </c>
      <c r="C6" s="203">
        <v>5</v>
      </c>
      <c r="D6" s="203">
        <f>+B6</f>
        <v>1601.59578538598</v>
      </c>
    </row>
    <row r="7" spans="1:4" x14ac:dyDescent="0.35">
      <c r="A7" s="202" t="s">
        <v>183</v>
      </c>
      <c r="B7" s="203">
        <f>+Relative!N38</f>
        <v>311.92565454922027</v>
      </c>
      <c r="C7" s="203">
        <f t="shared" ref="C7:C11" si="0">+D7-B7</f>
        <v>240.57191687935114</v>
      </c>
      <c r="D7" s="203">
        <f>+Relative!N37</f>
        <v>552.4975714285714</v>
      </c>
    </row>
    <row r="8" spans="1:4" x14ac:dyDescent="0.35">
      <c r="A8" s="202" t="s">
        <v>184</v>
      </c>
      <c r="B8" s="203">
        <f>+Relative!O37</f>
        <v>389.60412497370072</v>
      </c>
      <c r="C8" s="203">
        <f t="shared" si="0"/>
        <v>48.458156298945653</v>
      </c>
      <c r="D8" s="203">
        <f>+Relative!O38</f>
        <v>438.06228127264637</v>
      </c>
    </row>
    <row r="9" spans="1:4" x14ac:dyDescent="0.35">
      <c r="A9" s="202" t="s">
        <v>185</v>
      </c>
      <c r="B9" s="203">
        <f>+Relative!P38</f>
        <v>336.17627779556568</v>
      </c>
      <c r="C9" s="203">
        <f t="shared" si="0"/>
        <v>216.32129363300572</v>
      </c>
      <c r="D9" s="203">
        <f>+Relative!P37</f>
        <v>552.4975714285714</v>
      </c>
    </row>
    <row r="10" spans="1:4" x14ac:dyDescent="0.35">
      <c r="A10" s="202" t="s">
        <v>211</v>
      </c>
      <c r="B10" s="203">
        <f>+DDM!I9</f>
        <v>303.76566305253147</v>
      </c>
      <c r="C10" s="203">
        <f t="shared" si="0"/>
        <v>152.55786633304911</v>
      </c>
      <c r="D10" s="203">
        <f>+DDM!C9</f>
        <v>456.32352938558057</v>
      </c>
    </row>
    <row r="11" spans="1:4" x14ac:dyDescent="0.35">
      <c r="A11" s="202" t="s">
        <v>212</v>
      </c>
      <c r="B11" s="203">
        <f>+'52 Week Share Price'!D249</f>
        <v>375.70001200000002</v>
      </c>
      <c r="C11" s="203">
        <f t="shared" si="0"/>
        <v>194.64996399999995</v>
      </c>
      <c r="D11" s="203">
        <f>+'52 Week Share Price'!D248</f>
        <v>570.34997599999997</v>
      </c>
    </row>
  </sheetData>
  <mergeCells count="1">
    <mergeCell ref="A1:D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2AC5-91FB-4B81-BEF8-2059BFAFFFCA}">
  <dimension ref="A1:B37"/>
  <sheetViews>
    <sheetView workbookViewId="0">
      <selection activeCell="R28" sqref="R28"/>
    </sheetView>
  </sheetViews>
  <sheetFormatPr defaultRowHeight="14.5" x14ac:dyDescent="0.35"/>
  <cols>
    <col min="2" max="2" width="14" bestFit="1" customWidth="1"/>
  </cols>
  <sheetData>
    <row r="1" spans="1:2" x14ac:dyDescent="0.35">
      <c r="A1" s="219"/>
      <c r="B1" s="219" t="s">
        <v>235</v>
      </c>
    </row>
    <row r="3" spans="1:2" x14ac:dyDescent="0.35">
      <c r="B3" t="s">
        <v>236</v>
      </c>
    </row>
    <row r="4" spans="1:2" x14ac:dyDescent="0.35">
      <c r="B4" t="s">
        <v>237</v>
      </c>
    </row>
    <row r="5" spans="1:2" x14ac:dyDescent="0.35">
      <c r="B5" t="s">
        <v>238</v>
      </c>
    </row>
    <row r="7" spans="1:2" x14ac:dyDescent="0.35">
      <c r="B7" t="s">
        <v>239</v>
      </c>
    </row>
    <row r="8" spans="1:2" x14ac:dyDescent="0.35">
      <c r="B8" t="s">
        <v>240</v>
      </c>
    </row>
    <row r="9" spans="1:2" x14ac:dyDescent="0.35">
      <c r="B9" t="s">
        <v>241</v>
      </c>
    </row>
    <row r="10" spans="1:2" x14ac:dyDescent="0.35">
      <c r="B10" t="s">
        <v>242</v>
      </c>
    </row>
    <row r="11" spans="1:2" x14ac:dyDescent="0.35">
      <c r="B11" t="s">
        <v>243</v>
      </c>
    </row>
    <row r="12" spans="1:2" x14ac:dyDescent="0.35">
      <c r="B12" t="s">
        <v>229</v>
      </c>
    </row>
    <row r="14" spans="1:2" x14ac:dyDescent="0.35">
      <c r="B14" t="s">
        <v>236</v>
      </c>
    </row>
    <row r="15" spans="1:2" x14ac:dyDescent="0.35">
      <c r="B15" t="s">
        <v>244</v>
      </c>
    </row>
    <row r="16" spans="1:2" x14ac:dyDescent="0.35">
      <c r="B16" t="s">
        <v>238</v>
      </c>
    </row>
    <row r="18" spans="2:2" x14ac:dyDescent="0.35">
      <c r="B18" t="s">
        <v>245</v>
      </c>
    </row>
    <row r="19" spans="2:2" x14ac:dyDescent="0.35">
      <c r="B19" t="s">
        <v>240</v>
      </c>
    </row>
    <row r="20" spans="2:2" x14ac:dyDescent="0.35">
      <c r="B20" t="s">
        <v>246</v>
      </c>
    </row>
    <row r="21" spans="2:2" x14ac:dyDescent="0.35">
      <c r="B21" t="s">
        <v>247</v>
      </c>
    </row>
    <row r="22" spans="2:2" x14ac:dyDescent="0.35">
      <c r="B22" t="s">
        <v>248</v>
      </c>
    </row>
    <row r="23" spans="2:2" x14ac:dyDescent="0.35">
      <c r="B23" t="s">
        <v>249</v>
      </c>
    </row>
    <row r="25" spans="2:2" x14ac:dyDescent="0.35">
      <c r="B25" t="s">
        <v>250</v>
      </c>
    </row>
    <row r="26" spans="2:2" x14ac:dyDescent="0.35">
      <c r="B26" t="s">
        <v>251</v>
      </c>
    </row>
    <row r="27" spans="2:2" x14ac:dyDescent="0.35">
      <c r="B27" t="s">
        <v>238</v>
      </c>
    </row>
    <row r="29" spans="2:2" x14ac:dyDescent="0.35">
      <c r="B29" t="s">
        <v>252</v>
      </c>
    </row>
    <row r="30" spans="2:2" x14ac:dyDescent="0.35">
      <c r="B30" t="s">
        <v>240</v>
      </c>
    </row>
    <row r="31" spans="2:2" x14ac:dyDescent="0.35">
      <c r="B31" t="s">
        <v>253</v>
      </c>
    </row>
    <row r="32" spans="2:2" x14ac:dyDescent="0.35">
      <c r="B32" t="s">
        <v>254</v>
      </c>
    </row>
    <row r="33" spans="2:2" x14ac:dyDescent="0.35">
      <c r="B33" t="s">
        <v>255</v>
      </c>
    </row>
    <row r="34" spans="2:2" x14ac:dyDescent="0.35">
      <c r="B34" t="s">
        <v>256</v>
      </c>
    </row>
    <row r="35" spans="2:2" x14ac:dyDescent="0.35">
      <c r="B35" t="s">
        <v>257</v>
      </c>
    </row>
    <row r="36" spans="2:2" x14ac:dyDescent="0.35">
      <c r="B36" t="s">
        <v>258</v>
      </c>
    </row>
    <row r="37" spans="2:2" x14ac:dyDescent="0.35">
      <c r="B3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Historical Data</vt:lpstr>
      <vt:lpstr>Competitor Beta</vt:lpstr>
      <vt:lpstr>Intrinsic Growth Rate</vt:lpstr>
      <vt:lpstr>DCF_Model</vt:lpstr>
      <vt:lpstr>Sensitivity analysis</vt:lpstr>
      <vt:lpstr>Relative</vt:lpstr>
      <vt:lpstr>DDM</vt:lpstr>
      <vt:lpstr>Data Sheet</vt:lpstr>
      <vt:lpstr>Beta</vt:lpstr>
      <vt:lpstr>52 Week Share Price</vt:lpstr>
      <vt:lpstr>Football Field</vt:lpstr>
      <vt:lpstr>Sheet1</vt:lpstr>
      <vt:lpstr>Beta!Print_Area</vt:lpstr>
      <vt:lpstr>DCF_Model!Print_Area</vt:lpstr>
      <vt:lpstr>DDM!Print_Area</vt:lpstr>
      <vt:lpstr>Relative!Print_Area</vt:lpstr>
      <vt:lpstr>'Sensitivity analysis'!Print_Area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Aashit Sharma</cp:lastModifiedBy>
  <cp:lastPrinted>2012-12-06T18:14:13Z</cp:lastPrinted>
  <dcterms:created xsi:type="dcterms:W3CDTF">2012-08-17T09:55:37Z</dcterms:created>
  <dcterms:modified xsi:type="dcterms:W3CDTF">2024-09-06T09:18:52Z</dcterms:modified>
</cp:coreProperties>
</file>