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9wrc\OneDrive\Desktop\Bootcamp\Excel\"/>
    </mc:Choice>
  </mc:AlternateContent>
  <xr:revisionPtr revIDLastSave="0" documentId="13_ncr:1_{511317EC-EF3D-4486-98CC-F6CF23633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 Table" sheetId="9" r:id="rId1"/>
    <sheet name="movies" sheetId="1" r:id="rId2"/>
    <sheet name="actors" sheetId="3" r:id="rId3"/>
    <sheet name="financials" sheetId="2" r:id="rId4"/>
    <sheet name="movie_actor" sheetId="4" r:id="rId5"/>
    <sheet name="languages" sheetId="5" r:id="rId6"/>
    <sheet name="Marvel Financials" sheetId="6" r:id="rId7"/>
    <sheet name="Mean, Mode, Median" sheetId="7" r:id="rId8"/>
    <sheet name="Sheet3" sheetId="8" r:id="rId9"/>
  </sheets>
  <calcPr calcId="191029"/>
  <pivotCaches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7" l="1"/>
  <c r="B5" i="7"/>
  <c r="B3" i="7"/>
  <c r="B2" i="7"/>
  <c r="B1" i="7"/>
  <c r="I44" i="1"/>
  <c r="I45" i="1"/>
  <c r="K26" i="1" a="1"/>
  <c r="K26" i="1" s="1"/>
  <c r="H26" i="1" a="1"/>
  <c r="H26" i="1" s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J26" i="1" a="1"/>
  <c r="J26" i="1" s="1"/>
  <c r="L26" i="1" s="1"/>
  <c r="I26" i="1" a="1"/>
  <c r="I26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13" i="1" l="1"/>
  <c r="L27" i="1"/>
  <c r="N27" i="1" s="1"/>
  <c r="P13" i="1"/>
  <c r="P27" i="1"/>
  <c r="P26" i="1"/>
  <c r="M26" i="1"/>
  <c r="Q26" i="1" s="1"/>
  <c r="N26" i="1"/>
  <c r="N13" i="1"/>
  <c r="L25" i="1"/>
  <c r="L23" i="1"/>
  <c r="L10" i="1"/>
  <c r="L7" i="1"/>
  <c r="L6" i="1"/>
  <c r="L17" i="1"/>
  <c r="L29" i="1"/>
  <c r="L34" i="1"/>
  <c r="L8" i="1"/>
  <c r="L16" i="1"/>
  <c r="L30" i="1"/>
  <c r="L9" i="1"/>
  <c r="L32" i="1"/>
  <c r="L31" i="1"/>
  <c r="L14" i="1"/>
  <c r="L2" i="1"/>
  <c r="P2" i="1" s="1"/>
  <c r="L40" i="1"/>
  <c r="L22" i="1"/>
  <c r="L15" i="1"/>
  <c r="L18" i="1"/>
  <c r="L11" i="1"/>
  <c r="L20" i="1"/>
  <c r="L37" i="1"/>
  <c r="L33" i="1"/>
  <c r="L4" i="1"/>
  <c r="L28" i="1"/>
  <c r="L5" i="1"/>
  <c r="L19" i="1"/>
  <c r="L36" i="1"/>
  <c r="L35" i="1"/>
  <c r="L12" i="1"/>
  <c r="L21" i="1"/>
  <c r="L24" i="1"/>
  <c r="L38" i="1"/>
  <c r="L39" i="1"/>
  <c r="L3" i="1"/>
  <c r="M16" i="1"/>
  <c r="O16" i="1" s="1"/>
  <c r="M28" i="1"/>
  <c r="O28" i="1" s="1"/>
  <c r="M13" i="1"/>
  <c r="Q13" i="1" s="1"/>
  <c r="M27" i="1"/>
  <c r="Q27" i="1" s="1"/>
  <c r="M30" i="1"/>
  <c r="O30" i="1" s="1"/>
  <c r="M9" i="1"/>
  <c r="O9" i="1" s="1"/>
  <c r="M32" i="1"/>
  <c r="O32" i="1" s="1"/>
  <c r="M31" i="1"/>
  <c r="O31" i="1" s="1"/>
  <c r="M14" i="1"/>
  <c r="O14" i="1" s="1"/>
  <c r="M2" i="1"/>
  <c r="O2" i="1" s="1"/>
  <c r="M40" i="1"/>
  <c r="O40" i="1" s="1"/>
  <c r="M22" i="1"/>
  <c r="O22" i="1" s="1"/>
  <c r="M15" i="1"/>
  <c r="O15" i="1" s="1"/>
  <c r="M18" i="1"/>
  <c r="O18" i="1" s="1"/>
  <c r="M11" i="1"/>
  <c r="O11" i="1" s="1"/>
  <c r="M20" i="1"/>
  <c r="O20" i="1" s="1"/>
  <c r="M37" i="1"/>
  <c r="O37" i="1" s="1"/>
  <c r="M33" i="1"/>
  <c r="O33" i="1" s="1"/>
  <c r="M4" i="1"/>
  <c r="O4" i="1" s="1"/>
  <c r="M5" i="1"/>
  <c r="O5" i="1" s="1"/>
  <c r="M19" i="1"/>
  <c r="O19" i="1" s="1"/>
  <c r="M36" i="1"/>
  <c r="O36" i="1" s="1"/>
  <c r="M35" i="1"/>
  <c r="O35" i="1" s="1"/>
  <c r="M12" i="1"/>
  <c r="O12" i="1" s="1"/>
  <c r="M21" i="1"/>
  <c r="O21" i="1" s="1"/>
  <c r="M24" i="1"/>
  <c r="O24" i="1" s="1"/>
  <c r="M38" i="1"/>
  <c r="O38" i="1" s="1"/>
  <c r="M39" i="1"/>
  <c r="O39" i="1" s="1"/>
  <c r="M3" i="1"/>
  <c r="O3" i="1" s="1"/>
  <c r="M25" i="1"/>
  <c r="O25" i="1" s="1"/>
  <c r="M23" i="1"/>
  <c r="O23" i="1" s="1"/>
  <c r="M10" i="1"/>
  <c r="O10" i="1" s="1"/>
  <c r="M7" i="1"/>
  <c r="O7" i="1" s="1"/>
  <c r="M6" i="1"/>
  <c r="O6" i="1" s="1"/>
  <c r="M17" i="1"/>
  <c r="O17" i="1" s="1"/>
  <c r="M29" i="1"/>
  <c r="O29" i="1" s="1"/>
  <c r="M34" i="1"/>
  <c r="O34" i="1" s="1"/>
  <c r="M8" i="1"/>
  <c r="O8" i="1" s="1"/>
  <c r="Q6" i="1" l="1"/>
  <c r="Q7" i="1"/>
  <c r="O26" i="1"/>
  <c r="Q10" i="1"/>
  <c r="Q3" i="1"/>
  <c r="Q39" i="1"/>
  <c r="Q38" i="1"/>
  <c r="Q12" i="1"/>
  <c r="Q32" i="1"/>
  <c r="Q35" i="1"/>
  <c r="Q29" i="1"/>
  <c r="Q23" i="1"/>
  <c r="Q24" i="1"/>
  <c r="Q19" i="1"/>
  <c r="Q36" i="1"/>
  <c r="Q28" i="1"/>
  <c r="Q17" i="1"/>
  <c r="Q25" i="1"/>
  <c r="Q21" i="1"/>
  <c r="Q5" i="1"/>
  <c r="Q34" i="1"/>
  <c r="Q16" i="1"/>
  <c r="Q20" i="1"/>
  <c r="Q33" i="1"/>
  <c r="Q37" i="1"/>
  <c r="Q4" i="1"/>
  <c r="Q11" i="1"/>
  <c r="Q40" i="1"/>
  <c r="Q2" i="1"/>
  <c r="Q22" i="1"/>
  <c r="Q18" i="1"/>
  <c r="Q8" i="1"/>
  <c r="Q15" i="1"/>
  <c r="Q30" i="1"/>
  <c r="Q31" i="1"/>
  <c r="Q9" i="1"/>
  <c r="Q14" i="1"/>
  <c r="N37" i="1"/>
  <c r="N35" i="1"/>
  <c r="N20" i="1"/>
  <c r="N31" i="1"/>
  <c r="N17" i="1"/>
  <c r="N36" i="1"/>
  <c r="N11" i="1"/>
  <c r="N32" i="1"/>
  <c r="N6" i="1"/>
  <c r="N3" i="1"/>
  <c r="N19" i="1"/>
  <c r="N18" i="1"/>
  <c r="N9" i="1"/>
  <c r="N7" i="1"/>
  <c r="N29" i="1"/>
  <c r="N39" i="1"/>
  <c r="N5" i="1"/>
  <c r="N15" i="1"/>
  <c r="N30" i="1"/>
  <c r="N10" i="1"/>
  <c r="O13" i="1"/>
  <c r="N14" i="1"/>
  <c r="N38" i="1"/>
  <c r="N28" i="1"/>
  <c r="N22" i="1"/>
  <c r="N16" i="1"/>
  <c r="N23" i="1"/>
  <c r="N24" i="1"/>
  <c r="N4" i="1"/>
  <c r="N40" i="1"/>
  <c r="N8" i="1"/>
  <c r="N25" i="1"/>
  <c r="N12" i="1"/>
  <c r="O27" i="1"/>
  <c r="M44" i="1" s="1"/>
  <c r="N21" i="1"/>
  <c r="N33" i="1"/>
  <c r="N2" i="1"/>
  <c r="N34" i="1"/>
  <c r="P30" i="1"/>
  <c r="P22" i="1"/>
  <c r="P40" i="1"/>
  <c r="P32" i="1"/>
  <c r="P8" i="1"/>
  <c r="P15" i="1"/>
  <c r="P9" i="1"/>
  <c r="P33" i="1"/>
  <c r="P37" i="1"/>
  <c r="P11" i="1"/>
  <c r="P20" i="1"/>
  <c r="P18" i="1"/>
  <c r="P6" i="1"/>
  <c r="B3" i="6" s="1"/>
  <c r="D3" i="6" s="1"/>
  <c r="E3" i="6" s="1"/>
  <c r="P3" i="1"/>
  <c r="P12" i="1"/>
  <c r="P4" i="1"/>
  <c r="P7" i="1"/>
  <c r="P39" i="1"/>
  <c r="P35" i="1"/>
  <c r="P16" i="1"/>
  <c r="P34" i="1"/>
  <c r="P10" i="1"/>
  <c r="P38" i="1"/>
  <c r="P36" i="1"/>
  <c r="P14" i="1"/>
  <c r="P29" i="1"/>
  <c r="P23" i="1"/>
  <c r="P24" i="1"/>
  <c r="P19" i="1"/>
  <c r="P31" i="1"/>
  <c r="P17" i="1"/>
  <c r="P25" i="1"/>
  <c r="P21" i="1"/>
  <c r="P5" i="1"/>
  <c r="P28" i="1"/>
  <c r="I47" i="1" l="1"/>
  <c r="I49" i="1" s="1"/>
  <c r="L44" i="1"/>
  <c r="B2" i="6"/>
  <c r="I46" i="1"/>
  <c r="I48" i="1" l="1"/>
  <c r="B4" i="6"/>
  <c r="D2" i="6"/>
  <c r="E2" i="6" s="1"/>
  <c r="B6" i="6"/>
  <c r="D6" i="6" s="1"/>
  <c r="E6" i="6" s="1"/>
  <c r="B5" i="6" l="1"/>
  <c r="D5" i="6" s="1"/>
  <c r="E5" i="6" s="1"/>
  <c r="D4" i="6"/>
  <c r="E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<sst xmlns="http://schemas.openxmlformats.org/spreadsheetml/2006/main" count="354" uniqueCount="190">
  <si>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</si>
  <si>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</si>
  <si>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</si>
  <si>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</si>
  <si>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</si>
  <si>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</si>
  <si>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</si>
  <si>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</si>
  <si>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</si>
  <si>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</si>
  <si>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</si>
  <si>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</si>
  <si>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</si>
  <si>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</si>
  <si>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</si>
  <si>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</si>
  <si>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</si>
  <si>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</si>
  <si>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</si>
  <si>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</si>
  <si>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</si>
  <si>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</si>
  <si>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</si>
  <si>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</si>
  <si>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</si>
  <si>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</si>
  <si>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</si>
  <si>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</si>
  <si>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</si>
  <si>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</si>
  <si>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</si>
  <si>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</si>
  <si>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</si>
  <si>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</si>
  <si>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</si>
  <si>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</si>
  <si>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</si>
  <si>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</si>
  <si>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</si>
  <si>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</si>
  <si>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</si>
  <si>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</si>
  <si>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</si>
  <si>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</si>
  <si>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</si>
  <si>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</si>
  <si>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</si>
  <si>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</si>
  <si>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</si>
  <si>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</si>
  <si>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</si>
  <si>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</si>
  <si>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</si>
  <si>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</si>
  <si>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</si>
  <si>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</si>
  <si>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</si>
  <si>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</si>
  <si>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</si>
  <si>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</si>
  <si>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</si>
  <si>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</si>
  <si>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</si>
  <si>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</si>
  <si>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</si>
  <si>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</si>
  <si>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</si>
  <si>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</si>
  <si>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</si>
  <si>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</si>
  <si>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</si>
  <si>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</si>
  <si>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</si>
  <si>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</si>
  <si>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</si>
  <si>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</si>
  <si>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</si>
  <si>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</si>
  <si>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</si>
  <si>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</si>
  <si>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</si>
  <si>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</si>
  <si>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</si>
  <si>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</si>
  <si>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</si>
  <si>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</si>
  <si>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</si>
  <si>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</si>
  <si>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</si>
  <si>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</si>
  <si>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</si>
  <si>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</si>
  <si>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</si>
  <si>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</si>
  <si>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</si>
  <si>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</si>
  <si>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</si>
  <si>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</si>
  <si>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</si>
  <si>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</si>
  <si>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</si>
  <si>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</si>
  <si>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</si>
  <si>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</si>
  <si>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</si>
  <si>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</si>
  <si>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</si>
  <si>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</si>
  <si>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</si>
  <si>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</si>
  <si>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</si>
  <si>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</si>
  <si>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</si>
  <si>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</si>
  <si>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Hombale Films</t>
  </si>
  <si>
    <t>Government of West Bengal</t>
  </si>
  <si>
    <t>Not Available</t>
  </si>
  <si>
    <t>e_id_title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</si>
  <si>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</si>
  <si>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</si>
  <si>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</si>
  <si>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</si>
  <si>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</si>
  <si>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</si>
  <si>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</si>
  <si>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</si>
  <si>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</si>
  <si>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</si>
  <si>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</si>
  <si>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</si>
  <si>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</si>
  <si>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</si>
  <si>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</si>
  <si>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</si>
  <si>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</si>
  <si>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</si>
  <si>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</si>
  <si>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</si>
  <si>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</si>
  <si>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</si>
  <si>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</si>
  <si>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</si>
  <si>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</si>
  <si>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</si>
  <si>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</si>
  <si>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</si>
  <si>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</si>
  <si>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</si>
  <si>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</si>
  <si>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</si>
  <si>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</si>
  <si>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</si>
  <si>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</si>
  <si>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</si>
  <si>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</si>
  <si>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</si>
  <si>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</si>
  <si>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budget (in INR)</t>
  </si>
  <si>
    <t>revenue (in INR)</t>
  </si>
  <si>
    <t>budget (in Million)</t>
  </si>
  <si>
    <t>revenue (in Million)</t>
  </si>
  <si>
    <t>budget (in USD)</t>
  </si>
  <si>
    <t xml:space="preserve">Total Bollywood Movies </t>
  </si>
  <si>
    <t>Total Movies</t>
  </si>
  <si>
    <t>Total budget (In INR)</t>
  </si>
  <si>
    <t>Total revenue (In INR)</t>
  </si>
  <si>
    <t>Total Bollywod Budget (in INR)</t>
  </si>
  <si>
    <t>Total Bollywod Revenue (in INR)</t>
  </si>
  <si>
    <t>Avg Bollywood Revenue (in INR)</t>
  </si>
  <si>
    <t>Boolywood Revenue%</t>
  </si>
  <si>
    <t>Key Metrices</t>
  </si>
  <si>
    <t>Marvel Consolidated P&amp;L</t>
  </si>
  <si>
    <t>Revenue</t>
  </si>
  <si>
    <t>Budget</t>
  </si>
  <si>
    <t>Profit/ Loss</t>
  </si>
  <si>
    <t>Profit/ Loss%</t>
  </si>
  <si>
    <t>revenue (in USD)</t>
  </si>
  <si>
    <t>Market Share%</t>
  </si>
  <si>
    <t>Target</t>
  </si>
  <si>
    <t>Target Vs Actuals</t>
  </si>
  <si>
    <t>Target Vs Actuals%</t>
  </si>
  <si>
    <t>Mean</t>
  </si>
  <si>
    <t>Median</t>
  </si>
  <si>
    <t>Mode</t>
  </si>
  <si>
    <t>Variance</t>
  </si>
  <si>
    <t>Standard Deviation</t>
  </si>
  <si>
    <t>Row Labels</t>
  </si>
  <si>
    <t>Grand Total</t>
  </si>
  <si>
    <t xml:space="preserve">budget $ </t>
  </si>
  <si>
    <t>revenue$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</si>
</sst>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₹-4009]\ #,##0.00;[$₹-4009]\ \-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64" fontId="3" fillId="2" borderId="0" xfId="1" applyNumberFormat="1" applyFont="1" applyFill="1"/>
    <xf numFmtId="2" fontId="0" fillId="0" borderId="0" xfId="0" applyNumberFormat="1"/>
    <xf numFmtId="9" fontId="0" fillId="0" borderId="0" xfId="2" applyFont="1"/>
    <xf numFmtId="0" fontId="0" fillId="0" borderId="1" xfId="0" applyBorder="1"/>
    <xf numFmtId="9" fontId="0" fillId="0" borderId="2" xfId="2" applyFont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/>
    <xf numFmtId="9" fontId="0" fillId="0" borderId="6" xfId="2" applyFont="1" applyBorder="1"/>
    <xf numFmtId="44" fontId="4" fillId="3" borderId="7" xfId="0" applyNumberFormat="1" applyFont="1" applyFill="1" applyBorder="1" applyAlignment="1">
      <alignment horizontal="center" vertical="center"/>
    </xf>
    <xf numFmtId="44" fontId="0" fillId="0" borderId="0" xfId="0" applyNumberFormat="1"/>
    <xf numFmtId="44" fontId="4" fillId="3" borderId="4" xfId="1" applyNumberFormat="1" applyFont="1" applyFill="1" applyBorder="1" applyAlignment="1">
      <alignment horizontal="center" vertical="center"/>
    </xf>
    <xf numFmtId="44" fontId="0" fillId="0" borderId="2" xfId="1" applyNumberFormat="1" applyFont="1" applyBorder="1"/>
    <xf numFmtId="4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29"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ank Bhatt" refreshedDate="45065.100088194442" createdVersion="8" refreshedVersion="8" minRefreshableVersion="3" recordCount="39" xr:uid="{467915CE-2E36-436D-8296-61880C299D9B}">
  <cacheSource type="worksheet">
    <worksheetSource name="Movies"/>
  </cacheSource>
  <cacheFields count="17">
    <cacheField name="movie_id" numFmtId="0">
      <sharedItems containsSemiMixedTypes="0" containsString="0" containsNumber="1" containsInteger="1" minValue="101" maxValue="140"/>
    </cacheField>
    <cacheField name="e_id_title" numFmtId="0">
      <sharedItems/>
    </cacheField>
    <cacheField name="industry" numFmtId="0">
      <sharedItems count="2">
        <s v="Bollywood"/>
        <s v="Hollywood"/>
      </sharedItems>
    </cacheField>
    <cacheField name="release_year" numFmtId="0">
      <sharedItems containsSemiMixedTypes="0" containsString="0" containsNumber="1" containsInteger="1" minValue="1946" maxValue="2022"/>
    </cacheField>
    <cacheField name="imdb_rating" numFmtId="0">
      <sharedItems containsMixedTypes="1" containsNumber="1" minValue="1.9" maxValue="9.3000000000000007"/>
    </cacheField>
    <cacheField name="studio" numFmtId="0">
      <sharedItems count="22">
        <s v="Salman Khan Films"/>
        <s v="Marvel Studios"/>
        <s v="Not Available"/>
        <s v="Dharma Productions"/>
        <s v="Mythri Movie Makers"/>
        <s v="20th Century Fox"/>
        <s v="Paramount Pictures"/>
        <s v="Yash Raj Films"/>
        <s v="Columbia Pictures"/>
        <s v="DVV Entertainment"/>
        <s v="Arka Media Works"/>
        <s v="United Producers"/>
        <s v="Vinod Chopra Productions"/>
        <s v="Vinod Chopra Films"/>
        <s v="Universal Pictures"/>
        <s v="Government of West Bengal"/>
        <s v="Zee Studios"/>
        <s v="Hombale Films"/>
        <s v="Warner Bros. Pictures"/>
        <s v="Liberty Films"/>
        <s v="Syncopy"/>
        <s v="Castle Rock Entertainment"/>
      </sharedItems>
    </cacheField>
    <cacheField name="language_id" numFmtId="0">
      <sharedItems containsSemiMixedTypes="0" containsString="0" containsNumber="1" containsInteger="1" minValue="1" maxValue="7"/>
    </cacheField>
    <cacheField name="budget" numFmtId="0">
      <sharedItems containsMixedTypes="1" containsNumber="1" minValue="1" maxValue="900"/>
    </cacheField>
    <cacheField name="revenue" numFmtId="0">
      <sharedItems containsMixedTypes="1" containsNumber="1" minValue="3.1" maxValue="11690"/>
    </cacheField>
    <cacheField name="unit" numFmtId="0">
      <sharedItems/>
    </cacheField>
    <cacheField name="currency" numFmtId="0">
      <sharedItems/>
    </cacheField>
    <cacheField name="budget (in Million)" numFmtId="0">
      <sharedItems containsMixedTypes="1" containsNumber="1" minValue="3.18" maxValue="5500"/>
    </cacheField>
    <cacheField name="revenue (in Million)" numFmtId="0">
      <sharedItems containsMixedTypes="1" containsNumber="1" minValue="3.3" maxValue="12500"/>
    </cacheField>
    <cacheField name="budget (in INR)" numFmtId="0">
      <sharedItems containsMixedTypes="1" containsNumber="1" minValue="70" maxValue="32000"/>
    </cacheField>
    <cacheField name="revenue (in INR)" numFmtId="0">
      <sharedItems containsMixedTypes="1" containsNumber="1" containsInteger="1" minValue="100" maxValue="227760"/>
    </cacheField>
    <cacheField name="budget (in USD)" numFmtId="0">
      <sharedItems containsMixedTypes="1" containsNumber="1" minValue="0.875" maxValue="400"/>
    </cacheField>
    <cacheField name="revenue (in USD)" numFmtId="0">
      <sharedItems containsMixedTypes="1" containsNumber="1" minValue="1.25" maxValue="28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n v="139"/>
    <s v="Race 3"/>
    <x v="0"/>
    <n v="2018"/>
    <n v="1.9"/>
    <x v="0"/>
    <n v="1"/>
    <n v="1.8"/>
    <n v="3.1"/>
    <s v="Billions"/>
    <s v="INR"/>
    <n v="1800"/>
    <n v="3100"/>
    <n v="1800"/>
    <n v="3100"/>
    <n v="22.5"/>
    <n v="38.75"/>
  </r>
  <r>
    <n v="103"/>
    <s v="Thor: The Dark World"/>
    <x v="1"/>
    <n v="2013"/>
    <n v="6.8"/>
    <x v="1"/>
    <n v="5"/>
    <n v="165"/>
    <n v="644.79999999999995"/>
    <s v="Millions"/>
    <s v="USD"/>
    <n v="165"/>
    <n v="644.79999999999995"/>
    <n v="13200"/>
    <n v="51584"/>
    <n v="165"/>
    <n v="644.79999999999995"/>
  </r>
  <r>
    <n v="105"/>
    <s v="Thor: Love and Thunder"/>
    <x v="1"/>
    <n v="2022"/>
    <n v="6.8"/>
    <x v="1"/>
    <n v="5"/>
    <n v="250"/>
    <n v="670"/>
    <s v="Millions"/>
    <s v="USD"/>
    <n v="250"/>
    <n v="670"/>
    <n v="20000"/>
    <n v="53600"/>
    <n v="250"/>
    <n v="670"/>
  </r>
  <r>
    <n v="137"/>
    <s v="Captain America: The First Avenger"/>
    <x v="1"/>
    <n v="2011"/>
    <n v="6.9"/>
    <x v="1"/>
    <n v="5"/>
    <n v="216.7"/>
    <n v="370.6"/>
    <s v="Millions"/>
    <s v="USD"/>
    <n v="216.7"/>
    <n v="370.6"/>
    <n v="17336"/>
    <n v="29648"/>
    <n v="216.7"/>
    <n v="370.6"/>
  </r>
  <r>
    <n v="102"/>
    <s v="Doctor Strange in the Multiverse of Madness"/>
    <x v="1"/>
    <n v="2022"/>
    <n v="7"/>
    <x v="1"/>
    <n v="5"/>
    <n v="200"/>
    <n v="954.8"/>
    <s v="Millions"/>
    <s v="USD"/>
    <n v="200"/>
    <n v="954.8"/>
    <n v="16000"/>
    <n v="76384"/>
    <n v="200"/>
    <n v="954.8"/>
  </r>
  <r>
    <n v="110"/>
    <s v="Bajirao Mastani"/>
    <x v="0"/>
    <n v="2015"/>
    <n v="7.2"/>
    <x v="2"/>
    <n v="1"/>
    <n v="1.4"/>
    <n v="3.5"/>
    <s v="Billions"/>
    <s v="INR"/>
    <n v="1400"/>
    <n v="3500"/>
    <n v="1400"/>
    <n v="3500"/>
    <n v="17.5"/>
    <n v="43.75"/>
  </r>
  <r>
    <n v="109"/>
    <s v="Kabhi Khushi Kabhie Gham"/>
    <x v="0"/>
    <n v="2001"/>
    <n v="7.4"/>
    <x v="3"/>
    <n v="1"/>
    <n v="390"/>
    <n v="1360"/>
    <s v="Millions"/>
    <s v="INR"/>
    <n v="390"/>
    <n v="1360"/>
    <n v="390"/>
    <n v="1360"/>
    <n v="4.875"/>
    <n v="17"/>
  </r>
  <r>
    <n v="132"/>
    <s v="Pushpa: The Rise - Part 1"/>
    <x v="0"/>
    <n v="2021"/>
    <n v="7.6"/>
    <x v="4"/>
    <n v="2"/>
    <n v="2"/>
    <n v="3.6"/>
    <s v="Billions"/>
    <s v="INR"/>
    <n v="2000"/>
    <n v="3600"/>
    <n v="2000"/>
    <n v="3600"/>
    <n v="25"/>
    <n v="45"/>
  </r>
  <r>
    <n v="119"/>
    <s v="Avatar"/>
    <x v="1"/>
    <n v="2009"/>
    <n v="7.8"/>
    <x v="5"/>
    <n v="5"/>
    <n v="237"/>
    <n v="2847"/>
    <s v="Millions"/>
    <s v="USD"/>
    <n v="237"/>
    <n v="2847"/>
    <n v="18960"/>
    <n v="227760"/>
    <n v="237"/>
    <n v="2847"/>
  </r>
  <r>
    <n v="138"/>
    <s v="Captain America: The Winter Soldier"/>
    <x v="1"/>
    <n v="2014"/>
    <n v="7.8"/>
    <x v="1"/>
    <n v="5"/>
    <n v="177"/>
    <n v="714.4"/>
    <s v="Millions"/>
    <s v="USD"/>
    <n v="177"/>
    <n v="714.4"/>
    <n v="14160"/>
    <n v="57152"/>
    <n v="177"/>
    <n v="714.4"/>
  </r>
  <r>
    <n v="104"/>
    <s v="Thor: Ragnarok"/>
    <x v="1"/>
    <n v="2017"/>
    <n v="7.9"/>
    <x v="1"/>
    <n v="5"/>
    <n v="180"/>
    <n v="854"/>
    <s v="Millions"/>
    <s v="USD"/>
    <n v="180"/>
    <n v="854"/>
    <n v="14400"/>
    <n v="68320"/>
    <n v="180"/>
    <n v="854"/>
  </r>
  <r>
    <n v="117"/>
    <s v="Titanic"/>
    <x v="1"/>
    <n v="1997"/>
    <n v="7.9"/>
    <x v="6"/>
    <n v="5"/>
    <n v="200"/>
    <n v="2202"/>
    <s v="Millions"/>
    <s v="USD"/>
    <n v="200"/>
    <n v="2202"/>
    <n v="16000"/>
    <n v="176160"/>
    <n v="200"/>
    <n v="2202"/>
  </r>
  <r>
    <n v="107"/>
    <s v="Dilwale Dulhania Le Jayenge"/>
    <x v="0"/>
    <n v="1995"/>
    <n v="8"/>
    <x v="7"/>
    <n v="1"/>
    <n v="400"/>
    <n v="2000"/>
    <s v="Millions"/>
    <s v="INR"/>
    <n v="400"/>
    <n v="2000"/>
    <n v="400"/>
    <n v="2000"/>
    <n v="5"/>
    <n v="25"/>
  </r>
  <r>
    <n v="115"/>
    <s v="The Pursuit of Happyness"/>
    <x v="1"/>
    <n v="2006"/>
    <n v="8"/>
    <x v="8"/>
    <n v="5"/>
    <n v="55"/>
    <n v="307.10000000000002"/>
    <s v="Millions"/>
    <s v="USD"/>
    <n v="55"/>
    <n v="307.10000000000002"/>
    <n v="4400"/>
    <n v="24568"/>
    <n v="55"/>
    <n v="307.10000000000002"/>
  </r>
  <r>
    <n v="133"/>
    <s v="RRR"/>
    <x v="0"/>
    <n v="2022"/>
    <n v="8"/>
    <x v="9"/>
    <n v="2"/>
    <n v="5.5"/>
    <n v="12"/>
    <s v="Billions"/>
    <s v="INR"/>
    <n v="5500"/>
    <n v="12000"/>
    <n v="5500"/>
    <n v="12000"/>
    <n v="68.75"/>
    <n v="150"/>
  </r>
  <r>
    <n v="134"/>
    <s v="Baahubali: The Beginning"/>
    <x v="0"/>
    <n v="2015"/>
    <n v="8"/>
    <x v="10"/>
    <n v="2"/>
    <n v="1.8"/>
    <n v="6.5"/>
    <s v="Billions"/>
    <s v="INR"/>
    <n v="1800"/>
    <n v="6500"/>
    <n v="1800"/>
    <n v="6500"/>
    <n v="22.5"/>
    <n v="81.25"/>
  </r>
  <r>
    <n v="106"/>
    <s v="Sholay"/>
    <x v="0"/>
    <n v="1975"/>
    <n v="8.1"/>
    <x v="11"/>
    <n v="1"/>
    <s v="Not Available"/>
    <s v="Not Available"/>
    <s v="Not Available"/>
    <s v="Not Available"/>
    <s v="Not Available"/>
    <s v="Not Available"/>
    <s v="Not Available"/>
    <s v="Not Available"/>
    <s v="Not Available"/>
    <s v="Not Available"/>
  </r>
  <r>
    <n v="129"/>
    <s v="Munna Bhai M.B.B.S."/>
    <x v="0"/>
    <n v="2003"/>
    <n v="8.1"/>
    <x v="12"/>
    <n v="1"/>
    <n v="100"/>
    <n v="410"/>
    <s v="Millions"/>
    <s v="INR"/>
    <n v="100"/>
    <n v="410"/>
    <n v="100"/>
    <n v="410"/>
    <n v="1.25"/>
    <n v="5.125"/>
  </r>
  <r>
    <n v="130"/>
    <s v="PK"/>
    <x v="0"/>
    <n v="2014"/>
    <n v="8.1"/>
    <x v="13"/>
    <n v="1"/>
    <n v="850"/>
    <n v="8540"/>
    <s v="Millions"/>
    <s v="INR"/>
    <n v="850"/>
    <n v="8540"/>
    <n v="850"/>
    <n v="8540"/>
    <n v="10.625"/>
    <n v="106.75"/>
  </r>
  <r>
    <n v="136"/>
    <s v="Bajrangi Bhaijaan"/>
    <x v="0"/>
    <n v="2015"/>
    <n v="8.1"/>
    <x v="0"/>
    <n v="1"/>
    <n v="900"/>
    <n v="11690"/>
    <s v="Millions"/>
    <s v="INR"/>
    <n v="900"/>
    <n v="11690"/>
    <n v="900"/>
    <n v="11690"/>
    <n v="11.25"/>
    <n v="146.125"/>
  </r>
  <r>
    <n v="123"/>
    <s v="Jurassic Park"/>
    <x v="1"/>
    <n v="1993"/>
    <n v="8.1999999999999993"/>
    <x v="14"/>
    <n v="5"/>
    <n v="63"/>
    <n v="1046"/>
    <s v="Millions"/>
    <s v="USD"/>
    <n v="63"/>
    <n v="1046"/>
    <n v="5040"/>
    <n v="83680"/>
    <n v="63"/>
    <n v="1046"/>
  </r>
  <r>
    <n v="127"/>
    <s v="Pather Panchali"/>
    <x v="0"/>
    <n v="1955"/>
    <n v="8.3000000000000007"/>
    <x v="15"/>
    <n v="7"/>
    <n v="70"/>
    <n v="100"/>
    <s v="Millions"/>
    <s v="INR"/>
    <n v="70"/>
    <n v="100"/>
    <n v="70"/>
    <n v="100"/>
    <n v="0.875"/>
    <n v="1.25"/>
  </r>
  <r>
    <n v="128"/>
    <s v="Taare Zameen Par"/>
    <x v="0"/>
    <n v="2007"/>
    <n v="8.3000000000000007"/>
    <x v="2"/>
    <n v="1"/>
    <n v="120"/>
    <n v="1350"/>
    <s v="Millions"/>
    <s v="INR"/>
    <n v="120"/>
    <n v="1350"/>
    <n v="120"/>
    <n v="1350"/>
    <n v="1.5"/>
    <n v="16.875"/>
  </r>
  <r>
    <n v="135"/>
    <s v="The Kashmir Files"/>
    <x v="0"/>
    <n v="2022"/>
    <n v="8.3000000000000007"/>
    <x v="16"/>
    <n v="1"/>
    <n v="250"/>
    <n v="3409"/>
    <s v="Millions"/>
    <s v="INR"/>
    <n v="250"/>
    <n v="3409"/>
    <n v="250"/>
    <n v="3409"/>
    <n v="3.125"/>
    <n v="42.612499999999997"/>
  </r>
  <r>
    <n v="101"/>
    <s v="K.G.F: Chapter 2"/>
    <x v="0"/>
    <n v="2022"/>
    <n v="8.4"/>
    <x v="17"/>
    <n v="3"/>
    <n v="1"/>
    <n v="12.5"/>
    <s v="Billions"/>
    <s v="INR"/>
    <n v="1000"/>
    <n v="12500"/>
    <n v="1000"/>
    <n v="12500"/>
    <n v="12.5"/>
    <n v="156.25"/>
  </r>
  <r>
    <n v="108"/>
    <s v="3 Idiots"/>
    <x v="0"/>
    <n v="2009"/>
    <n v="8.4"/>
    <x v="13"/>
    <n v="1"/>
    <n v="550"/>
    <n v="4000"/>
    <s v="Millions"/>
    <s v="INR"/>
    <n v="550"/>
    <n v="4000"/>
    <n v="550"/>
    <n v="4000"/>
    <n v="6.875"/>
    <n v="50"/>
  </r>
  <r>
    <n v="125"/>
    <s v="Avengers: Endgame"/>
    <x v="1"/>
    <n v="2019"/>
    <n v="8.4"/>
    <x v="1"/>
    <n v="5"/>
    <n v="400"/>
    <n v="2798"/>
    <s v="Millions"/>
    <s v="USD"/>
    <n v="400"/>
    <n v="2798"/>
    <n v="32000"/>
    <n v="223840"/>
    <n v="400"/>
    <n v="2798"/>
  </r>
  <r>
    <n v="126"/>
    <s v="Avengers: Infinity War"/>
    <x v="1"/>
    <n v="2018"/>
    <n v="8.4"/>
    <x v="1"/>
    <n v="5"/>
    <n v="400"/>
    <n v="2048"/>
    <s v="Millions"/>
    <s v="USD"/>
    <n v="400"/>
    <n v="2048"/>
    <n v="32000"/>
    <n v="163840"/>
    <n v="400"/>
    <n v="2048"/>
  </r>
  <r>
    <n v="140"/>
    <s v="Shershaah"/>
    <x v="0"/>
    <n v="2021"/>
    <n v="8.4"/>
    <x v="3"/>
    <n v="1"/>
    <n v="500"/>
    <n v="950"/>
    <s v="Millions"/>
    <s v="INR"/>
    <n v="500"/>
    <n v="950"/>
    <n v="500"/>
    <n v="950"/>
    <n v="6.25"/>
    <n v="11.875"/>
  </r>
  <r>
    <n v="116"/>
    <s v="Gladiator"/>
    <x v="1"/>
    <n v="2000"/>
    <n v="8.5"/>
    <x v="14"/>
    <n v="5"/>
    <n v="103"/>
    <n v="460.5"/>
    <s v="Millions"/>
    <s v="USD"/>
    <n v="103"/>
    <n v="460.5"/>
    <n v="8240"/>
    <n v="36840"/>
    <n v="103"/>
    <n v="460.5"/>
  </r>
  <r>
    <n v="124"/>
    <s v="Parasite"/>
    <x v="1"/>
    <n v="2019"/>
    <n v="8.5"/>
    <x v="2"/>
    <n v="5"/>
    <n v="15.5"/>
    <n v="263.10000000000002"/>
    <s v="Millions"/>
    <s v="USD"/>
    <n v="15.5"/>
    <n v="263.10000000000002"/>
    <n v="1240"/>
    <n v="21048"/>
    <n v="15.5"/>
    <n v="263.10000000000002"/>
  </r>
  <r>
    <n v="113"/>
    <s v="Interstellar"/>
    <x v="1"/>
    <n v="2014"/>
    <n v="8.6"/>
    <x v="18"/>
    <n v="5"/>
    <n v="165"/>
    <n v="701.8"/>
    <s v="Millions"/>
    <s v="USD"/>
    <n v="165"/>
    <n v="701.8"/>
    <n v="13200"/>
    <n v="56144"/>
    <n v="165"/>
    <n v="701.8"/>
  </r>
  <r>
    <n v="118"/>
    <s v="It's a Wonderful Life"/>
    <x v="1"/>
    <n v="1946"/>
    <n v="8.6"/>
    <x v="19"/>
    <n v="5"/>
    <n v="3.18"/>
    <n v="3.3"/>
    <s v="Millions"/>
    <s v="USD"/>
    <n v="3.18"/>
    <n v="3.3"/>
    <n v="254.4"/>
    <n v="264"/>
    <n v="3.18"/>
    <n v="3.3"/>
  </r>
  <r>
    <n v="112"/>
    <s v="Inception"/>
    <x v="1"/>
    <n v="2010"/>
    <n v="8.8000000000000007"/>
    <x v="18"/>
    <n v="5"/>
    <s v="Not Available"/>
    <s v="Not Available"/>
    <s v="Not Available"/>
    <s v="Not Available"/>
    <s v="Not Available"/>
    <s v="Not Available"/>
    <s v="Not Available"/>
    <s v="Not Available"/>
    <s v="Not Available"/>
    <s v="Not Available"/>
  </r>
  <r>
    <n v="121"/>
    <s v="The Dark Knight"/>
    <x v="1"/>
    <n v="2008"/>
    <n v="9"/>
    <x v="20"/>
    <n v="5"/>
    <n v="185"/>
    <n v="1006"/>
    <s v="Millions"/>
    <s v="USD"/>
    <n v="185"/>
    <n v="1006"/>
    <n v="14800"/>
    <n v="80480"/>
    <n v="185"/>
    <n v="1006"/>
  </r>
  <r>
    <n v="122"/>
    <s v="Schindler's List"/>
    <x v="1"/>
    <n v="1993"/>
    <n v="9"/>
    <x v="14"/>
    <n v="5"/>
    <n v="22"/>
    <n v="322.2"/>
    <s v="Millions"/>
    <s v="USD"/>
    <n v="22"/>
    <n v="322.2"/>
    <n v="1760"/>
    <n v="25776"/>
    <n v="22"/>
    <n v="322.2"/>
  </r>
  <r>
    <n v="120"/>
    <s v="The Godfather"/>
    <x v="1"/>
    <n v="1972"/>
    <n v="9.1999999999999993"/>
    <x v="6"/>
    <n v="5"/>
    <n v="7.2"/>
    <n v="291"/>
    <s v="Millions"/>
    <s v="USD"/>
    <n v="7.2"/>
    <n v="291"/>
    <n v="576"/>
    <n v="23280"/>
    <n v="7.2"/>
    <n v="291"/>
  </r>
  <r>
    <n v="111"/>
    <s v="The Shawshank Redemption"/>
    <x v="1"/>
    <n v="1994"/>
    <n v="9.3000000000000007"/>
    <x v="21"/>
    <n v="5"/>
    <n v="25"/>
    <n v="73.3"/>
    <s v="Millions"/>
    <s v="USD"/>
    <n v="25"/>
    <n v="73.3"/>
    <n v="2000"/>
    <n v="5864"/>
    <n v="25"/>
    <n v="73.3"/>
  </r>
  <r>
    <n v="131"/>
    <s v="Sanju"/>
    <x v="0"/>
    <n v="2018"/>
    <s v="NULL"/>
    <x v="13"/>
    <n v="1"/>
    <n v="1"/>
    <n v="5.9"/>
    <s v="Billions"/>
    <s v="INR"/>
    <n v="1000"/>
    <n v="5900"/>
    <n v="1000"/>
    <n v="5900"/>
    <n v="12.5"/>
    <n v="73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16D4A-820A-47C2-99E9-0BEFF6F639B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9" firstHeaderRow="0" firstDataRow="1" firstDataCol="1"/>
  <pivotFields count="17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23">
        <item x="5"/>
        <item x="10"/>
        <item x="21"/>
        <item x="8"/>
        <item x="3"/>
        <item x="9"/>
        <item x="15"/>
        <item x="17"/>
        <item x="19"/>
        <item x="1"/>
        <item x="4"/>
        <item x="2"/>
        <item x="6"/>
        <item x="0"/>
        <item x="20"/>
        <item x="11"/>
        <item x="14"/>
        <item x="13"/>
        <item x="12"/>
        <item x="18"/>
        <item x="7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2"/>
    <field x="5"/>
  </rowFields>
  <rowItems count="26">
    <i>
      <x/>
    </i>
    <i r="1">
      <x v="1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3"/>
    </i>
    <i r="1">
      <x v="15"/>
    </i>
    <i r="1">
      <x v="17"/>
    </i>
    <i r="1">
      <x v="18"/>
    </i>
    <i r="1">
      <x v="20"/>
    </i>
    <i r="1">
      <x v="21"/>
    </i>
    <i>
      <x v="1"/>
    </i>
    <i r="1">
      <x/>
    </i>
    <i r="1">
      <x v="2"/>
    </i>
    <i r="1">
      <x v="3"/>
    </i>
    <i r="1">
      <x v="8"/>
    </i>
    <i r="1">
      <x v="9"/>
    </i>
    <i r="1">
      <x v="11"/>
    </i>
    <i r="1">
      <x v="12"/>
    </i>
    <i r="1">
      <x v="14"/>
    </i>
    <i r="1">
      <x v="16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$ " fld="15" baseField="2" baseItem="0"/>
    <dataField name="revenue$" fld="16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27">
  <autoFilter ref="A1:Q40" xr:uid="{6A7FE39D-5614-4A7F-89B7-C167ABC0A251}"/>
  <sortState xmlns:xlrd2="http://schemas.microsoft.com/office/spreadsheetml/2017/richdata2" ref="A2:Q40">
    <sortCondition ref="E1:E40"/>
  </sortState>
  <tableColumns count="17">
    <tableColumn id="1" xr3:uid="{5E453F0D-B27C-433C-BF11-BA3FE1A6822E}" name="movie_id"/>
    <tableColumn id="9" xr3:uid="{B308B4D1-9E36-4360-B0B1-D3545611DB51}" name="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18AD9AC4-8F33-4DC1-8DFD-E39C81E2EB1B}" name="budget" dataDxfId="26">
      <calculatedColumnFormula array="1">_xlfn.XLOOKUP(Movies[[#This Row],[movie_id]],Financials[[#All],[movie_id]],Financials[[#All],[budget]], "Not Available", 0)</calculatedColumnFormula>
    </tableColumn>
    <tableColumn id="11" xr3:uid="{DA749293-910E-41D7-ABE1-61EE453F8900}" name="revenue" dataDxfId="25">
      <calculatedColumnFormula array="1">_xlfn.XLOOKUP(Movies[[#This Row],[movie_id]:[movie_id]],Financials[[#All],[movie_id]:[movie_id]],Financials[[#All],[revenue]], "Not Available", 0)</calculatedColumnFormula>
    </tableColumn>
    <tableColumn id="12" xr3:uid="{C679D0F8-8663-4F8F-B892-D2B40BB94B1D}" name="unit" dataDxfId="24">
      <calculatedColumnFormula array="1">_xlfn.XLOOKUP(Movies[[#This Row],[movie_id]:[movie_id]],Financials[[#All],[movie_id]:[movie_id]],Financials[[#All],[unit]], "Not Available", 0)</calculatedColumnFormula>
    </tableColumn>
    <tableColumn id="13" xr3:uid="{6CA13200-7275-4F42-8252-B55C50B7807A}" name="currency" dataDxfId="23">
      <calculatedColumnFormula array="1">_xlfn.XLOOKUP(Movies[[#This Row],[movie_id]:[movie_id]],Financials[[#All],[movie_id]:[movie_id]],Financials[[#All],[currency]], "Not Available", 0)</calculatedColumnFormula>
    </tableColumn>
    <tableColumn id="2" xr3:uid="{D6AF11A8-AF9F-4D7D-9D80-F9C9FB53D586}" name="budget (in Million)" dataDxfId="22">
      <calculatedColumnFormula>IF(Movies[[#This Row],[unit]]="Billions", Movies[[#This Row],[budget]]*1000,Movies[[#This Row],[budget]])</calculatedColumnFormula>
    </tableColumn>
    <tableColumn id="8" xr3:uid="{FA0863B0-EFA7-4358-88BF-65375E2CF960}" name="revenue (in Million)" dataDxfId="21">
      <calculatedColumnFormula>IF(Movies[[#This Row],[unit]]="Billions", Movies[[#This Row],[revenue]] * 1000,Movies[[#This Row],[revenue]])</calculatedColumnFormula>
    </tableColumn>
    <tableColumn id="14" xr3:uid="{AC252697-7F6C-42DE-A2D4-CF03E809338C}" name="budget (in INR)" dataDxfId="20">
      <calculatedColumnFormula>IF(Movies[[#This Row],[currency]]="USD", Movies[[#This Row],[budget (in Million)]] * 80,Movies[[#This Row],[budget (in Million)]])</calculatedColumnFormula>
    </tableColumn>
    <tableColumn id="15" xr3:uid="{AC19F851-C16C-49EF-A04F-A3485118A9BB}" name="revenue (in INR)" dataDxfId="19">
      <calculatedColumnFormula>IF(Movies[[#This Row],[currency]]="USD", Movies[[#This Row],[revenue (in Million)]] * 80,Movies[[#This Row],[revenue (in Million)]])</calculatedColumnFormula>
    </tableColumn>
    <tableColumn id="16" xr3:uid="{5823BC03-0130-424E-B25B-538AA234BDBE}" name="budget (in USD)" dataDxfId="18">
      <calculatedColumnFormula>IF(Movies[[#This Row],[currency]]="INR", Movies[[#This Row],[budget (in Million)]]/80,Movies[[#This Row],[budget (in Million)]])</calculatedColumnFormula>
    </tableColumn>
    <tableColumn id="17" xr3:uid="{4BD157F5-9676-482A-9E1C-7286CAE84318}" name="revenue (in USD)" dataDxfId="17">
      <calculatedColumnFormula>IF(Movies[[#This Row],[currency]]="INR", Movies[[#This Row],[revenue (in Million)]]/80,Movies[[#This Row],[revenue (in Million)]])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BorderDxfId="1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6" headerRowBorderDxfId="1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3" headerRowBorderDxfId="1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1" headerRowBorderDxfId="1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9053DD-BA7D-472D-9B1C-4EF84903E4D0}" name="Table6" displayName="Table6" ref="A1:E6" totalsRowShown="0" headerRowDxfId="7" headerRowBorderDxfId="6" tableBorderDxfId="5" totalsRowBorderDxfId="4">
  <autoFilter ref="A1:E6" xr:uid="{389053DD-BA7D-472D-9B1C-4EF84903E4D0}"/>
  <tableColumns count="5">
    <tableColumn id="1" xr3:uid="{7A634B9C-7057-43FF-9D8F-41F4882B3DE0}" name="Key Metrices" dataDxfId="3"/>
    <tableColumn id="2" xr3:uid="{F46A92AC-AC4F-4638-ACE0-9A18901AA6B5}" name="Marvel Consolidated P&amp;L" dataDxfId="2" dataCellStyle="Comma"/>
    <tableColumn id="3" xr3:uid="{401E3596-EBA8-444C-91BD-C5A416934D33}" name="Target" dataDxfId="1"/>
    <tableColumn id="4" xr3:uid="{8BC23A61-7998-4AA4-AA03-2484BE95F15E}" name="Target Vs Actuals" dataDxfId="0">
      <calculatedColumnFormula>Table6[[#This Row],[Marvel Consolidated P&amp;L]]-Table6[[#This Row],[Target]]</calculatedColumnFormula>
    </tableColumn>
    <tableColumn id="5" xr3:uid="{C3562AD9-5865-43E3-BFC0-D4ABEC17F5EA}" name="Target Vs Actuals%" dataCellStyle="Percent">
      <calculatedColumnFormula>Table6[[#This Row],[Target Vs Actuals]]/Table6[[#This Row],[Marvel Consolidated P&amp;L]]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5684-6BA2-48B4-9982-5F5740E9B373}">
  <dimension ref="A3:C29"/>
  <sheetViews>
    <sheetView tabSelected="1" workbookViewId="0">
      <selection activeCell="G13" sqref="G13"/>
    </sheetView>
  </sheetViews>
  <sheetFormatPr defaultRowHeight="14.4" x14ac:dyDescent="0.3"/>
  <cols>
    <col min="1" max="1" width="28.33203125" bestFit="1" customWidth="1"/>
    <col min="2" max="2" width="9" bestFit="1" customWidth="1"/>
    <col min="3" max="3" width="11" bestFit="1" customWidth="1"/>
  </cols>
  <sheetData>
    <row r="3" spans="1:3" x14ac:dyDescent="0.3">
      <c r="A3" s="17" t="s">
        <v>186</v>
      </c>
      <c r="B3" t="s">
        <v>188</v>
      </c>
      <c r="C3" t="s">
        <v>189</v>
      </c>
    </row>
    <row r="4" spans="1:3" x14ac:dyDescent="0.3">
      <c r="A4" s="18" t="s">
        <v>6</v>
      </c>
      <c r="B4" s="20">
        <v>232.875</v>
      </c>
      <c r="C4" s="20">
        <v>1011.3625</v>
      </c>
    </row>
    <row r="5" spans="1:3" x14ac:dyDescent="0.3">
      <c r="A5" s="19" t="s">
        <v>24</v>
      </c>
      <c r="B5" s="20">
        <v>22.5</v>
      </c>
      <c r="C5" s="20">
        <v>81.25</v>
      </c>
    </row>
    <row r="6" spans="1:3" x14ac:dyDescent="0.3">
      <c r="A6" s="19" t="s">
        <v>12</v>
      </c>
      <c r="B6" s="20">
        <v>11.125</v>
      </c>
      <c r="C6" s="20">
        <v>28.875</v>
      </c>
    </row>
    <row r="7" spans="1:3" x14ac:dyDescent="0.3">
      <c r="A7" s="19" t="s">
        <v>23</v>
      </c>
      <c r="B7" s="20">
        <v>68.75</v>
      </c>
      <c r="C7" s="20">
        <v>150</v>
      </c>
    </row>
    <row r="8" spans="1:3" x14ac:dyDescent="0.3">
      <c r="A8" s="19" t="s">
        <v>115</v>
      </c>
      <c r="B8" s="20">
        <v>0.875</v>
      </c>
      <c r="C8" s="20">
        <v>1.25</v>
      </c>
    </row>
    <row r="9" spans="1:3" x14ac:dyDescent="0.3">
      <c r="A9" s="19" t="s">
        <v>114</v>
      </c>
      <c r="B9" s="20">
        <v>12.5</v>
      </c>
      <c r="C9" s="20">
        <v>156.25</v>
      </c>
    </row>
    <row r="10" spans="1:3" x14ac:dyDescent="0.3">
      <c r="A10" s="19" t="s">
        <v>22</v>
      </c>
      <c r="B10" s="20">
        <v>25</v>
      </c>
      <c r="C10" s="20">
        <v>45</v>
      </c>
    </row>
    <row r="11" spans="1:3" x14ac:dyDescent="0.3">
      <c r="A11" s="19" t="s">
        <v>116</v>
      </c>
      <c r="B11" s="20">
        <v>19</v>
      </c>
      <c r="C11" s="20">
        <v>60.625</v>
      </c>
    </row>
    <row r="12" spans="1:3" x14ac:dyDescent="0.3">
      <c r="A12" s="19" t="s">
        <v>26</v>
      </c>
      <c r="B12" s="20">
        <v>33.75</v>
      </c>
      <c r="C12" s="20">
        <v>184.875</v>
      </c>
    </row>
    <row r="13" spans="1:3" x14ac:dyDescent="0.3">
      <c r="A13" s="19" t="s">
        <v>9</v>
      </c>
      <c r="B13" s="20">
        <v>0</v>
      </c>
      <c r="C13" s="20">
        <v>0</v>
      </c>
    </row>
    <row r="14" spans="1:3" x14ac:dyDescent="0.3">
      <c r="A14" s="19" t="s">
        <v>11</v>
      </c>
      <c r="B14" s="20">
        <v>30</v>
      </c>
      <c r="C14" s="20">
        <v>230.5</v>
      </c>
    </row>
    <row r="15" spans="1:3" x14ac:dyDescent="0.3">
      <c r="A15" s="19" t="s">
        <v>21</v>
      </c>
      <c r="B15" s="20">
        <v>1.25</v>
      </c>
      <c r="C15" s="20">
        <v>5.125</v>
      </c>
    </row>
    <row r="16" spans="1:3" x14ac:dyDescent="0.3">
      <c r="A16" s="19" t="s">
        <v>10</v>
      </c>
      <c r="B16" s="20">
        <v>5</v>
      </c>
      <c r="C16" s="20">
        <v>25</v>
      </c>
    </row>
    <row r="17" spans="1:3" x14ac:dyDescent="0.3">
      <c r="A17" s="19" t="s">
        <v>25</v>
      </c>
      <c r="B17" s="20">
        <v>3.125</v>
      </c>
      <c r="C17" s="20">
        <v>42.612499999999997</v>
      </c>
    </row>
    <row r="18" spans="1:3" x14ac:dyDescent="0.3">
      <c r="A18" s="18" t="s">
        <v>7</v>
      </c>
      <c r="B18" s="20">
        <v>3069.58</v>
      </c>
      <c r="C18" s="20">
        <v>18577.900000000001</v>
      </c>
    </row>
    <row r="19" spans="1:3" x14ac:dyDescent="0.3">
      <c r="A19" s="19" t="s">
        <v>18</v>
      </c>
      <c r="B19" s="20">
        <v>237</v>
      </c>
      <c r="C19" s="20">
        <v>2847</v>
      </c>
    </row>
    <row r="20" spans="1:3" x14ac:dyDescent="0.3">
      <c r="A20" s="19" t="s">
        <v>13</v>
      </c>
      <c r="B20" s="20">
        <v>25</v>
      </c>
      <c r="C20" s="20">
        <v>73.3</v>
      </c>
    </row>
    <row r="21" spans="1:3" x14ac:dyDescent="0.3">
      <c r="A21" s="19" t="s">
        <v>15</v>
      </c>
      <c r="B21" s="20">
        <v>55</v>
      </c>
      <c r="C21" s="20">
        <v>307.10000000000002</v>
      </c>
    </row>
    <row r="22" spans="1:3" x14ac:dyDescent="0.3">
      <c r="A22" s="19" t="s">
        <v>17</v>
      </c>
      <c r="B22" s="20">
        <v>3.18</v>
      </c>
      <c r="C22" s="20">
        <v>3.3</v>
      </c>
    </row>
    <row r="23" spans="1:3" x14ac:dyDescent="0.3">
      <c r="A23" s="19" t="s">
        <v>8</v>
      </c>
      <c r="B23" s="20">
        <v>1988.7</v>
      </c>
      <c r="C23" s="20">
        <v>9054.6</v>
      </c>
    </row>
    <row r="24" spans="1:3" x14ac:dyDescent="0.3">
      <c r="A24" s="19" t="s">
        <v>116</v>
      </c>
      <c r="B24" s="20">
        <v>15.5</v>
      </c>
      <c r="C24" s="20">
        <v>263.10000000000002</v>
      </c>
    </row>
    <row r="25" spans="1:3" x14ac:dyDescent="0.3">
      <c r="A25" s="19" t="s">
        <v>16</v>
      </c>
      <c r="B25" s="20">
        <v>207.2</v>
      </c>
      <c r="C25" s="20">
        <v>2493</v>
      </c>
    </row>
    <row r="26" spans="1:3" x14ac:dyDescent="0.3">
      <c r="A26" s="19" t="s">
        <v>19</v>
      </c>
      <c r="B26" s="20">
        <v>185</v>
      </c>
      <c r="C26" s="20">
        <v>1006</v>
      </c>
    </row>
    <row r="27" spans="1:3" x14ac:dyDescent="0.3">
      <c r="A27" s="19" t="s">
        <v>20</v>
      </c>
      <c r="B27" s="20">
        <v>188</v>
      </c>
      <c r="C27" s="20">
        <v>1828.7</v>
      </c>
    </row>
    <row r="28" spans="1:3" x14ac:dyDescent="0.3">
      <c r="A28" s="19" t="s">
        <v>14</v>
      </c>
      <c r="B28" s="20">
        <v>165</v>
      </c>
      <c r="C28" s="20">
        <v>701.8</v>
      </c>
    </row>
    <row r="29" spans="1:3" x14ac:dyDescent="0.3">
      <c r="A29" s="18" t="s">
        <v>187</v>
      </c>
      <c r="B29" s="20">
        <v>3302.4549999999999</v>
      </c>
      <c r="C29" s="20">
        <v>19589.262500000004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zoomScale="70" zoomScaleNormal="70" workbookViewId="0">
      <selection activeCell="A32" sqref="A32"/>
    </sheetView>
  </sheetViews>
  <sheetFormatPr defaultRowHeight="14.4" x14ac:dyDescent="0.3"/>
  <cols>
    <col min="1" max="1" width="9.2187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12.44140625" customWidth="1"/>
    <col min="8" max="8" width="38.88671875" customWidth="1"/>
    <col min="9" max="10" width="14" customWidth="1"/>
    <col min="11" max="11" width="11.21875" customWidth="1"/>
    <col min="12" max="12" width="25.21875" customWidth="1"/>
    <col min="13" max="13" width="27.5546875" customWidth="1"/>
    <col min="14" max="14" width="19.88671875" customWidth="1"/>
    <col min="15" max="16" width="18.21875" customWidth="1"/>
    <col min="17" max="17" width="20.5546875" customWidth="1"/>
  </cols>
  <sheetData>
    <row r="1" spans="1:17" x14ac:dyDescent="0.3">
      <c r="A1" s="8" t="s">
        <v>0</v>
      </c>
      <c r="B1" s="9" t="s">
        <v>117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8" t="s">
        <v>27</v>
      </c>
      <c r="I1" s="9" t="s">
        <v>28</v>
      </c>
      <c r="J1" s="8" t="s">
        <v>29</v>
      </c>
      <c r="K1" s="9" t="s">
        <v>30</v>
      </c>
      <c r="L1" s="8" t="s">
        <v>159</v>
      </c>
      <c r="M1" s="8" t="s">
        <v>160</v>
      </c>
      <c r="N1" s="9" t="s">
        <v>157</v>
      </c>
      <c r="O1" s="8" t="s">
        <v>158</v>
      </c>
      <c r="P1" s="9" t="s">
        <v>161</v>
      </c>
      <c r="Q1" s="8" t="s">
        <v>176</v>
      </c>
    </row>
    <row r="2" spans="1:17" x14ac:dyDescent="0.3">
      <c r="A2">
        <v>139</v>
      </c>
      <c r="B2" t="s">
        <v>155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Row],[movie_id]],Financials[[#All],[movie_id]],Financials[[#All],[budget]], "Not Available", 0)</f>
        <v>1.8</v>
      </c>
      <c r="I2" cm="1">
        <f t="array" ref="I2">_xlfn.XLOOKUP(Movies[[#This Row],[movie_id]:[movie_id]],Financials[[#All],[movie_id]:[movie_id]],Financials[[#All],[revenue]], "Not Available", 0)</f>
        <v>3.1</v>
      </c>
      <c r="J2" t="str" cm="1">
        <f t="array" ref="J2">_xlfn.XLOOKUP(Movies[[#This Row],[movie_id]:[movie_id]],Financials[[#All],[movie_id]:[movie_id]],Financials[[#All],[unit]], "Not Available", 0)</f>
        <v>Billions</v>
      </c>
      <c r="K2" t="str" cm="1">
        <f t="array" ref="K2">_xlfn.XLOOKUP(Movies[[#This Row],[movie_id]:[movie_id]],Financials[[#All],[movie_id]:[movie_id]],Financials[[#All],[currency]], "Not Available", 0)</f>
        <v>INR</v>
      </c>
      <c r="L2">
        <f>IF(Movies[[#This Row],[unit]]="Billions", Movies[[#This Row],[budget]]*1000,Movies[[#This Row],[budget]])</f>
        <v>1800</v>
      </c>
      <c r="M2">
        <f>IF(Movies[[#This Row],[unit]]="Billions", Movies[[#This Row],[revenue]] * 1000,Movies[[#This Row],[revenue]])</f>
        <v>3100</v>
      </c>
      <c r="N2">
        <f>IF(Movies[[#This Row],[currency]]="USD", Movies[[#This Row],[budget (in Million)]] * 80,Movies[[#This Row],[budget (in Million)]])</f>
        <v>1800</v>
      </c>
      <c r="O2">
        <f>IF(Movies[[#This Row],[currency]]="USD", Movies[[#This Row],[revenue (in Million)]] * 80,Movies[[#This Row],[revenue (in Million)]])</f>
        <v>3100</v>
      </c>
      <c r="P2">
        <f>IF(Movies[[#This Row],[currency]]="INR", Movies[[#This Row],[budget (in Million)]]/80,Movies[[#This Row],[budget (in Million)]])</f>
        <v>22.5</v>
      </c>
      <c r="Q2">
        <f>IF(Movies[[#This Row],[currency]]="INR", Movies[[#This Row],[revenue (in Million)]]/80,Movies[[#This Row],[revenue (in Million)]])</f>
        <v>38.75</v>
      </c>
    </row>
    <row r="3" spans="1:17" x14ac:dyDescent="0.3">
      <c r="A3">
        <v>103</v>
      </c>
      <c r="B3" t="s">
        <v>120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Row],[movie_id]],Financials[[#All],[movie_id]],Financials[[#All],[budget]], "Not Available", 0)</f>
        <v>165</v>
      </c>
      <c r="I3" cm="1">
        <f t="array" ref="I3">_xlfn.XLOOKUP(Movies[[#This Row],[movie_id]:[movie_id]],Financials[[#All],[movie_id]:[movie_id]],Financials[[#All],[revenue]], "Not Available", 0)</f>
        <v>644.79999999999995</v>
      </c>
      <c r="J3" t="str" cm="1">
        <f t="array" ref="J3">_xlfn.XLOOKUP(Movies[[#This Row],[movie_id]:[movie_id]],Financials[[#All],[movie_id]:[movie_id]],Financials[[#All],[unit]], "Not Available", 0)</f>
        <v>Millions</v>
      </c>
      <c r="K3" t="str" cm="1">
        <f t="array" ref="K3">_xlfn.XLOOKUP(Movies[[#This Row],[movie_id]:[movie_id]],Financials[[#All],[movie_id]:[movie_id]],Financials[[#All],[currency]], "Not Available", 0)</f>
        <v>USD</v>
      </c>
      <c r="L3">
        <f>IF(Movies[[#This Row],[unit]]="Billions", Movies[[#This Row],[budget]]*1000,Movies[[#This Row],[budget]])</f>
        <v>165</v>
      </c>
      <c r="M3">
        <f>IF(Movies[[#This Row],[unit]]="Billions", Movies[[#This Row],[revenue]] * 1000,Movies[[#This Row],[revenue]])</f>
        <v>644.79999999999995</v>
      </c>
      <c r="N3">
        <f>IF(Movies[[#This Row],[currency]]="USD", Movies[[#This Row],[budget (in Million)]] * 80,Movies[[#This Row],[budget (in Million)]])</f>
        <v>13200</v>
      </c>
      <c r="O3">
        <f>IF(Movies[[#This Row],[currency]]="USD", Movies[[#This Row],[revenue (in Million)]] * 80,Movies[[#This Row],[revenue (in Million)]])</f>
        <v>51584</v>
      </c>
      <c r="P3">
        <f>IF(Movies[[#This Row],[currency]]="INR", Movies[[#This Row],[budget (in Million)]]/80,Movies[[#This Row],[budget (in Million)]])</f>
        <v>165</v>
      </c>
      <c r="Q3">
        <f>IF(Movies[[#This Row],[currency]]="INR", Movies[[#This Row],[revenue (in Million)]]/80,Movies[[#This Row],[revenue (in Million)]])</f>
        <v>644.79999999999995</v>
      </c>
    </row>
    <row r="4" spans="1:17" x14ac:dyDescent="0.3">
      <c r="A4">
        <v>105</v>
      </c>
      <c r="B4" t="s">
        <v>122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Row],[movie_id]],Financials[[#All],[movie_id]],Financials[[#All],[budget]], "Not Available", 0)</f>
        <v>250</v>
      </c>
      <c r="I4" cm="1">
        <f t="array" ref="I4">_xlfn.XLOOKUP(Movies[[#This Row],[movie_id]:[movie_id]],Financials[[#All],[movie_id]:[movie_id]],Financials[[#All],[revenue]], "Not Available", 0)</f>
        <v>670</v>
      </c>
      <c r="J4" t="str" cm="1">
        <f t="array" ref="J4">_xlfn.XLOOKUP(Movies[[#This Row],[movie_id]:[movie_id]],Financials[[#All],[movie_id]:[movie_id]],Financials[[#All],[unit]], "Not Available", 0)</f>
        <v>Millions</v>
      </c>
      <c r="K4" t="str" cm="1">
        <f t="array" ref="K4">_xlfn.XLOOKUP(Movies[[#This Row],[movie_id]:[movie_id]],Financials[[#All],[movie_id]:[movie_id]],Financials[[#All],[currency]], "Not Available", 0)</f>
        <v>USD</v>
      </c>
      <c r="L4">
        <f>IF(Movies[[#This Row],[unit]]="Billions", Movies[[#This Row],[budget]]*1000,Movies[[#This Row],[budget]])</f>
        <v>250</v>
      </c>
      <c r="M4">
        <f>IF(Movies[[#This Row],[unit]]="Billions", Movies[[#This Row],[revenue]] * 1000,Movies[[#This Row],[revenue]])</f>
        <v>670</v>
      </c>
      <c r="N4">
        <f>IF(Movies[[#This Row],[currency]]="USD", Movies[[#This Row],[budget (in Million)]] * 80,Movies[[#This Row],[budget (in Million)]])</f>
        <v>20000</v>
      </c>
      <c r="O4">
        <f>IF(Movies[[#This Row],[currency]]="USD", Movies[[#This Row],[revenue (in Million)]] * 80,Movies[[#This Row],[revenue (in Million)]])</f>
        <v>53600</v>
      </c>
      <c r="P4">
        <f>IF(Movies[[#This Row],[currency]]="INR", Movies[[#This Row],[budget (in Million)]]/80,Movies[[#This Row],[budget (in Million)]])</f>
        <v>250</v>
      </c>
      <c r="Q4">
        <f>IF(Movies[[#This Row],[currency]]="INR", Movies[[#This Row],[revenue (in Million)]]/80,Movies[[#This Row],[revenue (in Million)]])</f>
        <v>670</v>
      </c>
    </row>
    <row r="5" spans="1:17" x14ac:dyDescent="0.3">
      <c r="A5">
        <v>137</v>
      </c>
      <c r="B5" t="s">
        <v>153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Row],[movie_id]],Financials[[#All],[movie_id]],Financials[[#All],[budget]], "Not Available", 0)</f>
        <v>216.7</v>
      </c>
      <c r="I5" cm="1">
        <f t="array" ref="I5">_xlfn.XLOOKUP(Movies[[#This Row],[movie_id]:[movie_id]],Financials[[#All],[movie_id]:[movie_id]],Financials[[#All],[revenue]], "Not Available", 0)</f>
        <v>370.6</v>
      </c>
      <c r="J5" t="str" cm="1">
        <f t="array" ref="J5">_xlfn.XLOOKUP(Movies[[#This Row],[movie_id]:[movie_id]],Financials[[#All],[movie_id]:[movie_id]],Financials[[#All],[unit]], "Not Available", 0)</f>
        <v>Millions</v>
      </c>
      <c r="K5" t="str" cm="1">
        <f t="array" ref="K5">_xlfn.XLOOKUP(Movies[[#This Row],[movie_id]:[movie_id]],Financials[[#All],[movie_id]:[movie_id]],Financials[[#All],[currency]], "Not Available", 0)</f>
        <v>USD</v>
      </c>
      <c r="L5">
        <f>IF(Movies[[#This Row],[unit]]="Billions", Movies[[#This Row],[budget]]*1000,Movies[[#This Row],[budget]])</f>
        <v>216.7</v>
      </c>
      <c r="M5">
        <f>IF(Movies[[#This Row],[unit]]="Billions", Movies[[#This Row],[revenue]] * 1000,Movies[[#This Row],[revenue]])</f>
        <v>370.6</v>
      </c>
      <c r="N5">
        <f>IF(Movies[[#This Row],[currency]]="USD", Movies[[#This Row],[budget (in Million)]] * 80,Movies[[#This Row],[budget (in Million)]])</f>
        <v>17336</v>
      </c>
      <c r="O5">
        <f>IF(Movies[[#This Row],[currency]]="USD", Movies[[#This Row],[revenue (in Million)]] * 80,Movies[[#This Row],[revenue (in Million)]])</f>
        <v>29648</v>
      </c>
      <c r="P5">
        <f>IF(Movies[[#This Row],[currency]]="INR", Movies[[#This Row],[budget (in Million)]]/80,Movies[[#This Row],[budget (in Million)]])</f>
        <v>216.7</v>
      </c>
      <c r="Q5">
        <f>IF(Movies[[#This Row],[currency]]="INR", Movies[[#This Row],[revenue (in Million)]]/80,Movies[[#This Row],[revenue (in Million)]])</f>
        <v>370.6</v>
      </c>
    </row>
    <row r="6" spans="1:17" x14ac:dyDescent="0.3">
      <c r="A6">
        <v>102</v>
      </c>
      <c r="B6" t="s">
        <v>119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Row],[movie_id]],Financials[[#All],[movie_id]],Financials[[#All],[budget]], "Not Available", 0)</f>
        <v>200</v>
      </c>
      <c r="I6" cm="1">
        <f t="array" ref="I6">_xlfn.XLOOKUP(Movies[[#This Row],[movie_id]:[movie_id]],Financials[[#All],[movie_id]:[movie_id]],Financials[[#All],[revenue]], "Not Available", 0)</f>
        <v>954.8</v>
      </c>
      <c r="J6" t="str" cm="1">
        <f t="array" ref="J6">_xlfn.XLOOKUP(Movies[[#This Row],[movie_id]:[movie_id]],Financials[[#All],[movie_id]:[movie_id]],Financials[[#All],[unit]], "Not Available", 0)</f>
        <v>Millions</v>
      </c>
      <c r="K6" t="str" cm="1">
        <f t="array" ref="K6">_xlfn.XLOOKUP(Movies[[#This Row],[movie_id]:[movie_id]],Financials[[#All],[movie_id]:[movie_id]],Financials[[#All],[currency]], "Not Available", 0)</f>
        <v>USD</v>
      </c>
      <c r="L6">
        <f>IF(Movies[[#This Row],[unit]]="Billions", Movies[[#This Row],[budget]]*1000,Movies[[#This Row],[budget]])</f>
        <v>200</v>
      </c>
      <c r="M6">
        <f>IF(Movies[[#This Row],[unit]]="Billions", Movies[[#This Row],[revenue]] * 1000,Movies[[#This Row],[revenue]])</f>
        <v>954.8</v>
      </c>
      <c r="N6">
        <f>IF(Movies[[#This Row],[currency]]="USD", Movies[[#This Row],[budget (in Million)]] * 80,Movies[[#This Row],[budget (in Million)]])</f>
        <v>16000</v>
      </c>
      <c r="O6">
        <f>IF(Movies[[#This Row],[currency]]="USD", Movies[[#This Row],[revenue (in Million)]] * 80,Movies[[#This Row],[revenue (in Million)]])</f>
        <v>76384</v>
      </c>
      <c r="P6">
        <f>IF(Movies[[#This Row],[currency]]="INR", Movies[[#This Row],[budget (in Million)]]/80,Movies[[#This Row],[budget (in Million)]])</f>
        <v>200</v>
      </c>
      <c r="Q6">
        <f>IF(Movies[[#This Row],[currency]]="INR", Movies[[#This Row],[revenue (in Million)]]/80,Movies[[#This Row],[revenue (in Million)]])</f>
        <v>954.8</v>
      </c>
    </row>
    <row r="7" spans="1:17" x14ac:dyDescent="0.3">
      <c r="A7">
        <v>110</v>
      </c>
      <c r="B7" t="s">
        <v>127</v>
      </c>
      <c r="C7" t="s">
        <v>6</v>
      </c>
      <c r="D7">
        <v>2015</v>
      </c>
      <c r="E7">
        <v>7.2</v>
      </c>
      <c r="F7" t="s">
        <v>116</v>
      </c>
      <c r="G7">
        <v>1</v>
      </c>
      <c r="H7" cm="1">
        <f t="array" ref="H7">_xlfn.XLOOKUP(Movies[[#This Row],[movie_id]],Financials[[#All],[movie_id]],Financials[[#All],[budget]], "Not Available", 0)</f>
        <v>1.4</v>
      </c>
      <c r="I7" cm="1">
        <f t="array" ref="I7">_xlfn.XLOOKUP(Movies[[#This Row],[movie_id]:[movie_id]],Financials[[#All],[movie_id]:[movie_id]],Financials[[#All],[revenue]], "Not Available", 0)</f>
        <v>3.5</v>
      </c>
      <c r="J7" t="str" cm="1">
        <f t="array" ref="J7">_xlfn.XLOOKUP(Movies[[#This Row],[movie_id]:[movie_id]],Financials[[#All],[movie_id]:[movie_id]],Financials[[#All],[unit]], "Not Available", 0)</f>
        <v>Billions</v>
      </c>
      <c r="K7" t="str" cm="1">
        <f t="array" ref="K7">_xlfn.XLOOKUP(Movies[[#This Row],[movie_id]:[movie_id]],Financials[[#All],[movie_id]:[movie_id]],Financials[[#All],[currency]], "Not Available", 0)</f>
        <v>INR</v>
      </c>
      <c r="L7">
        <f>IF(Movies[[#This Row],[unit]]="Billions", Movies[[#This Row],[budget]]*1000,Movies[[#This Row],[budget]])</f>
        <v>1400</v>
      </c>
      <c r="M7">
        <f>IF(Movies[[#This Row],[unit]]="Billions", Movies[[#This Row],[revenue]] * 1000,Movies[[#This Row],[revenue]])</f>
        <v>3500</v>
      </c>
      <c r="N7">
        <f>IF(Movies[[#This Row],[currency]]="USD", Movies[[#This Row],[budget (in Million)]] * 80,Movies[[#This Row],[budget (in Million)]])</f>
        <v>1400</v>
      </c>
      <c r="O7">
        <f>IF(Movies[[#This Row],[currency]]="USD", Movies[[#This Row],[revenue (in Million)]] * 80,Movies[[#This Row],[revenue (in Million)]])</f>
        <v>3500</v>
      </c>
      <c r="P7">
        <f>IF(Movies[[#This Row],[currency]]="INR", Movies[[#This Row],[budget (in Million)]]/80,Movies[[#This Row],[budget (in Million)]])</f>
        <v>17.5</v>
      </c>
      <c r="Q7">
        <f>IF(Movies[[#This Row],[currency]]="INR", Movies[[#This Row],[revenue (in Million)]]/80,Movies[[#This Row],[revenue (in Million)]])</f>
        <v>43.75</v>
      </c>
    </row>
    <row r="8" spans="1:17" x14ac:dyDescent="0.3">
      <c r="A8">
        <v>109</v>
      </c>
      <c r="B8" t="s">
        <v>126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Row],[movie_id]],Financials[[#All],[movie_id]],Financials[[#All],[budget]], "Not Available", 0)</f>
        <v>390</v>
      </c>
      <c r="I8" cm="1">
        <f t="array" ref="I8">_xlfn.XLOOKUP(Movies[[#This Row],[movie_id]:[movie_id]],Financials[[#All],[movie_id]:[movie_id]],Financials[[#All],[revenue]], "Not Available", 0)</f>
        <v>1360</v>
      </c>
      <c r="J8" t="str" cm="1">
        <f t="array" ref="J8">_xlfn.XLOOKUP(Movies[[#This Row],[movie_id]:[movie_id]],Financials[[#All],[movie_id]:[movie_id]],Financials[[#All],[unit]], "Not Available", 0)</f>
        <v>Millions</v>
      </c>
      <c r="K8" t="str" cm="1">
        <f t="array" ref="K8">_xlfn.XLOOKUP(Movies[[#This Row],[movie_id]:[movie_id]],Financials[[#All],[movie_id]:[movie_id]],Financials[[#All],[currency]], "Not Available", 0)</f>
        <v>INR</v>
      </c>
      <c r="L8">
        <f>IF(Movies[[#This Row],[unit]]="Billions", Movies[[#This Row],[budget]]*1000,Movies[[#This Row],[budget]])</f>
        <v>390</v>
      </c>
      <c r="M8">
        <f>IF(Movies[[#This Row],[unit]]="Billions", Movies[[#This Row],[revenue]] * 1000,Movies[[#This Row],[revenue]])</f>
        <v>1360</v>
      </c>
      <c r="N8">
        <f>IF(Movies[[#This Row],[currency]]="USD", Movies[[#This Row],[budget (in Million)]] * 80,Movies[[#This Row],[budget (in Million)]])</f>
        <v>390</v>
      </c>
      <c r="O8">
        <f>IF(Movies[[#This Row],[currency]]="USD", Movies[[#This Row],[revenue (in Million)]] * 80,Movies[[#This Row],[revenue (in Million)]])</f>
        <v>1360</v>
      </c>
      <c r="P8">
        <f>IF(Movies[[#This Row],[currency]]="INR", Movies[[#This Row],[budget (in Million)]]/80,Movies[[#This Row],[budget (in Million)]])</f>
        <v>4.875</v>
      </c>
      <c r="Q8">
        <f>IF(Movies[[#This Row],[currency]]="INR", Movies[[#This Row],[revenue (in Million)]]/80,Movies[[#This Row],[revenue (in Million)]])</f>
        <v>17</v>
      </c>
    </row>
    <row r="9" spans="1:17" x14ac:dyDescent="0.3">
      <c r="A9">
        <v>132</v>
      </c>
      <c r="B9" t="s">
        <v>148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Row],[movie_id]],Financials[[#All],[movie_id]],Financials[[#All],[budget]], "Not Available", 0)</f>
        <v>2</v>
      </c>
      <c r="I9" cm="1">
        <f t="array" ref="I9">_xlfn.XLOOKUP(Movies[[#This Row],[movie_id]:[movie_id]],Financials[[#All],[movie_id]:[movie_id]],Financials[[#All],[revenue]], "Not Available", 0)</f>
        <v>3.6</v>
      </c>
      <c r="J9" t="str" cm="1">
        <f t="array" ref="J9">_xlfn.XLOOKUP(Movies[[#This Row],[movie_id]:[movie_id]],Financials[[#All],[movie_id]:[movie_id]],Financials[[#All],[unit]], "Not Available", 0)</f>
        <v>Billions</v>
      </c>
      <c r="K9" t="str" cm="1">
        <f t="array" ref="K9">_xlfn.XLOOKUP(Movies[[#This Row],[movie_id]:[movie_id]],Financials[[#All],[movie_id]:[movie_id]],Financials[[#All],[currency]], "Not Available", 0)</f>
        <v>INR</v>
      </c>
      <c r="L9">
        <f>IF(Movies[[#This Row],[unit]]="Billions", Movies[[#This Row],[budget]]*1000,Movies[[#This Row],[budget]])</f>
        <v>2000</v>
      </c>
      <c r="M9">
        <f>IF(Movies[[#This Row],[unit]]="Billions", Movies[[#This Row],[revenue]] * 1000,Movies[[#This Row],[revenue]])</f>
        <v>3600</v>
      </c>
      <c r="N9">
        <f>IF(Movies[[#This Row],[currency]]="USD", Movies[[#This Row],[budget (in Million)]] * 80,Movies[[#This Row],[budget (in Million)]])</f>
        <v>2000</v>
      </c>
      <c r="O9">
        <f>IF(Movies[[#This Row],[currency]]="USD", Movies[[#This Row],[revenue (in Million)]] * 80,Movies[[#This Row],[revenue (in Million)]])</f>
        <v>3600</v>
      </c>
      <c r="P9">
        <f>IF(Movies[[#This Row],[currency]]="INR", Movies[[#This Row],[budget (in Million)]]/80,Movies[[#This Row],[budget (in Million)]])</f>
        <v>25</v>
      </c>
      <c r="Q9">
        <f>IF(Movies[[#This Row],[currency]]="INR", Movies[[#This Row],[revenue (in Million)]]/80,Movies[[#This Row],[revenue (in Million)]])</f>
        <v>45</v>
      </c>
    </row>
    <row r="10" spans="1:17" x14ac:dyDescent="0.3">
      <c r="A10">
        <v>119</v>
      </c>
      <c r="B10" t="s">
        <v>135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Row],[movie_id]],Financials[[#All],[movie_id]],Financials[[#All],[budget]], "Not Available", 0)</f>
        <v>237</v>
      </c>
      <c r="I10" cm="1">
        <f t="array" ref="I10">_xlfn.XLOOKUP(Movies[[#This Row],[movie_id]:[movie_id]],Financials[[#All],[movie_id]:[movie_id]],Financials[[#All],[revenue]], "Not Available", 0)</f>
        <v>2847</v>
      </c>
      <c r="J10" t="str" cm="1">
        <f t="array" ref="J10">_xlfn.XLOOKUP(Movies[[#This Row],[movie_id]:[movie_id]],Financials[[#All],[movie_id]:[movie_id]],Financials[[#All],[unit]], "Not Available", 0)</f>
        <v>Millions</v>
      </c>
      <c r="K10" t="str" cm="1">
        <f t="array" ref="K10">_xlfn.XLOOKUP(Movies[[#This Row],[movie_id]:[movie_id]],Financials[[#All],[movie_id]:[movie_id]],Financials[[#All],[currency]], "Not Available", 0)</f>
        <v>USD</v>
      </c>
      <c r="L10">
        <f>IF(Movies[[#This Row],[unit]]="Billions", Movies[[#This Row],[budget]]*1000,Movies[[#This Row],[budget]])</f>
        <v>237</v>
      </c>
      <c r="M10">
        <f>IF(Movies[[#This Row],[unit]]="Billions", Movies[[#This Row],[revenue]] * 1000,Movies[[#This Row],[revenue]])</f>
        <v>2847</v>
      </c>
      <c r="N10">
        <f>IF(Movies[[#This Row],[currency]]="USD", Movies[[#This Row],[budget (in Million)]] * 80,Movies[[#This Row],[budget (in Million)]])</f>
        <v>18960</v>
      </c>
      <c r="O10">
        <f>IF(Movies[[#This Row],[currency]]="USD", Movies[[#This Row],[revenue (in Million)]] * 80,Movies[[#This Row],[revenue (in Million)]])</f>
        <v>227760</v>
      </c>
      <c r="P10">
        <f>IF(Movies[[#This Row],[currency]]="INR", Movies[[#This Row],[budget (in Million)]]/80,Movies[[#This Row],[budget (in Million)]])</f>
        <v>237</v>
      </c>
      <c r="Q10">
        <f>IF(Movies[[#This Row],[currency]]="INR", Movies[[#This Row],[revenue (in Million)]]/80,Movies[[#This Row],[revenue (in Million)]])</f>
        <v>2847</v>
      </c>
    </row>
    <row r="11" spans="1:17" x14ac:dyDescent="0.3">
      <c r="A11">
        <v>138</v>
      </c>
      <c r="B11" t="s">
        <v>154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Row],[movie_id]],Financials[[#All],[movie_id]],Financials[[#All],[budget]], "Not Available", 0)</f>
        <v>177</v>
      </c>
      <c r="I11" cm="1">
        <f t="array" ref="I11">_xlfn.XLOOKUP(Movies[[#This Row],[movie_id]:[movie_id]],Financials[[#All],[movie_id]:[movie_id]],Financials[[#All],[revenue]], "Not Available", 0)</f>
        <v>714.4</v>
      </c>
      <c r="J11" t="str" cm="1">
        <f t="array" ref="J11">_xlfn.XLOOKUP(Movies[[#This Row],[movie_id]:[movie_id]],Financials[[#All],[movie_id]:[movie_id]],Financials[[#All],[unit]], "Not Available", 0)</f>
        <v>Millions</v>
      </c>
      <c r="K11" t="str" cm="1">
        <f t="array" ref="K11">_xlfn.XLOOKUP(Movies[[#This Row],[movie_id]:[movie_id]],Financials[[#All],[movie_id]:[movie_id]],Financials[[#All],[currency]], "Not Available", 0)</f>
        <v>USD</v>
      </c>
      <c r="L11">
        <f>IF(Movies[[#This Row],[unit]]="Billions", Movies[[#This Row],[budget]]*1000,Movies[[#This Row],[budget]])</f>
        <v>177</v>
      </c>
      <c r="M11">
        <f>IF(Movies[[#This Row],[unit]]="Billions", Movies[[#This Row],[revenue]] * 1000,Movies[[#This Row],[revenue]])</f>
        <v>714.4</v>
      </c>
      <c r="N11">
        <f>IF(Movies[[#This Row],[currency]]="USD", Movies[[#This Row],[budget (in Million)]] * 80,Movies[[#This Row],[budget (in Million)]])</f>
        <v>14160</v>
      </c>
      <c r="O11">
        <f>IF(Movies[[#This Row],[currency]]="USD", Movies[[#This Row],[revenue (in Million)]] * 80,Movies[[#This Row],[revenue (in Million)]])</f>
        <v>57152</v>
      </c>
      <c r="P11">
        <f>IF(Movies[[#This Row],[currency]]="INR", Movies[[#This Row],[budget (in Million)]]/80,Movies[[#This Row],[budget (in Million)]])</f>
        <v>177</v>
      </c>
      <c r="Q11">
        <f>IF(Movies[[#This Row],[currency]]="INR", Movies[[#This Row],[revenue (in Million)]]/80,Movies[[#This Row],[revenue (in Million)]])</f>
        <v>714.4</v>
      </c>
    </row>
    <row r="12" spans="1:17" x14ac:dyDescent="0.3">
      <c r="A12">
        <v>104</v>
      </c>
      <c r="B12" t="s">
        <v>121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Row],[movie_id]],Financials[[#All],[movie_id]],Financials[[#All],[budget]], "Not Available", 0)</f>
        <v>180</v>
      </c>
      <c r="I12" cm="1">
        <f t="array" ref="I12">_xlfn.XLOOKUP(Movies[[#This Row],[movie_id]:[movie_id]],Financials[[#All],[movie_id]:[movie_id]],Financials[[#All],[revenue]], "Not Available", 0)</f>
        <v>854</v>
      </c>
      <c r="J12" t="str" cm="1">
        <f t="array" ref="J12">_xlfn.XLOOKUP(Movies[[#This Row],[movie_id]:[movie_id]],Financials[[#All],[movie_id]:[movie_id]],Financials[[#All],[unit]], "Not Available", 0)</f>
        <v>Millions</v>
      </c>
      <c r="K12" t="str" cm="1">
        <f t="array" ref="K12">_xlfn.XLOOKUP(Movies[[#This Row],[movie_id]:[movie_id]],Financials[[#All],[movie_id]:[movie_id]],Financials[[#All],[currency]], "Not Available", 0)</f>
        <v>USD</v>
      </c>
      <c r="L12">
        <f>IF(Movies[[#This Row],[unit]]="Billions", Movies[[#This Row],[budget]]*1000,Movies[[#This Row],[budget]])</f>
        <v>180</v>
      </c>
      <c r="M12">
        <f>IF(Movies[[#This Row],[unit]]="Billions", Movies[[#This Row],[revenue]] * 1000,Movies[[#This Row],[revenue]])</f>
        <v>854</v>
      </c>
      <c r="N12">
        <f>IF(Movies[[#This Row],[currency]]="USD", Movies[[#This Row],[budget (in Million)]] * 80,Movies[[#This Row],[budget (in Million)]])</f>
        <v>14400</v>
      </c>
      <c r="O12">
        <f>IF(Movies[[#This Row],[currency]]="USD", Movies[[#This Row],[revenue (in Million)]] * 80,Movies[[#This Row],[revenue (in Million)]])</f>
        <v>68320</v>
      </c>
      <c r="P12">
        <f>IF(Movies[[#This Row],[currency]]="INR", Movies[[#This Row],[budget (in Million)]]/80,Movies[[#This Row],[budget (in Million)]])</f>
        <v>180</v>
      </c>
      <c r="Q12">
        <f>IF(Movies[[#This Row],[currency]]="INR", Movies[[#This Row],[revenue (in Million)]]/80,Movies[[#This Row],[revenue (in Million)]])</f>
        <v>854</v>
      </c>
    </row>
    <row r="13" spans="1:17" x14ac:dyDescent="0.3">
      <c r="A13">
        <v>117</v>
      </c>
      <c r="B13" t="s">
        <v>133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Row],[movie_id]],Financials[[#All],[movie_id]],Financials[[#All],[budget]], "Not Available", 0)</f>
        <v>200</v>
      </c>
      <c r="I13" cm="1">
        <f t="array" ref="I13">_xlfn.XLOOKUP(Movies[[#This Row],[movie_id]:[movie_id]],Financials[[#All],[movie_id]:[movie_id]],Financials[[#All],[revenue]], "Not Available", 0)</f>
        <v>2202</v>
      </c>
      <c r="J13" t="str" cm="1">
        <f t="array" ref="J13">_xlfn.XLOOKUP(Movies[[#This Row],[movie_id]:[movie_id]],Financials[[#All],[movie_id]:[movie_id]],Financials[[#All],[unit]], "Not Available", 0)</f>
        <v>Millions</v>
      </c>
      <c r="K13" t="str" cm="1">
        <f t="array" ref="K13">_xlfn.XLOOKUP(Movies[[#This Row],[movie_id]:[movie_id]],Financials[[#All],[movie_id]:[movie_id]],Financials[[#All],[currency]], "Not Available", 0)</f>
        <v>USD</v>
      </c>
      <c r="L13">
        <f>IF(Movies[[#This Row],[unit]]="Billions", Movies[[#This Row],[budget]]*1000,Movies[[#This Row],[budget]])</f>
        <v>200</v>
      </c>
      <c r="M13">
        <f>IF(Movies[[#This Row],[unit]]="Billions", Movies[[#This Row],[revenue]] * 1000,Movies[[#This Row],[revenue]])</f>
        <v>2202</v>
      </c>
      <c r="N13">
        <f>IF(Movies[[#This Row],[currency]]="USD", Movies[[#This Row],[budget (in Million)]] * 80,Movies[[#This Row],[budget (in Million)]])</f>
        <v>16000</v>
      </c>
      <c r="O13">
        <f>IF(Movies[[#This Row],[currency]]="USD", Movies[[#This Row],[revenue (in Million)]] * 80,Movies[[#This Row],[revenue (in Million)]])</f>
        <v>176160</v>
      </c>
      <c r="P13">
        <f>IF(Movies[[#This Row],[currency]]="INR", Movies[[#This Row],[budget (in Million)]]/80,Movies[[#This Row],[budget (in Million)]])</f>
        <v>200</v>
      </c>
      <c r="Q13">
        <f>IF(Movies[[#This Row],[currency]]="INR", Movies[[#This Row],[revenue (in Million)]]/80,Movies[[#This Row],[revenue (in Million)]])</f>
        <v>2202</v>
      </c>
    </row>
    <row r="14" spans="1:17" x14ac:dyDescent="0.3">
      <c r="A14">
        <v>107</v>
      </c>
      <c r="B14" t="s">
        <v>124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Row],[movie_id]],Financials[[#All],[movie_id]],Financials[[#All],[budget]], "Not Available", 0)</f>
        <v>400</v>
      </c>
      <c r="I14" cm="1">
        <f t="array" ref="I14">_xlfn.XLOOKUP(Movies[[#This Row],[movie_id]:[movie_id]],Financials[[#All],[movie_id]:[movie_id]],Financials[[#All],[revenue]], "Not Available", 0)</f>
        <v>2000</v>
      </c>
      <c r="J14" t="str" cm="1">
        <f t="array" ref="J14">_xlfn.XLOOKUP(Movies[[#This Row],[movie_id]:[movie_id]],Financials[[#All],[movie_id]:[movie_id]],Financials[[#All],[unit]], "Not Available", 0)</f>
        <v>Millions</v>
      </c>
      <c r="K14" t="str" cm="1">
        <f t="array" ref="K14">_xlfn.XLOOKUP(Movies[[#This Row],[movie_id]:[movie_id]],Financials[[#All],[movie_id]:[movie_id]],Financials[[#All],[currency]], "Not Available", 0)</f>
        <v>INR</v>
      </c>
      <c r="L14">
        <f>IF(Movies[[#This Row],[unit]]="Billions", Movies[[#This Row],[budget]]*1000,Movies[[#This Row],[budget]])</f>
        <v>400</v>
      </c>
      <c r="M14">
        <f>IF(Movies[[#This Row],[unit]]="Billions", Movies[[#This Row],[revenue]] * 1000,Movies[[#This Row],[revenue]])</f>
        <v>2000</v>
      </c>
      <c r="N14">
        <f>IF(Movies[[#This Row],[currency]]="USD", Movies[[#This Row],[budget (in Million)]] * 80,Movies[[#This Row],[budget (in Million)]])</f>
        <v>400</v>
      </c>
      <c r="O14">
        <f>IF(Movies[[#This Row],[currency]]="USD", Movies[[#This Row],[revenue (in Million)]] * 80,Movies[[#This Row],[revenue (in Million)]])</f>
        <v>2000</v>
      </c>
      <c r="P14">
        <f>IF(Movies[[#This Row],[currency]]="INR", Movies[[#This Row],[budget (in Million)]]/80,Movies[[#This Row],[budget (in Million)]])</f>
        <v>5</v>
      </c>
      <c r="Q14">
        <f>IF(Movies[[#This Row],[currency]]="INR", Movies[[#This Row],[revenue (in Million)]]/80,Movies[[#This Row],[revenue (in Million)]])</f>
        <v>25</v>
      </c>
    </row>
    <row r="15" spans="1:17" x14ac:dyDescent="0.3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Row],[movie_id]],Financials[[#All],[movie_id]],Financials[[#All],[budget]], "Not Available", 0)</f>
        <v>55</v>
      </c>
      <c r="I15" cm="1">
        <f t="array" ref="I15">_xlfn.XLOOKUP(Movies[[#This Row],[movie_id]:[movie_id]],Financials[[#All],[movie_id]:[movie_id]],Financials[[#All],[revenue]], "Not Available", 0)</f>
        <v>307.10000000000002</v>
      </c>
      <c r="J15" t="str" cm="1">
        <f t="array" ref="J15">_xlfn.XLOOKUP(Movies[[#This Row],[movie_id]:[movie_id]],Financials[[#All],[movie_id]:[movie_id]],Financials[[#All],[unit]], "Not Available", 0)</f>
        <v>Millions</v>
      </c>
      <c r="K15" t="str" cm="1">
        <f t="array" ref="K15">_xlfn.XLOOKUP(Movies[[#This Row],[movie_id]:[movie_id]],Financials[[#All],[movie_id]:[movie_id]],Financials[[#All],[currency]], "Not Available", 0)</f>
        <v>USD</v>
      </c>
      <c r="L15">
        <f>IF(Movies[[#This Row],[unit]]="Billions", Movies[[#This Row],[budget]]*1000,Movies[[#This Row],[budget]])</f>
        <v>55</v>
      </c>
      <c r="M15">
        <f>IF(Movies[[#This Row],[unit]]="Billions", Movies[[#This Row],[revenue]] * 1000,Movies[[#This Row],[revenue]])</f>
        <v>307.10000000000002</v>
      </c>
      <c r="N15">
        <f>IF(Movies[[#This Row],[currency]]="USD", Movies[[#This Row],[budget (in Million)]] * 80,Movies[[#This Row],[budget (in Million)]])</f>
        <v>4400</v>
      </c>
      <c r="O15">
        <f>IF(Movies[[#This Row],[currency]]="USD", Movies[[#This Row],[revenue (in Million)]] * 80,Movies[[#This Row],[revenue (in Million)]])</f>
        <v>24568</v>
      </c>
      <c r="P15">
        <f>IF(Movies[[#This Row],[currency]]="INR", Movies[[#This Row],[budget (in Million)]]/80,Movies[[#This Row],[budget (in Million)]])</f>
        <v>55</v>
      </c>
      <c r="Q15">
        <f>IF(Movies[[#This Row],[currency]]="INR", Movies[[#This Row],[revenue (in Million)]]/80,Movies[[#This Row],[revenue (in Million)]])</f>
        <v>307.10000000000002</v>
      </c>
    </row>
    <row r="16" spans="1:17" x14ac:dyDescent="0.3">
      <c r="A16">
        <v>133</v>
      </c>
      <c r="B16" t="s">
        <v>149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Row],[movie_id]],Financials[[#All],[movie_id]],Financials[[#All],[budget]], "Not Available", 0)</f>
        <v>5.5</v>
      </c>
      <c r="I16" cm="1">
        <f t="array" ref="I16">_xlfn.XLOOKUP(Movies[[#This Row],[movie_id]:[movie_id]],Financials[[#All],[movie_id]:[movie_id]],Financials[[#All],[revenue]], "Not Available", 0)</f>
        <v>12</v>
      </c>
      <c r="J16" t="str" cm="1">
        <f t="array" ref="J16">_xlfn.XLOOKUP(Movies[[#This Row],[movie_id]:[movie_id]],Financials[[#All],[movie_id]:[movie_id]],Financials[[#All],[unit]], "Not Available", 0)</f>
        <v>Billions</v>
      </c>
      <c r="K16" t="str" cm="1">
        <f t="array" ref="K16">_xlfn.XLOOKUP(Movies[[#This Row],[movie_id]:[movie_id]],Financials[[#All],[movie_id]:[movie_id]],Financials[[#All],[currency]], "Not Available", 0)</f>
        <v>INR</v>
      </c>
      <c r="L16">
        <f>IF(Movies[[#This Row],[unit]]="Billions", Movies[[#This Row],[budget]]*1000,Movies[[#This Row],[budget]])</f>
        <v>5500</v>
      </c>
      <c r="M16">
        <f>IF(Movies[[#This Row],[unit]]="Billions", Movies[[#This Row],[revenue]] * 1000,Movies[[#This Row],[revenue]])</f>
        <v>12000</v>
      </c>
      <c r="N16">
        <f>IF(Movies[[#This Row],[currency]]="USD", Movies[[#This Row],[budget (in Million)]] * 80,Movies[[#This Row],[budget (in Million)]])</f>
        <v>5500</v>
      </c>
      <c r="O16">
        <f>IF(Movies[[#This Row],[currency]]="USD", Movies[[#This Row],[revenue (in Million)]] * 80,Movies[[#This Row],[revenue (in Million)]])</f>
        <v>12000</v>
      </c>
      <c r="P16">
        <f>IF(Movies[[#This Row],[currency]]="INR", Movies[[#This Row],[budget (in Million)]]/80,Movies[[#This Row],[budget (in Million)]])</f>
        <v>68.75</v>
      </c>
      <c r="Q16">
        <f>IF(Movies[[#This Row],[currency]]="INR", Movies[[#This Row],[revenue (in Million)]]/80,Movies[[#This Row],[revenue (in Million)]])</f>
        <v>150</v>
      </c>
    </row>
    <row r="17" spans="1:17" x14ac:dyDescent="0.3">
      <c r="A17">
        <v>134</v>
      </c>
      <c r="B17" t="s">
        <v>150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Row],[movie_id]],Financials[[#All],[movie_id]],Financials[[#All],[budget]], "Not Available", 0)</f>
        <v>1.8</v>
      </c>
      <c r="I17" cm="1">
        <f t="array" ref="I17">_xlfn.XLOOKUP(Movies[[#This Row],[movie_id]:[movie_id]],Financials[[#All],[movie_id]:[movie_id]],Financials[[#All],[revenue]], "Not Available", 0)</f>
        <v>6.5</v>
      </c>
      <c r="J17" t="str" cm="1">
        <f t="array" ref="J17">_xlfn.XLOOKUP(Movies[[#This Row],[movie_id]:[movie_id]],Financials[[#All],[movie_id]:[movie_id]],Financials[[#All],[unit]], "Not Available", 0)</f>
        <v>Billions</v>
      </c>
      <c r="K17" t="str" cm="1">
        <f t="array" ref="K17">_xlfn.XLOOKUP(Movies[[#This Row],[movie_id]:[movie_id]],Financials[[#All],[movie_id]:[movie_id]],Financials[[#All],[currency]], "Not Available", 0)</f>
        <v>INR</v>
      </c>
      <c r="L17">
        <f>IF(Movies[[#This Row],[unit]]="Billions", Movies[[#This Row],[budget]]*1000,Movies[[#This Row],[budget]])</f>
        <v>1800</v>
      </c>
      <c r="M17">
        <f>IF(Movies[[#This Row],[unit]]="Billions", Movies[[#This Row],[revenue]] * 1000,Movies[[#This Row],[revenue]])</f>
        <v>6500</v>
      </c>
      <c r="N17">
        <f>IF(Movies[[#This Row],[currency]]="USD", Movies[[#This Row],[budget (in Million)]] * 80,Movies[[#This Row],[budget (in Million)]])</f>
        <v>1800</v>
      </c>
      <c r="O17">
        <f>IF(Movies[[#This Row],[currency]]="USD", Movies[[#This Row],[revenue (in Million)]] * 80,Movies[[#This Row],[revenue (in Million)]])</f>
        <v>6500</v>
      </c>
      <c r="P17">
        <f>IF(Movies[[#This Row],[currency]]="INR", Movies[[#This Row],[budget (in Million)]]/80,Movies[[#This Row],[budget (in Million)]])</f>
        <v>22.5</v>
      </c>
      <c r="Q17">
        <f>IF(Movies[[#This Row],[currency]]="INR", Movies[[#This Row],[revenue (in Million)]]/80,Movies[[#This Row],[revenue (in Million)]])</f>
        <v>81.25</v>
      </c>
    </row>
    <row r="18" spans="1:17" x14ac:dyDescent="0.3">
      <c r="A18">
        <v>106</v>
      </c>
      <c r="B18" t="s">
        <v>123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Row],[movie_id]],Financials[[#All],[movie_id]],Financials[[#All],[budget]], "Not Available", 0)</f>
        <v>Not Available</v>
      </c>
      <c r="I18" t="str" cm="1">
        <f t="array" ref="I18">_xlfn.XLOOKUP(Movies[[#This Row],[movie_id]:[movie_id]],Financials[[#All],[movie_id]:[movie_id]],Financials[[#All],[revenue]], "Not Available", 0)</f>
        <v>Not Available</v>
      </c>
      <c r="J18" t="str" cm="1">
        <f t="array" ref="J18">_xlfn.XLOOKUP(Movies[[#This Row],[movie_id]:[movie_id]],Financials[[#All],[movie_id]:[movie_id]],Financials[[#All],[unit]], "Not Available", 0)</f>
        <v>Not Available</v>
      </c>
      <c r="K18" t="str" cm="1">
        <f t="array" ref="K18">_xlfn.XLOOKUP(Movies[[#This Row],[movie_id]:[movie_id]],Financials[[#All],[movie_id]:[movie_id]],Financials[[#All],[currency]], "Not Available", 0)</f>
        <v>Not Available</v>
      </c>
      <c r="L18" t="str">
        <f>IF(Movies[[#This Row],[unit]]="Billions", Movies[[#This Row],[budget]]*1000,Movies[[#This Row],[budget]])</f>
        <v>Not Available</v>
      </c>
      <c r="M18" t="str">
        <f>IF(Movies[[#This Row],[unit]]="Billions", Movies[[#This Row],[revenue]] * 1000,Movies[[#This Row],[revenue]])</f>
        <v>Not Available</v>
      </c>
      <c r="N18" t="str">
        <f>IF(Movies[[#This Row],[currency]]="USD", Movies[[#This Row],[budget (in Million)]] * 80,Movies[[#This Row],[budget (in Million)]])</f>
        <v>Not Available</v>
      </c>
      <c r="O18" t="str">
        <f>IF(Movies[[#This Row],[currency]]="USD", Movies[[#This Row],[revenue (in Million)]] * 80,Movies[[#This Row],[revenue (in Million)]])</f>
        <v>Not Available</v>
      </c>
      <c r="P18" t="str">
        <f>IF(Movies[[#This Row],[currency]]="INR", Movies[[#This Row],[budget (in Million)]]/80,Movies[[#This Row],[budget (in Million)]])</f>
        <v>Not Available</v>
      </c>
      <c r="Q18" t="str">
        <f>IF(Movies[[#This Row],[currency]]="INR", Movies[[#This Row],[revenue (in Million)]]/80,Movies[[#This Row],[revenue (in Million)]])</f>
        <v>Not Available</v>
      </c>
    </row>
    <row r="19" spans="1:17" x14ac:dyDescent="0.3">
      <c r="A19">
        <v>129</v>
      </c>
      <c r="B19" t="s">
        <v>145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Row],[movie_id]],Financials[[#All],[movie_id]],Financials[[#All],[budget]], "Not Available", 0)</f>
        <v>100</v>
      </c>
      <c r="I19" cm="1">
        <f t="array" ref="I19">_xlfn.XLOOKUP(Movies[[#This Row],[movie_id]:[movie_id]],Financials[[#All],[movie_id]:[movie_id]],Financials[[#All],[revenue]], "Not Available", 0)</f>
        <v>410</v>
      </c>
      <c r="J19" t="str" cm="1">
        <f t="array" ref="J19">_xlfn.XLOOKUP(Movies[[#This Row],[movie_id]:[movie_id]],Financials[[#All],[movie_id]:[movie_id]],Financials[[#All],[unit]], "Not Available", 0)</f>
        <v>Millions</v>
      </c>
      <c r="K19" t="str" cm="1">
        <f t="array" ref="K19">_xlfn.XLOOKUP(Movies[[#This Row],[movie_id]:[movie_id]],Financials[[#All],[movie_id]:[movie_id]],Financials[[#All],[currency]], "Not Available", 0)</f>
        <v>INR</v>
      </c>
      <c r="L19">
        <f>IF(Movies[[#This Row],[unit]]="Billions", Movies[[#This Row],[budget]]*1000,Movies[[#This Row],[budget]])</f>
        <v>100</v>
      </c>
      <c r="M19">
        <f>IF(Movies[[#This Row],[unit]]="Billions", Movies[[#This Row],[revenue]] * 1000,Movies[[#This Row],[revenue]])</f>
        <v>410</v>
      </c>
      <c r="N19">
        <f>IF(Movies[[#This Row],[currency]]="USD", Movies[[#This Row],[budget (in Million)]] * 80,Movies[[#This Row],[budget (in Million)]])</f>
        <v>100</v>
      </c>
      <c r="O19">
        <f>IF(Movies[[#This Row],[currency]]="USD", Movies[[#This Row],[revenue (in Million)]] * 80,Movies[[#This Row],[revenue (in Million)]])</f>
        <v>410</v>
      </c>
      <c r="P19">
        <f>IF(Movies[[#This Row],[currency]]="INR", Movies[[#This Row],[budget (in Million)]]/80,Movies[[#This Row],[budget (in Million)]])</f>
        <v>1.25</v>
      </c>
      <c r="Q19">
        <f>IF(Movies[[#This Row],[currency]]="INR", Movies[[#This Row],[revenue (in Million)]]/80,Movies[[#This Row],[revenue (in Million)]])</f>
        <v>5.125</v>
      </c>
    </row>
    <row r="20" spans="1:17" x14ac:dyDescent="0.3">
      <c r="A20">
        <v>130</v>
      </c>
      <c r="B20" t="s">
        <v>146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Row],[movie_id]],Financials[[#All],[movie_id]],Financials[[#All],[budget]], "Not Available", 0)</f>
        <v>850</v>
      </c>
      <c r="I20" cm="1">
        <f t="array" ref="I20">_xlfn.XLOOKUP(Movies[[#This Row],[movie_id]:[movie_id]],Financials[[#All],[movie_id]:[movie_id]],Financials[[#All],[revenue]], "Not Available", 0)</f>
        <v>8540</v>
      </c>
      <c r="J20" t="str" cm="1">
        <f t="array" ref="J20">_xlfn.XLOOKUP(Movies[[#This Row],[movie_id]:[movie_id]],Financials[[#All],[movie_id]:[movie_id]],Financials[[#All],[unit]], "Not Available", 0)</f>
        <v>Millions</v>
      </c>
      <c r="K20" t="str" cm="1">
        <f t="array" ref="K20">_xlfn.XLOOKUP(Movies[[#This Row],[movie_id]:[movie_id]],Financials[[#All],[movie_id]:[movie_id]],Financials[[#All],[currency]], "Not Available", 0)</f>
        <v>INR</v>
      </c>
      <c r="L20">
        <f>IF(Movies[[#This Row],[unit]]="Billions", Movies[[#This Row],[budget]]*1000,Movies[[#This Row],[budget]])</f>
        <v>850</v>
      </c>
      <c r="M20">
        <f>IF(Movies[[#This Row],[unit]]="Billions", Movies[[#This Row],[revenue]] * 1000,Movies[[#This Row],[revenue]])</f>
        <v>8540</v>
      </c>
      <c r="N20">
        <f>IF(Movies[[#This Row],[currency]]="USD", Movies[[#This Row],[budget (in Million)]] * 80,Movies[[#This Row],[budget (in Million)]])</f>
        <v>850</v>
      </c>
      <c r="O20">
        <f>IF(Movies[[#This Row],[currency]]="USD", Movies[[#This Row],[revenue (in Million)]] * 80,Movies[[#This Row],[revenue (in Million)]])</f>
        <v>8540</v>
      </c>
      <c r="P20">
        <f>IF(Movies[[#This Row],[currency]]="INR", Movies[[#This Row],[budget (in Million)]]/80,Movies[[#This Row],[budget (in Million)]])</f>
        <v>10.625</v>
      </c>
      <c r="Q20">
        <f>IF(Movies[[#This Row],[currency]]="INR", Movies[[#This Row],[revenue (in Million)]]/80,Movies[[#This Row],[revenue (in Million)]])</f>
        <v>106.75</v>
      </c>
    </row>
    <row r="21" spans="1:17" x14ac:dyDescent="0.3">
      <c r="A21">
        <v>136</v>
      </c>
      <c r="B21" t="s">
        <v>152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Row],[movie_id]],Financials[[#All],[movie_id]],Financials[[#All],[budget]], "Not Available", 0)</f>
        <v>900</v>
      </c>
      <c r="I21" cm="1">
        <f t="array" ref="I21">_xlfn.XLOOKUP(Movies[[#This Row],[movie_id]:[movie_id]],Financials[[#All],[movie_id]:[movie_id]],Financials[[#All],[revenue]], "Not Available", 0)</f>
        <v>11690</v>
      </c>
      <c r="J21" t="str" cm="1">
        <f t="array" ref="J21">_xlfn.XLOOKUP(Movies[[#This Row],[movie_id]:[movie_id]],Financials[[#All],[movie_id]:[movie_id]],Financials[[#All],[unit]], "Not Available", 0)</f>
        <v>Millions</v>
      </c>
      <c r="K21" t="str" cm="1">
        <f t="array" ref="K21">_xlfn.XLOOKUP(Movies[[#This Row],[movie_id]:[movie_id]],Financials[[#All],[movie_id]:[movie_id]],Financials[[#All],[currency]], "Not Available", 0)</f>
        <v>INR</v>
      </c>
      <c r="L21">
        <f>IF(Movies[[#This Row],[unit]]="Billions", Movies[[#This Row],[budget]]*1000,Movies[[#This Row],[budget]])</f>
        <v>900</v>
      </c>
      <c r="M21">
        <f>IF(Movies[[#This Row],[unit]]="Billions", Movies[[#This Row],[revenue]] * 1000,Movies[[#This Row],[revenue]])</f>
        <v>11690</v>
      </c>
      <c r="N21">
        <f>IF(Movies[[#This Row],[currency]]="USD", Movies[[#This Row],[budget (in Million)]] * 80,Movies[[#This Row],[budget (in Million)]])</f>
        <v>900</v>
      </c>
      <c r="O21">
        <f>IF(Movies[[#This Row],[currency]]="USD", Movies[[#This Row],[revenue (in Million)]] * 80,Movies[[#This Row],[revenue (in Million)]])</f>
        <v>11690</v>
      </c>
      <c r="P21">
        <f>IF(Movies[[#This Row],[currency]]="INR", Movies[[#This Row],[budget (in Million)]]/80,Movies[[#This Row],[budget (in Million)]])</f>
        <v>11.25</v>
      </c>
      <c r="Q21">
        <f>IF(Movies[[#This Row],[currency]]="INR", Movies[[#This Row],[revenue (in Million)]]/80,Movies[[#This Row],[revenue (in Million)]])</f>
        <v>146.125</v>
      </c>
    </row>
    <row r="22" spans="1:17" x14ac:dyDescent="0.3">
      <c r="A22">
        <v>123</v>
      </c>
      <c r="B22" t="s">
        <v>139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Row],[movie_id]],Financials[[#All],[movie_id]],Financials[[#All],[budget]], "Not Available", 0)</f>
        <v>63</v>
      </c>
      <c r="I22" cm="1">
        <f t="array" ref="I22">_xlfn.XLOOKUP(Movies[[#This Row],[movie_id]:[movie_id]],Financials[[#All],[movie_id]:[movie_id]],Financials[[#All],[revenue]], "Not Available", 0)</f>
        <v>1046</v>
      </c>
      <c r="J22" t="str" cm="1">
        <f t="array" ref="J22">_xlfn.XLOOKUP(Movies[[#This Row],[movie_id]:[movie_id]],Financials[[#All],[movie_id]:[movie_id]],Financials[[#All],[unit]], "Not Available", 0)</f>
        <v>Millions</v>
      </c>
      <c r="K22" t="str" cm="1">
        <f t="array" ref="K22">_xlfn.XLOOKUP(Movies[[#This Row],[movie_id]:[movie_id]],Financials[[#All],[movie_id]:[movie_id]],Financials[[#All],[currency]], "Not Available", 0)</f>
        <v>USD</v>
      </c>
      <c r="L22">
        <f>IF(Movies[[#This Row],[unit]]="Billions", Movies[[#This Row],[budget]]*1000,Movies[[#This Row],[budget]])</f>
        <v>63</v>
      </c>
      <c r="M22">
        <f>IF(Movies[[#This Row],[unit]]="Billions", Movies[[#This Row],[revenue]] * 1000,Movies[[#This Row],[revenue]])</f>
        <v>1046</v>
      </c>
      <c r="N22">
        <f>IF(Movies[[#This Row],[currency]]="USD", Movies[[#This Row],[budget (in Million)]] * 80,Movies[[#This Row],[budget (in Million)]])</f>
        <v>5040</v>
      </c>
      <c r="O22">
        <f>IF(Movies[[#This Row],[currency]]="USD", Movies[[#This Row],[revenue (in Million)]] * 80,Movies[[#This Row],[revenue (in Million)]])</f>
        <v>83680</v>
      </c>
      <c r="P22">
        <f>IF(Movies[[#This Row],[currency]]="INR", Movies[[#This Row],[budget (in Million)]]/80,Movies[[#This Row],[budget (in Million)]])</f>
        <v>63</v>
      </c>
      <c r="Q22">
        <f>IF(Movies[[#This Row],[currency]]="INR", Movies[[#This Row],[revenue (in Million)]]/80,Movies[[#This Row],[revenue (in Million)]])</f>
        <v>1046</v>
      </c>
    </row>
    <row r="23" spans="1:17" x14ac:dyDescent="0.3">
      <c r="A23">
        <v>127</v>
      </c>
      <c r="B23" t="s">
        <v>143</v>
      </c>
      <c r="C23" t="s">
        <v>6</v>
      </c>
      <c r="D23">
        <v>1955</v>
      </c>
      <c r="E23">
        <v>8.3000000000000007</v>
      </c>
      <c r="F23" t="s">
        <v>115</v>
      </c>
      <c r="G23">
        <v>7</v>
      </c>
      <c r="H23" cm="1">
        <f t="array" ref="H23">_xlfn.XLOOKUP(Movies[[#This Row],[movie_id]],Financials[[#All],[movie_id]],Financials[[#All],[budget]], "Not Available", 0)</f>
        <v>70</v>
      </c>
      <c r="I23" cm="1">
        <f t="array" ref="I23">_xlfn.XLOOKUP(Movies[[#This Row],[movie_id]:[movie_id]],Financials[[#All],[movie_id]:[movie_id]],Financials[[#All],[revenue]], "Not Available", 0)</f>
        <v>100</v>
      </c>
      <c r="J23" t="str" cm="1">
        <f t="array" ref="J23">_xlfn.XLOOKUP(Movies[[#This Row],[movie_id]:[movie_id]],Financials[[#All],[movie_id]:[movie_id]],Financials[[#All],[unit]], "Not Available", 0)</f>
        <v>Millions</v>
      </c>
      <c r="K23" t="str" cm="1">
        <f t="array" ref="K23">_xlfn.XLOOKUP(Movies[[#This Row],[movie_id]:[movie_id]],Financials[[#All],[movie_id]:[movie_id]],Financials[[#All],[currency]], "Not Available", 0)</f>
        <v>INR</v>
      </c>
      <c r="L23">
        <f>IF(Movies[[#This Row],[unit]]="Billions", Movies[[#This Row],[budget]]*1000,Movies[[#This Row],[budget]])</f>
        <v>70</v>
      </c>
      <c r="M23">
        <f>IF(Movies[[#This Row],[unit]]="Billions", Movies[[#This Row],[revenue]] * 1000,Movies[[#This Row],[revenue]])</f>
        <v>100</v>
      </c>
      <c r="N23">
        <f>IF(Movies[[#This Row],[currency]]="USD", Movies[[#This Row],[budget (in Million)]] * 80,Movies[[#This Row],[budget (in Million)]])</f>
        <v>70</v>
      </c>
      <c r="O23">
        <f>IF(Movies[[#This Row],[currency]]="USD", Movies[[#This Row],[revenue (in Million)]] * 80,Movies[[#This Row],[revenue (in Million)]])</f>
        <v>100</v>
      </c>
      <c r="P23">
        <f>IF(Movies[[#This Row],[currency]]="INR", Movies[[#This Row],[budget (in Million)]]/80,Movies[[#This Row],[budget (in Million)]])</f>
        <v>0.875</v>
      </c>
      <c r="Q23">
        <f>IF(Movies[[#This Row],[currency]]="INR", Movies[[#This Row],[revenue (in Million)]]/80,Movies[[#This Row],[revenue (in Million)]])</f>
        <v>1.25</v>
      </c>
    </row>
    <row r="24" spans="1:17" x14ac:dyDescent="0.3">
      <c r="A24">
        <v>128</v>
      </c>
      <c r="B24" t="s">
        <v>144</v>
      </c>
      <c r="C24" t="s">
        <v>6</v>
      </c>
      <c r="D24">
        <v>2007</v>
      </c>
      <c r="E24">
        <v>8.3000000000000007</v>
      </c>
      <c r="F24" t="s">
        <v>116</v>
      </c>
      <c r="G24">
        <v>1</v>
      </c>
      <c r="H24" cm="1">
        <f t="array" ref="H24">_xlfn.XLOOKUP(Movies[[#This Row],[movie_id]],Financials[[#All],[movie_id]],Financials[[#All],[budget]], "Not Available", 0)</f>
        <v>120</v>
      </c>
      <c r="I24" cm="1">
        <f t="array" ref="I24">_xlfn.XLOOKUP(Movies[[#This Row],[movie_id]:[movie_id]],Financials[[#All],[movie_id]:[movie_id]],Financials[[#All],[revenue]], "Not Available", 0)</f>
        <v>1350</v>
      </c>
      <c r="J24" t="str" cm="1">
        <f t="array" ref="J24">_xlfn.XLOOKUP(Movies[[#This Row],[movie_id]:[movie_id]],Financials[[#All],[movie_id]:[movie_id]],Financials[[#All],[unit]], "Not Available", 0)</f>
        <v>Millions</v>
      </c>
      <c r="K24" t="str" cm="1">
        <f t="array" ref="K24">_xlfn.XLOOKUP(Movies[[#This Row],[movie_id]:[movie_id]],Financials[[#All],[movie_id]:[movie_id]],Financials[[#All],[currency]], "Not Available", 0)</f>
        <v>INR</v>
      </c>
      <c r="L24">
        <f>IF(Movies[[#This Row],[unit]]="Billions", Movies[[#This Row],[budget]]*1000,Movies[[#This Row],[budget]])</f>
        <v>120</v>
      </c>
      <c r="M24">
        <f>IF(Movies[[#This Row],[unit]]="Billions", Movies[[#This Row],[revenue]] * 1000,Movies[[#This Row],[revenue]])</f>
        <v>1350</v>
      </c>
      <c r="N24">
        <f>IF(Movies[[#This Row],[currency]]="USD", Movies[[#This Row],[budget (in Million)]] * 80,Movies[[#This Row],[budget (in Million)]])</f>
        <v>120</v>
      </c>
      <c r="O24">
        <f>IF(Movies[[#This Row],[currency]]="USD", Movies[[#This Row],[revenue (in Million)]] * 80,Movies[[#This Row],[revenue (in Million)]])</f>
        <v>1350</v>
      </c>
      <c r="P24">
        <f>IF(Movies[[#This Row],[currency]]="INR", Movies[[#This Row],[budget (in Million)]]/80,Movies[[#This Row],[budget (in Million)]])</f>
        <v>1.5</v>
      </c>
      <c r="Q24">
        <f>IF(Movies[[#This Row],[currency]]="INR", Movies[[#This Row],[revenue (in Million)]]/80,Movies[[#This Row],[revenue (in Million)]])</f>
        <v>16.875</v>
      </c>
    </row>
    <row r="25" spans="1:17" x14ac:dyDescent="0.3">
      <c r="A25">
        <v>135</v>
      </c>
      <c r="B25" t="s">
        <v>151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Row],[movie_id]],Financials[[#All],[movie_id]],Financials[[#All],[budget]], "Not Available", 0)</f>
        <v>250</v>
      </c>
      <c r="I25" cm="1">
        <f t="array" ref="I25">_xlfn.XLOOKUP(Movies[[#This Row],[movie_id]:[movie_id]],Financials[[#All],[movie_id]:[movie_id]],Financials[[#All],[revenue]], "Not Available", 0)</f>
        <v>3409</v>
      </c>
      <c r="J25" t="str" cm="1">
        <f t="array" ref="J25">_xlfn.XLOOKUP(Movies[[#This Row],[movie_id]:[movie_id]],Financials[[#All],[movie_id]:[movie_id]],Financials[[#All],[unit]], "Not Available", 0)</f>
        <v>Millions</v>
      </c>
      <c r="K25" t="str" cm="1">
        <f t="array" ref="K25">_xlfn.XLOOKUP(Movies[[#This Row],[movie_id]:[movie_id]],Financials[[#All],[movie_id]:[movie_id]],Financials[[#All],[currency]], "Not Available", 0)</f>
        <v>INR</v>
      </c>
      <c r="L25">
        <f>IF(Movies[[#This Row],[unit]]="Billions", Movies[[#This Row],[budget]]*1000,Movies[[#This Row],[budget]])</f>
        <v>250</v>
      </c>
      <c r="M25">
        <f>IF(Movies[[#This Row],[unit]]="Billions", Movies[[#This Row],[revenue]] * 1000,Movies[[#This Row],[revenue]])</f>
        <v>3409</v>
      </c>
      <c r="N25">
        <f>IF(Movies[[#This Row],[currency]]="USD", Movies[[#This Row],[budget (in Million)]] * 80,Movies[[#This Row],[budget (in Million)]])</f>
        <v>250</v>
      </c>
      <c r="O25">
        <f>IF(Movies[[#This Row],[currency]]="USD", Movies[[#This Row],[revenue (in Million)]] * 80,Movies[[#This Row],[revenue (in Million)]])</f>
        <v>3409</v>
      </c>
      <c r="P25">
        <f>IF(Movies[[#This Row],[currency]]="INR", Movies[[#This Row],[budget (in Million)]]/80,Movies[[#This Row],[budget (in Million)]])</f>
        <v>3.125</v>
      </c>
      <c r="Q25">
        <f>IF(Movies[[#This Row],[currency]]="INR", Movies[[#This Row],[revenue (in Million)]]/80,Movies[[#This Row],[revenue (in Million)]])</f>
        <v>42.612499999999997</v>
      </c>
    </row>
    <row r="26" spans="1:17" x14ac:dyDescent="0.3">
      <c r="A26">
        <v>101</v>
      </c>
      <c r="B26" t="s">
        <v>118</v>
      </c>
      <c r="C26" t="s">
        <v>6</v>
      </c>
      <c r="D26">
        <v>2022</v>
      </c>
      <c r="E26">
        <v>8.4</v>
      </c>
      <c r="F26" t="s">
        <v>114</v>
      </c>
      <c r="G26">
        <v>3</v>
      </c>
      <c r="H26" cm="1">
        <f t="array" ref="H26">_xlfn.XLOOKUP(Movies[[#This Row],[movie_id]],Financials[[#All],[movie_id]],Financials[[#All],[budget]], "Not Available", 0)</f>
        <v>1</v>
      </c>
      <c r="I26" cm="1">
        <f t="array" ref="I26">_xlfn.XLOOKUP(Movies[[#This Row],[movie_id]:[movie_id]],Financials[[#All],[movie_id]:[movie_id]],Financials[[#All],[revenue]], "Not Available", 0)</f>
        <v>12.5</v>
      </c>
      <c r="J26" t="str" cm="1">
        <f t="array" ref="J26">_xlfn.XLOOKUP(Movies[[#This Row],[movie_id]:[movie_id]],Financials[[#All],[movie_id]:[movie_id]],Financials[[#All],[unit]], "Not Available", 0)</f>
        <v>Billions</v>
      </c>
      <c r="K26" t="str" cm="1">
        <f t="array" ref="K26">_xlfn.XLOOKUP(Movies[[#This Row],[movie_id]:[movie_id]],Financials[[#All],[movie_id]:[movie_id]],Financials[[#All],[currency]], "Not Available", 0)</f>
        <v>INR</v>
      </c>
      <c r="L26">
        <f>IF(Movies[[#This Row],[unit]]="Billions", Movies[[#This Row],[budget]]*1000,Movies[[#This Row],[budget]])</f>
        <v>1000</v>
      </c>
      <c r="M26">
        <f>IF(Movies[[#This Row],[unit]]="Billions", Movies[[#This Row],[revenue]] * 1000,Movies[[#This Row],[revenue]])</f>
        <v>12500</v>
      </c>
      <c r="N26">
        <f>IF(Movies[[#This Row],[currency]]="USD", Movies[[#This Row],[budget (in Million)]] * 80,Movies[[#This Row],[budget (in Million)]])</f>
        <v>1000</v>
      </c>
      <c r="O26">
        <f>IF(Movies[[#This Row],[currency]]="USD", Movies[[#This Row],[revenue (in Million)]] * 80,Movies[[#This Row],[revenue (in Million)]])</f>
        <v>12500</v>
      </c>
      <c r="P26">
        <f>IF(Movies[[#This Row],[currency]]="INR", Movies[[#This Row],[budget (in Million)]]/80,Movies[[#This Row],[budget (in Million)]])</f>
        <v>12.5</v>
      </c>
      <c r="Q26">
        <f>IF(Movies[[#This Row],[currency]]="INR", Movies[[#This Row],[revenue (in Million)]]/80,Movies[[#This Row],[revenue (in Million)]])</f>
        <v>156.25</v>
      </c>
    </row>
    <row r="27" spans="1:17" x14ac:dyDescent="0.3">
      <c r="A27">
        <v>108</v>
      </c>
      <c r="B27" t="s">
        <v>125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Row],[movie_id]],Financials[[#All],[movie_id]],Financials[[#All],[budget]], "Not Available", 0)</f>
        <v>550</v>
      </c>
      <c r="I27" cm="1">
        <f t="array" ref="I27">_xlfn.XLOOKUP(Movies[[#This Row],[movie_id]:[movie_id]],Financials[[#All],[movie_id]:[movie_id]],Financials[[#All],[revenue]], "Not Available", 0)</f>
        <v>4000</v>
      </c>
      <c r="J27" t="str" cm="1">
        <f t="array" ref="J27">_xlfn.XLOOKUP(Movies[[#This Row],[movie_id]:[movie_id]],Financials[[#All],[movie_id]:[movie_id]],Financials[[#All],[unit]], "Not Available", 0)</f>
        <v>Millions</v>
      </c>
      <c r="K27" t="str" cm="1">
        <f t="array" ref="K27">_xlfn.XLOOKUP(Movies[[#This Row],[movie_id]:[movie_id]],Financials[[#All],[movie_id]:[movie_id]],Financials[[#All],[currency]], "Not Available", 0)</f>
        <v>INR</v>
      </c>
      <c r="L27">
        <f>IF(Movies[[#This Row],[unit]]="Billions", Movies[[#This Row],[budget]]*1000,Movies[[#This Row],[budget]])</f>
        <v>550</v>
      </c>
      <c r="M27">
        <f>IF(Movies[[#This Row],[unit]]="Billions", Movies[[#This Row],[revenue]] * 1000,Movies[[#This Row],[revenue]])</f>
        <v>4000</v>
      </c>
      <c r="N27">
        <f>IF(Movies[[#This Row],[currency]]="USD", Movies[[#This Row],[budget (in Million)]] * 80,Movies[[#This Row],[budget (in Million)]])</f>
        <v>550</v>
      </c>
      <c r="O27">
        <f>IF(Movies[[#This Row],[currency]]="USD", Movies[[#This Row],[revenue (in Million)]] * 80,Movies[[#This Row],[revenue (in Million)]])</f>
        <v>4000</v>
      </c>
      <c r="P27">
        <f>IF(Movies[[#This Row],[currency]]="INR", Movies[[#This Row],[budget (in Million)]]/80,Movies[[#This Row],[budget (in Million)]])</f>
        <v>6.875</v>
      </c>
      <c r="Q27">
        <f>IF(Movies[[#This Row],[currency]]="INR", Movies[[#This Row],[revenue (in Million)]]/80,Movies[[#This Row],[revenue (in Million)]])</f>
        <v>50</v>
      </c>
    </row>
    <row r="28" spans="1:17" x14ac:dyDescent="0.3">
      <c r="A28">
        <v>125</v>
      </c>
      <c r="B28" t="s">
        <v>141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Row],[movie_id]],Financials[[#All],[movie_id]],Financials[[#All],[budget]], "Not Available", 0)</f>
        <v>400</v>
      </c>
      <c r="I28" cm="1">
        <f t="array" ref="I28">_xlfn.XLOOKUP(Movies[[#This Row],[movie_id]:[movie_id]],Financials[[#All],[movie_id]:[movie_id]],Financials[[#All],[revenue]], "Not Available", 0)</f>
        <v>2798</v>
      </c>
      <c r="J28" t="str" cm="1">
        <f t="array" ref="J28">_xlfn.XLOOKUP(Movies[[#This Row],[movie_id]:[movie_id]],Financials[[#All],[movie_id]:[movie_id]],Financials[[#All],[unit]], "Not Available", 0)</f>
        <v>Millions</v>
      </c>
      <c r="K28" t="str" cm="1">
        <f t="array" ref="K28">_xlfn.XLOOKUP(Movies[[#This Row],[movie_id]:[movie_id]],Financials[[#All],[movie_id]:[movie_id]],Financials[[#All],[currency]], "Not Available", 0)</f>
        <v>USD</v>
      </c>
      <c r="L28">
        <f>IF(Movies[[#This Row],[unit]]="Billions", Movies[[#This Row],[budget]]*1000,Movies[[#This Row],[budget]])</f>
        <v>400</v>
      </c>
      <c r="M28">
        <f>IF(Movies[[#This Row],[unit]]="Billions", Movies[[#This Row],[revenue]] * 1000,Movies[[#This Row],[revenue]])</f>
        <v>2798</v>
      </c>
      <c r="N28">
        <f>IF(Movies[[#This Row],[currency]]="USD", Movies[[#This Row],[budget (in Million)]] * 80,Movies[[#This Row],[budget (in Million)]])</f>
        <v>32000</v>
      </c>
      <c r="O28">
        <f>IF(Movies[[#This Row],[currency]]="USD", Movies[[#This Row],[revenue (in Million)]] * 80,Movies[[#This Row],[revenue (in Million)]])</f>
        <v>223840</v>
      </c>
      <c r="P28">
        <f>IF(Movies[[#This Row],[currency]]="INR", Movies[[#This Row],[budget (in Million)]]/80,Movies[[#This Row],[budget (in Million)]])</f>
        <v>400</v>
      </c>
      <c r="Q28">
        <f>IF(Movies[[#This Row],[currency]]="INR", Movies[[#This Row],[revenue (in Million)]]/80,Movies[[#This Row],[revenue (in Million)]])</f>
        <v>2798</v>
      </c>
    </row>
    <row r="29" spans="1:17" x14ac:dyDescent="0.3">
      <c r="A29">
        <v>126</v>
      </c>
      <c r="B29" t="s">
        <v>142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Row],[movie_id]],Financials[[#All],[movie_id]],Financials[[#All],[budget]], "Not Available", 0)</f>
        <v>400</v>
      </c>
      <c r="I29" cm="1">
        <f t="array" ref="I29">_xlfn.XLOOKUP(Movies[[#This Row],[movie_id]:[movie_id]],Financials[[#All],[movie_id]:[movie_id]],Financials[[#All],[revenue]], "Not Available", 0)</f>
        <v>2048</v>
      </c>
      <c r="J29" t="str" cm="1">
        <f t="array" ref="J29">_xlfn.XLOOKUP(Movies[[#This Row],[movie_id]:[movie_id]],Financials[[#All],[movie_id]:[movie_id]],Financials[[#All],[unit]], "Not Available", 0)</f>
        <v>Millions</v>
      </c>
      <c r="K29" t="str" cm="1">
        <f t="array" ref="K29">_xlfn.XLOOKUP(Movies[[#This Row],[movie_id]:[movie_id]],Financials[[#All],[movie_id]:[movie_id]],Financials[[#All],[currency]], "Not Available", 0)</f>
        <v>USD</v>
      </c>
      <c r="L29">
        <f>IF(Movies[[#This Row],[unit]]="Billions", Movies[[#This Row],[budget]]*1000,Movies[[#This Row],[budget]])</f>
        <v>400</v>
      </c>
      <c r="M29">
        <f>IF(Movies[[#This Row],[unit]]="Billions", Movies[[#This Row],[revenue]] * 1000,Movies[[#This Row],[revenue]])</f>
        <v>2048</v>
      </c>
      <c r="N29">
        <f>IF(Movies[[#This Row],[currency]]="USD", Movies[[#This Row],[budget (in Million)]] * 80,Movies[[#This Row],[budget (in Million)]])</f>
        <v>32000</v>
      </c>
      <c r="O29">
        <f>IF(Movies[[#This Row],[currency]]="USD", Movies[[#This Row],[revenue (in Million)]] * 80,Movies[[#This Row],[revenue (in Million)]])</f>
        <v>163840</v>
      </c>
      <c r="P29">
        <f>IF(Movies[[#This Row],[currency]]="INR", Movies[[#This Row],[budget (in Million)]]/80,Movies[[#This Row],[budget (in Million)]])</f>
        <v>400</v>
      </c>
      <c r="Q29">
        <f>IF(Movies[[#This Row],[currency]]="INR", Movies[[#This Row],[revenue (in Million)]]/80,Movies[[#This Row],[revenue (in Million)]])</f>
        <v>2048</v>
      </c>
    </row>
    <row r="30" spans="1:17" x14ac:dyDescent="0.3">
      <c r="A30">
        <v>140</v>
      </c>
      <c r="B30" t="s">
        <v>156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Row],[movie_id]],Financials[[#All],[movie_id]],Financials[[#All],[budget]], "Not Available", 0)</f>
        <v>500</v>
      </c>
      <c r="I30" cm="1">
        <f t="array" ref="I30">_xlfn.XLOOKUP(Movies[[#This Row],[movie_id]:[movie_id]],Financials[[#All],[movie_id]:[movie_id]],Financials[[#All],[revenue]], "Not Available", 0)</f>
        <v>950</v>
      </c>
      <c r="J30" t="str" cm="1">
        <f t="array" ref="J30">_xlfn.XLOOKUP(Movies[[#This Row],[movie_id]:[movie_id]],Financials[[#All],[movie_id]:[movie_id]],Financials[[#All],[unit]], "Not Available", 0)</f>
        <v>Millions</v>
      </c>
      <c r="K30" t="str" cm="1">
        <f t="array" ref="K30">_xlfn.XLOOKUP(Movies[[#This Row],[movie_id]:[movie_id]],Financials[[#All],[movie_id]:[movie_id]],Financials[[#All],[currency]], "Not Available", 0)</f>
        <v>INR</v>
      </c>
      <c r="L30">
        <f>IF(Movies[[#This Row],[unit]]="Billions", Movies[[#This Row],[budget]]*1000,Movies[[#This Row],[budget]])</f>
        <v>500</v>
      </c>
      <c r="M30">
        <f>IF(Movies[[#This Row],[unit]]="Billions", Movies[[#This Row],[revenue]] * 1000,Movies[[#This Row],[revenue]])</f>
        <v>950</v>
      </c>
      <c r="N30">
        <f>IF(Movies[[#This Row],[currency]]="USD", Movies[[#This Row],[budget (in Million)]] * 80,Movies[[#This Row],[budget (in Million)]])</f>
        <v>500</v>
      </c>
      <c r="O30">
        <f>IF(Movies[[#This Row],[currency]]="USD", Movies[[#This Row],[revenue (in Million)]] * 80,Movies[[#This Row],[revenue (in Million)]])</f>
        <v>950</v>
      </c>
      <c r="P30">
        <f>IF(Movies[[#This Row],[currency]]="INR", Movies[[#This Row],[budget (in Million)]]/80,Movies[[#This Row],[budget (in Million)]])</f>
        <v>6.25</v>
      </c>
      <c r="Q30">
        <f>IF(Movies[[#This Row],[currency]]="INR", Movies[[#This Row],[revenue (in Million)]]/80,Movies[[#This Row],[revenue (in Million)]])</f>
        <v>11.875</v>
      </c>
    </row>
    <row r="31" spans="1:17" x14ac:dyDescent="0.3">
      <c r="A31">
        <v>116</v>
      </c>
      <c r="B31" t="s">
        <v>132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Row],[movie_id]],Financials[[#All],[movie_id]],Financials[[#All],[budget]], "Not Available", 0)</f>
        <v>103</v>
      </c>
      <c r="I31" cm="1">
        <f t="array" ref="I31">_xlfn.XLOOKUP(Movies[[#This Row],[movie_id]:[movie_id]],Financials[[#All],[movie_id]:[movie_id]],Financials[[#All],[revenue]], "Not Available", 0)</f>
        <v>460.5</v>
      </c>
      <c r="J31" t="str" cm="1">
        <f t="array" ref="J31">_xlfn.XLOOKUP(Movies[[#This Row],[movie_id]:[movie_id]],Financials[[#All],[movie_id]:[movie_id]],Financials[[#All],[unit]], "Not Available", 0)</f>
        <v>Millions</v>
      </c>
      <c r="K31" t="str" cm="1">
        <f t="array" ref="K31">_xlfn.XLOOKUP(Movies[[#This Row],[movie_id]:[movie_id]],Financials[[#All],[movie_id]:[movie_id]],Financials[[#All],[currency]], "Not Available", 0)</f>
        <v>USD</v>
      </c>
      <c r="L31">
        <f>IF(Movies[[#This Row],[unit]]="Billions", Movies[[#This Row],[budget]]*1000,Movies[[#This Row],[budget]])</f>
        <v>103</v>
      </c>
      <c r="M31">
        <f>IF(Movies[[#This Row],[unit]]="Billions", Movies[[#This Row],[revenue]] * 1000,Movies[[#This Row],[revenue]])</f>
        <v>460.5</v>
      </c>
      <c r="N31">
        <f>IF(Movies[[#This Row],[currency]]="USD", Movies[[#This Row],[budget (in Million)]] * 80,Movies[[#This Row],[budget (in Million)]])</f>
        <v>8240</v>
      </c>
      <c r="O31">
        <f>IF(Movies[[#This Row],[currency]]="USD", Movies[[#This Row],[revenue (in Million)]] * 80,Movies[[#This Row],[revenue (in Million)]])</f>
        <v>36840</v>
      </c>
      <c r="P31">
        <f>IF(Movies[[#This Row],[currency]]="INR", Movies[[#This Row],[budget (in Million)]]/80,Movies[[#This Row],[budget (in Million)]])</f>
        <v>103</v>
      </c>
      <c r="Q31">
        <f>IF(Movies[[#This Row],[currency]]="INR", Movies[[#This Row],[revenue (in Million)]]/80,Movies[[#This Row],[revenue (in Million)]])</f>
        <v>460.5</v>
      </c>
    </row>
    <row r="32" spans="1:17" x14ac:dyDescent="0.3">
      <c r="A32">
        <v>124</v>
      </c>
      <c r="B32" t="s">
        <v>140</v>
      </c>
      <c r="C32" t="s">
        <v>7</v>
      </c>
      <c r="D32">
        <v>2019</v>
      </c>
      <c r="E32">
        <v>8.5</v>
      </c>
      <c r="F32" t="s">
        <v>116</v>
      </c>
      <c r="G32">
        <v>5</v>
      </c>
      <c r="H32" cm="1">
        <f t="array" ref="H32">_xlfn.XLOOKUP(Movies[[#This Row],[movie_id]],Financials[[#All],[movie_id]],Financials[[#All],[budget]], "Not Available", 0)</f>
        <v>15.5</v>
      </c>
      <c r="I32" cm="1">
        <f t="array" ref="I32">_xlfn.XLOOKUP(Movies[[#This Row],[movie_id]:[movie_id]],Financials[[#All],[movie_id]:[movie_id]],Financials[[#All],[revenue]], "Not Available", 0)</f>
        <v>263.10000000000002</v>
      </c>
      <c r="J32" t="str" cm="1">
        <f t="array" ref="J32">_xlfn.XLOOKUP(Movies[[#This Row],[movie_id]:[movie_id]],Financials[[#All],[movie_id]:[movie_id]],Financials[[#All],[unit]], "Not Available", 0)</f>
        <v>Millions</v>
      </c>
      <c r="K32" t="str" cm="1">
        <f t="array" ref="K32">_xlfn.XLOOKUP(Movies[[#This Row],[movie_id]:[movie_id]],Financials[[#All],[movie_id]:[movie_id]],Financials[[#All],[currency]], "Not Available", 0)</f>
        <v>USD</v>
      </c>
      <c r="L32">
        <f>IF(Movies[[#This Row],[unit]]="Billions", Movies[[#This Row],[budget]]*1000,Movies[[#This Row],[budget]])</f>
        <v>15.5</v>
      </c>
      <c r="M32">
        <f>IF(Movies[[#This Row],[unit]]="Billions", Movies[[#This Row],[revenue]] * 1000,Movies[[#This Row],[revenue]])</f>
        <v>263.10000000000002</v>
      </c>
      <c r="N32">
        <f>IF(Movies[[#This Row],[currency]]="USD", Movies[[#This Row],[budget (in Million)]] * 80,Movies[[#This Row],[budget (in Million)]])</f>
        <v>1240</v>
      </c>
      <c r="O32">
        <f>IF(Movies[[#This Row],[currency]]="USD", Movies[[#This Row],[revenue (in Million)]] * 80,Movies[[#This Row],[revenue (in Million)]])</f>
        <v>21048</v>
      </c>
      <c r="P32">
        <f>IF(Movies[[#This Row],[currency]]="INR", Movies[[#This Row],[budget (in Million)]]/80,Movies[[#This Row],[budget (in Million)]])</f>
        <v>15.5</v>
      </c>
      <c r="Q32">
        <f>IF(Movies[[#This Row],[currency]]="INR", Movies[[#This Row],[revenue (in Million)]]/80,Movies[[#This Row],[revenue (in Million)]])</f>
        <v>263.10000000000002</v>
      </c>
    </row>
    <row r="33" spans="1:17" x14ac:dyDescent="0.3">
      <c r="A33">
        <v>113</v>
      </c>
      <c r="B33" t="s">
        <v>130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Row],[movie_id]],Financials[[#All],[movie_id]],Financials[[#All],[budget]], "Not Available", 0)</f>
        <v>165</v>
      </c>
      <c r="I33" cm="1">
        <f t="array" ref="I33">_xlfn.XLOOKUP(Movies[[#This Row],[movie_id]:[movie_id]],Financials[[#All],[movie_id]:[movie_id]],Financials[[#All],[revenue]], "Not Available", 0)</f>
        <v>701.8</v>
      </c>
      <c r="J33" t="str" cm="1">
        <f t="array" ref="J33">_xlfn.XLOOKUP(Movies[[#This Row],[movie_id]:[movie_id]],Financials[[#All],[movie_id]:[movie_id]],Financials[[#All],[unit]], "Not Available", 0)</f>
        <v>Millions</v>
      </c>
      <c r="K33" t="str" cm="1">
        <f t="array" ref="K33">_xlfn.XLOOKUP(Movies[[#This Row],[movie_id]:[movie_id]],Financials[[#All],[movie_id]:[movie_id]],Financials[[#All],[currency]], "Not Available", 0)</f>
        <v>USD</v>
      </c>
      <c r="L33">
        <f>IF(Movies[[#This Row],[unit]]="Billions", Movies[[#This Row],[budget]]*1000,Movies[[#This Row],[budget]])</f>
        <v>165</v>
      </c>
      <c r="M33">
        <f>IF(Movies[[#This Row],[unit]]="Billions", Movies[[#This Row],[revenue]] * 1000,Movies[[#This Row],[revenue]])</f>
        <v>701.8</v>
      </c>
      <c r="N33">
        <f>IF(Movies[[#This Row],[currency]]="USD", Movies[[#This Row],[budget (in Million)]] * 80,Movies[[#This Row],[budget (in Million)]])</f>
        <v>13200</v>
      </c>
      <c r="O33">
        <f>IF(Movies[[#This Row],[currency]]="USD", Movies[[#This Row],[revenue (in Million)]] * 80,Movies[[#This Row],[revenue (in Million)]])</f>
        <v>56144</v>
      </c>
      <c r="P33">
        <f>IF(Movies[[#This Row],[currency]]="INR", Movies[[#This Row],[budget (in Million)]]/80,Movies[[#This Row],[budget (in Million)]])</f>
        <v>165</v>
      </c>
      <c r="Q33">
        <f>IF(Movies[[#This Row],[currency]]="INR", Movies[[#This Row],[revenue (in Million)]]/80,Movies[[#This Row],[revenue (in Million)]])</f>
        <v>701.8</v>
      </c>
    </row>
    <row r="34" spans="1:17" x14ac:dyDescent="0.3">
      <c r="A34">
        <v>118</v>
      </c>
      <c r="B34" t="s">
        <v>134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Row],[movie_id]],Financials[[#All],[movie_id]],Financials[[#All],[budget]], "Not Available", 0)</f>
        <v>3.18</v>
      </c>
      <c r="I34" cm="1">
        <f t="array" ref="I34">_xlfn.XLOOKUP(Movies[[#This Row],[movie_id]:[movie_id]],Financials[[#All],[movie_id]:[movie_id]],Financials[[#All],[revenue]], "Not Available", 0)</f>
        <v>3.3</v>
      </c>
      <c r="J34" t="str" cm="1">
        <f t="array" ref="J34">_xlfn.XLOOKUP(Movies[[#This Row],[movie_id]:[movie_id]],Financials[[#All],[movie_id]:[movie_id]],Financials[[#All],[unit]], "Not Available", 0)</f>
        <v>Millions</v>
      </c>
      <c r="K34" t="str" cm="1">
        <f t="array" ref="K34">_xlfn.XLOOKUP(Movies[[#This Row],[movie_id]:[movie_id]],Financials[[#All],[movie_id]:[movie_id]],Financials[[#All],[currency]], "Not Available", 0)</f>
        <v>USD</v>
      </c>
      <c r="L34">
        <f>IF(Movies[[#This Row],[unit]]="Billions", Movies[[#This Row],[budget]]*1000,Movies[[#This Row],[budget]])</f>
        <v>3.18</v>
      </c>
      <c r="M34">
        <f>IF(Movies[[#This Row],[unit]]="Billions", Movies[[#This Row],[revenue]] * 1000,Movies[[#This Row],[revenue]])</f>
        <v>3.3</v>
      </c>
      <c r="N34">
        <f>IF(Movies[[#This Row],[currency]]="USD", Movies[[#This Row],[budget (in Million)]] * 80,Movies[[#This Row],[budget (in Million)]])</f>
        <v>254.4</v>
      </c>
      <c r="O34">
        <f>IF(Movies[[#This Row],[currency]]="USD", Movies[[#This Row],[revenue (in Million)]] * 80,Movies[[#This Row],[revenue (in Million)]])</f>
        <v>264</v>
      </c>
      <c r="P34">
        <f>IF(Movies[[#This Row],[currency]]="INR", Movies[[#This Row],[budget (in Million)]]/80,Movies[[#This Row],[budget (in Million)]])</f>
        <v>3.18</v>
      </c>
      <c r="Q34">
        <f>IF(Movies[[#This Row],[currency]]="INR", Movies[[#This Row],[revenue (in Million)]]/80,Movies[[#This Row],[revenue (in Million)]])</f>
        <v>3.3</v>
      </c>
    </row>
    <row r="35" spans="1:17" x14ac:dyDescent="0.3">
      <c r="A35">
        <v>112</v>
      </c>
      <c r="B35" t="s">
        <v>129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Row],[movie_id]],Financials[[#All],[movie_id]],Financials[[#All],[budget]], "Not Available", 0)</f>
        <v>Not Available</v>
      </c>
      <c r="I35" t="str" cm="1">
        <f t="array" ref="I35">_xlfn.XLOOKUP(Movies[[#This Row],[movie_id]:[movie_id]],Financials[[#All],[movie_id]:[movie_id]],Financials[[#All],[revenue]], "Not Available", 0)</f>
        <v>Not Available</v>
      </c>
      <c r="J35" t="str" cm="1">
        <f t="array" ref="J35">_xlfn.XLOOKUP(Movies[[#This Row],[movie_id]:[movie_id]],Financials[[#All],[movie_id]:[movie_id]],Financials[[#All],[unit]], "Not Available", 0)</f>
        <v>Not Available</v>
      </c>
      <c r="K35" t="str" cm="1">
        <f t="array" ref="K35">_xlfn.XLOOKUP(Movies[[#This Row],[movie_id]:[movie_id]],Financials[[#All],[movie_id]:[movie_id]],Financials[[#All],[currency]], "Not Available", 0)</f>
        <v>Not Available</v>
      </c>
      <c r="L35" t="str">
        <f>IF(Movies[[#This Row],[unit]]="Billions", Movies[[#This Row],[budget]]*1000,Movies[[#This Row],[budget]])</f>
        <v>Not Available</v>
      </c>
      <c r="M35" t="str">
        <f>IF(Movies[[#This Row],[unit]]="Billions", Movies[[#This Row],[revenue]] * 1000,Movies[[#This Row],[revenue]])</f>
        <v>Not Available</v>
      </c>
      <c r="N35" t="str">
        <f>IF(Movies[[#This Row],[currency]]="USD", Movies[[#This Row],[budget (in Million)]] * 80,Movies[[#This Row],[budget (in Million)]])</f>
        <v>Not Available</v>
      </c>
      <c r="O35" t="str">
        <f>IF(Movies[[#This Row],[currency]]="USD", Movies[[#This Row],[revenue (in Million)]] * 80,Movies[[#This Row],[revenue (in Million)]])</f>
        <v>Not Available</v>
      </c>
      <c r="P35" t="str">
        <f>IF(Movies[[#This Row],[currency]]="INR", Movies[[#This Row],[budget (in Million)]]/80,Movies[[#This Row],[budget (in Million)]])</f>
        <v>Not Available</v>
      </c>
      <c r="Q35" t="str">
        <f>IF(Movies[[#This Row],[currency]]="INR", Movies[[#This Row],[revenue (in Million)]]/80,Movies[[#This Row],[revenue (in Million)]])</f>
        <v>Not Available</v>
      </c>
    </row>
    <row r="36" spans="1:17" x14ac:dyDescent="0.3">
      <c r="A36">
        <v>121</v>
      </c>
      <c r="B36" t="s">
        <v>137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Row],[movie_id]],Financials[[#All],[movie_id]],Financials[[#All],[budget]], "Not Available", 0)</f>
        <v>185</v>
      </c>
      <c r="I36" cm="1">
        <f t="array" ref="I36">_xlfn.XLOOKUP(Movies[[#This Row],[movie_id]:[movie_id]],Financials[[#All],[movie_id]:[movie_id]],Financials[[#All],[revenue]], "Not Available", 0)</f>
        <v>1006</v>
      </c>
      <c r="J36" t="str" cm="1">
        <f t="array" ref="J36">_xlfn.XLOOKUP(Movies[[#This Row],[movie_id]:[movie_id]],Financials[[#All],[movie_id]:[movie_id]],Financials[[#All],[unit]], "Not Available", 0)</f>
        <v>Millions</v>
      </c>
      <c r="K36" t="str" cm="1">
        <f t="array" ref="K36">_xlfn.XLOOKUP(Movies[[#This Row],[movie_id]:[movie_id]],Financials[[#All],[movie_id]:[movie_id]],Financials[[#All],[currency]], "Not Available", 0)</f>
        <v>USD</v>
      </c>
      <c r="L36">
        <f>IF(Movies[[#This Row],[unit]]="Billions", Movies[[#This Row],[budget]]*1000,Movies[[#This Row],[budget]])</f>
        <v>185</v>
      </c>
      <c r="M36">
        <f>IF(Movies[[#This Row],[unit]]="Billions", Movies[[#This Row],[revenue]] * 1000,Movies[[#This Row],[revenue]])</f>
        <v>1006</v>
      </c>
      <c r="N36">
        <f>IF(Movies[[#This Row],[currency]]="USD", Movies[[#This Row],[budget (in Million)]] * 80,Movies[[#This Row],[budget (in Million)]])</f>
        <v>14800</v>
      </c>
      <c r="O36">
        <f>IF(Movies[[#This Row],[currency]]="USD", Movies[[#This Row],[revenue (in Million)]] * 80,Movies[[#This Row],[revenue (in Million)]])</f>
        <v>80480</v>
      </c>
      <c r="P36">
        <f>IF(Movies[[#This Row],[currency]]="INR", Movies[[#This Row],[budget (in Million)]]/80,Movies[[#This Row],[budget (in Million)]])</f>
        <v>185</v>
      </c>
      <c r="Q36">
        <f>IF(Movies[[#This Row],[currency]]="INR", Movies[[#This Row],[revenue (in Million)]]/80,Movies[[#This Row],[revenue (in Million)]])</f>
        <v>1006</v>
      </c>
    </row>
    <row r="37" spans="1:17" x14ac:dyDescent="0.3">
      <c r="A37">
        <v>122</v>
      </c>
      <c r="B37" t="s">
        <v>138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Row],[movie_id]],Financials[[#All],[movie_id]],Financials[[#All],[budget]], "Not Available", 0)</f>
        <v>22</v>
      </c>
      <c r="I37" cm="1">
        <f t="array" ref="I37">_xlfn.XLOOKUP(Movies[[#This Row],[movie_id]:[movie_id]],Financials[[#All],[movie_id]:[movie_id]],Financials[[#All],[revenue]], "Not Available", 0)</f>
        <v>322.2</v>
      </c>
      <c r="J37" t="str" cm="1">
        <f t="array" ref="J37">_xlfn.XLOOKUP(Movies[[#This Row],[movie_id]:[movie_id]],Financials[[#All],[movie_id]:[movie_id]],Financials[[#All],[unit]], "Not Available", 0)</f>
        <v>Millions</v>
      </c>
      <c r="K37" t="str" cm="1">
        <f t="array" ref="K37">_xlfn.XLOOKUP(Movies[[#This Row],[movie_id]:[movie_id]],Financials[[#All],[movie_id]:[movie_id]],Financials[[#All],[currency]], "Not Available", 0)</f>
        <v>USD</v>
      </c>
      <c r="L37">
        <f>IF(Movies[[#This Row],[unit]]="Billions", Movies[[#This Row],[budget]]*1000,Movies[[#This Row],[budget]])</f>
        <v>22</v>
      </c>
      <c r="M37">
        <f>IF(Movies[[#This Row],[unit]]="Billions", Movies[[#This Row],[revenue]] * 1000,Movies[[#This Row],[revenue]])</f>
        <v>322.2</v>
      </c>
      <c r="N37">
        <f>IF(Movies[[#This Row],[currency]]="USD", Movies[[#This Row],[budget (in Million)]] * 80,Movies[[#This Row],[budget (in Million)]])</f>
        <v>1760</v>
      </c>
      <c r="O37">
        <f>IF(Movies[[#This Row],[currency]]="USD", Movies[[#This Row],[revenue (in Million)]] * 80,Movies[[#This Row],[revenue (in Million)]])</f>
        <v>25776</v>
      </c>
      <c r="P37">
        <f>IF(Movies[[#This Row],[currency]]="INR", Movies[[#This Row],[budget (in Million)]]/80,Movies[[#This Row],[budget (in Million)]])</f>
        <v>22</v>
      </c>
      <c r="Q37">
        <f>IF(Movies[[#This Row],[currency]]="INR", Movies[[#This Row],[revenue (in Million)]]/80,Movies[[#This Row],[revenue (in Million)]])</f>
        <v>322.2</v>
      </c>
    </row>
    <row r="38" spans="1:17" x14ac:dyDescent="0.3">
      <c r="A38">
        <v>120</v>
      </c>
      <c r="B38" t="s">
        <v>136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Row],[movie_id]],Financials[[#All],[movie_id]],Financials[[#All],[budget]], "Not Available", 0)</f>
        <v>7.2</v>
      </c>
      <c r="I38" cm="1">
        <f t="array" ref="I38">_xlfn.XLOOKUP(Movies[[#This Row],[movie_id]:[movie_id]],Financials[[#All],[movie_id]:[movie_id]],Financials[[#All],[revenue]], "Not Available", 0)</f>
        <v>291</v>
      </c>
      <c r="J38" t="str" cm="1">
        <f t="array" ref="J38">_xlfn.XLOOKUP(Movies[[#This Row],[movie_id]:[movie_id]],Financials[[#All],[movie_id]:[movie_id]],Financials[[#All],[unit]], "Not Available", 0)</f>
        <v>Millions</v>
      </c>
      <c r="K38" t="str" cm="1">
        <f t="array" ref="K38">_xlfn.XLOOKUP(Movies[[#This Row],[movie_id]:[movie_id]],Financials[[#All],[movie_id]:[movie_id]],Financials[[#All],[currency]], "Not Available", 0)</f>
        <v>USD</v>
      </c>
      <c r="L38">
        <f>IF(Movies[[#This Row],[unit]]="Billions", Movies[[#This Row],[budget]]*1000,Movies[[#This Row],[budget]])</f>
        <v>7.2</v>
      </c>
      <c r="M38">
        <f>IF(Movies[[#This Row],[unit]]="Billions", Movies[[#This Row],[revenue]] * 1000,Movies[[#This Row],[revenue]])</f>
        <v>291</v>
      </c>
      <c r="N38">
        <f>IF(Movies[[#This Row],[currency]]="USD", Movies[[#This Row],[budget (in Million)]] * 80,Movies[[#This Row],[budget (in Million)]])</f>
        <v>576</v>
      </c>
      <c r="O38">
        <f>IF(Movies[[#This Row],[currency]]="USD", Movies[[#This Row],[revenue (in Million)]] * 80,Movies[[#This Row],[revenue (in Million)]])</f>
        <v>23280</v>
      </c>
      <c r="P38">
        <f>IF(Movies[[#This Row],[currency]]="INR", Movies[[#This Row],[budget (in Million)]]/80,Movies[[#This Row],[budget (in Million)]])</f>
        <v>7.2</v>
      </c>
      <c r="Q38">
        <f>IF(Movies[[#This Row],[currency]]="INR", Movies[[#This Row],[revenue (in Million)]]/80,Movies[[#This Row],[revenue (in Million)]])</f>
        <v>291</v>
      </c>
    </row>
    <row r="39" spans="1:17" x14ac:dyDescent="0.3">
      <c r="A39">
        <v>111</v>
      </c>
      <c r="B39" t="s">
        <v>128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Row],[movie_id]],Financials[[#All],[movie_id]],Financials[[#All],[budget]], "Not Available", 0)</f>
        <v>25</v>
      </c>
      <c r="I39" cm="1">
        <f t="array" ref="I39">_xlfn.XLOOKUP(Movies[[#This Row],[movie_id]:[movie_id]],Financials[[#All],[movie_id]:[movie_id]],Financials[[#All],[revenue]], "Not Available", 0)</f>
        <v>73.3</v>
      </c>
      <c r="J39" t="str" cm="1">
        <f t="array" ref="J39">_xlfn.XLOOKUP(Movies[[#This Row],[movie_id]:[movie_id]],Financials[[#All],[movie_id]:[movie_id]],Financials[[#All],[unit]], "Not Available", 0)</f>
        <v>Millions</v>
      </c>
      <c r="K39" t="str" cm="1">
        <f t="array" ref="K39">_xlfn.XLOOKUP(Movies[[#This Row],[movie_id]:[movie_id]],Financials[[#All],[movie_id]:[movie_id]],Financials[[#All],[currency]], "Not Available", 0)</f>
        <v>USD</v>
      </c>
      <c r="L39">
        <f>IF(Movies[[#This Row],[unit]]="Billions", Movies[[#This Row],[budget]]*1000,Movies[[#This Row],[budget]])</f>
        <v>25</v>
      </c>
      <c r="M39">
        <f>IF(Movies[[#This Row],[unit]]="Billions", Movies[[#This Row],[revenue]] * 1000,Movies[[#This Row],[revenue]])</f>
        <v>73.3</v>
      </c>
      <c r="N39">
        <f>IF(Movies[[#This Row],[currency]]="USD", Movies[[#This Row],[budget (in Million)]] * 80,Movies[[#This Row],[budget (in Million)]])</f>
        <v>2000</v>
      </c>
      <c r="O39">
        <f>IF(Movies[[#This Row],[currency]]="USD", Movies[[#This Row],[revenue (in Million)]] * 80,Movies[[#This Row],[revenue (in Million)]])</f>
        <v>5864</v>
      </c>
      <c r="P39">
        <f>IF(Movies[[#This Row],[currency]]="INR", Movies[[#This Row],[budget (in Million)]]/80,Movies[[#This Row],[budget (in Million)]])</f>
        <v>25</v>
      </c>
      <c r="Q39">
        <f>IF(Movies[[#This Row],[currency]]="INR", Movies[[#This Row],[revenue (in Million)]]/80,Movies[[#This Row],[revenue (in Million)]])</f>
        <v>73.3</v>
      </c>
    </row>
    <row r="40" spans="1:17" x14ac:dyDescent="0.3">
      <c r="A40">
        <v>131</v>
      </c>
      <c r="B40" t="s">
        <v>147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Row],[movie_id]],Financials[[#All],[movie_id]],Financials[[#All],[budget]], "Not Available", 0)</f>
        <v>1</v>
      </c>
      <c r="I40" cm="1">
        <f t="array" ref="I40">_xlfn.XLOOKUP(Movies[[#This Row],[movie_id]:[movie_id]],Financials[[#All],[movie_id]:[movie_id]],Financials[[#All],[revenue]], "Not Available", 0)</f>
        <v>5.9</v>
      </c>
      <c r="J40" t="str" cm="1">
        <f t="array" ref="J40">_xlfn.XLOOKUP(Movies[[#This Row],[movie_id]:[movie_id]],Financials[[#All],[movie_id]:[movie_id]],Financials[[#All],[unit]], "Not Available", 0)</f>
        <v>Billions</v>
      </c>
      <c r="K40" t="str" cm="1">
        <f t="array" ref="K40">_xlfn.XLOOKUP(Movies[[#This Row],[movie_id]:[movie_id]],Financials[[#All],[movie_id]:[movie_id]],Financials[[#All],[currency]], "Not Available", 0)</f>
        <v>INR</v>
      </c>
      <c r="L40">
        <f>IF(Movies[[#This Row],[unit]]="Billions", Movies[[#This Row],[budget]]*1000,Movies[[#This Row],[budget]])</f>
        <v>1000</v>
      </c>
      <c r="M40">
        <f>IF(Movies[[#This Row],[unit]]="Billions", Movies[[#This Row],[revenue]] * 1000,Movies[[#This Row],[revenue]])</f>
        <v>5900</v>
      </c>
      <c r="N40">
        <f>IF(Movies[[#This Row],[currency]]="USD", Movies[[#This Row],[budget (in Million)]] * 80,Movies[[#This Row],[budget (in Million)]])</f>
        <v>1000</v>
      </c>
      <c r="O40">
        <f>IF(Movies[[#This Row],[currency]]="USD", Movies[[#This Row],[revenue (in Million)]] * 80,Movies[[#This Row],[revenue (in Million)]])</f>
        <v>5900</v>
      </c>
      <c r="P40">
        <f>IF(Movies[[#This Row],[currency]]="INR", Movies[[#This Row],[budget (in Million)]]/80,Movies[[#This Row],[budget (in Million)]])</f>
        <v>12.5</v>
      </c>
      <c r="Q40">
        <f>IF(Movies[[#This Row],[currency]]="INR", Movies[[#This Row],[revenue (in Million)]]/80,Movies[[#This Row],[revenue (in Million)]])</f>
        <v>73.75</v>
      </c>
    </row>
    <row r="43" spans="1:17" x14ac:dyDescent="0.3">
      <c r="L43" s="1" t="s">
        <v>164</v>
      </c>
      <c r="M43" s="1" t="s">
        <v>165</v>
      </c>
    </row>
    <row r="44" spans="1:17" x14ac:dyDescent="0.3">
      <c r="H44" s="1" t="s">
        <v>163</v>
      </c>
      <c r="I44">
        <f>COUNT(Movies[movie_id])</f>
        <v>39</v>
      </c>
      <c r="L44" s="3">
        <f xml:space="preserve"> SUM(Movies[budget (in INR)])</f>
        <v>264196.40000000002</v>
      </c>
      <c r="M44" s="3">
        <f xml:space="preserve"> SUM(Movies[revenue (in INR)])</f>
        <v>1567141</v>
      </c>
    </row>
    <row r="45" spans="1:17" x14ac:dyDescent="0.3">
      <c r="H45" s="2" t="s">
        <v>162</v>
      </c>
      <c r="I45">
        <f>COUNTIF(Movies[industry],  "Bollywood")</f>
        <v>18</v>
      </c>
    </row>
    <row r="46" spans="1:17" x14ac:dyDescent="0.3">
      <c r="H46" s="1" t="s">
        <v>166</v>
      </c>
      <c r="I46">
        <f>SUMIF(Movies[industry], "bollywood", Movies[budget (in INR)])</f>
        <v>18630</v>
      </c>
    </row>
    <row r="47" spans="1:17" x14ac:dyDescent="0.3">
      <c r="H47" s="1" t="s">
        <v>167</v>
      </c>
      <c r="I47">
        <f>SUMIF(Movies[industry], "bollywood", Movies[revenue (in INR)])</f>
        <v>80909</v>
      </c>
    </row>
    <row r="48" spans="1:17" x14ac:dyDescent="0.3">
      <c r="H48" s="1" t="s">
        <v>168</v>
      </c>
      <c r="I48" s="4">
        <f>I47/I45</f>
        <v>4494.9444444444443</v>
      </c>
    </row>
    <row r="49" spans="8:9" x14ac:dyDescent="0.3">
      <c r="H49" s="1" t="s">
        <v>169</v>
      </c>
      <c r="I49" s="5">
        <f>I47/M44</f>
        <v>5.1628411227834639E-2</v>
      </c>
    </row>
  </sheetData>
  <phoneticPr fontId="1" type="noConversion"/>
  <conditionalFormatting sqref="A2:B40">
    <cfRule type="duplicateValues" dxfId="28" priority="3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6" sqref="E6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8" t="s">
        <v>35</v>
      </c>
      <c r="B1" s="9" t="s">
        <v>36</v>
      </c>
      <c r="C1" s="8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12" zoomScaleNormal="112" workbookViewId="0">
      <selection activeCell="H13" sqref="H13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8" t="s">
        <v>0</v>
      </c>
      <c r="B1" s="9" t="s">
        <v>27</v>
      </c>
      <c r="C1" s="8" t="s">
        <v>28</v>
      </c>
      <c r="D1" s="8" t="s">
        <v>29</v>
      </c>
      <c r="E1" s="9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sqref="A1:B1"/>
    </sheetView>
  </sheetViews>
  <sheetFormatPr defaultRowHeight="14.4" x14ac:dyDescent="0.3"/>
  <cols>
    <col min="1" max="1" width="9.88671875" customWidth="1"/>
  </cols>
  <sheetData>
    <row r="1" spans="1:2" x14ac:dyDescent="0.3">
      <c r="A1" s="8" t="s">
        <v>0</v>
      </c>
      <c r="B1" s="9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sqref="A1:B1"/>
    </sheetView>
  </sheetViews>
  <sheetFormatPr defaultRowHeight="14.4" x14ac:dyDescent="0.3"/>
  <cols>
    <col min="1" max="1" width="12.44140625" customWidth="1"/>
  </cols>
  <sheetData>
    <row r="1" spans="1:2" x14ac:dyDescent="0.3">
      <c r="A1" s="8" t="s">
        <v>5</v>
      </c>
      <c r="B1" s="9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2D4D-8844-4B34-8A2E-936D39F1D933}">
  <dimension ref="A1:E6"/>
  <sheetViews>
    <sheetView workbookViewId="0">
      <selection activeCell="B22" sqref="B22"/>
    </sheetView>
  </sheetViews>
  <sheetFormatPr defaultRowHeight="14.4" x14ac:dyDescent="0.3"/>
  <cols>
    <col min="1" max="1" width="34.88671875" customWidth="1"/>
    <col min="2" max="2" width="28.21875" style="16" customWidth="1"/>
    <col min="3" max="3" width="28.33203125" style="13" customWidth="1"/>
    <col min="4" max="4" width="22.88671875" style="13" customWidth="1"/>
    <col min="5" max="5" width="22.44140625" customWidth="1"/>
  </cols>
  <sheetData>
    <row r="1" spans="1:5" x14ac:dyDescent="0.3">
      <c r="A1" s="8" t="s">
        <v>170</v>
      </c>
      <c r="B1" s="14" t="s">
        <v>171</v>
      </c>
      <c r="C1" s="12" t="s">
        <v>178</v>
      </c>
      <c r="D1" s="12" t="s">
        <v>179</v>
      </c>
      <c r="E1" s="12" t="s">
        <v>180</v>
      </c>
    </row>
    <row r="2" spans="1:5" x14ac:dyDescent="0.3">
      <c r="A2" s="6" t="s">
        <v>172</v>
      </c>
      <c r="B2" s="15">
        <f>SUMIF(Movies[studio], "Marvel Studios", Movies[revenue (in USD)])</f>
        <v>9054.6</v>
      </c>
      <c r="C2" s="13">
        <v>8000</v>
      </c>
      <c r="D2" s="13">
        <f>Table6[[#This Row],[Marvel Consolidated P&amp;L]]-Table6[[#This Row],[Target]]</f>
        <v>1054.6000000000004</v>
      </c>
      <c r="E2" s="5">
        <f>Table6[[#This Row],[Target Vs Actuals]]/Table6[[#This Row],[Marvel Consolidated P&amp;L]]</f>
        <v>0.11647118591655074</v>
      </c>
    </row>
    <row r="3" spans="1:5" x14ac:dyDescent="0.3">
      <c r="A3" s="6" t="s">
        <v>173</v>
      </c>
      <c r="B3" s="15">
        <f>SUMIF(Movies[studio], "Marvel Studios", Movies[budget (in USD)])</f>
        <v>1988.7</v>
      </c>
      <c r="C3" s="13">
        <v>2000</v>
      </c>
      <c r="D3" s="13">
        <f>Table6[[#This Row],[Marvel Consolidated P&amp;L]]-Table6[[#This Row],[Target]]</f>
        <v>-11.299999999999955</v>
      </c>
      <c r="E3" s="5">
        <f>Table6[[#This Row],[Target Vs Actuals]]/Table6[[#This Row],[Marvel Consolidated P&amp;L]]</f>
        <v>-5.6821038869613082E-3</v>
      </c>
    </row>
    <row r="4" spans="1:5" x14ac:dyDescent="0.3">
      <c r="A4" s="6" t="s">
        <v>174</v>
      </c>
      <c r="B4" s="15">
        <f>B2-B3</f>
        <v>7065.9000000000005</v>
      </c>
      <c r="C4" s="13">
        <v>5500</v>
      </c>
      <c r="D4" s="13">
        <f>Table6[[#This Row],[Marvel Consolidated P&amp;L]]-Table6[[#This Row],[Target]]</f>
        <v>1565.9000000000005</v>
      </c>
      <c r="E4" s="5">
        <f>Table6[[#This Row],[Target Vs Actuals]]/Table6[[#This Row],[Marvel Consolidated P&amp;L]]</f>
        <v>0.22161366563353577</v>
      </c>
    </row>
    <row r="5" spans="1:5" x14ac:dyDescent="0.3">
      <c r="A5" s="6" t="s">
        <v>175</v>
      </c>
      <c r="B5" s="7">
        <f>B4/B3</f>
        <v>3.5530245889274403</v>
      </c>
      <c r="C5" s="5">
        <v>2.75</v>
      </c>
      <c r="D5" s="5">
        <f>Table6[[#This Row],[Marvel Consolidated P&amp;L]]-Table6[[#This Row],[Target]]</f>
        <v>0.80302458892744033</v>
      </c>
      <c r="E5" s="5">
        <f>Table6[[#This Row],[Target Vs Actuals]]/Table6[[#This Row],[Marvel Consolidated P&amp;L]]</f>
        <v>0.22601154842270629</v>
      </c>
    </row>
    <row r="6" spans="1:5" x14ac:dyDescent="0.3">
      <c r="A6" s="10" t="s">
        <v>177</v>
      </c>
      <c r="B6" s="11">
        <f>B2/SUMIF(Movies[industry],"hollywood", Movies[revenue (in USD)])</f>
        <v>0.48738554949698304</v>
      </c>
      <c r="C6" s="5">
        <v>0.55000000000000004</v>
      </c>
      <c r="D6" s="5">
        <f>Table6[[#This Row],[Marvel Consolidated P&amp;L]]-Table6[[#This Row],[Target]]</f>
        <v>-6.2614450503017005E-2</v>
      </c>
      <c r="E6" s="5">
        <f>Table6[[#This Row],[Target Vs Actuals]]/Table6[[#This Row],[Marvel Consolidated P&amp;L]]</f>
        <v>-0.12847005941731268</v>
      </c>
    </row>
  </sheetData>
  <conditionalFormatting sqref="E1:E6">
    <cfRule type="cellIs" dxfId="9" priority="2" operator="lessThan">
      <formula>-10</formula>
    </cfRule>
    <cfRule type="cellIs" dxfId="8" priority="1" operator="lessThan">
      <formula>-0.1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A94F-87A5-4A76-99B4-EE67FC1316BF}">
  <dimension ref="A1:B6"/>
  <sheetViews>
    <sheetView workbookViewId="0">
      <selection activeCell="J24" sqref="J24"/>
    </sheetView>
  </sheetViews>
  <sheetFormatPr defaultRowHeight="14.4" x14ac:dyDescent="0.3"/>
  <cols>
    <col min="1" max="1" width="17.6640625" bestFit="1" customWidth="1"/>
  </cols>
  <sheetData>
    <row r="1" spans="1:2" x14ac:dyDescent="0.3">
      <c r="A1" t="s">
        <v>181</v>
      </c>
      <c r="B1">
        <f xml:space="preserve"> AVERAGE(Movies[imdb_rating])</f>
        <v>7.9473684210526327</v>
      </c>
    </row>
    <row r="2" spans="1:2" x14ac:dyDescent="0.3">
      <c r="A2" t="s">
        <v>182</v>
      </c>
      <c r="B2">
        <f>MEDIAN(Movies[imdb_rating])</f>
        <v>8.1</v>
      </c>
    </row>
    <row r="3" spans="1:2" x14ac:dyDescent="0.3">
      <c r="A3" t="s">
        <v>183</v>
      </c>
      <c r="B3">
        <f>MODE(Movies[imdb_rating])</f>
        <v>8.4</v>
      </c>
    </row>
    <row r="5" spans="1:2" x14ac:dyDescent="0.3">
      <c r="A5" t="s">
        <v>184</v>
      </c>
      <c r="B5">
        <f>_xlfn.VAR.P(Movies[imdb_rating])</f>
        <v>1.3577562326869543</v>
      </c>
    </row>
    <row r="6" spans="1:2" x14ac:dyDescent="0.3">
      <c r="A6" t="s">
        <v>185</v>
      </c>
      <c r="B6">
        <f>_xlfn.STDEV.P(Movies[imdb_rating])</f>
        <v>1.1652279745556036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EC98-CDB9-4DB5-A869-02E6A18FE4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Pivot Table</vt:lpstr>
      <vt:lpstr>movies</vt:lpstr>
      <vt:lpstr>actors</vt:lpstr>
      <vt:lpstr>financials</vt:lpstr>
      <vt:lpstr>movie_actor</vt:lpstr>
      <vt:lpstr>languages</vt:lpstr>
      <vt:lpstr>Marvel Financials</vt:lpstr>
      <vt:lpstr>Mean, Mode, Median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Mayank Bhatt</cp:lastModifiedBy>
  <dcterms:created xsi:type="dcterms:W3CDTF">2015-06-05T18:17:20Z</dcterms:created>
  <dcterms:modified xsi:type="dcterms:W3CDTF">2023-05-18T20:57:00Z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