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Mayassar\Desktop\"/>
    </mc:Choice>
  </mc:AlternateContent>
  <xr:revisionPtr revIDLastSave="0" documentId="13_ncr:1_{5162BD8A-C9A2-44EA-B0CB-224C94BE1C49}" xr6:coauthVersionLast="47" xr6:coauthVersionMax="47" xr10:uidLastSave="{00000000-0000-0000-0000-000000000000}"/>
  <bookViews>
    <workbookView xWindow="-120" yWindow="-120" windowWidth="20730" windowHeight="11310" firstSheet="1" activeTab="8" xr2:uid="{0087412D-4F23-48D5-9BFD-40D7200EEE7A}"/>
  </bookViews>
  <sheets>
    <sheet name="Master Ledger" sheetId="1" r:id="rId1"/>
    <sheet name="Trial Balance" sheetId="2" r:id="rId2"/>
    <sheet name="P&amp;L" sheetId="6" r:id="rId3"/>
    <sheet name="balancesheet" sheetId="5" r:id="rId4"/>
    <sheet name="Sales" sheetId="7" r:id="rId5"/>
    <sheet name="Interest" sheetId="8" r:id="rId6"/>
    <sheet name="salary" sheetId="9" r:id="rId7"/>
    <sheet name="Machinery" sheetId="10" r:id="rId8"/>
    <sheet name="Payroll " sheetId="11" r:id="rId9"/>
  </sheets>
  <definedNames>
    <definedName name="accdr">'Master Ledger'!$B$4:$B$50</definedName>
    <definedName name="ACCT">'Trial Balance'!$I$4:$I$8</definedName>
    <definedName name="ACDR">'Master Ledger'!$B$5:$B$50</definedName>
    <definedName name="AllACC">'Trial Balance'!$B$5:$B$40</definedName>
    <definedName name="Allaccounts">'Trial Balance'!$B$5:$B$39</definedName>
    <definedName name="bal">'Trial Balance'!$F$5:$F$48</definedName>
    <definedName name="CRACC">'Master Ledger'!$D$5:$D$50</definedName>
    <definedName name="CRACCCS">'Master Ledger'!$D$5:$D$70</definedName>
    <definedName name="CRACCS">'Master Ledger'!$D$5:$D$69</definedName>
    <definedName name="cracct">'Master Ledger'!$D$5:$D$67</definedName>
    <definedName name="cracctamt">'Master Ledger'!$E$5:$E$67</definedName>
    <definedName name="cracs">'Master Ledger'!$D$5:$D$68</definedName>
    <definedName name="CRAMMS">'Master Ledger'!$E$5:$E$69</definedName>
    <definedName name="CRAMMSS">'Master Ledger'!$E$5:$E$70</definedName>
    <definedName name="crams">'Master Ledger'!$E$5:$E$68</definedName>
    <definedName name="CRAMT">'Master Ledger'!$E$5:$E$50</definedName>
    <definedName name="DRACC">'Master Ledger'!$B$5:$B$50</definedName>
    <definedName name="dracct">'Master Ledger'!$B$5:$B$67</definedName>
    <definedName name="dracctamt">'Master Ledger'!$C$5:$C$67</definedName>
    <definedName name="dracs">'Master Ledger'!$B$5:$B$68</definedName>
    <definedName name="DRACSS">'Master Ledger'!$B$5:$B$69</definedName>
    <definedName name="DRAMSS">'Master Ledger'!$C$5:$C$69</definedName>
    <definedName name="DRAMT">'Master Ledger'!$C$5:$C$50</definedName>
    <definedName name="dramts">'Master Ledger'!$C$5:$C$68</definedName>
    <definedName name="profit">'P&amp;L'!$B$25</definedName>
    <definedName name="sundryacc">'Trial Balance'!$B$5:$B$46</definedName>
    <definedName name="tballaccs">'Trial Balance'!$B$5:$B$48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6" l="1"/>
  <c r="D6" i="6"/>
  <c r="D7" i="6"/>
  <c r="D8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E48" i="2"/>
  <c r="F48" i="2" s="1"/>
  <c r="D14" i="5" s="1"/>
  <c r="D48" i="2"/>
  <c r="E6" i="2"/>
  <c r="E7" i="2"/>
  <c r="E8" i="2"/>
  <c r="F8" i="2" s="1"/>
  <c r="D9" i="5" s="1"/>
  <c r="E9" i="2"/>
  <c r="E10" i="2"/>
  <c r="E11" i="2"/>
  <c r="E12" i="2"/>
  <c r="E13" i="2"/>
  <c r="E14" i="2"/>
  <c r="E15" i="2"/>
  <c r="E16" i="2"/>
  <c r="E17" i="2"/>
  <c r="E18" i="2"/>
  <c r="E19" i="2"/>
  <c r="E20" i="2"/>
  <c r="F20" i="2" s="1"/>
  <c r="D11" i="5" s="1"/>
  <c r="E21" i="2"/>
  <c r="E22" i="2"/>
  <c r="E23" i="2"/>
  <c r="E24" i="2"/>
  <c r="E25" i="2"/>
  <c r="E26" i="2"/>
  <c r="E27" i="2"/>
  <c r="E28" i="2"/>
  <c r="F28" i="2" s="1"/>
  <c r="E29" i="2"/>
  <c r="E30" i="2"/>
  <c r="E31" i="2"/>
  <c r="E32" i="2"/>
  <c r="F32" i="2" s="1"/>
  <c r="B9" i="5" s="1"/>
  <c r="E33" i="2"/>
  <c r="E34" i="2"/>
  <c r="E35" i="2"/>
  <c r="E36" i="2"/>
  <c r="F36" i="2" s="1"/>
  <c r="B7" i="5" s="1"/>
  <c r="E37" i="2"/>
  <c r="E38" i="2"/>
  <c r="E39" i="2"/>
  <c r="E40" i="2"/>
  <c r="E41" i="2"/>
  <c r="E42" i="2"/>
  <c r="E43" i="2"/>
  <c r="E44" i="2"/>
  <c r="E45" i="2"/>
  <c r="E46" i="2"/>
  <c r="E47" i="2"/>
  <c r="E5" i="2"/>
  <c r="E49" i="2" s="1"/>
  <c r="D6" i="2"/>
  <c r="D7" i="2"/>
  <c r="D8" i="2"/>
  <c r="D9" i="2"/>
  <c r="D10" i="2"/>
  <c r="D11" i="2"/>
  <c r="D12" i="2"/>
  <c r="F12" i="2" s="1"/>
  <c r="D13" i="2"/>
  <c r="F13" i="2" s="1"/>
  <c r="D14" i="2"/>
  <c r="D15" i="2"/>
  <c r="D16" i="2"/>
  <c r="F16" i="2" s="1"/>
  <c r="D17" i="2"/>
  <c r="D18" i="2"/>
  <c r="D19" i="2"/>
  <c r="D20" i="2"/>
  <c r="D21" i="2"/>
  <c r="D22" i="2"/>
  <c r="D23" i="2"/>
  <c r="F23" i="2" s="1"/>
  <c r="D24" i="2"/>
  <c r="D25" i="2"/>
  <c r="D26" i="2"/>
  <c r="D27" i="2"/>
  <c r="D28" i="2"/>
  <c r="D29" i="2"/>
  <c r="D30" i="2"/>
  <c r="D31" i="2"/>
  <c r="F31" i="2" s="1"/>
  <c r="D32" i="2"/>
  <c r="D33" i="2"/>
  <c r="F33" i="2" s="1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5" i="2"/>
  <c r="E71" i="1"/>
  <c r="B19" i="9"/>
  <c r="C14" i="9"/>
  <c r="C71" i="1"/>
  <c r="D10" i="11"/>
  <c r="F10" i="11" s="1"/>
  <c r="E10" i="11"/>
  <c r="D11" i="11"/>
  <c r="F11" i="11" s="1"/>
  <c r="E11" i="11"/>
  <c r="G11" i="11"/>
  <c r="J11" i="11" s="1"/>
  <c r="D12" i="11"/>
  <c r="G12" i="11" s="1"/>
  <c r="J12" i="11" s="1"/>
  <c r="E12" i="11"/>
  <c r="F12" i="11" s="1"/>
  <c r="K12" i="11" s="1"/>
  <c r="D13" i="11"/>
  <c r="E13" i="11"/>
  <c r="F13" i="11"/>
  <c r="G13" i="11"/>
  <c r="J13" i="11" s="1"/>
  <c r="D9" i="11"/>
  <c r="F9" i="11" s="1"/>
  <c r="E9" i="11"/>
  <c r="G4" i="10"/>
  <c r="G5" i="10"/>
  <c r="G3" i="10"/>
  <c r="C16" i="9"/>
  <c r="C15" i="9"/>
  <c r="C13" i="9"/>
  <c r="C12" i="9"/>
  <c r="C11" i="9"/>
  <c r="C10" i="9"/>
  <c r="B8" i="8"/>
  <c r="E4" i="7"/>
  <c r="F4" i="7"/>
  <c r="E5" i="7"/>
  <c r="F5" i="7" s="1"/>
  <c r="E6" i="7"/>
  <c r="F6" i="7"/>
  <c r="E7" i="7"/>
  <c r="F7" i="7" s="1"/>
  <c r="E3" i="7"/>
  <c r="F3" i="7"/>
  <c r="F47" i="2"/>
  <c r="F37" i="2"/>
  <c r="B8" i="5" s="1"/>
  <c r="F27" i="2"/>
  <c r="F35" i="2"/>
  <c r="B6" i="5" s="1"/>
  <c r="F11" i="2"/>
  <c r="F9" i="2"/>
  <c r="D8" i="5" s="1"/>
  <c r="F15" i="2"/>
  <c r="F34" i="2"/>
  <c r="F7" i="2"/>
  <c r="D7" i="5" s="1"/>
  <c r="F19" i="2"/>
  <c r="F43" i="2"/>
  <c r="F39" i="2"/>
  <c r="B10" i="5" s="1"/>
  <c r="F5" i="2" l="1"/>
  <c r="D5" i="5" s="1"/>
  <c r="F40" i="2"/>
  <c r="F24" i="2"/>
  <c r="F44" i="2"/>
  <c r="D10" i="5" s="1"/>
  <c r="D26" i="6"/>
  <c r="B25" i="6"/>
  <c r="B11" i="5" s="1"/>
  <c r="K11" i="11"/>
  <c r="K13" i="11"/>
  <c r="G9" i="11"/>
  <c r="J9" i="11" s="1"/>
  <c r="K9" i="11" s="1"/>
  <c r="G10" i="11"/>
  <c r="J10" i="11" s="1"/>
  <c r="K10" i="11" s="1"/>
  <c r="D49" i="2"/>
  <c r="F49" i="2" s="1"/>
  <c r="F46" i="2"/>
  <c r="F42" i="2"/>
  <c r="F38" i="2"/>
  <c r="F30" i="2"/>
  <c r="B5" i="5" s="1"/>
  <c r="F26" i="2"/>
  <c r="F22" i="2"/>
  <c r="F18" i="2"/>
  <c r="F14" i="2"/>
  <c r="D13" i="5" s="1"/>
  <c r="F10" i="2"/>
  <c r="F6" i="2"/>
  <c r="D6" i="5" s="1"/>
  <c r="F45" i="2"/>
  <c r="F41" i="2"/>
  <c r="F29" i="2"/>
  <c r="F25" i="2"/>
  <c r="F21" i="2"/>
  <c r="D12" i="5" s="1"/>
  <c r="F17" i="2"/>
  <c r="B26" i="6"/>
  <c r="B15" i="5" l="1"/>
  <c r="D15" i="5"/>
  <c r="E15" i="5" l="1"/>
</calcChain>
</file>

<file path=xl/sharedStrings.xml><?xml version="1.0" encoding="utf-8"?>
<sst xmlns="http://schemas.openxmlformats.org/spreadsheetml/2006/main" count="485" uniqueCount="204">
  <si>
    <t xml:space="preserve">JOURNAL </t>
  </si>
  <si>
    <t>FOR THE YEAR ENDED 31st March 2022</t>
  </si>
  <si>
    <t>Date</t>
  </si>
  <si>
    <t>Account</t>
  </si>
  <si>
    <t>Amount debit</t>
  </si>
  <si>
    <t xml:space="preserve">Account </t>
  </si>
  <si>
    <t>Amount Credit</t>
  </si>
  <si>
    <t>Narration</t>
  </si>
  <si>
    <t>FOR THE YEAR ENDED 31ST MARCH 2022</t>
  </si>
  <si>
    <t>ACCOUNT</t>
  </si>
  <si>
    <t>ACCOUNT TYPE</t>
  </si>
  <si>
    <t>DEBIT</t>
  </si>
  <si>
    <t>CREDIT</t>
  </si>
  <si>
    <t>BALANCE</t>
  </si>
  <si>
    <t>S.NO</t>
  </si>
  <si>
    <t>TRIAL BALANCE</t>
  </si>
  <si>
    <t>Cash in Hand</t>
  </si>
  <si>
    <t>Inventory</t>
  </si>
  <si>
    <t>Building</t>
  </si>
  <si>
    <t>Machinery</t>
  </si>
  <si>
    <t>Bank Charges</t>
  </si>
  <si>
    <t>Purchase</t>
  </si>
  <si>
    <t>Depriciation</t>
  </si>
  <si>
    <t>Comission</t>
  </si>
  <si>
    <t>Business Purchase</t>
  </si>
  <si>
    <t xml:space="preserve">Interest on loan </t>
  </si>
  <si>
    <t>Carriage Inward</t>
  </si>
  <si>
    <t>Custom Duty</t>
  </si>
  <si>
    <t>Charity</t>
  </si>
  <si>
    <t>Advertisement</t>
  </si>
  <si>
    <t>Investment</t>
  </si>
  <si>
    <t>Government Bonds</t>
  </si>
  <si>
    <t>Sales Return</t>
  </si>
  <si>
    <t>Bad debt</t>
  </si>
  <si>
    <t>White Washing</t>
  </si>
  <si>
    <t>Stationary</t>
  </si>
  <si>
    <t>Rent</t>
  </si>
  <si>
    <t>Repair</t>
  </si>
  <si>
    <t>Taxes</t>
  </si>
  <si>
    <t>Bonus</t>
  </si>
  <si>
    <t>Salary</t>
  </si>
  <si>
    <t>Capital</t>
  </si>
  <si>
    <t>Creditors</t>
  </si>
  <si>
    <t>Purchase return</t>
  </si>
  <si>
    <t>Bank loan</t>
  </si>
  <si>
    <t>Interest received</t>
  </si>
  <si>
    <t>Outstanding Rent</t>
  </si>
  <si>
    <t>Outstanding Interest</t>
  </si>
  <si>
    <t>Outstanding salary</t>
  </si>
  <si>
    <t>Liability</t>
  </si>
  <si>
    <t>Exspanses</t>
  </si>
  <si>
    <t>Assets</t>
  </si>
  <si>
    <t>TOTAL</t>
  </si>
  <si>
    <t>being building purchased</t>
  </si>
  <si>
    <t>being machinery purchased</t>
  </si>
  <si>
    <t>revenue</t>
  </si>
  <si>
    <t>Sales</t>
  </si>
  <si>
    <t>Dr/Cr</t>
  </si>
  <si>
    <t xml:space="preserve">Revenue </t>
  </si>
  <si>
    <t>Cr</t>
  </si>
  <si>
    <t>Dr</t>
  </si>
  <si>
    <t>Saalim</t>
  </si>
  <si>
    <t>Mayasser</t>
  </si>
  <si>
    <t>Prateek</t>
  </si>
  <si>
    <t>Debtors</t>
  </si>
  <si>
    <t>Additional Capital</t>
  </si>
  <si>
    <t>Bills of Exchange</t>
  </si>
  <si>
    <t>Amount</t>
  </si>
  <si>
    <t>Total</t>
  </si>
  <si>
    <t xml:space="preserve">being business started </t>
  </si>
  <si>
    <t>being goods sold for cash</t>
  </si>
  <si>
    <t>being goods sold on credit</t>
  </si>
  <si>
    <t>being bank charges deducted</t>
  </si>
  <si>
    <t>being goods purchased on credit</t>
  </si>
  <si>
    <t>being investment made</t>
  </si>
  <si>
    <t>being government bond purchased</t>
  </si>
  <si>
    <t>being goods sold for cash and on credit</t>
  </si>
  <si>
    <t>being goods purchased for cash</t>
  </si>
  <si>
    <t>being payment received</t>
  </si>
  <si>
    <t xml:space="preserve">being hoods returned </t>
  </si>
  <si>
    <t>being payment received and bad debt recorded</t>
  </si>
  <si>
    <t>being bill of exchange received</t>
  </si>
  <si>
    <t>being bill discounted</t>
  </si>
  <si>
    <t>being charges paid</t>
  </si>
  <si>
    <t>being depreciation charges</t>
  </si>
  <si>
    <t>being Commission paid</t>
  </si>
  <si>
    <t>being bad debt recovered</t>
  </si>
  <si>
    <t>being additional capital inyroduced</t>
  </si>
  <si>
    <t>being additional capital transferred</t>
  </si>
  <si>
    <t>being business purchased</t>
  </si>
  <si>
    <t xml:space="preserve">being goods purchased for cash and on credit </t>
  </si>
  <si>
    <t>being goods returned by mayassar</t>
  </si>
  <si>
    <t>being interest received</t>
  </si>
  <si>
    <t>being donation given</t>
  </si>
  <si>
    <t>being goods distributed as charity</t>
  </si>
  <si>
    <t>being rent due</t>
  </si>
  <si>
    <t xml:space="preserve">being payment received </t>
  </si>
  <si>
    <t>being bad debt recorded</t>
  </si>
  <si>
    <t>being repaid charges paid</t>
  </si>
  <si>
    <t>being old machinery sold</t>
  </si>
  <si>
    <t>being taxes paid</t>
  </si>
  <si>
    <t>being bonus paid</t>
  </si>
  <si>
    <t>being salary paid</t>
  </si>
  <si>
    <t>being salary due</t>
  </si>
  <si>
    <t>Balancesheet</t>
  </si>
  <si>
    <t>as on 31st march 2022</t>
  </si>
  <si>
    <t xml:space="preserve">LIABILITIES </t>
  </si>
  <si>
    <t>AMOUNT</t>
  </si>
  <si>
    <t>ASSETS</t>
  </si>
  <si>
    <t>being interest on loan paid</t>
  </si>
  <si>
    <t>being goods purchased</t>
  </si>
  <si>
    <t>being cash deposited</t>
  </si>
  <si>
    <t xml:space="preserve">being interest outstanding </t>
  </si>
  <si>
    <t>Outstanding rent</t>
  </si>
  <si>
    <t>Outstanding interest</t>
  </si>
  <si>
    <t>for the year ended 31st march 2022</t>
  </si>
  <si>
    <t>Particulars</t>
  </si>
  <si>
    <t xml:space="preserve">Particular </t>
  </si>
  <si>
    <t>outstanding Salary</t>
  </si>
  <si>
    <t>Profit</t>
  </si>
  <si>
    <t>Salesman</t>
  </si>
  <si>
    <t>Abhishek</t>
  </si>
  <si>
    <t>Muneer</t>
  </si>
  <si>
    <t>David</t>
  </si>
  <si>
    <t>Sithara</t>
  </si>
  <si>
    <t>James</t>
  </si>
  <si>
    <t>Quarterly sales</t>
  </si>
  <si>
    <t xml:space="preserve">Performance </t>
  </si>
  <si>
    <t>Rate</t>
  </si>
  <si>
    <t>Start period</t>
  </si>
  <si>
    <t>Type</t>
  </si>
  <si>
    <t>Interest for 2 year</t>
  </si>
  <si>
    <t>No. of Installment(nper)</t>
  </si>
  <si>
    <t>Present value(pv)</t>
  </si>
  <si>
    <t>End Period</t>
  </si>
  <si>
    <t>Employee Name</t>
  </si>
  <si>
    <t>Meera</t>
  </si>
  <si>
    <t>Sameer Khan</t>
  </si>
  <si>
    <t>Sumitra Krishna</t>
  </si>
  <si>
    <t>James George</t>
  </si>
  <si>
    <t>Karan Das</t>
  </si>
  <si>
    <t>Abdul Samad</t>
  </si>
  <si>
    <t>Ratheesh Kumar</t>
  </si>
  <si>
    <t>Production</t>
  </si>
  <si>
    <t>EmpName</t>
  </si>
  <si>
    <t>Dept</t>
  </si>
  <si>
    <t>Total Salary</t>
  </si>
  <si>
    <t>Average Salary</t>
  </si>
  <si>
    <t>Highest Salary</t>
  </si>
  <si>
    <t>Lowest Salary</t>
  </si>
  <si>
    <t>Total Salary in Production Dept</t>
  </si>
  <si>
    <t>No. of employees in firm</t>
  </si>
  <si>
    <t>No. of employees in purchase dept</t>
  </si>
  <si>
    <t>Machinery 1</t>
  </si>
  <si>
    <t>Machinery 2</t>
  </si>
  <si>
    <t>Machinery 3</t>
  </si>
  <si>
    <t>Cost</t>
  </si>
  <si>
    <t>Inflow 1 year</t>
  </si>
  <si>
    <t>Inflow 2 year</t>
  </si>
  <si>
    <t>Inflow 3 year</t>
  </si>
  <si>
    <t>Inflow 4 year</t>
  </si>
  <si>
    <t>NPV</t>
  </si>
  <si>
    <t>DA</t>
  </si>
  <si>
    <t>HRA for Manager</t>
  </si>
  <si>
    <t>HRA for clerk</t>
  </si>
  <si>
    <t>PF on Basic+DA</t>
  </si>
  <si>
    <t xml:space="preserve">Designation </t>
  </si>
  <si>
    <t>Basic Pay</t>
  </si>
  <si>
    <t>Gross Salary</t>
  </si>
  <si>
    <t>LIC</t>
  </si>
  <si>
    <t>TDS</t>
  </si>
  <si>
    <t>Total Deductions</t>
  </si>
  <si>
    <t>Net Pay</t>
  </si>
  <si>
    <t>Krishna</t>
  </si>
  <si>
    <t>Deepu</t>
  </si>
  <si>
    <t>Sakeer</t>
  </si>
  <si>
    <t>Rajendran</t>
  </si>
  <si>
    <t>Manager</t>
  </si>
  <si>
    <t>Accountant</t>
  </si>
  <si>
    <t>Clerk</t>
  </si>
  <si>
    <t>HRA</t>
  </si>
  <si>
    <t>HRA for Accountant</t>
  </si>
  <si>
    <t>PF</t>
  </si>
  <si>
    <t xml:space="preserve">PAYROLL ACCOUNTING </t>
  </si>
  <si>
    <t>Machinery Net Present Value</t>
  </si>
  <si>
    <t xml:space="preserve">Calculation of interest </t>
  </si>
  <si>
    <t xml:space="preserve">Profit &amp; loss Account </t>
  </si>
  <si>
    <t>being sales return reverted</t>
  </si>
  <si>
    <t>being purchase return reverted</t>
  </si>
  <si>
    <t>Opening Inventory</t>
  </si>
  <si>
    <t>Bank</t>
  </si>
  <si>
    <t>General Reserve</t>
  </si>
  <si>
    <t>Goodwill</t>
  </si>
  <si>
    <t>being Goodwill debited and G.R credited</t>
  </si>
  <si>
    <t>Loan to Employee</t>
  </si>
  <si>
    <t>being loan given to employees</t>
  </si>
  <si>
    <t>Closing Inventory</t>
  </si>
  <si>
    <t>Income from investment</t>
  </si>
  <si>
    <t>Cash</t>
  </si>
  <si>
    <t>MAYO PVT LTD</t>
  </si>
  <si>
    <t>Expenses</t>
  </si>
  <si>
    <t>Income</t>
  </si>
  <si>
    <t xml:space="preserve">MAYO PVT LTD </t>
  </si>
  <si>
    <t xml:space="preserve">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</si>
</sst>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[$₹-439]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  <font>
      <b/>
      <sz val="18"/>
      <color theme="0"/>
      <name val="Times New Roman"/>
      <family val="1"/>
    </font>
    <font>
      <sz val="11"/>
      <color theme="0"/>
      <name val="Times New Roman"/>
      <family val="1"/>
    </font>
    <font>
      <b/>
      <sz val="12"/>
      <color theme="0"/>
      <name val="Times New Roman"/>
      <family val="1"/>
    </font>
    <font>
      <b/>
      <sz val="16"/>
      <color theme="0"/>
      <name val="Times New Roman"/>
      <family val="1"/>
    </font>
    <font>
      <b/>
      <sz val="14"/>
      <color theme="0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47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5" fillId="0" borderId="0" xfId="0" applyFont="1"/>
    <xf numFmtId="164" fontId="5" fillId="0" borderId="0" xfId="0" applyNumberFormat="1" applyFont="1"/>
    <xf numFmtId="164" fontId="8" fillId="3" borderId="0" xfId="0" applyNumberFormat="1" applyFont="1" applyFill="1"/>
    <xf numFmtId="9" fontId="5" fillId="0" borderId="0" xfId="0" applyNumberFormat="1" applyFont="1"/>
    <xf numFmtId="0" fontId="9" fillId="5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0" fillId="5" borderId="4" xfId="0" applyFont="1" applyFill="1" applyBorder="1"/>
    <xf numFmtId="9" fontId="5" fillId="4" borderId="4" xfId="0" applyNumberFormat="1" applyFont="1" applyFill="1" applyBorder="1"/>
    <xf numFmtId="0" fontId="5" fillId="4" borderId="4" xfId="0" applyFont="1" applyFill="1" applyBorder="1"/>
    <xf numFmtId="0" fontId="11" fillId="5" borderId="4" xfId="0" applyFont="1" applyFill="1" applyBorder="1" applyAlignment="1">
      <alignment horizontal="center"/>
    </xf>
    <xf numFmtId="165" fontId="5" fillId="4" borderId="4" xfId="0" applyNumberFormat="1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9" fontId="5" fillId="4" borderId="4" xfId="0" applyNumberFormat="1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 vertical="center"/>
    </xf>
    <xf numFmtId="17" fontId="14" fillId="5" borderId="4" xfId="0" applyNumberFormat="1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4" fillId="4" borderId="4" xfId="0" applyFont="1" applyFill="1" applyBorder="1"/>
    <xf numFmtId="0" fontId="1" fillId="4" borderId="4" xfId="1" applyFill="1" applyBorder="1" applyAlignment="1">
      <alignment horizontal="center"/>
    </xf>
    <xf numFmtId="0" fontId="5" fillId="4" borderId="4" xfId="0" applyNumberFormat="1" applyFont="1" applyFill="1" applyBorder="1"/>
    <xf numFmtId="0" fontId="3" fillId="2" borderId="4" xfId="0" applyFont="1" applyFill="1" applyBorder="1"/>
    <xf numFmtId="0" fontId="5" fillId="2" borderId="4" xfId="0" applyFont="1" applyFill="1" applyBorder="1"/>
    <xf numFmtId="0" fontId="9" fillId="5" borderId="4" xfId="0" applyFont="1" applyFill="1" applyBorder="1" applyAlignment="1">
      <alignment horizontal="center"/>
    </xf>
    <xf numFmtId="0" fontId="13" fillId="5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/>
    <xf numFmtId="0" fontId="6" fillId="4" borderId="4" xfId="0" applyFont="1" applyFill="1" applyBorder="1" applyAlignment="1">
      <alignment horizontal="center"/>
    </xf>
    <xf numFmtId="0" fontId="0" fillId="4" borderId="3" xfId="0" applyFill="1" applyBorder="1"/>
    <xf numFmtId="0" fontId="15" fillId="5" borderId="4" xfId="0" applyFont="1" applyFill="1" applyBorder="1" applyAlignment="1">
      <alignment horizontal="center"/>
    </xf>
    <xf numFmtId="164" fontId="15" fillId="5" borderId="4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4" borderId="4" xfId="0" applyFill="1" applyBorder="1" applyAlignment="1">
      <alignment horizontal="left" vertical="center"/>
    </xf>
    <xf numFmtId="164" fontId="0" fillId="4" borderId="4" xfId="0" applyNumberFormat="1" applyFill="1" applyBorder="1" applyAlignment="1">
      <alignment horizontal="center"/>
    </xf>
    <xf numFmtId="164" fontId="0" fillId="4" borderId="4" xfId="0" applyNumberFormat="1" applyFill="1" applyBorder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0DD8-49E7-43BC-BD0E-733B1839D905}">
  <dimension ref="A1:G79"/>
  <sheetViews>
    <sheetView workbookViewId="0">
      <selection activeCell="I6" sqref="I6"/>
    </sheetView>
  </sheetViews>
  <sheetFormatPr defaultRowHeight="15" x14ac:dyDescent="0.25"/>
  <cols>
    <col min="2" max="2" width="17.42578125" customWidth="1"/>
    <col min="3" max="3" width="16.140625" style="1" customWidth="1"/>
    <col min="4" max="4" width="18.28515625" customWidth="1"/>
    <col min="5" max="5" width="15.85546875" style="1" customWidth="1"/>
    <col min="6" max="6" width="42.7109375" customWidth="1"/>
  </cols>
  <sheetData>
    <row r="1" spans="1:7" ht="20.25" x14ac:dyDescent="0.25">
      <c r="A1" s="22" t="s">
        <v>199</v>
      </c>
      <c r="B1" s="22"/>
      <c r="C1" s="22"/>
      <c r="D1" s="22"/>
      <c r="E1" s="22"/>
      <c r="F1" s="22"/>
      <c r="G1" s="2"/>
    </row>
    <row r="2" spans="1:7" ht="20.25" x14ac:dyDescent="0.25">
      <c r="A2" s="22" t="s">
        <v>0</v>
      </c>
      <c r="B2" s="22"/>
      <c r="C2" s="22"/>
      <c r="D2" s="22"/>
      <c r="E2" s="22"/>
      <c r="F2" s="22"/>
      <c r="G2" s="2"/>
    </row>
    <row r="3" spans="1:7" ht="20.25" x14ac:dyDescent="0.25">
      <c r="A3" s="22" t="s">
        <v>1</v>
      </c>
      <c r="B3" s="22"/>
      <c r="C3" s="22"/>
      <c r="D3" s="22"/>
      <c r="E3" s="22"/>
      <c r="F3" s="22"/>
      <c r="G3" s="2"/>
    </row>
    <row r="4" spans="1:7" ht="18.75" x14ac:dyDescent="0.3">
      <c r="A4" s="35" t="s">
        <v>2</v>
      </c>
      <c r="B4" s="35" t="s">
        <v>3</v>
      </c>
      <c r="C4" s="36" t="s">
        <v>4</v>
      </c>
      <c r="D4" s="35" t="s">
        <v>5</v>
      </c>
      <c r="E4" s="36" t="s">
        <v>6</v>
      </c>
      <c r="F4" s="35" t="s">
        <v>7</v>
      </c>
    </row>
    <row r="5" spans="1:7" x14ac:dyDescent="0.25">
      <c r="A5" s="37">
        <v>1</v>
      </c>
      <c r="B5" s="38" t="s">
        <v>16</v>
      </c>
      <c r="C5" s="39">
        <v>200000</v>
      </c>
      <c r="D5" s="37" t="s">
        <v>41</v>
      </c>
      <c r="E5" s="40">
        <v>6200000</v>
      </c>
      <c r="F5" s="41" t="s">
        <v>69</v>
      </c>
    </row>
    <row r="6" spans="1:7" x14ac:dyDescent="0.25">
      <c r="A6" s="37"/>
      <c r="B6" s="38" t="s">
        <v>17</v>
      </c>
      <c r="C6" s="39">
        <v>5000000</v>
      </c>
      <c r="D6" s="37"/>
      <c r="E6" s="40"/>
      <c r="F6" s="41"/>
    </row>
    <row r="7" spans="1:7" x14ac:dyDescent="0.25">
      <c r="A7" s="37"/>
      <c r="B7" s="38" t="s">
        <v>190</v>
      </c>
      <c r="C7" s="39">
        <v>1000000</v>
      </c>
      <c r="D7" s="37"/>
      <c r="E7" s="40"/>
      <c r="F7" s="41"/>
    </row>
    <row r="8" spans="1:7" x14ac:dyDescent="0.25">
      <c r="A8" s="38">
        <v>2</v>
      </c>
      <c r="B8" s="38" t="s">
        <v>18</v>
      </c>
      <c r="C8" s="39">
        <v>200000</v>
      </c>
      <c r="D8" s="42" t="s">
        <v>190</v>
      </c>
      <c r="E8" s="39">
        <v>200000</v>
      </c>
      <c r="F8" s="43" t="s">
        <v>53</v>
      </c>
    </row>
    <row r="9" spans="1:7" x14ac:dyDescent="0.25">
      <c r="A9" s="38">
        <v>3</v>
      </c>
      <c r="B9" s="38" t="s">
        <v>19</v>
      </c>
      <c r="C9" s="39">
        <v>50000</v>
      </c>
      <c r="D9" s="42" t="s">
        <v>16</v>
      </c>
      <c r="E9" s="39">
        <v>50000</v>
      </c>
      <c r="F9" s="43" t="s">
        <v>54</v>
      </c>
    </row>
    <row r="10" spans="1:7" x14ac:dyDescent="0.25">
      <c r="A10" s="38">
        <v>4</v>
      </c>
      <c r="B10" s="38" t="s">
        <v>16</v>
      </c>
      <c r="C10" s="39">
        <v>1000000</v>
      </c>
      <c r="D10" s="42" t="s">
        <v>56</v>
      </c>
      <c r="E10" s="39">
        <v>1000000</v>
      </c>
      <c r="F10" s="43" t="s">
        <v>70</v>
      </c>
    </row>
    <row r="11" spans="1:7" x14ac:dyDescent="0.25">
      <c r="A11" s="38">
        <v>5</v>
      </c>
      <c r="B11" s="38" t="s">
        <v>64</v>
      </c>
      <c r="C11" s="39">
        <v>500000</v>
      </c>
      <c r="D11" s="42" t="s">
        <v>56</v>
      </c>
      <c r="E11" s="39">
        <v>500000</v>
      </c>
      <c r="F11" s="43" t="s">
        <v>71</v>
      </c>
    </row>
    <row r="12" spans="1:7" x14ac:dyDescent="0.25">
      <c r="A12" s="38">
        <v>6</v>
      </c>
      <c r="B12" s="38" t="s">
        <v>20</v>
      </c>
      <c r="C12" s="39">
        <v>1000</v>
      </c>
      <c r="D12" s="42" t="s">
        <v>190</v>
      </c>
      <c r="E12" s="39">
        <v>1000</v>
      </c>
      <c r="F12" s="43" t="s">
        <v>72</v>
      </c>
    </row>
    <row r="13" spans="1:7" x14ac:dyDescent="0.25">
      <c r="A13" s="38">
        <v>7</v>
      </c>
      <c r="B13" s="38" t="s">
        <v>21</v>
      </c>
      <c r="C13" s="39">
        <v>1000000</v>
      </c>
      <c r="D13" s="42" t="s">
        <v>42</v>
      </c>
      <c r="E13" s="39">
        <v>1000000</v>
      </c>
      <c r="F13" s="43" t="s">
        <v>73</v>
      </c>
    </row>
    <row r="14" spans="1:7" x14ac:dyDescent="0.25">
      <c r="A14" s="38">
        <v>8</v>
      </c>
      <c r="B14" s="38" t="s">
        <v>30</v>
      </c>
      <c r="C14" s="39">
        <v>100000</v>
      </c>
      <c r="D14" s="42" t="s">
        <v>190</v>
      </c>
      <c r="E14" s="39">
        <v>100000</v>
      </c>
      <c r="F14" s="43" t="s">
        <v>74</v>
      </c>
    </row>
    <row r="15" spans="1:7" x14ac:dyDescent="0.25">
      <c r="A15" s="38">
        <v>9</v>
      </c>
      <c r="B15" s="38" t="s">
        <v>31</v>
      </c>
      <c r="C15" s="39">
        <v>50000</v>
      </c>
      <c r="D15" s="42" t="s">
        <v>190</v>
      </c>
      <c r="E15" s="39">
        <v>50000</v>
      </c>
      <c r="F15" s="43" t="s">
        <v>75</v>
      </c>
    </row>
    <row r="16" spans="1:7" x14ac:dyDescent="0.25">
      <c r="A16" s="37">
        <v>10</v>
      </c>
      <c r="B16" s="38" t="s">
        <v>190</v>
      </c>
      <c r="C16" s="39">
        <v>1000000</v>
      </c>
      <c r="D16" s="42" t="s">
        <v>56</v>
      </c>
      <c r="E16" s="40">
        <v>1500000</v>
      </c>
      <c r="F16" s="41" t="s">
        <v>76</v>
      </c>
    </row>
    <row r="17" spans="1:6" x14ac:dyDescent="0.25">
      <c r="A17" s="37"/>
      <c r="B17" s="38" t="s">
        <v>61</v>
      </c>
      <c r="C17" s="39">
        <v>500000</v>
      </c>
      <c r="D17" s="42" t="s">
        <v>56</v>
      </c>
      <c r="E17" s="40"/>
      <c r="F17" s="41"/>
    </row>
    <row r="18" spans="1:6" x14ac:dyDescent="0.25">
      <c r="A18" s="38">
        <v>11</v>
      </c>
      <c r="B18" s="38" t="s">
        <v>63</v>
      </c>
      <c r="C18" s="39">
        <v>500000</v>
      </c>
      <c r="D18" s="42" t="s">
        <v>56</v>
      </c>
      <c r="E18" s="39">
        <v>500000</v>
      </c>
      <c r="F18" s="44" t="s">
        <v>71</v>
      </c>
    </row>
    <row r="19" spans="1:6" x14ac:dyDescent="0.25">
      <c r="A19" s="38">
        <v>12</v>
      </c>
      <c r="B19" s="38" t="s">
        <v>21</v>
      </c>
      <c r="C19" s="39">
        <v>200000</v>
      </c>
      <c r="D19" s="42" t="s">
        <v>42</v>
      </c>
      <c r="E19" s="39">
        <v>200000</v>
      </c>
      <c r="F19" s="44" t="s">
        <v>73</v>
      </c>
    </row>
    <row r="20" spans="1:6" x14ac:dyDescent="0.25">
      <c r="A20" s="38">
        <v>13</v>
      </c>
      <c r="B20" s="38" t="s">
        <v>16</v>
      </c>
      <c r="C20" s="39">
        <v>500000</v>
      </c>
      <c r="D20" s="42" t="s">
        <v>56</v>
      </c>
      <c r="E20" s="39">
        <v>500000</v>
      </c>
      <c r="F20" s="43" t="s">
        <v>70</v>
      </c>
    </row>
    <row r="21" spans="1:6" x14ac:dyDescent="0.25">
      <c r="A21" s="38">
        <v>14</v>
      </c>
      <c r="B21" s="38" t="s">
        <v>21</v>
      </c>
      <c r="C21" s="39">
        <v>300000</v>
      </c>
      <c r="D21" s="42" t="s">
        <v>16</v>
      </c>
      <c r="E21" s="45">
        <v>300000</v>
      </c>
      <c r="F21" s="43" t="s">
        <v>77</v>
      </c>
    </row>
    <row r="22" spans="1:6" x14ac:dyDescent="0.25">
      <c r="A22" s="38">
        <v>15</v>
      </c>
      <c r="B22" s="38" t="s">
        <v>190</v>
      </c>
      <c r="C22" s="39">
        <v>200000</v>
      </c>
      <c r="D22" s="42" t="s">
        <v>63</v>
      </c>
      <c r="E22" s="39">
        <v>200000</v>
      </c>
      <c r="F22" s="43" t="s">
        <v>78</v>
      </c>
    </row>
    <row r="23" spans="1:6" x14ac:dyDescent="0.25">
      <c r="A23" s="38">
        <v>16</v>
      </c>
      <c r="B23" s="38" t="s">
        <v>42</v>
      </c>
      <c r="C23" s="39">
        <v>20000</v>
      </c>
      <c r="D23" s="42" t="s">
        <v>43</v>
      </c>
      <c r="E23" s="39">
        <v>20000</v>
      </c>
      <c r="F23" s="43" t="s">
        <v>79</v>
      </c>
    </row>
    <row r="24" spans="1:6" x14ac:dyDescent="0.25">
      <c r="A24" s="38">
        <v>17</v>
      </c>
      <c r="B24" s="38" t="s">
        <v>43</v>
      </c>
      <c r="C24" s="39">
        <v>20000</v>
      </c>
      <c r="D24" s="42" t="s">
        <v>21</v>
      </c>
      <c r="E24" s="39">
        <v>20000</v>
      </c>
      <c r="F24" s="43" t="s">
        <v>188</v>
      </c>
    </row>
    <row r="25" spans="1:6" x14ac:dyDescent="0.25">
      <c r="A25" s="37">
        <v>18</v>
      </c>
      <c r="B25" s="38" t="s">
        <v>190</v>
      </c>
      <c r="C25" s="39">
        <v>200000</v>
      </c>
      <c r="D25" s="37" t="s">
        <v>63</v>
      </c>
      <c r="E25" s="40">
        <v>300000</v>
      </c>
      <c r="F25" s="37" t="s">
        <v>80</v>
      </c>
    </row>
    <row r="26" spans="1:6" x14ac:dyDescent="0.25">
      <c r="A26" s="37"/>
      <c r="B26" s="38" t="s">
        <v>33</v>
      </c>
      <c r="C26" s="39">
        <v>100000</v>
      </c>
      <c r="D26" s="37"/>
      <c r="E26" s="40"/>
      <c r="F26" s="37"/>
    </row>
    <row r="27" spans="1:6" x14ac:dyDescent="0.25">
      <c r="A27" s="38">
        <v>19</v>
      </c>
      <c r="B27" s="38" t="s">
        <v>66</v>
      </c>
      <c r="C27" s="39">
        <v>100000</v>
      </c>
      <c r="D27" s="42" t="s">
        <v>61</v>
      </c>
      <c r="E27" s="39">
        <v>100000</v>
      </c>
      <c r="F27" s="43" t="s">
        <v>81</v>
      </c>
    </row>
    <row r="28" spans="1:6" x14ac:dyDescent="0.25">
      <c r="A28" s="38">
        <v>20</v>
      </c>
      <c r="B28" s="38" t="s">
        <v>190</v>
      </c>
      <c r="C28" s="39">
        <v>100000</v>
      </c>
      <c r="D28" s="42" t="s">
        <v>66</v>
      </c>
      <c r="E28" s="39">
        <v>100000</v>
      </c>
      <c r="F28" s="43" t="s">
        <v>82</v>
      </c>
    </row>
    <row r="29" spans="1:6" x14ac:dyDescent="0.25">
      <c r="A29" s="38">
        <v>21</v>
      </c>
      <c r="B29" s="38" t="s">
        <v>34</v>
      </c>
      <c r="C29" s="39">
        <v>10000</v>
      </c>
      <c r="D29" s="42" t="s">
        <v>190</v>
      </c>
      <c r="E29" s="39">
        <v>10000</v>
      </c>
      <c r="F29" s="43" t="s">
        <v>83</v>
      </c>
    </row>
    <row r="30" spans="1:6" x14ac:dyDescent="0.25">
      <c r="A30" s="38">
        <v>22</v>
      </c>
      <c r="B30" s="38" t="s">
        <v>35</v>
      </c>
      <c r="C30" s="39">
        <v>2000</v>
      </c>
      <c r="D30" s="42" t="s">
        <v>16</v>
      </c>
      <c r="E30" s="39">
        <v>2000</v>
      </c>
      <c r="F30" s="43" t="s">
        <v>83</v>
      </c>
    </row>
    <row r="31" spans="1:6" x14ac:dyDescent="0.25">
      <c r="A31" s="38">
        <v>23</v>
      </c>
      <c r="B31" s="38" t="s">
        <v>18</v>
      </c>
      <c r="C31" s="39">
        <v>3500000</v>
      </c>
      <c r="D31" s="42" t="s">
        <v>44</v>
      </c>
      <c r="E31" s="39">
        <v>3500000</v>
      </c>
      <c r="F31" s="43" t="s">
        <v>53</v>
      </c>
    </row>
    <row r="32" spans="1:6" x14ac:dyDescent="0.25">
      <c r="A32" s="37">
        <v>24</v>
      </c>
      <c r="B32" s="42" t="s">
        <v>22</v>
      </c>
      <c r="C32" s="39">
        <v>10000</v>
      </c>
      <c r="D32" s="42" t="s">
        <v>19</v>
      </c>
      <c r="E32" s="39">
        <v>10000</v>
      </c>
      <c r="F32" s="41" t="s">
        <v>84</v>
      </c>
    </row>
    <row r="33" spans="1:6" x14ac:dyDescent="0.25">
      <c r="A33" s="37"/>
      <c r="B33" s="42" t="s">
        <v>22</v>
      </c>
      <c r="C33" s="39">
        <v>10000</v>
      </c>
      <c r="D33" s="42" t="s">
        <v>18</v>
      </c>
      <c r="E33" s="39">
        <v>10000</v>
      </c>
      <c r="F33" s="41"/>
    </row>
    <row r="34" spans="1:6" x14ac:dyDescent="0.25">
      <c r="A34" s="38">
        <v>25</v>
      </c>
      <c r="B34" s="38" t="s">
        <v>23</v>
      </c>
      <c r="C34" s="39">
        <v>5000</v>
      </c>
      <c r="D34" s="42" t="s">
        <v>16</v>
      </c>
      <c r="E34" s="39">
        <v>5000</v>
      </c>
      <c r="F34" s="43" t="s">
        <v>85</v>
      </c>
    </row>
    <row r="35" spans="1:6" x14ac:dyDescent="0.25">
      <c r="A35" s="38">
        <v>26</v>
      </c>
      <c r="B35" s="38" t="s">
        <v>16</v>
      </c>
      <c r="C35" s="39">
        <v>10000</v>
      </c>
      <c r="D35" s="42" t="s">
        <v>33</v>
      </c>
      <c r="E35" s="39">
        <v>10000</v>
      </c>
      <c r="F35" s="43" t="s">
        <v>86</v>
      </c>
    </row>
    <row r="36" spans="1:6" x14ac:dyDescent="0.25">
      <c r="A36" s="37">
        <v>27</v>
      </c>
      <c r="B36" s="38" t="s">
        <v>17</v>
      </c>
      <c r="C36" s="39">
        <v>100000</v>
      </c>
      <c r="D36" s="37" t="s">
        <v>65</v>
      </c>
      <c r="E36" s="40">
        <v>1100000</v>
      </c>
      <c r="F36" s="41" t="s">
        <v>87</v>
      </c>
    </row>
    <row r="37" spans="1:6" x14ac:dyDescent="0.25">
      <c r="A37" s="37"/>
      <c r="B37" s="38" t="s">
        <v>190</v>
      </c>
      <c r="C37" s="39">
        <v>1000000</v>
      </c>
      <c r="D37" s="37"/>
      <c r="E37" s="40"/>
      <c r="F37" s="41"/>
    </row>
    <row r="38" spans="1:6" x14ac:dyDescent="0.25">
      <c r="A38" s="37"/>
      <c r="B38" s="38" t="s">
        <v>65</v>
      </c>
      <c r="C38" s="39">
        <v>1100000</v>
      </c>
      <c r="D38" s="42" t="s">
        <v>41</v>
      </c>
      <c r="E38" s="39">
        <v>1100000</v>
      </c>
      <c r="F38" s="43" t="s">
        <v>88</v>
      </c>
    </row>
    <row r="39" spans="1:6" x14ac:dyDescent="0.25">
      <c r="A39" s="38">
        <v>28</v>
      </c>
      <c r="B39" s="38" t="s">
        <v>24</v>
      </c>
      <c r="C39" s="39">
        <v>1000000</v>
      </c>
      <c r="D39" s="42" t="s">
        <v>44</v>
      </c>
      <c r="E39" s="39">
        <v>1000000</v>
      </c>
      <c r="F39" s="43" t="s">
        <v>89</v>
      </c>
    </row>
    <row r="40" spans="1:6" x14ac:dyDescent="0.25">
      <c r="A40" s="38">
        <v>29</v>
      </c>
      <c r="B40" s="38" t="s">
        <v>25</v>
      </c>
      <c r="C40" s="39">
        <v>10000</v>
      </c>
      <c r="D40" s="42" t="s">
        <v>190</v>
      </c>
      <c r="E40" s="39">
        <v>10000</v>
      </c>
      <c r="F40" s="43" t="s">
        <v>109</v>
      </c>
    </row>
    <row r="41" spans="1:6" x14ac:dyDescent="0.25">
      <c r="A41" s="38">
        <v>30</v>
      </c>
      <c r="B41" s="38" t="s">
        <v>20</v>
      </c>
      <c r="C41" s="39">
        <v>5000</v>
      </c>
      <c r="D41" s="42" t="s">
        <v>190</v>
      </c>
      <c r="E41" s="39">
        <v>5000</v>
      </c>
      <c r="F41" s="43" t="s">
        <v>83</v>
      </c>
    </row>
    <row r="42" spans="1:6" x14ac:dyDescent="0.25">
      <c r="A42" s="37">
        <v>31</v>
      </c>
      <c r="B42" s="38" t="s">
        <v>27</v>
      </c>
      <c r="C42" s="39">
        <v>5000</v>
      </c>
      <c r="D42" s="42" t="s">
        <v>16</v>
      </c>
      <c r="E42" s="45">
        <v>5000</v>
      </c>
      <c r="F42" s="41" t="s">
        <v>90</v>
      </c>
    </row>
    <row r="43" spans="1:6" x14ac:dyDescent="0.25">
      <c r="A43" s="37"/>
      <c r="B43" s="38" t="s">
        <v>26</v>
      </c>
      <c r="C43" s="39">
        <v>10000</v>
      </c>
      <c r="D43" s="42" t="s">
        <v>16</v>
      </c>
      <c r="E43" s="39">
        <v>10000</v>
      </c>
      <c r="F43" s="41"/>
    </row>
    <row r="44" spans="1:6" x14ac:dyDescent="0.25">
      <c r="A44" s="37"/>
      <c r="B44" s="38" t="s">
        <v>21</v>
      </c>
      <c r="C44" s="39">
        <v>1000000</v>
      </c>
      <c r="D44" s="42" t="s">
        <v>42</v>
      </c>
      <c r="E44" s="39">
        <v>1000000</v>
      </c>
      <c r="F44" s="41"/>
    </row>
    <row r="45" spans="1:6" x14ac:dyDescent="0.25">
      <c r="A45" s="37"/>
      <c r="B45" s="38" t="s">
        <v>21</v>
      </c>
      <c r="C45" s="39">
        <v>100000</v>
      </c>
      <c r="D45" s="42" t="s">
        <v>16</v>
      </c>
      <c r="E45" s="39">
        <v>100000</v>
      </c>
      <c r="F45" s="44" t="s">
        <v>110</v>
      </c>
    </row>
    <row r="46" spans="1:6" x14ac:dyDescent="0.25">
      <c r="A46" s="38">
        <v>32</v>
      </c>
      <c r="B46" s="38" t="s">
        <v>16</v>
      </c>
      <c r="C46" s="39">
        <v>500000</v>
      </c>
      <c r="D46" s="42" t="s">
        <v>56</v>
      </c>
      <c r="E46" s="39">
        <v>500000</v>
      </c>
      <c r="F46" s="43" t="s">
        <v>70</v>
      </c>
    </row>
    <row r="47" spans="1:6" x14ac:dyDescent="0.25">
      <c r="A47" s="38">
        <v>33</v>
      </c>
      <c r="B47" s="42" t="s">
        <v>62</v>
      </c>
      <c r="C47" s="39">
        <v>800000</v>
      </c>
      <c r="D47" s="45" t="s">
        <v>56</v>
      </c>
      <c r="E47" s="45">
        <v>800000</v>
      </c>
      <c r="F47" s="43" t="s">
        <v>71</v>
      </c>
    </row>
    <row r="48" spans="1:6" x14ac:dyDescent="0.25">
      <c r="A48" s="38">
        <v>34</v>
      </c>
      <c r="B48" s="38" t="s">
        <v>32</v>
      </c>
      <c r="C48" s="39">
        <v>100000</v>
      </c>
      <c r="D48" s="42" t="s">
        <v>62</v>
      </c>
      <c r="E48" s="39">
        <v>100000</v>
      </c>
      <c r="F48" s="43" t="s">
        <v>91</v>
      </c>
    </row>
    <row r="49" spans="1:6" x14ac:dyDescent="0.25">
      <c r="A49" s="38">
        <v>35</v>
      </c>
      <c r="B49" s="38" t="s">
        <v>56</v>
      </c>
      <c r="C49" s="39">
        <v>100000</v>
      </c>
      <c r="D49" s="42" t="s">
        <v>32</v>
      </c>
      <c r="E49" s="39">
        <v>100000</v>
      </c>
      <c r="F49" s="43" t="s">
        <v>187</v>
      </c>
    </row>
    <row r="50" spans="1:6" x14ac:dyDescent="0.25">
      <c r="A50" s="38">
        <v>36</v>
      </c>
      <c r="B50" s="38" t="s">
        <v>190</v>
      </c>
      <c r="C50" s="42">
        <v>50000</v>
      </c>
      <c r="D50" s="42" t="s">
        <v>16</v>
      </c>
      <c r="E50" s="38">
        <v>50000</v>
      </c>
      <c r="F50" s="43" t="s">
        <v>111</v>
      </c>
    </row>
    <row r="51" spans="1:6" x14ac:dyDescent="0.25">
      <c r="A51" s="38">
        <v>37</v>
      </c>
      <c r="B51" s="38" t="s">
        <v>190</v>
      </c>
      <c r="C51" s="42">
        <v>100000</v>
      </c>
      <c r="D51" s="42" t="s">
        <v>45</v>
      </c>
      <c r="E51" s="38">
        <v>100000</v>
      </c>
      <c r="F51" s="43" t="s">
        <v>92</v>
      </c>
    </row>
    <row r="52" spans="1:6" x14ac:dyDescent="0.25">
      <c r="A52" s="38">
        <v>38</v>
      </c>
      <c r="B52" s="38" t="s">
        <v>28</v>
      </c>
      <c r="C52" s="39">
        <v>50000</v>
      </c>
      <c r="D52" s="42" t="s">
        <v>190</v>
      </c>
      <c r="E52" s="39">
        <v>50000</v>
      </c>
      <c r="F52" s="43" t="s">
        <v>93</v>
      </c>
    </row>
    <row r="53" spans="1:6" x14ac:dyDescent="0.25">
      <c r="A53" s="38">
        <v>39</v>
      </c>
      <c r="B53" s="38" t="s">
        <v>29</v>
      </c>
      <c r="C53" s="39">
        <v>10000</v>
      </c>
      <c r="D53" s="42" t="s">
        <v>21</v>
      </c>
      <c r="E53" s="39">
        <v>10000</v>
      </c>
      <c r="F53" s="43" t="s">
        <v>94</v>
      </c>
    </row>
    <row r="54" spans="1:6" x14ac:dyDescent="0.25">
      <c r="A54" s="38">
        <v>40</v>
      </c>
      <c r="B54" s="38" t="s">
        <v>36</v>
      </c>
      <c r="C54" s="39">
        <v>10000</v>
      </c>
      <c r="D54" s="38" t="s">
        <v>46</v>
      </c>
      <c r="E54" s="39">
        <v>10000</v>
      </c>
      <c r="F54" s="43" t="s">
        <v>95</v>
      </c>
    </row>
    <row r="55" spans="1:6" x14ac:dyDescent="0.25">
      <c r="A55" s="38">
        <v>41</v>
      </c>
      <c r="B55" s="38" t="s">
        <v>25</v>
      </c>
      <c r="C55" s="39">
        <v>5000</v>
      </c>
      <c r="D55" s="38" t="s">
        <v>47</v>
      </c>
      <c r="E55" s="39">
        <v>5000</v>
      </c>
      <c r="F55" s="43" t="s">
        <v>112</v>
      </c>
    </row>
    <row r="56" spans="1:6" x14ac:dyDescent="0.25">
      <c r="A56" s="38">
        <v>42</v>
      </c>
      <c r="B56" s="38" t="s">
        <v>190</v>
      </c>
      <c r="C56" s="39">
        <v>700000</v>
      </c>
      <c r="D56" s="42" t="s">
        <v>62</v>
      </c>
      <c r="E56" s="39">
        <v>700000</v>
      </c>
      <c r="F56" s="43" t="s">
        <v>96</v>
      </c>
    </row>
    <row r="57" spans="1:6" x14ac:dyDescent="0.25">
      <c r="A57" s="38">
        <v>43</v>
      </c>
      <c r="B57" s="38" t="s">
        <v>33</v>
      </c>
      <c r="C57" s="39">
        <v>400000</v>
      </c>
      <c r="D57" s="42" t="s">
        <v>61</v>
      </c>
      <c r="E57" s="39">
        <v>400000</v>
      </c>
      <c r="F57" s="43" t="s">
        <v>97</v>
      </c>
    </row>
    <row r="58" spans="1:6" x14ac:dyDescent="0.25">
      <c r="A58" s="38">
        <v>44</v>
      </c>
      <c r="B58" s="38" t="s">
        <v>190</v>
      </c>
      <c r="C58" s="39">
        <v>500000</v>
      </c>
      <c r="D58" s="42" t="s">
        <v>56</v>
      </c>
      <c r="E58" s="39">
        <v>500000</v>
      </c>
      <c r="F58" s="43" t="s">
        <v>70</v>
      </c>
    </row>
    <row r="59" spans="1:6" x14ac:dyDescent="0.25">
      <c r="A59" s="38">
        <v>45</v>
      </c>
      <c r="B59" s="38" t="s">
        <v>26</v>
      </c>
      <c r="C59" s="39">
        <v>10000</v>
      </c>
      <c r="D59" s="42" t="s">
        <v>190</v>
      </c>
      <c r="E59" s="39">
        <v>10000</v>
      </c>
      <c r="F59" s="43" t="s">
        <v>83</v>
      </c>
    </row>
    <row r="60" spans="1:6" x14ac:dyDescent="0.25">
      <c r="A60" s="38">
        <v>46</v>
      </c>
      <c r="B60" s="38" t="s">
        <v>37</v>
      </c>
      <c r="C60" s="39">
        <v>10000</v>
      </c>
      <c r="D60" s="42" t="s">
        <v>190</v>
      </c>
      <c r="E60" s="39">
        <v>10000</v>
      </c>
      <c r="F60" s="43" t="s">
        <v>98</v>
      </c>
    </row>
    <row r="61" spans="1:6" x14ac:dyDescent="0.25">
      <c r="A61" s="38">
        <v>47</v>
      </c>
      <c r="B61" s="38" t="s">
        <v>190</v>
      </c>
      <c r="C61" s="39">
        <v>5000</v>
      </c>
      <c r="D61" s="42" t="s">
        <v>19</v>
      </c>
      <c r="E61" s="39">
        <v>5000</v>
      </c>
      <c r="F61" s="43" t="s">
        <v>99</v>
      </c>
    </row>
    <row r="62" spans="1:6" x14ac:dyDescent="0.25">
      <c r="A62" s="38">
        <v>48</v>
      </c>
      <c r="B62" s="38" t="s">
        <v>38</v>
      </c>
      <c r="C62" s="39">
        <v>10000</v>
      </c>
      <c r="D62" s="42" t="s">
        <v>190</v>
      </c>
      <c r="E62" s="39">
        <v>10000</v>
      </c>
      <c r="F62" s="43" t="s">
        <v>100</v>
      </c>
    </row>
    <row r="63" spans="1:6" x14ac:dyDescent="0.25">
      <c r="A63" s="38">
        <v>49</v>
      </c>
      <c r="B63" s="38" t="s">
        <v>39</v>
      </c>
      <c r="C63" s="39">
        <v>10000</v>
      </c>
      <c r="D63" s="42" t="s">
        <v>190</v>
      </c>
      <c r="E63" s="39">
        <v>10000</v>
      </c>
      <c r="F63" s="43" t="s">
        <v>101</v>
      </c>
    </row>
    <row r="64" spans="1:6" x14ac:dyDescent="0.25">
      <c r="A64" s="38">
        <v>50</v>
      </c>
      <c r="B64" s="38" t="s">
        <v>40</v>
      </c>
      <c r="C64" s="39">
        <v>10000</v>
      </c>
      <c r="D64" s="42" t="s">
        <v>16</v>
      </c>
      <c r="E64" s="39">
        <v>10000</v>
      </c>
      <c r="F64" s="43" t="s">
        <v>102</v>
      </c>
    </row>
    <row r="65" spans="1:6" x14ac:dyDescent="0.25">
      <c r="A65" s="38">
        <v>51</v>
      </c>
      <c r="B65" s="38" t="s">
        <v>40</v>
      </c>
      <c r="C65" s="39">
        <v>10000</v>
      </c>
      <c r="D65" s="42" t="s">
        <v>48</v>
      </c>
      <c r="E65" s="39">
        <v>10000</v>
      </c>
      <c r="F65" s="43" t="s">
        <v>103</v>
      </c>
    </row>
    <row r="66" spans="1:6" x14ac:dyDescent="0.25">
      <c r="A66" s="38">
        <v>52</v>
      </c>
      <c r="B66" s="38" t="s">
        <v>192</v>
      </c>
      <c r="C66" s="39">
        <v>20000</v>
      </c>
      <c r="D66" s="38" t="s">
        <v>191</v>
      </c>
      <c r="E66" s="39">
        <v>20000</v>
      </c>
      <c r="F66" s="43" t="s">
        <v>193</v>
      </c>
    </row>
    <row r="67" spans="1:6" x14ac:dyDescent="0.25">
      <c r="A67" s="38">
        <v>53</v>
      </c>
      <c r="B67" s="38" t="s">
        <v>21</v>
      </c>
      <c r="C67" s="39">
        <v>50000</v>
      </c>
      <c r="D67" s="42" t="s">
        <v>190</v>
      </c>
      <c r="E67" s="39">
        <v>50000</v>
      </c>
      <c r="F67" s="43" t="s">
        <v>77</v>
      </c>
    </row>
    <row r="68" spans="1:6" x14ac:dyDescent="0.25">
      <c r="A68" s="38">
        <v>54</v>
      </c>
      <c r="B68" s="38" t="s">
        <v>16</v>
      </c>
      <c r="C68" s="39">
        <v>90000</v>
      </c>
      <c r="D68" s="42" t="s">
        <v>194</v>
      </c>
      <c r="E68" s="39">
        <v>90000</v>
      </c>
      <c r="F68" s="43" t="s">
        <v>195</v>
      </c>
    </row>
    <row r="69" spans="1:6" x14ac:dyDescent="0.25">
      <c r="A69" s="38">
        <v>55</v>
      </c>
      <c r="B69" s="43" t="s">
        <v>189</v>
      </c>
      <c r="C69" s="39">
        <v>5000000</v>
      </c>
      <c r="D69" s="42" t="s">
        <v>196</v>
      </c>
      <c r="E69" s="39">
        <v>5000000</v>
      </c>
      <c r="F69" s="43"/>
    </row>
    <row r="70" spans="1:6" x14ac:dyDescent="0.25">
      <c r="A70" s="38">
        <v>56</v>
      </c>
      <c r="B70" s="38" t="s">
        <v>198</v>
      </c>
      <c r="C70" s="39">
        <v>100000</v>
      </c>
      <c r="D70" s="43" t="s">
        <v>197</v>
      </c>
      <c r="E70" s="39">
        <v>100000</v>
      </c>
      <c r="F70" s="43"/>
    </row>
    <row r="71" spans="1:6" x14ac:dyDescent="0.25">
      <c r="A71" s="43"/>
      <c r="B71" s="43"/>
      <c r="C71" s="46">
        <f>SUM(dracctamt)</f>
        <v>24178000</v>
      </c>
      <c r="D71" s="43"/>
      <c r="E71" s="46">
        <f>SUM(cracctamt)</f>
        <v>24178000</v>
      </c>
      <c r="F71" s="43"/>
    </row>
    <row r="79" spans="1:6" x14ac:dyDescent="0.25">
      <c r="C79" s="4"/>
    </row>
  </sheetData>
  <mergeCells count="22">
    <mergeCell ref="A32:A33"/>
    <mergeCell ref="A36:A38"/>
    <mergeCell ref="A42:A45"/>
    <mergeCell ref="F42:F44"/>
    <mergeCell ref="F32:F33"/>
    <mergeCell ref="D36:D37"/>
    <mergeCell ref="E36:E37"/>
    <mergeCell ref="F36:F37"/>
    <mergeCell ref="F25:F26"/>
    <mergeCell ref="E25:E26"/>
    <mergeCell ref="D25:D26"/>
    <mergeCell ref="A25:A26"/>
    <mergeCell ref="A1:F1"/>
    <mergeCell ref="A2:F2"/>
    <mergeCell ref="A3:F3"/>
    <mergeCell ref="A5:A7"/>
    <mergeCell ref="A16:A17"/>
    <mergeCell ref="F5:F7"/>
    <mergeCell ref="E16:E17"/>
    <mergeCell ref="F16:F17"/>
    <mergeCell ref="E5:E7"/>
    <mergeCell ref="D5:D7"/>
  </mergeCells>
  <dataValidations count="1">
    <dataValidation type="list" allowBlank="1" showInputMessage="1" showErrorMessage="1" sqref="B84:B155 B71:B82" xr:uid="{BB003F50-956B-45D9-971F-EF53C00EF5C9}">
      <formula1>Allaccounts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C96D-5D99-4EF5-B23B-BF065A4A643E}">
  <dimension ref="A1:K49"/>
  <sheetViews>
    <sheetView workbookViewId="0">
      <selection activeCell="K16" sqref="K16"/>
    </sheetView>
  </sheetViews>
  <sheetFormatPr defaultRowHeight="15" x14ac:dyDescent="0.25"/>
  <cols>
    <col min="1" max="1" width="9.28515625" bestFit="1" customWidth="1"/>
    <col min="2" max="2" width="21.28515625" customWidth="1"/>
    <col min="3" max="3" width="23.28515625" customWidth="1"/>
    <col min="4" max="5" width="14" bestFit="1" customWidth="1"/>
    <col min="6" max="6" width="14.140625" bestFit="1" customWidth="1"/>
  </cols>
  <sheetData>
    <row r="1" spans="1:11" ht="22.5" x14ac:dyDescent="0.25">
      <c r="A1" s="9" t="s">
        <v>199</v>
      </c>
      <c r="B1" s="9"/>
      <c r="C1" s="9"/>
      <c r="D1" s="9"/>
      <c r="E1" s="9"/>
      <c r="F1" s="9"/>
      <c r="G1" s="9"/>
    </row>
    <row r="2" spans="1:11" ht="22.5" x14ac:dyDescent="0.3">
      <c r="A2" s="29" t="s">
        <v>15</v>
      </c>
      <c r="B2" s="29"/>
      <c r="C2" s="29"/>
      <c r="D2" s="29"/>
      <c r="E2" s="29"/>
      <c r="F2" s="29"/>
      <c r="G2" s="29"/>
    </row>
    <row r="3" spans="1:11" ht="24" customHeight="1" x14ac:dyDescent="0.3">
      <c r="A3" s="29" t="s">
        <v>8</v>
      </c>
      <c r="B3" s="29"/>
      <c r="C3" s="29"/>
      <c r="D3" s="29"/>
      <c r="E3" s="29"/>
      <c r="F3" s="29"/>
      <c r="G3" s="29"/>
    </row>
    <row r="4" spans="1:11" ht="18.75" x14ac:dyDescent="0.3">
      <c r="A4" s="30" t="s">
        <v>14</v>
      </c>
      <c r="B4" s="30" t="s">
        <v>9</v>
      </c>
      <c r="C4" s="30" t="s">
        <v>10</v>
      </c>
      <c r="D4" s="30" t="s">
        <v>11</v>
      </c>
      <c r="E4" s="30" t="s">
        <v>12</v>
      </c>
      <c r="F4" s="30" t="s">
        <v>13</v>
      </c>
      <c r="G4" s="30" t="s">
        <v>57</v>
      </c>
      <c r="I4" s="34" t="s">
        <v>58</v>
      </c>
      <c r="J4" s="34" t="s">
        <v>59</v>
      </c>
      <c r="K4" s="34" t="s">
        <v>60</v>
      </c>
    </row>
    <row r="5" spans="1:11" x14ac:dyDescent="0.25">
      <c r="A5" s="11">
        <v>1</v>
      </c>
      <c r="B5" s="14" t="s">
        <v>190</v>
      </c>
      <c r="C5" s="14" t="s">
        <v>51</v>
      </c>
      <c r="D5" s="11">
        <f t="shared" ref="D5:D48" si="0">SUMIF(dracs,B5,dramts)</f>
        <v>4855000</v>
      </c>
      <c r="E5" s="11">
        <f t="shared" ref="E5:E48" si="1">SUMIF(cracs,B5,crams)</f>
        <v>516000</v>
      </c>
      <c r="F5" s="11">
        <f>IF(G5="Dr",D5-E5,E5-D5)</f>
        <v>4339000</v>
      </c>
      <c r="G5" s="14" t="s">
        <v>60</v>
      </c>
      <c r="I5" s="34" t="s">
        <v>51</v>
      </c>
      <c r="J5" s="34" t="s">
        <v>60</v>
      </c>
      <c r="K5" s="34" t="s">
        <v>59</v>
      </c>
    </row>
    <row r="6" spans="1:11" x14ac:dyDescent="0.25">
      <c r="A6" s="11">
        <v>2</v>
      </c>
      <c r="B6" s="14" t="s">
        <v>16</v>
      </c>
      <c r="C6" s="14" t="s">
        <v>51</v>
      </c>
      <c r="D6" s="11">
        <f t="shared" si="0"/>
        <v>2300000</v>
      </c>
      <c r="E6" s="11">
        <f t="shared" si="1"/>
        <v>532000</v>
      </c>
      <c r="F6" s="11">
        <f t="shared" ref="F6:F48" si="2">IF(G6="Dr",D6-E6,E6-D6)</f>
        <v>1768000</v>
      </c>
      <c r="G6" s="14" t="s">
        <v>60</v>
      </c>
      <c r="I6" s="34" t="s">
        <v>41</v>
      </c>
      <c r="J6" s="34" t="s">
        <v>59</v>
      </c>
      <c r="K6" s="34"/>
    </row>
    <row r="7" spans="1:11" x14ac:dyDescent="0.25">
      <c r="A7" s="11">
        <v>3</v>
      </c>
      <c r="B7" s="14" t="s">
        <v>17</v>
      </c>
      <c r="C7" s="14" t="s">
        <v>51</v>
      </c>
      <c r="D7" s="11">
        <f t="shared" si="0"/>
        <v>5100000</v>
      </c>
      <c r="E7" s="11">
        <f t="shared" si="1"/>
        <v>0</v>
      </c>
      <c r="F7" s="11">
        <f t="shared" si="2"/>
        <v>5100000</v>
      </c>
      <c r="G7" s="14" t="s">
        <v>60</v>
      </c>
      <c r="I7" s="34" t="s">
        <v>200</v>
      </c>
      <c r="J7" s="34" t="s">
        <v>60</v>
      </c>
      <c r="K7" s="34"/>
    </row>
    <row r="8" spans="1:11" x14ac:dyDescent="0.25">
      <c r="A8" s="11">
        <v>4</v>
      </c>
      <c r="B8" s="14" t="s">
        <v>18</v>
      </c>
      <c r="C8" s="14" t="s">
        <v>51</v>
      </c>
      <c r="D8" s="11">
        <f t="shared" si="0"/>
        <v>3700000</v>
      </c>
      <c r="E8" s="11">
        <f t="shared" si="1"/>
        <v>10000</v>
      </c>
      <c r="F8" s="11">
        <f t="shared" si="2"/>
        <v>3690000</v>
      </c>
      <c r="G8" s="14" t="s">
        <v>60</v>
      </c>
      <c r="I8" s="34" t="s">
        <v>49</v>
      </c>
      <c r="J8" s="34" t="s">
        <v>59</v>
      </c>
      <c r="K8" s="34"/>
    </row>
    <row r="9" spans="1:11" x14ac:dyDescent="0.25">
      <c r="A9" s="11">
        <v>5</v>
      </c>
      <c r="B9" s="14" t="s">
        <v>19</v>
      </c>
      <c r="C9" s="14" t="s">
        <v>51</v>
      </c>
      <c r="D9" s="11">
        <f t="shared" si="0"/>
        <v>50000</v>
      </c>
      <c r="E9" s="11">
        <f t="shared" si="1"/>
        <v>15000</v>
      </c>
      <c r="F9" s="11">
        <f t="shared" si="2"/>
        <v>35000</v>
      </c>
      <c r="G9" s="14" t="s">
        <v>60</v>
      </c>
    </row>
    <row r="10" spans="1:11" x14ac:dyDescent="0.25">
      <c r="A10" s="11">
        <v>6</v>
      </c>
      <c r="B10" s="14" t="s">
        <v>20</v>
      </c>
      <c r="C10" s="14" t="s">
        <v>200</v>
      </c>
      <c r="D10" s="11">
        <f t="shared" si="0"/>
        <v>6000</v>
      </c>
      <c r="E10" s="11">
        <f t="shared" si="1"/>
        <v>0</v>
      </c>
      <c r="F10" s="11">
        <f t="shared" si="2"/>
        <v>6000</v>
      </c>
      <c r="G10" s="14" t="s">
        <v>60</v>
      </c>
    </row>
    <row r="11" spans="1:11" x14ac:dyDescent="0.25">
      <c r="A11" s="11">
        <v>7</v>
      </c>
      <c r="B11" s="14" t="s">
        <v>21</v>
      </c>
      <c r="C11" s="14" t="s">
        <v>200</v>
      </c>
      <c r="D11" s="11">
        <f t="shared" si="0"/>
        <v>2650000</v>
      </c>
      <c r="E11" s="11">
        <f t="shared" si="1"/>
        <v>30000</v>
      </c>
      <c r="F11" s="11">
        <f t="shared" si="2"/>
        <v>2620000</v>
      </c>
      <c r="G11" s="14" t="s">
        <v>60</v>
      </c>
      <c r="I11" s="3"/>
    </row>
    <row r="12" spans="1:11" x14ac:dyDescent="0.25">
      <c r="A12" s="11">
        <v>8</v>
      </c>
      <c r="B12" s="14" t="s">
        <v>22</v>
      </c>
      <c r="C12" s="14" t="s">
        <v>200</v>
      </c>
      <c r="D12" s="11">
        <f t="shared" si="0"/>
        <v>20000</v>
      </c>
      <c r="E12" s="11">
        <f t="shared" si="1"/>
        <v>0</v>
      </c>
      <c r="F12" s="11">
        <f t="shared" si="2"/>
        <v>20000</v>
      </c>
      <c r="G12" s="14" t="s">
        <v>60</v>
      </c>
    </row>
    <row r="13" spans="1:11" x14ac:dyDescent="0.25">
      <c r="A13" s="11">
        <v>9</v>
      </c>
      <c r="B13" s="14" t="s">
        <v>23</v>
      </c>
      <c r="C13" s="14" t="s">
        <v>200</v>
      </c>
      <c r="D13" s="11">
        <f t="shared" si="0"/>
        <v>5000</v>
      </c>
      <c r="E13" s="11">
        <f t="shared" si="1"/>
        <v>0</v>
      </c>
      <c r="F13" s="11">
        <f t="shared" si="2"/>
        <v>5000</v>
      </c>
      <c r="G13" s="14" t="s">
        <v>60</v>
      </c>
    </row>
    <row r="14" spans="1:11" x14ac:dyDescent="0.25">
      <c r="A14" s="11">
        <v>10</v>
      </c>
      <c r="B14" s="14" t="s">
        <v>24</v>
      </c>
      <c r="C14" s="14" t="s">
        <v>51</v>
      </c>
      <c r="D14" s="11">
        <f t="shared" si="0"/>
        <v>1000000</v>
      </c>
      <c r="E14" s="11">
        <f t="shared" si="1"/>
        <v>0</v>
      </c>
      <c r="F14" s="11">
        <f t="shared" si="2"/>
        <v>1000000</v>
      </c>
      <c r="G14" s="14" t="s">
        <v>60</v>
      </c>
    </row>
    <row r="15" spans="1:11" x14ac:dyDescent="0.25">
      <c r="A15" s="11">
        <v>11</v>
      </c>
      <c r="B15" s="14" t="s">
        <v>25</v>
      </c>
      <c r="C15" s="14" t="s">
        <v>200</v>
      </c>
      <c r="D15" s="11">
        <f t="shared" si="0"/>
        <v>15000</v>
      </c>
      <c r="E15" s="11">
        <f t="shared" si="1"/>
        <v>0</v>
      </c>
      <c r="F15" s="11">
        <f>IF(G15="Dr",D15-E15,E15-D15)</f>
        <v>15000</v>
      </c>
      <c r="G15" s="14" t="s">
        <v>60</v>
      </c>
    </row>
    <row r="16" spans="1:11" x14ac:dyDescent="0.25">
      <c r="A16" s="11">
        <v>12</v>
      </c>
      <c r="B16" s="14" t="s">
        <v>26</v>
      </c>
      <c r="C16" s="14" t="s">
        <v>200</v>
      </c>
      <c r="D16" s="11">
        <f t="shared" si="0"/>
        <v>20000</v>
      </c>
      <c r="E16" s="11">
        <f t="shared" si="1"/>
        <v>0</v>
      </c>
      <c r="F16" s="11">
        <f t="shared" si="2"/>
        <v>20000</v>
      </c>
      <c r="G16" s="14" t="s">
        <v>60</v>
      </c>
    </row>
    <row r="17" spans="1:7" x14ac:dyDescent="0.25">
      <c r="A17" s="11">
        <v>13</v>
      </c>
      <c r="B17" s="14" t="s">
        <v>27</v>
      </c>
      <c r="C17" s="14" t="s">
        <v>200</v>
      </c>
      <c r="D17" s="11">
        <f t="shared" si="0"/>
        <v>5000</v>
      </c>
      <c r="E17" s="11">
        <f t="shared" si="1"/>
        <v>0</v>
      </c>
      <c r="F17" s="11">
        <f t="shared" si="2"/>
        <v>5000</v>
      </c>
      <c r="G17" s="14" t="s">
        <v>60</v>
      </c>
    </row>
    <row r="18" spans="1:7" x14ac:dyDescent="0.25">
      <c r="A18" s="11">
        <v>14</v>
      </c>
      <c r="B18" s="14" t="s">
        <v>28</v>
      </c>
      <c r="C18" s="14" t="s">
        <v>200</v>
      </c>
      <c r="D18" s="11">
        <f t="shared" si="0"/>
        <v>50000</v>
      </c>
      <c r="E18" s="11">
        <f t="shared" si="1"/>
        <v>0</v>
      </c>
      <c r="F18" s="11">
        <f t="shared" si="2"/>
        <v>50000</v>
      </c>
      <c r="G18" s="14" t="s">
        <v>60</v>
      </c>
    </row>
    <row r="19" spans="1:7" x14ac:dyDescent="0.25">
      <c r="A19" s="11">
        <v>15</v>
      </c>
      <c r="B19" s="14" t="s">
        <v>29</v>
      </c>
      <c r="C19" s="14" t="s">
        <v>200</v>
      </c>
      <c r="D19" s="11">
        <f t="shared" si="0"/>
        <v>10000</v>
      </c>
      <c r="E19" s="11">
        <f t="shared" si="1"/>
        <v>0</v>
      </c>
      <c r="F19" s="11">
        <f t="shared" si="2"/>
        <v>10000</v>
      </c>
      <c r="G19" s="14" t="s">
        <v>60</v>
      </c>
    </row>
    <row r="20" spans="1:7" x14ac:dyDescent="0.25">
      <c r="A20" s="11">
        <v>16</v>
      </c>
      <c r="B20" s="14" t="s">
        <v>30</v>
      </c>
      <c r="C20" s="14" t="s">
        <v>51</v>
      </c>
      <c r="D20" s="11">
        <f t="shared" si="0"/>
        <v>100000</v>
      </c>
      <c r="E20" s="11">
        <f t="shared" si="1"/>
        <v>0</v>
      </c>
      <c r="F20" s="11">
        <f t="shared" si="2"/>
        <v>100000</v>
      </c>
      <c r="G20" s="14" t="s">
        <v>60</v>
      </c>
    </row>
    <row r="21" spans="1:7" x14ac:dyDescent="0.25">
      <c r="A21" s="11">
        <v>17</v>
      </c>
      <c r="B21" s="14" t="s">
        <v>31</v>
      </c>
      <c r="C21" s="14" t="s">
        <v>51</v>
      </c>
      <c r="D21" s="11">
        <f t="shared" si="0"/>
        <v>50000</v>
      </c>
      <c r="E21" s="11">
        <f t="shared" si="1"/>
        <v>0</v>
      </c>
      <c r="F21" s="11">
        <f t="shared" si="2"/>
        <v>50000</v>
      </c>
      <c r="G21" s="14" t="s">
        <v>60</v>
      </c>
    </row>
    <row r="22" spans="1:7" x14ac:dyDescent="0.25">
      <c r="A22" s="11">
        <v>18</v>
      </c>
      <c r="B22" s="14" t="s">
        <v>33</v>
      </c>
      <c r="C22" s="14" t="s">
        <v>200</v>
      </c>
      <c r="D22" s="11">
        <f t="shared" si="0"/>
        <v>500000</v>
      </c>
      <c r="E22" s="11">
        <f t="shared" si="1"/>
        <v>10000</v>
      </c>
      <c r="F22" s="11">
        <f t="shared" si="2"/>
        <v>490000</v>
      </c>
      <c r="G22" s="14" t="s">
        <v>60</v>
      </c>
    </row>
    <row r="23" spans="1:7" x14ac:dyDescent="0.25">
      <c r="A23" s="11">
        <v>19</v>
      </c>
      <c r="B23" s="14" t="s">
        <v>34</v>
      </c>
      <c r="C23" s="14" t="s">
        <v>200</v>
      </c>
      <c r="D23" s="11">
        <f t="shared" si="0"/>
        <v>10000</v>
      </c>
      <c r="E23" s="11">
        <f t="shared" si="1"/>
        <v>0</v>
      </c>
      <c r="F23" s="11">
        <f>IF(G23="Dr",D23-E23,E23-D23)</f>
        <v>10000</v>
      </c>
      <c r="G23" s="14" t="s">
        <v>60</v>
      </c>
    </row>
    <row r="24" spans="1:7" x14ac:dyDescent="0.25">
      <c r="A24" s="11">
        <v>20</v>
      </c>
      <c r="B24" s="14" t="s">
        <v>35</v>
      </c>
      <c r="C24" s="14" t="s">
        <v>200</v>
      </c>
      <c r="D24" s="11">
        <f t="shared" si="0"/>
        <v>2000</v>
      </c>
      <c r="E24" s="11">
        <f t="shared" si="1"/>
        <v>0</v>
      </c>
      <c r="F24" s="11">
        <f t="shared" si="2"/>
        <v>2000</v>
      </c>
      <c r="G24" s="14" t="s">
        <v>60</v>
      </c>
    </row>
    <row r="25" spans="1:7" x14ac:dyDescent="0.25">
      <c r="A25" s="11">
        <v>21</v>
      </c>
      <c r="B25" s="14" t="s">
        <v>36</v>
      </c>
      <c r="C25" s="14" t="s">
        <v>200</v>
      </c>
      <c r="D25" s="11">
        <f t="shared" si="0"/>
        <v>10000</v>
      </c>
      <c r="E25" s="11">
        <f t="shared" si="1"/>
        <v>0</v>
      </c>
      <c r="F25" s="11">
        <f t="shared" si="2"/>
        <v>10000</v>
      </c>
      <c r="G25" s="14" t="s">
        <v>60</v>
      </c>
    </row>
    <row r="26" spans="1:7" x14ac:dyDescent="0.25">
      <c r="A26" s="11">
        <v>22</v>
      </c>
      <c r="B26" s="14" t="s">
        <v>37</v>
      </c>
      <c r="C26" s="14" t="s">
        <v>50</v>
      </c>
      <c r="D26" s="11">
        <f t="shared" si="0"/>
        <v>10000</v>
      </c>
      <c r="E26" s="11">
        <f t="shared" si="1"/>
        <v>0</v>
      </c>
      <c r="F26" s="11">
        <f t="shared" si="2"/>
        <v>10000</v>
      </c>
      <c r="G26" s="14" t="s">
        <v>60</v>
      </c>
    </row>
    <row r="27" spans="1:7" x14ac:dyDescent="0.25">
      <c r="A27" s="11">
        <v>23</v>
      </c>
      <c r="B27" s="14" t="s">
        <v>38</v>
      </c>
      <c r="C27" s="14" t="s">
        <v>200</v>
      </c>
      <c r="D27" s="11">
        <f t="shared" si="0"/>
        <v>10000</v>
      </c>
      <c r="E27" s="11">
        <f t="shared" si="1"/>
        <v>0</v>
      </c>
      <c r="F27" s="11">
        <f t="shared" si="2"/>
        <v>10000</v>
      </c>
      <c r="G27" s="14" t="s">
        <v>60</v>
      </c>
    </row>
    <row r="28" spans="1:7" x14ac:dyDescent="0.25">
      <c r="A28" s="11">
        <v>24</v>
      </c>
      <c r="B28" s="14" t="s">
        <v>39</v>
      </c>
      <c r="C28" s="14" t="s">
        <v>200</v>
      </c>
      <c r="D28" s="11">
        <f t="shared" si="0"/>
        <v>10000</v>
      </c>
      <c r="E28" s="11">
        <f t="shared" si="1"/>
        <v>0</v>
      </c>
      <c r="F28" s="11">
        <f t="shared" si="2"/>
        <v>10000</v>
      </c>
      <c r="G28" s="14" t="s">
        <v>60</v>
      </c>
    </row>
    <row r="29" spans="1:7" x14ac:dyDescent="0.25">
      <c r="A29" s="11">
        <v>25</v>
      </c>
      <c r="B29" s="14" t="s">
        <v>40</v>
      </c>
      <c r="C29" s="14" t="s">
        <v>200</v>
      </c>
      <c r="D29" s="11">
        <f t="shared" si="0"/>
        <v>20000</v>
      </c>
      <c r="E29" s="11">
        <f t="shared" si="1"/>
        <v>0</v>
      </c>
      <c r="F29" s="11">
        <f t="shared" si="2"/>
        <v>20000</v>
      </c>
      <c r="G29" s="14" t="s">
        <v>60</v>
      </c>
    </row>
    <row r="30" spans="1:7" x14ac:dyDescent="0.25">
      <c r="A30" s="11">
        <v>26</v>
      </c>
      <c r="B30" s="14" t="s">
        <v>41</v>
      </c>
      <c r="C30" s="14" t="s">
        <v>41</v>
      </c>
      <c r="D30" s="11">
        <f t="shared" si="0"/>
        <v>0</v>
      </c>
      <c r="E30" s="11">
        <f t="shared" si="1"/>
        <v>7300000</v>
      </c>
      <c r="F30" s="11">
        <f t="shared" si="2"/>
        <v>7300000</v>
      </c>
      <c r="G30" s="14" t="s">
        <v>59</v>
      </c>
    </row>
    <row r="31" spans="1:7" x14ac:dyDescent="0.25">
      <c r="A31" s="11">
        <v>27</v>
      </c>
      <c r="B31" s="14" t="s">
        <v>32</v>
      </c>
      <c r="C31" s="14" t="s">
        <v>200</v>
      </c>
      <c r="D31" s="11">
        <f t="shared" si="0"/>
        <v>100000</v>
      </c>
      <c r="E31" s="11">
        <f t="shared" si="1"/>
        <v>100000</v>
      </c>
      <c r="F31" s="11">
        <f t="shared" si="2"/>
        <v>0</v>
      </c>
      <c r="G31" s="14"/>
    </row>
    <row r="32" spans="1:7" x14ac:dyDescent="0.25">
      <c r="A32" s="11">
        <v>28</v>
      </c>
      <c r="B32" s="14" t="s">
        <v>42</v>
      </c>
      <c r="C32" s="14" t="s">
        <v>49</v>
      </c>
      <c r="D32" s="11">
        <f t="shared" si="0"/>
        <v>20000</v>
      </c>
      <c r="E32" s="11">
        <f t="shared" si="1"/>
        <v>2200000</v>
      </c>
      <c r="F32" s="11">
        <f t="shared" si="2"/>
        <v>2180000</v>
      </c>
      <c r="G32" s="14" t="s">
        <v>59</v>
      </c>
    </row>
    <row r="33" spans="1:7" x14ac:dyDescent="0.25">
      <c r="A33" s="11">
        <v>29</v>
      </c>
      <c r="B33" s="14" t="s">
        <v>45</v>
      </c>
      <c r="C33" s="14" t="s">
        <v>55</v>
      </c>
      <c r="D33" s="11">
        <f t="shared" si="0"/>
        <v>0</v>
      </c>
      <c r="E33" s="11">
        <f t="shared" si="1"/>
        <v>100000</v>
      </c>
      <c r="F33" s="11">
        <f t="shared" si="2"/>
        <v>100000</v>
      </c>
      <c r="G33" s="14" t="s">
        <v>59</v>
      </c>
    </row>
    <row r="34" spans="1:7" x14ac:dyDescent="0.25">
      <c r="A34" s="11">
        <v>30</v>
      </c>
      <c r="B34" s="14" t="s">
        <v>43</v>
      </c>
      <c r="C34" s="14" t="s">
        <v>201</v>
      </c>
      <c r="D34" s="11">
        <f t="shared" si="0"/>
        <v>20000</v>
      </c>
      <c r="E34" s="11">
        <f t="shared" si="1"/>
        <v>20000</v>
      </c>
      <c r="F34" s="11">
        <f t="shared" si="2"/>
        <v>0</v>
      </c>
      <c r="G34" s="14"/>
    </row>
    <row r="35" spans="1:7" x14ac:dyDescent="0.25">
      <c r="A35" s="11">
        <v>31</v>
      </c>
      <c r="B35" s="14" t="s">
        <v>44</v>
      </c>
      <c r="C35" s="14" t="s">
        <v>49</v>
      </c>
      <c r="D35" s="11">
        <f t="shared" si="0"/>
        <v>0</v>
      </c>
      <c r="E35" s="11">
        <f t="shared" si="1"/>
        <v>4500000</v>
      </c>
      <c r="F35" s="11">
        <f t="shared" si="2"/>
        <v>4500000</v>
      </c>
      <c r="G35" s="14" t="s">
        <v>59</v>
      </c>
    </row>
    <row r="36" spans="1:7" x14ac:dyDescent="0.25">
      <c r="A36" s="11">
        <v>32</v>
      </c>
      <c r="B36" s="14" t="s">
        <v>46</v>
      </c>
      <c r="C36" s="14" t="s">
        <v>49</v>
      </c>
      <c r="D36" s="11">
        <f t="shared" si="0"/>
        <v>0</v>
      </c>
      <c r="E36" s="11">
        <f t="shared" si="1"/>
        <v>10000</v>
      </c>
      <c r="F36" s="11">
        <f t="shared" si="2"/>
        <v>10000</v>
      </c>
      <c r="G36" s="14" t="s">
        <v>59</v>
      </c>
    </row>
    <row r="37" spans="1:7" x14ac:dyDescent="0.25">
      <c r="A37" s="11">
        <v>33</v>
      </c>
      <c r="B37" s="14" t="s">
        <v>47</v>
      </c>
      <c r="C37" s="14" t="s">
        <v>49</v>
      </c>
      <c r="D37" s="11">
        <f t="shared" si="0"/>
        <v>0</v>
      </c>
      <c r="E37" s="11">
        <f t="shared" si="1"/>
        <v>5000</v>
      </c>
      <c r="F37" s="11">
        <f t="shared" si="2"/>
        <v>5000</v>
      </c>
      <c r="G37" s="14" t="s">
        <v>59</v>
      </c>
    </row>
    <row r="38" spans="1:7" x14ac:dyDescent="0.25">
      <c r="A38" s="11">
        <v>34</v>
      </c>
      <c r="B38" s="14" t="s">
        <v>26</v>
      </c>
      <c r="C38" s="14" t="s">
        <v>200</v>
      </c>
      <c r="D38" s="11">
        <f t="shared" si="0"/>
        <v>20000</v>
      </c>
      <c r="E38" s="11">
        <f t="shared" si="1"/>
        <v>0</v>
      </c>
      <c r="F38" s="11">
        <f t="shared" si="2"/>
        <v>20000</v>
      </c>
      <c r="G38" s="14" t="s">
        <v>60</v>
      </c>
    </row>
    <row r="39" spans="1:7" x14ac:dyDescent="0.25">
      <c r="A39" s="11">
        <v>35</v>
      </c>
      <c r="B39" s="14" t="s">
        <v>48</v>
      </c>
      <c r="C39" s="14" t="s">
        <v>49</v>
      </c>
      <c r="D39" s="11">
        <f t="shared" si="0"/>
        <v>0</v>
      </c>
      <c r="E39" s="11">
        <f t="shared" si="1"/>
        <v>10000</v>
      </c>
      <c r="F39" s="11">
        <f t="shared" si="2"/>
        <v>10000</v>
      </c>
      <c r="G39" s="14" t="s">
        <v>59</v>
      </c>
    </row>
    <row r="40" spans="1:7" x14ac:dyDescent="0.25">
      <c r="A40" s="11">
        <v>36</v>
      </c>
      <c r="B40" s="14" t="s">
        <v>56</v>
      </c>
      <c r="C40" s="14" t="s">
        <v>55</v>
      </c>
      <c r="D40" s="11">
        <f t="shared" si="0"/>
        <v>100000</v>
      </c>
      <c r="E40" s="11">
        <f t="shared" si="1"/>
        <v>5800000</v>
      </c>
      <c r="F40" s="11">
        <f t="shared" si="2"/>
        <v>5700000</v>
      </c>
      <c r="G40" s="14" t="s">
        <v>59</v>
      </c>
    </row>
    <row r="41" spans="1:7" x14ac:dyDescent="0.25">
      <c r="A41" s="11">
        <v>37</v>
      </c>
      <c r="B41" s="14" t="s">
        <v>61</v>
      </c>
      <c r="C41" s="14" t="s">
        <v>51</v>
      </c>
      <c r="D41" s="11">
        <f t="shared" si="0"/>
        <v>500000</v>
      </c>
      <c r="E41" s="11">
        <f t="shared" si="1"/>
        <v>500000</v>
      </c>
      <c r="F41" s="11">
        <f t="shared" si="2"/>
        <v>0</v>
      </c>
      <c r="G41" s="14" t="s">
        <v>60</v>
      </c>
    </row>
    <row r="42" spans="1:7" x14ac:dyDescent="0.25">
      <c r="A42" s="11">
        <v>38</v>
      </c>
      <c r="B42" s="14" t="s">
        <v>62</v>
      </c>
      <c r="C42" s="14" t="s">
        <v>51</v>
      </c>
      <c r="D42" s="11">
        <f t="shared" si="0"/>
        <v>800000</v>
      </c>
      <c r="E42" s="11">
        <f t="shared" si="1"/>
        <v>800000</v>
      </c>
      <c r="F42" s="11">
        <f t="shared" si="2"/>
        <v>0</v>
      </c>
      <c r="G42" s="14" t="s">
        <v>60</v>
      </c>
    </row>
    <row r="43" spans="1:7" x14ac:dyDescent="0.25">
      <c r="A43" s="11">
        <v>39</v>
      </c>
      <c r="B43" s="14" t="s">
        <v>63</v>
      </c>
      <c r="C43" s="14" t="s">
        <v>49</v>
      </c>
      <c r="D43" s="11">
        <f t="shared" si="0"/>
        <v>500000</v>
      </c>
      <c r="E43" s="11">
        <f t="shared" si="1"/>
        <v>500000</v>
      </c>
      <c r="F43" s="11">
        <f t="shared" si="2"/>
        <v>0</v>
      </c>
      <c r="G43" s="14" t="s">
        <v>60</v>
      </c>
    </row>
    <row r="44" spans="1:7" x14ac:dyDescent="0.25">
      <c r="A44" s="11">
        <v>40</v>
      </c>
      <c r="B44" s="14" t="s">
        <v>64</v>
      </c>
      <c r="C44" s="14" t="s">
        <v>51</v>
      </c>
      <c r="D44" s="11">
        <f t="shared" si="0"/>
        <v>500000</v>
      </c>
      <c r="E44" s="11">
        <f t="shared" si="1"/>
        <v>0</v>
      </c>
      <c r="F44" s="11">
        <f t="shared" si="2"/>
        <v>500000</v>
      </c>
      <c r="G44" s="14" t="s">
        <v>60</v>
      </c>
    </row>
    <row r="45" spans="1:7" x14ac:dyDescent="0.25">
      <c r="A45" s="11">
        <v>41</v>
      </c>
      <c r="B45" s="14" t="s">
        <v>65</v>
      </c>
      <c r="C45" s="14" t="s">
        <v>41</v>
      </c>
      <c r="D45" s="11">
        <f t="shared" si="0"/>
        <v>1100000</v>
      </c>
      <c r="E45" s="11">
        <f t="shared" si="1"/>
        <v>1100000</v>
      </c>
      <c r="F45" s="11">
        <f t="shared" si="2"/>
        <v>0</v>
      </c>
      <c r="G45" s="14" t="s">
        <v>59</v>
      </c>
    </row>
    <row r="46" spans="1:7" x14ac:dyDescent="0.25">
      <c r="A46" s="11">
        <v>42</v>
      </c>
      <c r="B46" s="14" t="s">
        <v>66</v>
      </c>
      <c r="C46" s="14" t="s">
        <v>51</v>
      </c>
      <c r="D46" s="11">
        <f t="shared" si="0"/>
        <v>100000</v>
      </c>
      <c r="E46" s="11">
        <f t="shared" si="1"/>
        <v>100000</v>
      </c>
      <c r="F46" s="11">
        <f t="shared" si="2"/>
        <v>0</v>
      </c>
      <c r="G46" s="14" t="s">
        <v>60</v>
      </c>
    </row>
    <row r="47" spans="1:7" x14ac:dyDescent="0.25">
      <c r="A47" s="11">
        <v>43</v>
      </c>
      <c r="B47" s="14" t="s">
        <v>191</v>
      </c>
      <c r="C47" s="14" t="s">
        <v>49</v>
      </c>
      <c r="D47" s="11">
        <f t="shared" si="0"/>
        <v>0</v>
      </c>
      <c r="E47" s="11">
        <f t="shared" si="1"/>
        <v>20000</v>
      </c>
      <c r="F47" s="11">
        <f t="shared" si="2"/>
        <v>20000</v>
      </c>
      <c r="G47" s="14" t="s">
        <v>59</v>
      </c>
    </row>
    <row r="48" spans="1:7" x14ac:dyDescent="0.25">
      <c r="A48" s="11">
        <v>44</v>
      </c>
      <c r="B48" s="14" t="s">
        <v>194</v>
      </c>
      <c r="C48" s="14" t="s">
        <v>49</v>
      </c>
      <c r="D48" s="11">
        <f t="shared" si="0"/>
        <v>0</v>
      </c>
      <c r="E48" s="11">
        <f t="shared" si="1"/>
        <v>90000</v>
      </c>
      <c r="F48" s="11">
        <f t="shared" si="2"/>
        <v>90000</v>
      </c>
      <c r="G48" s="14" t="s">
        <v>59</v>
      </c>
    </row>
    <row r="49" spans="1:7" ht="20.25" x14ac:dyDescent="0.3">
      <c r="A49" s="31"/>
      <c r="B49" s="32" t="s">
        <v>52</v>
      </c>
      <c r="C49" s="32"/>
      <c r="D49" s="31">
        <f>SUM(D5:D47)</f>
        <v>24268000</v>
      </c>
      <c r="E49" s="31">
        <f>SUM(E5:E48)</f>
        <v>24268000</v>
      </c>
      <c r="F49" s="33">
        <f>D49-E49</f>
        <v>0</v>
      </c>
      <c r="G49" s="32"/>
    </row>
  </sheetData>
  <mergeCells count="3">
    <mergeCell ref="A2:G2"/>
    <mergeCell ref="A3:G3"/>
    <mergeCell ref="A1:G1"/>
  </mergeCells>
  <dataValidations count="1">
    <dataValidation type="list" allowBlank="1" showInputMessage="1" showErrorMessage="1" sqref="G5:G48" xr:uid="{04E1BE73-CAA3-4E57-A88E-F27E47281668}">
      <formula1>$K$4:$K$5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42DD-8D03-094C-AA81-43050F5DBD47}">
  <dimension ref="A1:D26"/>
  <sheetViews>
    <sheetView topLeftCell="A2" zoomScale="85" zoomScaleNormal="85" zoomScaleSheetLayoutView="100" workbookViewId="0">
      <selection activeCell="L6" sqref="L6"/>
    </sheetView>
  </sheetViews>
  <sheetFormatPr defaultRowHeight="15" x14ac:dyDescent="0.25"/>
  <cols>
    <col min="1" max="1" width="16.42578125" bestFit="1" customWidth="1"/>
    <col min="2" max="2" width="9.5703125" bestFit="1" customWidth="1"/>
    <col min="3" max="3" width="21.5703125" bestFit="1" customWidth="1"/>
    <col min="4" max="4" width="9.5703125" bestFit="1" customWidth="1"/>
  </cols>
  <sheetData>
    <row r="1" spans="1:4" ht="22.5" x14ac:dyDescent="0.25">
      <c r="A1" s="9" t="s">
        <v>199</v>
      </c>
      <c r="B1" s="9"/>
      <c r="C1" s="9"/>
      <c r="D1" s="9"/>
    </row>
    <row r="2" spans="1:4" ht="22.5" x14ac:dyDescent="0.25">
      <c r="A2" s="9" t="s">
        <v>186</v>
      </c>
      <c r="B2" s="9"/>
      <c r="C2" s="9"/>
      <c r="D2" s="9"/>
    </row>
    <row r="3" spans="1:4" ht="22.5" x14ac:dyDescent="0.25">
      <c r="A3" s="9" t="s">
        <v>115</v>
      </c>
      <c r="B3" s="9"/>
      <c r="C3" s="9"/>
      <c r="D3" s="9"/>
    </row>
    <row r="4" spans="1:4" ht="15.75" x14ac:dyDescent="0.25">
      <c r="A4" s="15" t="s">
        <v>116</v>
      </c>
      <c r="B4" s="15" t="s">
        <v>67</v>
      </c>
      <c r="C4" s="15" t="s">
        <v>117</v>
      </c>
      <c r="D4" s="15" t="s">
        <v>67</v>
      </c>
    </row>
    <row r="5" spans="1:4" x14ac:dyDescent="0.25">
      <c r="A5" s="14" t="s">
        <v>189</v>
      </c>
      <c r="B5" s="14">
        <f t="shared" ref="B5:B23" si="0">SUMIF(DRACSS,A5,DRAMSS)</f>
        <v>5000000</v>
      </c>
      <c r="C5" s="14" t="s">
        <v>56</v>
      </c>
      <c r="D5" s="14">
        <f>SUMIF(CRACCCS,C5,CRAMMSS)</f>
        <v>5800000</v>
      </c>
    </row>
    <row r="6" spans="1:4" x14ac:dyDescent="0.25">
      <c r="A6" s="14" t="s">
        <v>21</v>
      </c>
      <c r="B6" s="14">
        <f t="shared" si="0"/>
        <v>2650000</v>
      </c>
      <c r="C6" s="14" t="s">
        <v>196</v>
      </c>
      <c r="D6" s="14">
        <f>SUMIF(CRACCCS,C6,CRAMMSS)</f>
        <v>5000000</v>
      </c>
    </row>
    <row r="7" spans="1:4" x14ac:dyDescent="0.25">
      <c r="A7" s="14" t="s">
        <v>26</v>
      </c>
      <c r="B7" s="14">
        <f t="shared" si="0"/>
        <v>20000</v>
      </c>
      <c r="C7" s="14" t="s">
        <v>45</v>
      </c>
      <c r="D7" s="14">
        <f>SUMIF(CRACCCS,C7,CRAMMSS)</f>
        <v>100000</v>
      </c>
    </row>
    <row r="8" spans="1:4" x14ac:dyDescent="0.25">
      <c r="A8" s="14" t="s">
        <v>27</v>
      </c>
      <c r="B8" s="14">
        <f t="shared" si="0"/>
        <v>5000</v>
      </c>
      <c r="C8" s="14" t="s">
        <v>197</v>
      </c>
      <c r="D8" s="14">
        <f>SUMIF(CRACCCS,C8,CRAMMSS)</f>
        <v>100000</v>
      </c>
    </row>
    <row r="9" spans="1:4" x14ac:dyDescent="0.25">
      <c r="A9" s="14" t="s">
        <v>34</v>
      </c>
      <c r="B9" s="14">
        <f t="shared" si="0"/>
        <v>10000</v>
      </c>
      <c r="C9" s="14"/>
      <c r="D9" s="14"/>
    </row>
    <row r="10" spans="1:4" x14ac:dyDescent="0.25">
      <c r="A10" s="14" t="s">
        <v>40</v>
      </c>
      <c r="B10" s="14">
        <f t="shared" si="0"/>
        <v>20000</v>
      </c>
      <c r="C10" s="14"/>
      <c r="D10" s="14"/>
    </row>
    <row r="11" spans="1:4" x14ac:dyDescent="0.25">
      <c r="A11" s="14" t="s">
        <v>118</v>
      </c>
      <c r="B11" s="14">
        <f t="shared" si="0"/>
        <v>0</v>
      </c>
      <c r="C11" s="14"/>
      <c r="D11" s="14"/>
    </row>
    <row r="12" spans="1:4" x14ac:dyDescent="0.25">
      <c r="A12" s="14" t="s">
        <v>46</v>
      </c>
      <c r="B12" s="14">
        <f t="shared" si="0"/>
        <v>0</v>
      </c>
      <c r="C12" s="14"/>
      <c r="D12" s="14"/>
    </row>
    <row r="13" spans="1:4" x14ac:dyDescent="0.25">
      <c r="A13" s="14" t="s">
        <v>39</v>
      </c>
      <c r="B13" s="14">
        <f t="shared" si="0"/>
        <v>10000</v>
      </c>
      <c r="C13" s="14"/>
      <c r="D13" s="14"/>
    </row>
    <row r="14" spans="1:4" x14ac:dyDescent="0.25">
      <c r="A14" s="14" t="s">
        <v>38</v>
      </c>
      <c r="B14" s="14">
        <f t="shared" si="0"/>
        <v>10000</v>
      </c>
      <c r="C14" s="14"/>
      <c r="D14" s="14"/>
    </row>
    <row r="15" spans="1:4" x14ac:dyDescent="0.25">
      <c r="A15" s="14" t="s">
        <v>37</v>
      </c>
      <c r="B15" s="14">
        <f t="shared" si="0"/>
        <v>10000</v>
      </c>
      <c r="C15" s="14"/>
      <c r="D15" s="14"/>
    </row>
    <row r="16" spans="1:4" x14ac:dyDescent="0.25">
      <c r="A16" s="14" t="s">
        <v>29</v>
      </c>
      <c r="B16" s="14">
        <f t="shared" si="0"/>
        <v>10000</v>
      </c>
      <c r="C16" s="14"/>
      <c r="D16" s="14"/>
    </row>
    <row r="17" spans="1:4" x14ac:dyDescent="0.25">
      <c r="A17" s="14" t="s">
        <v>28</v>
      </c>
      <c r="B17" s="14">
        <f t="shared" si="0"/>
        <v>50000</v>
      </c>
      <c r="C17" s="14"/>
      <c r="D17" s="14"/>
    </row>
    <row r="18" spans="1:4" x14ac:dyDescent="0.25">
      <c r="A18" s="14" t="s">
        <v>25</v>
      </c>
      <c r="B18" s="14">
        <f t="shared" si="0"/>
        <v>15000</v>
      </c>
      <c r="C18" s="14"/>
      <c r="D18" s="14"/>
    </row>
    <row r="19" spans="1:4" x14ac:dyDescent="0.25">
      <c r="A19" s="14" t="s">
        <v>23</v>
      </c>
      <c r="B19" s="14">
        <f t="shared" si="0"/>
        <v>5000</v>
      </c>
      <c r="C19" s="14"/>
      <c r="D19" s="14"/>
    </row>
    <row r="20" spans="1:4" x14ac:dyDescent="0.25">
      <c r="A20" s="14" t="s">
        <v>22</v>
      </c>
      <c r="B20" s="14">
        <f t="shared" si="0"/>
        <v>20000</v>
      </c>
      <c r="C20" s="14"/>
      <c r="D20" s="14"/>
    </row>
    <row r="21" spans="1:4" x14ac:dyDescent="0.25">
      <c r="A21" s="14" t="s">
        <v>35</v>
      </c>
      <c r="B21" s="14">
        <f t="shared" si="0"/>
        <v>2000</v>
      </c>
      <c r="C21" s="14"/>
      <c r="D21" s="14"/>
    </row>
    <row r="22" spans="1:4" x14ac:dyDescent="0.25">
      <c r="A22" s="14" t="s">
        <v>33</v>
      </c>
      <c r="B22" s="14">
        <f t="shared" si="0"/>
        <v>500000</v>
      </c>
      <c r="C22" s="14"/>
      <c r="D22" s="14"/>
    </row>
    <row r="23" spans="1:4" x14ac:dyDescent="0.25">
      <c r="A23" s="14" t="s">
        <v>20</v>
      </c>
      <c r="B23" s="14">
        <f t="shared" si="0"/>
        <v>6000</v>
      </c>
      <c r="C23" s="14"/>
      <c r="D23" s="14"/>
    </row>
    <row r="24" spans="1:4" x14ac:dyDescent="0.25">
      <c r="A24" s="14" t="s">
        <v>28</v>
      </c>
      <c r="B24" s="26">
        <v>80000</v>
      </c>
      <c r="C24" s="14"/>
      <c r="D24" s="14"/>
    </row>
    <row r="25" spans="1:4" x14ac:dyDescent="0.25">
      <c r="A25" s="14" t="s">
        <v>119</v>
      </c>
      <c r="B25" s="14">
        <f>IF(SUM(D5:D8)&gt;SUM(B5:B24),SUM(D5:D8)-SUM(B5:B24),0)</f>
        <v>2577000</v>
      </c>
      <c r="C25" s="14"/>
      <c r="D25" s="14"/>
    </row>
    <row r="26" spans="1:4" ht="20.25" x14ac:dyDescent="0.3">
      <c r="A26" s="27" t="s">
        <v>68</v>
      </c>
      <c r="B26" s="28">
        <f>SUM(B5:B25)</f>
        <v>11000000</v>
      </c>
      <c r="C26" s="27" t="s">
        <v>68</v>
      </c>
      <c r="D26" s="28">
        <f>SUM(D5:D8)</f>
        <v>11000000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2739-7C55-7D49-999A-4A2F8351FE78}">
  <dimension ref="A1:E15"/>
  <sheetViews>
    <sheetView zoomScaleNormal="60" zoomScaleSheetLayoutView="100" workbookViewId="0">
      <selection activeCell="I15" sqref="I15"/>
    </sheetView>
  </sheetViews>
  <sheetFormatPr defaultRowHeight="15" x14ac:dyDescent="0.25"/>
  <cols>
    <col min="1" max="1" width="17.28515625" customWidth="1"/>
    <col min="2" max="3" width="16.85546875" customWidth="1"/>
    <col min="4" max="4" width="17.140625" customWidth="1"/>
    <col min="5" max="5" width="10.7109375" style="1" bestFit="1" customWidth="1"/>
  </cols>
  <sheetData>
    <row r="1" spans="1:5" ht="20.25" x14ac:dyDescent="0.25">
      <c r="A1" s="22" t="s">
        <v>202</v>
      </c>
      <c r="B1" s="22"/>
      <c r="C1" s="22"/>
      <c r="D1" s="22"/>
      <c r="E1" s="6"/>
    </row>
    <row r="2" spans="1:5" ht="20.25" x14ac:dyDescent="0.25">
      <c r="A2" s="22" t="s">
        <v>104</v>
      </c>
      <c r="B2" s="22"/>
      <c r="C2" s="22"/>
      <c r="D2" s="22"/>
      <c r="E2" s="6"/>
    </row>
    <row r="3" spans="1:5" ht="20.25" x14ac:dyDescent="0.25">
      <c r="A3" s="22" t="s">
        <v>105</v>
      </c>
      <c r="B3" s="22"/>
      <c r="C3" s="22"/>
      <c r="D3" s="22"/>
      <c r="E3" s="6"/>
    </row>
    <row r="4" spans="1:5" ht="18.75" x14ac:dyDescent="0.25">
      <c r="A4" s="23" t="s">
        <v>106</v>
      </c>
      <c r="B4" s="23" t="s">
        <v>107</v>
      </c>
      <c r="C4" s="23" t="s">
        <v>108</v>
      </c>
      <c r="D4" s="23" t="s">
        <v>107</v>
      </c>
      <c r="E4" s="6"/>
    </row>
    <row r="5" spans="1:5" x14ac:dyDescent="0.25">
      <c r="A5" s="14" t="s">
        <v>41</v>
      </c>
      <c r="B5" s="11">
        <f t="shared" ref="B5:B10" si="0">SUMIF(tballaccs,A5,bal)</f>
        <v>7300000</v>
      </c>
      <c r="C5" s="14" t="s">
        <v>190</v>
      </c>
      <c r="D5" s="11">
        <f t="shared" ref="D5:D14" si="1">SUMIF(tballaccs,C5,bal)</f>
        <v>4339000</v>
      </c>
      <c r="E5" s="6"/>
    </row>
    <row r="6" spans="1:5" x14ac:dyDescent="0.25">
      <c r="A6" s="14" t="s">
        <v>44</v>
      </c>
      <c r="B6" s="11">
        <f t="shared" si="0"/>
        <v>4500000</v>
      </c>
      <c r="C6" s="14" t="s">
        <v>16</v>
      </c>
      <c r="D6" s="11">
        <f t="shared" si="1"/>
        <v>1768000</v>
      </c>
      <c r="E6" s="6"/>
    </row>
    <row r="7" spans="1:5" x14ac:dyDescent="0.25">
      <c r="A7" s="14" t="s">
        <v>113</v>
      </c>
      <c r="B7" s="11">
        <f t="shared" si="0"/>
        <v>10000</v>
      </c>
      <c r="C7" s="14" t="s">
        <v>17</v>
      </c>
      <c r="D7" s="11">
        <f t="shared" si="1"/>
        <v>5100000</v>
      </c>
      <c r="E7" s="6"/>
    </row>
    <row r="8" spans="1:5" x14ac:dyDescent="0.25">
      <c r="A8" s="14" t="s">
        <v>114</v>
      </c>
      <c r="B8" s="11">
        <f t="shared" si="0"/>
        <v>5000</v>
      </c>
      <c r="C8" s="14" t="s">
        <v>19</v>
      </c>
      <c r="D8" s="11">
        <f t="shared" si="1"/>
        <v>35000</v>
      </c>
      <c r="E8" s="6"/>
    </row>
    <row r="9" spans="1:5" x14ac:dyDescent="0.25">
      <c r="A9" s="14" t="s">
        <v>42</v>
      </c>
      <c r="B9" s="11">
        <f t="shared" si="0"/>
        <v>2180000</v>
      </c>
      <c r="C9" s="14" t="s">
        <v>18</v>
      </c>
      <c r="D9" s="11">
        <f t="shared" si="1"/>
        <v>3690000</v>
      </c>
      <c r="E9" s="6"/>
    </row>
    <row r="10" spans="1:5" x14ac:dyDescent="0.25">
      <c r="A10" s="14" t="s">
        <v>48</v>
      </c>
      <c r="B10" s="11">
        <f t="shared" si="0"/>
        <v>10000</v>
      </c>
      <c r="C10" s="14" t="s">
        <v>64</v>
      </c>
      <c r="D10" s="11">
        <f t="shared" si="1"/>
        <v>500000</v>
      </c>
      <c r="E10" s="6"/>
    </row>
    <row r="11" spans="1:5" x14ac:dyDescent="0.25">
      <c r="A11" s="14" t="s">
        <v>119</v>
      </c>
      <c r="B11" s="11">
        <f>profit</f>
        <v>2577000</v>
      </c>
      <c r="C11" s="14" t="s">
        <v>30</v>
      </c>
      <c r="D11" s="11">
        <f t="shared" si="1"/>
        <v>100000</v>
      </c>
      <c r="E11" s="6"/>
    </row>
    <row r="12" spans="1:5" x14ac:dyDescent="0.25">
      <c r="A12" s="14"/>
      <c r="B12" s="11"/>
      <c r="C12" s="14" t="s">
        <v>31</v>
      </c>
      <c r="D12" s="11">
        <f t="shared" si="1"/>
        <v>50000</v>
      </c>
      <c r="E12" s="6"/>
    </row>
    <row r="13" spans="1:5" x14ac:dyDescent="0.25">
      <c r="A13" s="14"/>
      <c r="B13" s="11"/>
      <c r="C13" s="14" t="s">
        <v>24</v>
      </c>
      <c r="D13" s="11">
        <f t="shared" si="1"/>
        <v>1000000</v>
      </c>
      <c r="E13" s="6"/>
    </row>
    <row r="14" spans="1:5" x14ac:dyDescent="0.25">
      <c r="A14" s="14"/>
      <c r="B14" s="11"/>
      <c r="C14" s="14" t="s">
        <v>194</v>
      </c>
      <c r="D14" s="11">
        <f t="shared" si="1"/>
        <v>90000</v>
      </c>
      <c r="E14" s="6"/>
    </row>
    <row r="15" spans="1:5" ht="18.75" x14ac:dyDescent="0.3">
      <c r="A15" s="24" t="s">
        <v>68</v>
      </c>
      <c r="B15" s="25">
        <f>SUM(B5:B13)</f>
        <v>16582000</v>
      </c>
      <c r="C15" s="24" t="s">
        <v>68</v>
      </c>
      <c r="D15" s="25">
        <f>SUM(D5:D13)</f>
        <v>16582000</v>
      </c>
      <c r="E15" s="7">
        <f>B15-D15</f>
        <v>0</v>
      </c>
    </row>
  </sheetData>
  <mergeCells count="3">
    <mergeCell ref="A1:D1"/>
    <mergeCell ref="A3:D3"/>
    <mergeCell ref="A2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10D9-0CD5-B84A-9FBF-9660E275F006}">
  <dimension ref="A1:F7"/>
  <sheetViews>
    <sheetView zoomScaleNormal="60" zoomScaleSheetLayoutView="100" workbookViewId="0">
      <selection activeCell="F3" sqref="F3"/>
    </sheetView>
  </sheetViews>
  <sheetFormatPr defaultRowHeight="15" x14ac:dyDescent="0.25"/>
  <cols>
    <col min="1" max="1" width="12.7109375" customWidth="1"/>
    <col min="2" max="2" width="12.140625" customWidth="1"/>
    <col min="3" max="3" width="12.7109375" customWidth="1"/>
    <col min="4" max="4" width="12.42578125" customWidth="1"/>
    <col min="5" max="5" width="14.85546875" customWidth="1"/>
    <col min="6" max="6" width="12.7109375" customWidth="1"/>
  </cols>
  <sheetData>
    <row r="1" spans="1:6" x14ac:dyDescent="0.25">
      <c r="A1" s="19" t="s">
        <v>120</v>
      </c>
      <c r="B1" s="19" t="s">
        <v>56</v>
      </c>
      <c r="C1" s="19"/>
      <c r="D1" s="19"/>
      <c r="E1" s="19"/>
      <c r="F1" s="19"/>
    </row>
    <row r="2" spans="1:6" x14ac:dyDescent="0.25">
      <c r="A2" s="19"/>
      <c r="B2" s="20">
        <v>42278</v>
      </c>
      <c r="C2" s="20">
        <v>42309</v>
      </c>
      <c r="D2" s="20">
        <v>42705</v>
      </c>
      <c r="E2" s="21" t="s">
        <v>126</v>
      </c>
      <c r="F2" s="21" t="s">
        <v>127</v>
      </c>
    </row>
    <row r="3" spans="1:6" x14ac:dyDescent="0.25">
      <c r="A3" s="11" t="s">
        <v>121</v>
      </c>
      <c r="B3" s="11">
        <v>120000</v>
      </c>
      <c r="C3" s="11">
        <v>50000</v>
      </c>
      <c r="D3" s="11">
        <v>45000</v>
      </c>
      <c r="E3" s="11">
        <f>SUM(B3:D3)</f>
        <v>215000</v>
      </c>
      <c r="F3" s="11" t="str">
        <f>IF(E3&gt;1000000,"Excellent",IF(E3&gt;500000,"Good",IF(E3&gt;300000,"Average","Bad")))</f>
        <v>Bad</v>
      </c>
    </row>
    <row r="4" spans="1:6" x14ac:dyDescent="0.25">
      <c r="A4" s="11" t="s">
        <v>122</v>
      </c>
      <c r="B4" s="11">
        <v>180000</v>
      </c>
      <c r="C4" s="11">
        <v>165000</v>
      </c>
      <c r="D4" s="11">
        <v>248000</v>
      </c>
      <c r="E4" s="11">
        <f t="shared" ref="E4:E7" si="0">SUM(B4:D4)</f>
        <v>593000</v>
      </c>
      <c r="F4" s="11" t="str">
        <f t="shared" ref="F4:F7" si="1">IF(E4&gt;1000000,"Excellent",IF(E4&gt;500000,"Good",IF(E4&gt;300000,"Average","Bad")))</f>
        <v>Good</v>
      </c>
    </row>
    <row r="5" spans="1:6" x14ac:dyDescent="0.25">
      <c r="A5" s="11" t="s">
        <v>123</v>
      </c>
      <c r="B5" s="11">
        <v>230000</v>
      </c>
      <c r="C5" s="11">
        <v>65000</v>
      </c>
      <c r="D5" s="11">
        <v>64000</v>
      </c>
      <c r="E5" s="11">
        <f t="shared" si="0"/>
        <v>359000</v>
      </c>
      <c r="F5" s="11" t="str">
        <f t="shared" si="1"/>
        <v>Average</v>
      </c>
    </row>
    <row r="6" spans="1:6" x14ac:dyDescent="0.25">
      <c r="A6" s="11" t="s">
        <v>124</v>
      </c>
      <c r="B6" s="11">
        <v>425000</v>
      </c>
      <c r="C6" s="11">
        <v>380000</v>
      </c>
      <c r="D6" s="11">
        <v>365000</v>
      </c>
      <c r="E6" s="11">
        <f t="shared" si="0"/>
        <v>1170000</v>
      </c>
      <c r="F6" s="11" t="str">
        <f t="shared" si="1"/>
        <v>Excellent</v>
      </c>
    </row>
    <row r="7" spans="1:6" x14ac:dyDescent="0.25">
      <c r="A7" s="11" t="s">
        <v>125</v>
      </c>
      <c r="B7" s="11">
        <v>286000</v>
      </c>
      <c r="C7" s="11">
        <v>325000</v>
      </c>
      <c r="D7" s="11">
        <v>284000</v>
      </c>
      <c r="E7" s="11">
        <f t="shared" si="0"/>
        <v>895000</v>
      </c>
      <c r="F7" s="11" t="str">
        <f t="shared" si="1"/>
        <v>Good</v>
      </c>
    </row>
  </sheetData>
  <mergeCells count="2">
    <mergeCell ref="A1:A2"/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072A-0954-B549-9796-400171BFA293}">
  <dimension ref="A1:B8"/>
  <sheetViews>
    <sheetView zoomScaleNormal="60" zoomScaleSheetLayoutView="100" workbookViewId="0">
      <selection activeCell="E14" sqref="E14"/>
    </sheetView>
  </sheetViews>
  <sheetFormatPr defaultRowHeight="15" x14ac:dyDescent="0.25"/>
  <cols>
    <col min="1" max="1" width="20.42578125" customWidth="1"/>
    <col min="2" max="2" width="29.85546875" customWidth="1"/>
  </cols>
  <sheetData>
    <row r="1" spans="1:2" ht="22.5" x14ac:dyDescent="0.25">
      <c r="A1" s="9" t="s">
        <v>185</v>
      </c>
      <c r="B1" s="9"/>
    </row>
    <row r="2" spans="1:2" x14ac:dyDescent="0.25">
      <c r="A2" s="14" t="s">
        <v>128</v>
      </c>
      <c r="B2" s="18">
        <v>0.1</v>
      </c>
    </row>
    <row r="3" spans="1:2" x14ac:dyDescent="0.25">
      <c r="A3" s="14" t="s">
        <v>132</v>
      </c>
      <c r="B3" s="11">
        <v>36</v>
      </c>
    </row>
    <row r="4" spans="1:2" x14ac:dyDescent="0.25">
      <c r="A4" s="14" t="s">
        <v>133</v>
      </c>
      <c r="B4" s="11">
        <v>200000</v>
      </c>
    </row>
    <row r="5" spans="1:2" x14ac:dyDescent="0.25">
      <c r="A5" s="14" t="s">
        <v>129</v>
      </c>
      <c r="B5" s="11">
        <v>13</v>
      </c>
    </row>
    <row r="6" spans="1:2" x14ac:dyDescent="0.25">
      <c r="A6" s="14" t="s">
        <v>134</v>
      </c>
      <c r="B6" s="11">
        <v>24</v>
      </c>
    </row>
    <row r="7" spans="1:2" x14ac:dyDescent="0.25">
      <c r="A7" s="14" t="s">
        <v>130</v>
      </c>
      <c r="B7" s="11">
        <v>0</v>
      </c>
    </row>
    <row r="8" spans="1:2" x14ac:dyDescent="0.25">
      <c r="A8" s="14" t="s">
        <v>131</v>
      </c>
      <c r="B8" s="11">
        <f>CUMIPMT(B2,B3,B4,B5,B6,B7)</f>
        <v>-203150.71601135645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6F2A-D1CA-734A-9E95-24B70DED38F1}">
  <dimension ref="A1:C19"/>
  <sheetViews>
    <sheetView zoomScaleNormal="60" zoomScaleSheetLayoutView="100" workbookViewId="0">
      <selection sqref="A1:C17"/>
    </sheetView>
  </sheetViews>
  <sheetFormatPr defaultRowHeight="15" x14ac:dyDescent="0.25"/>
  <cols>
    <col min="1" max="1" width="29.28515625" customWidth="1"/>
    <col min="2" max="2" width="20.7109375" customWidth="1"/>
    <col min="3" max="3" width="21" customWidth="1"/>
  </cols>
  <sheetData>
    <row r="1" spans="1:3" ht="20.25" x14ac:dyDescent="0.3">
      <c r="A1" s="17" t="s">
        <v>144</v>
      </c>
      <c r="B1" s="17" t="s">
        <v>145</v>
      </c>
      <c r="C1" s="17" t="s">
        <v>203</v>
      </c>
    </row>
    <row r="2" spans="1:3" x14ac:dyDescent="0.25">
      <c r="A2" s="14" t="s">
        <v>142</v>
      </c>
      <c r="B2" s="11" t="s">
        <v>21</v>
      </c>
      <c r="C2" s="11">
        <v>25000</v>
      </c>
    </row>
    <row r="3" spans="1:3" x14ac:dyDescent="0.25">
      <c r="A3" s="14" t="s">
        <v>141</v>
      </c>
      <c r="B3" s="11" t="s">
        <v>143</v>
      </c>
      <c r="C3" s="11">
        <v>22000</v>
      </c>
    </row>
    <row r="4" spans="1:3" x14ac:dyDescent="0.25">
      <c r="A4" s="14" t="s">
        <v>140</v>
      </c>
      <c r="B4" s="11" t="s">
        <v>56</v>
      </c>
      <c r="C4" s="11">
        <v>18000</v>
      </c>
    </row>
    <row r="5" spans="1:3" x14ac:dyDescent="0.25">
      <c r="A5" s="14" t="s">
        <v>136</v>
      </c>
      <c r="B5" s="11" t="s">
        <v>143</v>
      </c>
      <c r="C5" s="11">
        <v>23000</v>
      </c>
    </row>
    <row r="6" spans="1:3" x14ac:dyDescent="0.25">
      <c r="A6" s="14" t="s">
        <v>139</v>
      </c>
      <c r="B6" s="11" t="s">
        <v>56</v>
      </c>
      <c r="C6" s="11">
        <v>38000</v>
      </c>
    </row>
    <row r="7" spans="1:3" x14ac:dyDescent="0.25">
      <c r="A7" s="14" t="s">
        <v>137</v>
      </c>
      <c r="B7" s="11" t="s">
        <v>21</v>
      </c>
      <c r="C7" s="11">
        <v>17500</v>
      </c>
    </row>
    <row r="8" spans="1:3" x14ac:dyDescent="0.25">
      <c r="A8" s="14" t="s">
        <v>138</v>
      </c>
      <c r="B8" s="11" t="s">
        <v>21</v>
      </c>
      <c r="C8" s="11">
        <v>24500</v>
      </c>
    </row>
    <row r="9" spans="1:3" x14ac:dyDescent="0.25">
      <c r="A9" s="14"/>
      <c r="B9" s="11"/>
      <c r="C9" s="11"/>
    </row>
    <row r="10" spans="1:3" x14ac:dyDescent="0.25">
      <c r="A10" s="14" t="s">
        <v>146</v>
      </c>
      <c r="B10" s="11"/>
      <c r="C10" s="11">
        <f>SUM(C2:C8)</f>
        <v>168000</v>
      </c>
    </row>
    <row r="11" spans="1:3" x14ac:dyDescent="0.25">
      <c r="A11" s="14" t="s">
        <v>147</v>
      </c>
      <c r="B11" s="11"/>
      <c r="C11" s="11">
        <f>AVERAGE(C2:C8)</f>
        <v>24000</v>
      </c>
    </row>
    <row r="12" spans="1:3" x14ac:dyDescent="0.25">
      <c r="A12" s="14" t="s">
        <v>148</v>
      </c>
      <c r="B12" s="11"/>
      <c r="C12" s="11">
        <f>MAX(C2:C9)</f>
        <v>38000</v>
      </c>
    </row>
    <row r="13" spans="1:3" x14ac:dyDescent="0.25">
      <c r="A13" s="14" t="s">
        <v>149</v>
      </c>
      <c r="B13" s="11"/>
      <c r="C13" s="11">
        <f>MIN(C2:C8)</f>
        <v>17500</v>
      </c>
    </row>
    <row r="14" spans="1:3" x14ac:dyDescent="0.25">
      <c r="A14" s="14" t="s">
        <v>150</v>
      </c>
      <c r="B14" s="11"/>
      <c r="C14" s="11">
        <f>SUMIF(B2:B8,B5,C2:C8)</f>
        <v>45000</v>
      </c>
    </row>
    <row r="15" spans="1:3" x14ac:dyDescent="0.25">
      <c r="A15" s="14" t="s">
        <v>151</v>
      </c>
      <c r="B15" s="11"/>
      <c r="C15" s="11">
        <f>COUNTA(A2:A8)</f>
        <v>7</v>
      </c>
    </row>
    <row r="16" spans="1:3" x14ac:dyDescent="0.25">
      <c r="A16" s="14" t="s">
        <v>152</v>
      </c>
      <c r="B16" s="14"/>
      <c r="C16" s="11">
        <f>COUNTIF(B2:B9,B7)</f>
        <v>3</v>
      </c>
    </row>
    <row r="17" spans="1:3" x14ac:dyDescent="0.25">
      <c r="A17" s="14"/>
      <c r="B17" s="14"/>
      <c r="C17" s="14"/>
    </row>
    <row r="19" spans="1:3" x14ac:dyDescent="0.25">
      <c r="B19">
        <f ca="1">SUMIF(B2:B10,B6,C2:C8)</f>
        <v>56000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F354-2573-A948-8B54-5C6CFBB8B61C}">
  <dimension ref="A1:G5"/>
  <sheetViews>
    <sheetView zoomScaleNormal="60" zoomScaleSheetLayoutView="100" workbookViewId="0">
      <selection activeCell="D14" sqref="D14"/>
    </sheetView>
  </sheetViews>
  <sheetFormatPr defaultRowHeight="15" x14ac:dyDescent="0.25"/>
  <cols>
    <col min="1" max="1" width="13.42578125" customWidth="1"/>
    <col min="2" max="2" width="11" customWidth="1"/>
    <col min="3" max="3" width="17.5703125" customWidth="1"/>
    <col min="4" max="5" width="14.85546875" customWidth="1"/>
    <col min="6" max="6" width="15.85546875" customWidth="1"/>
    <col min="7" max="7" width="10.85546875" bestFit="1" customWidth="1"/>
  </cols>
  <sheetData>
    <row r="1" spans="1:7" ht="22.5" x14ac:dyDescent="0.25">
      <c r="A1" s="9" t="s">
        <v>184</v>
      </c>
      <c r="B1" s="9"/>
      <c r="C1" s="9"/>
      <c r="D1" s="9"/>
      <c r="E1" s="9"/>
      <c r="F1" s="9"/>
      <c r="G1" s="9"/>
    </row>
    <row r="2" spans="1:7" ht="15.75" x14ac:dyDescent="0.25">
      <c r="A2" s="15" t="s">
        <v>19</v>
      </c>
      <c r="B2" s="15" t="s">
        <v>156</v>
      </c>
      <c r="C2" s="15" t="s">
        <v>157</v>
      </c>
      <c r="D2" s="15" t="s">
        <v>158</v>
      </c>
      <c r="E2" s="15" t="s">
        <v>159</v>
      </c>
      <c r="F2" s="15" t="s">
        <v>160</v>
      </c>
      <c r="G2" s="15" t="s">
        <v>161</v>
      </c>
    </row>
    <row r="3" spans="1:7" x14ac:dyDescent="0.25">
      <c r="A3" s="11" t="s">
        <v>153</v>
      </c>
      <c r="B3" s="11">
        <v>120000</v>
      </c>
      <c r="C3" s="11">
        <v>50000</v>
      </c>
      <c r="D3" s="11">
        <v>45000</v>
      </c>
      <c r="E3" s="11">
        <v>54000</v>
      </c>
      <c r="F3" s="11">
        <v>33000</v>
      </c>
      <c r="G3" s="16">
        <f>NPV(10%,C3:F3)-B3</f>
        <v>25755.071374906081</v>
      </c>
    </row>
    <row r="4" spans="1:7" x14ac:dyDescent="0.25">
      <c r="A4" s="11" t="s">
        <v>154</v>
      </c>
      <c r="B4" s="11">
        <v>180000</v>
      </c>
      <c r="C4" s="11">
        <v>65000</v>
      </c>
      <c r="D4" s="11">
        <v>68000</v>
      </c>
      <c r="E4" s="11">
        <v>42000</v>
      </c>
      <c r="F4" s="11">
        <v>55400</v>
      </c>
      <c r="G4" s="16">
        <f t="shared" ref="G4:G5" si="0">NPV(10%,C4:F4)-B4</f>
        <v>4683.4232634382497</v>
      </c>
    </row>
    <row r="5" spans="1:7" x14ac:dyDescent="0.25">
      <c r="A5" s="11" t="s">
        <v>155</v>
      </c>
      <c r="B5" s="11">
        <v>230000</v>
      </c>
      <c r="C5" s="11">
        <v>65000</v>
      </c>
      <c r="D5" s="11">
        <v>64000</v>
      </c>
      <c r="E5" s="11">
        <v>48500</v>
      </c>
      <c r="F5" s="11">
        <v>42000</v>
      </c>
      <c r="G5" s="16">
        <f t="shared" si="0"/>
        <v>-52891.195956560376</v>
      </c>
    </row>
  </sheetData>
  <mergeCells count="1">
    <mergeCell ref="A1:G1"/>
  </mergeCells>
  <phoneticPr fontId="2" alignment="center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61A7-2D96-2F4B-89BD-FD6E10B281B5}">
  <dimension ref="A1:K13"/>
  <sheetViews>
    <sheetView tabSelected="1" zoomScaleNormal="60" zoomScaleSheetLayoutView="100" workbookViewId="0">
      <selection activeCell="H21" sqref="H21"/>
    </sheetView>
  </sheetViews>
  <sheetFormatPr defaultRowHeight="15" x14ac:dyDescent="0.25"/>
  <cols>
    <col min="1" max="1" width="19.5703125" customWidth="1"/>
    <col min="2" max="2" width="14.28515625" customWidth="1"/>
    <col min="3" max="3" width="12.42578125" customWidth="1"/>
    <col min="6" max="6" width="13.85546875" customWidth="1"/>
    <col min="7" max="7" width="11.140625" customWidth="1"/>
    <col min="8" max="8" width="12.5703125" customWidth="1"/>
    <col min="9" max="9" width="11" customWidth="1"/>
    <col min="10" max="10" width="17.85546875" customWidth="1"/>
  </cols>
  <sheetData>
    <row r="1" spans="1:11" x14ac:dyDescent="0.25">
      <c r="A1" s="12" t="s">
        <v>162</v>
      </c>
      <c r="B1" s="13">
        <v>0.92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12" t="s">
        <v>163</v>
      </c>
      <c r="B2" s="14">
        <v>800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12" t="s">
        <v>181</v>
      </c>
      <c r="B3" s="14">
        <v>600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2" t="s">
        <v>164</v>
      </c>
      <c r="B4" s="14">
        <v>500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165</v>
      </c>
      <c r="B5" s="13">
        <v>0.2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8"/>
      <c r="C6" s="5"/>
      <c r="D6" s="5"/>
      <c r="E6" s="5"/>
      <c r="F6" s="5"/>
      <c r="G6" s="5"/>
      <c r="H6" s="5"/>
      <c r="I6" s="5"/>
      <c r="J6" s="5"/>
      <c r="K6" s="5"/>
    </row>
    <row r="7" spans="1:11" ht="22.5" x14ac:dyDescent="0.25">
      <c r="A7" s="9" t="s">
        <v>183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.75" x14ac:dyDescent="0.25">
      <c r="A8" s="10" t="s">
        <v>135</v>
      </c>
      <c r="B8" s="10" t="s">
        <v>166</v>
      </c>
      <c r="C8" s="10" t="s">
        <v>167</v>
      </c>
      <c r="D8" s="10" t="s">
        <v>162</v>
      </c>
      <c r="E8" s="10" t="s">
        <v>180</v>
      </c>
      <c r="F8" s="10" t="s">
        <v>168</v>
      </c>
      <c r="G8" s="10" t="s">
        <v>182</v>
      </c>
      <c r="H8" s="10" t="s">
        <v>169</v>
      </c>
      <c r="I8" s="10" t="s">
        <v>170</v>
      </c>
      <c r="J8" s="10" t="s">
        <v>171</v>
      </c>
      <c r="K8" s="10" t="s">
        <v>172</v>
      </c>
    </row>
    <row r="9" spans="1:11" x14ac:dyDescent="0.25">
      <c r="A9" s="11" t="s">
        <v>173</v>
      </c>
      <c r="B9" s="11" t="s">
        <v>177</v>
      </c>
      <c r="C9" s="11">
        <v>250000</v>
      </c>
      <c r="D9" s="11">
        <f>C9*$B$1</f>
        <v>230000</v>
      </c>
      <c r="E9" s="11">
        <f>IF(B9="Manager",$B$2,IF(B10="Accountant",$B$3,$B$4))</f>
        <v>800</v>
      </c>
      <c r="F9" s="11">
        <f>SUM(C9:E9)</f>
        <v>480800</v>
      </c>
      <c r="G9" s="11">
        <f>SUM(C9:D9)*$B$5</f>
        <v>96000</v>
      </c>
      <c r="H9" s="11">
        <v>500</v>
      </c>
      <c r="I9" s="11">
        <v>1200</v>
      </c>
      <c r="J9" s="11">
        <f>SUM(G9:I9)</f>
        <v>97700</v>
      </c>
      <c r="K9" s="11">
        <f>F9-J9</f>
        <v>383100</v>
      </c>
    </row>
    <row r="10" spans="1:11" x14ac:dyDescent="0.25">
      <c r="A10" s="11" t="s">
        <v>123</v>
      </c>
      <c r="B10" s="11" t="s">
        <v>178</v>
      </c>
      <c r="C10" s="11">
        <v>18000</v>
      </c>
      <c r="D10" s="11">
        <f t="shared" ref="D10:D13" si="0">C10*$B$1</f>
        <v>16560</v>
      </c>
      <c r="E10" s="11">
        <f t="shared" ref="E10:E13" si="1">IF(B10="Manager",$B$2,IF(B11="Accountant",$B$3,$B$4))</f>
        <v>500</v>
      </c>
      <c r="F10" s="11">
        <f t="shared" ref="F10:F13" si="2">SUM(C10:E10)</f>
        <v>35060</v>
      </c>
      <c r="G10" s="11">
        <f t="shared" ref="G10:G13" si="3">SUM(C10:D10)*$B$5</f>
        <v>6912</v>
      </c>
      <c r="H10" s="11">
        <v>800</v>
      </c>
      <c r="I10" s="11">
        <v>800</v>
      </c>
      <c r="J10" s="11">
        <f t="shared" ref="J10:J13" si="4">SUM(G10:I10)</f>
        <v>8512</v>
      </c>
      <c r="K10" s="11">
        <f t="shared" ref="K10:K13" si="5">F10-J10</f>
        <v>26548</v>
      </c>
    </row>
    <row r="11" spans="1:11" x14ac:dyDescent="0.25">
      <c r="A11" s="11" t="s">
        <v>174</v>
      </c>
      <c r="B11" s="11" t="s">
        <v>179</v>
      </c>
      <c r="C11" s="11">
        <v>16000</v>
      </c>
      <c r="D11" s="11">
        <f t="shared" si="0"/>
        <v>14720</v>
      </c>
      <c r="E11" s="11">
        <f t="shared" si="1"/>
        <v>600</v>
      </c>
      <c r="F11" s="11">
        <f t="shared" si="2"/>
        <v>31320</v>
      </c>
      <c r="G11" s="11">
        <f t="shared" si="3"/>
        <v>6144</v>
      </c>
      <c r="H11" s="11">
        <v>450</v>
      </c>
      <c r="I11" s="11">
        <v>750</v>
      </c>
      <c r="J11" s="11">
        <f t="shared" si="4"/>
        <v>7344</v>
      </c>
      <c r="K11" s="11">
        <f t="shared" si="5"/>
        <v>23976</v>
      </c>
    </row>
    <row r="12" spans="1:11" x14ac:dyDescent="0.25">
      <c r="A12" s="11" t="s">
        <v>175</v>
      </c>
      <c r="B12" s="11" t="s">
        <v>178</v>
      </c>
      <c r="C12" s="11">
        <v>22000</v>
      </c>
      <c r="D12" s="11">
        <f t="shared" si="0"/>
        <v>20240</v>
      </c>
      <c r="E12" s="11">
        <f t="shared" si="1"/>
        <v>500</v>
      </c>
      <c r="F12" s="11">
        <f t="shared" si="2"/>
        <v>42740</v>
      </c>
      <c r="G12" s="11">
        <f t="shared" si="3"/>
        <v>8448</v>
      </c>
      <c r="H12" s="11">
        <v>1200</v>
      </c>
      <c r="I12" s="11">
        <v>900</v>
      </c>
      <c r="J12" s="11">
        <f t="shared" si="4"/>
        <v>10548</v>
      </c>
      <c r="K12" s="11">
        <f t="shared" si="5"/>
        <v>32192</v>
      </c>
    </row>
    <row r="13" spans="1:11" x14ac:dyDescent="0.25">
      <c r="A13" s="11" t="s">
        <v>176</v>
      </c>
      <c r="B13" s="11" t="s">
        <v>179</v>
      </c>
      <c r="C13" s="11">
        <v>12500</v>
      </c>
      <c r="D13" s="11">
        <f t="shared" si="0"/>
        <v>11500</v>
      </c>
      <c r="E13" s="11">
        <f t="shared" si="1"/>
        <v>500</v>
      </c>
      <c r="F13" s="11">
        <f t="shared" si="2"/>
        <v>24500</v>
      </c>
      <c r="G13" s="11">
        <f t="shared" si="3"/>
        <v>4800</v>
      </c>
      <c r="H13" s="11">
        <v>400</v>
      </c>
      <c r="I13" s="11">
        <v>1300</v>
      </c>
      <c r="J13" s="11">
        <f t="shared" si="4"/>
        <v>6500</v>
      </c>
      <c r="K13" s="11">
        <f t="shared" si="5"/>
        <v>18000</v>
      </c>
    </row>
  </sheetData>
  <mergeCells count="1"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27</vt:i4>
      </vt:variant>
    </vt:vector>
  </HeadingPairs>
  <TitlesOfParts>
    <vt:vector size="36" baseType="lpstr">
      <vt:lpstr>Master Ledger</vt:lpstr>
      <vt:lpstr>Trial Balance</vt:lpstr>
      <vt:lpstr>P&amp;L</vt:lpstr>
      <vt:lpstr>balancesheet</vt:lpstr>
      <vt:lpstr>Sales</vt:lpstr>
      <vt:lpstr>Interest</vt:lpstr>
      <vt:lpstr>salary</vt:lpstr>
      <vt:lpstr>Machinery</vt:lpstr>
      <vt:lpstr>Payroll </vt:lpstr>
      <vt:lpstr>accdr</vt:lpstr>
      <vt:lpstr>ACCT</vt:lpstr>
      <vt:lpstr>ACDR</vt:lpstr>
      <vt:lpstr>AllACC</vt:lpstr>
      <vt:lpstr>Allaccounts</vt:lpstr>
      <vt:lpstr>bal</vt:lpstr>
      <vt:lpstr>CRACC</vt:lpstr>
      <vt:lpstr>CRACCCS</vt:lpstr>
      <vt:lpstr>CRACCS</vt:lpstr>
      <vt:lpstr>cracct</vt:lpstr>
      <vt:lpstr>cracctamt</vt:lpstr>
      <vt:lpstr>cracs</vt:lpstr>
      <vt:lpstr>CRAMMS</vt:lpstr>
      <vt:lpstr>CRAMMSS</vt:lpstr>
      <vt:lpstr>crams</vt:lpstr>
      <vt:lpstr>CRAMT</vt:lpstr>
      <vt:lpstr>DRACC</vt:lpstr>
      <vt:lpstr>dracct</vt:lpstr>
      <vt:lpstr>dracctamt</vt:lpstr>
      <vt:lpstr>dracs</vt:lpstr>
      <vt:lpstr>DRACSS</vt:lpstr>
      <vt:lpstr>DRAMSS</vt:lpstr>
      <vt:lpstr>DRAMT</vt:lpstr>
      <vt:lpstr>dramts</vt:lpstr>
      <vt:lpstr>profit</vt:lpstr>
      <vt:lpstr>sundryacc</vt:lpstr>
      <vt:lpstr>tballaccs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 Mayassar</cp:lastModifiedBy>
  <dcterms:created xsi:type="dcterms:W3CDTF">2022-11-11T12:44:01Z</dcterms:created>
  <dcterms:modified xsi:type="dcterms:W3CDTF">2023-07-08T13:15:16Z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b56d175d-ac74-466e-9284-ec049f3a58a7</vt:lpwstr>
  </property>
</Properties>
</file>