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23637B3E-D60A-4AC2-BB8B-F6A6E7C95194}" xr6:coauthVersionLast="47" xr6:coauthVersionMax="47" xr10:uidLastSave="{00000000-0000-0000-0000-000000000000}"/>
  <bookViews>
    <workbookView xWindow="-110" yWindow="-110" windowWidth="38620" windowHeight="21100" firstSheet="4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P101" i="5" l="1"/>
  <c r="BN101" i="5"/>
  <c r="BP100" i="5"/>
  <c r="BN100" i="5"/>
  <c r="BP99" i="5"/>
  <c r="BN99" i="5"/>
  <c r="BP98" i="5"/>
  <c r="BN98" i="5"/>
  <c r="BP97" i="5"/>
  <c r="BN97" i="5"/>
  <c r="BP96" i="5"/>
  <c r="BN96" i="5"/>
  <c r="BP95" i="5"/>
  <c r="BN95" i="5"/>
  <c r="BP94" i="5"/>
  <c r="BN94" i="5"/>
  <c r="BP93" i="5"/>
  <c r="BN93" i="5"/>
  <c r="BP92" i="5"/>
  <c r="BN92" i="5"/>
  <c r="BP91" i="5"/>
  <c r="BN91" i="5"/>
  <c r="BP90" i="5"/>
  <c r="BN90" i="5"/>
  <c r="BP89" i="5"/>
  <c r="BN89" i="5"/>
  <c r="BP88" i="5"/>
  <c r="BN88" i="5"/>
  <c r="BP87" i="5"/>
  <c r="BN87" i="5"/>
  <c r="BP86" i="5"/>
  <c r="BN86" i="5"/>
  <c r="BP85" i="5"/>
  <c r="BN85" i="5"/>
  <c r="BP84" i="5"/>
  <c r="BN84" i="5"/>
  <c r="BP83" i="5"/>
  <c r="BN83" i="5"/>
  <c r="BP82" i="5"/>
  <c r="BN82" i="5"/>
  <c r="BP81" i="5"/>
  <c r="BN81" i="5"/>
  <c r="BP80" i="5"/>
  <c r="BN80" i="5"/>
  <c r="BP79" i="5"/>
  <c r="BN79" i="5"/>
  <c r="BP78" i="5"/>
  <c r="BN78" i="5"/>
  <c r="BP77" i="5"/>
  <c r="BN77" i="5"/>
  <c r="BP76" i="5"/>
  <c r="BN76" i="5"/>
  <c r="BP75" i="5"/>
  <c r="BN75" i="5"/>
  <c r="BP74" i="5"/>
  <c r="BN74" i="5"/>
  <c r="BP73" i="5"/>
  <c r="BN73" i="5"/>
  <c r="BP72" i="5"/>
  <c r="BN72" i="5"/>
  <c r="BP71" i="5"/>
  <c r="BN71" i="5"/>
  <c r="BP70" i="5"/>
  <c r="BN70" i="5"/>
  <c r="BP69" i="5"/>
  <c r="BN69" i="5"/>
  <c r="BP68" i="5"/>
  <c r="BN68" i="5"/>
  <c r="BP67" i="5"/>
  <c r="BN67" i="5"/>
  <c r="BP66" i="5"/>
  <c r="BN66" i="5"/>
  <c r="BP65" i="5"/>
  <c r="BN65" i="5"/>
  <c r="BP64" i="5"/>
  <c r="BN64" i="5"/>
  <c r="BP63" i="5"/>
  <c r="BN63" i="5"/>
  <c r="BP62" i="5"/>
  <c r="BN62" i="5"/>
  <c r="BP61" i="5"/>
  <c r="BN61" i="5"/>
  <c r="BP60" i="5"/>
  <c r="BN60" i="5"/>
  <c r="BP59" i="5"/>
  <c r="BN59" i="5"/>
  <c r="BP58" i="5"/>
  <c r="BN58" i="5"/>
  <c r="BP57" i="5"/>
  <c r="BN57" i="5"/>
  <c r="BP56" i="5"/>
  <c r="BN56" i="5"/>
  <c r="BP55" i="5"/>
  <c r="BN55" i="5"/>
  <c r="BP54" i="5"/>
  <c r="BN54" i="5"/>
  <c r="BP53" i="5"/>
  <c r="BN53" i="5"/>
  <c r="BP52" i="5"/>
  <c r="BN52" i="5"/>
  <c r="BP51" i="5"/>
  <c r="BN51" i="5"/>
  <c r="BP50" i="5"/>
  <c r="BN50" i="5"/>
  <c r="BP49" i="5"/>
  <c r="BN49" i="5"/>
  <c r="BP48" i="5"/>
  <c r="BN48" i="5"/>
  <c r="BP47" i="5"/>
  <c r="BN47" i="5"/>
  <c r="BP46" i="5"/>
  <c r="BN46" i="5"/>
  <c r="BP45" i="5"/>
  <c r="BN45" i="5"/>
  <c r="BP44" i="5"/>
  <c r="BN44" i="5"/>
  <c r="BP43" i="5"/>
  <c r="BN43" i="5"/>
  <c r="BP42" i="5"/>
  <c r="BN42" i="5"/>
  <c r="BP41" i="5"/>
  <c r="BN41" i="5"/>
  <c r="BP40" i="5"/>
  <c r="BN40" i="5"/>
  <c r="BP39" i="5"/>
  <c r="BN39" i="5"/>
  <c r="BP38" i="5"/>
  <c r="BN38" i="5"/>
  <c r="BP37" i="5"/>
  <c r="BN37" i="5"/>
  <c r="BP36" i="5"/>
  <c r="BN36" i="5"/>
  <c r="BP35" i="5"/>
  <c r="BN35" i="5"/>
  <c r="BP34" i="5"/>
  <c r="BN34" i="5"/>
  <c r="BP33" i="5"/>
  <c r="BN33" i="5"/>
  <c r="BP32" i="5"/>
  <c r="BN32" i="5"/>
  <c r="BP31" i="5"/>
  <c r="BN31" i="5"/>
  <c r="BP30" i="5"/>
  <c r="BN30" i="5"/>
  <c r="BP29" i="5"/>
  <c r="BN29" i="5"/>
  <c r="BP28" i="5"/>
  <c r="BN28" i="5"/>
  <c r="BP27" i="5"/>
  <c r="BN27" i="5"/>
  <c r="BP26" i="5"/>
  <c r="BN26" i="5"/>
  <c r="BP25" i="5"/>
  <c r="BN25" i="5"/>
  <c r="BP24" i="5"/>
  <c r="BN24" i="5"/>
  <c r="BP23" i="5"/>
  <c r="BN23" i="5"/>
  <c r="BP22" i="5"/>
  <c r="BN22" i="5"/>
  <c r="BP21" i="5"/>
  <c r="BN21" i="5"/>
  <c r="BP20" i="5"/>
  <c r="BN20" i="5"/>
  <c r="BP19" i="5"/>
  <c r="BN19" i="5"/>
  <c r="BP18" i="5"/>
  <c r="BN18" i="5"/>
  <c r="BP17" i="5"/>
  <c r="BN17" i="5"/>
  <c r="BP16" i="5"/>
  <c r="BN16" i="5"/>
  <c r="BP15" i="5"/>
  <c r="BN15" i="5"/>
  <c r="BP14" i="5"/>
  <c r="BN14" i="5"/>
  <c r="BP13" i="5"/>
  <c r="BN13" i="5"/>
  <c r="BP12" i="5"/>
  <c r="BN12" i="5"/>
  <c r="BP11" i="5"/>
  <c r="BN11" i="5"/>
  <c r="BP10" i="5"/>
  <c r="BN10" i="5"/>
  <c r="BP9" i="5"/>
  <c r="BN9" i="5"/>
  <c r="BP8" i="5"/>
  <c r="BN8" i="5"/>
  <c r="BP7" i="5"/>
  <c r="BN7" i="5"/>
  <c r="BP6" i="5"/>
  <c r="BN6" i="5"/>
  <c r="K6" i="9" l="1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X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Q154" i="9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P157" i="9"/>
  <c r="Q157" i="9"/>
  <c r="J158" i="9" s="1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E181" i="9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G181" i="9" l="1"/>
  <c r="K183" i="9"/>
  <c r="I181" i="9"/>
  <c r="B182" i="9" s="1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M193" i="9"/>
  <c r="N193" i="9"/>
  <c r="P193" i="9" s="1"/>
  <c r="X187" i="9"/>
  <c r="Y187" i="9"/>
  <c r="R188" i="9" s="1"/>
  <c r="U188" i="9" s="1"/>
  <c r="C191" i="9" l="1"/>
  <c r="G191" i="9"/>
  <c r="I191" i="9" s="1"/>
  <c r="B192" i="9" s="1"/>
  <c r="AE188" i="9"/>
  <c r="AG188" i="9" s="1"/>
  <c r="Z189" i="9" s="1"/>
  <c r="O193" i="9"/>
  <c r="Q193" i="9" s="1"/>
  <c r="J194" i="9" s="1"/>
  <c r="L194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C216" i="9"/>
  <c r="AB216" i="9"/>
  <c r="T214" i="9"/>
  <c r="S214" i="9"/>
  <c r="U214" i="9"/>
  <c r="V214" i="9"/>
  <c r="X214" i="9" s="1"/>
  <c r="H220" i="9"/>
  <c r="N221" i="9"/>
  <c r="L221" i="9"/>
  <c r="M221" i="9"/>
  <c r="K221" i="9"/>
  <c r="AE216" i="9" l="1"/>
  <c r="I220" i="9"/>
  <c r="B221" i="9" s="1"/>
  <c r="E221" i="9" s="1"/>
  <c r="AF216" i="9"/>
  <c r="AG216" i="9"/>
  <c r="Z217" i="9" s="1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K253" i="9" l="1"/>
  <c r="O253" i="9" s="1"/>
  <c r="AC250" i="9"/>
  <c r="AE250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U251" i="9"/>
  <c r="AG256" i="9"/>
  <c r="Z257" i="9" s="1"/>
  <c r="AD257" i="9" s="1"/>
  <c r="S251" i="9" l="1"/>
  <c r="W251" i="9"/>
  <c r="Y251" i="9" s="1"/>
  <c r="R252" i="9" s="1"/>
  <c r="T252" i="9" s="1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 s="1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Q273" i="9" s="1"/>
  <c r="J274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X265" i="9" l="1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AE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s="1"/>
  <c r="B289" i="9" s="1"/>
  <c r="Y280" i="9" l="1"/>
  <c r="R281" i="9" s="1"/>
  <c r="S281" i="9" s="1"/>
  <c r="AA286" i="9"/>
  <c r="AE286" i="9" s="1"/>
  <c r="AB286" i="9"/>
  <c r="V281" i="9"/>
  <c r="AD286" i="9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U281" i="9" l="1"/>
  <c r="W281" i="9" s="1"/>
  <c r="Y281" i="9" s="1"/>
  <c r="R282" i="9" s="1"/>
  <c r="U282" i="9" s="1"/>
  <c r="AG286" i="9"/>
  <c r="Z287" i="9" s="1"/>
  <c r="AB287" i="9" s="1"/>
  <c r="O291" i="9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l="1"/>
  <c r="J304" i="9" s="1"/>
  <c r="Y292" i="9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S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Y301" i="9" s="1"/>
  <c r="R302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G310" i="9" l="1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Q324" i="9" s="1"/>
  <c r="J325" i="9" s="1"/>
  <c r="T313" i="9"/>
  <c r="V313" i="9"/>
  <c r="U313" i="9"/>
  <c r="S313" i="9"/>
  <c r="AE318" i="9" l="1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Y313" i="9" s="1"/>
  <c r="R314" i="9" s="1"/>
  <c r="X313" i="9"/>
  <c r="Q325" i="9" l="1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L326" i="9"/>
  <c r="P326" i="9" s="1"/>
  <c r="H324" i="9"/>
  <c r="AE319" i="9"/>
  <c r="AG319" i="9" s="1"/>
  <c r="Z320" i="9" s="1"/>
  <c r="I324" i="9"/>
  <c r="B325" i="9" s="1"/>
  <c r="O326" i="9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A322" i="9" l="1"/>
  <c r="AC322" i="9"/>
  <c r="AE322" i="9" s="1"/>
  <c r="AG322" i="9" s="1"/>
  <c r="Z323" i="9" s="1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K331" i="9"/>
  <c r="AD325" i="9"/>
  <c r="AF325" i="9" s="1"/>
  <c r="AC325" i="9"/>
  <c r="W318" i="9"/>
  <c r="Y318" i="9" s="1"/>
  <c r="R319" i="9" s="1"/>
  <c r="U319" i="9" s="1"/>
  <c r="AA325" i="9"/>
  <c r="M331" i="9" l="1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E12" i="5"/>
  <c r="AK30" i="5" s="1"/>
  <c r="Y333" i="9" l="1"/>
  <c r="R334" i="9" s="1"/>
  <c r="U334" i="9" s="1"/>
  <c r="V334" i="9"/>
  <c r="T334" i="9"/>
  <c r="S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X334" i="9" l="1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<sst xmlns="http://schemas.openxmlformats.org/spreadsheetml/2006/main" count="2844" uniqueCount="1394">
  <si>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</si>
  <si>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</si>
  <si>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</si>
  <si>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</si>
  <si>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</si>
  <si>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</si>
  <si>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</si>
  <si>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</si>
  <si>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</si>
  <si>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</si>
  <si>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</si>
  <si>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</si>
  <si>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</si>
  <si>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</si>
  <si>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</si>
  <si>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</si>
  <si>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</si>
  <si>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</si>
  <si>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</si>
  <si>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</si>
  <si>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</si>
  <si>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</si>
  <si>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</si>
  <si>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</si>
  <si>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</si>
  <si>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</si>
  <si>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</si>
  <si>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</si>
  <si>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</si>
  <si>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</si>
  <si>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</si>
  <si>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</si>
  <si>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</si>
  <si>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</si>
  <si>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</si>
  <si>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</si>
  <si>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</si>
  <si>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</si>
  <si>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</si>
  <si>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</si>
  <si>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</si>
  <si>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</si>
  <si>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</si>
  <si>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</si>
  <si>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</si>
  <si>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</si>
  <si>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</si>
  <si>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</si>
  <si>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</si>
  <si>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</si>
  <si>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</si>
  <si>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</si>
  <si>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</si>
  <si>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</si>
  <si>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</si>
  <si>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</si>
  <si>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</si>
  <si>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</si>
  <si>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</si>
  <si>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</si>
  <si>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</si>
  <si>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</si>
  <si>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</si>
  <si>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</si>
  <si>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</si>
  <si>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</si>
  <si>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</si>
  <si>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</si>
  <si>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</si>
  <si>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</si>
  <si>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</si>
  <si>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</si>
  <si>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</si>
  <si>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</si>
  <si>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</si>
  <si>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</si>
  <si>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</si>
  <si>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</si>
  <si>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</si>
  <si>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</si>
  <si>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</si>
  <si>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</si>
  <si>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</si>
  <si>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</si>
  <si>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</si>
  <si>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</si>
  <si>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</si>
  <si>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</si>
  <si>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</si>
  <si>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</si>
  <si>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</si>
  <si>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</si>
  <si>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</si>
  <si>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</si>
  <si>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</si>
  <si>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</si>
  <si>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</si>
  <si>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</si>
  <si>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</si>
  <si>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</si>
  <si>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</si>
  <si>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</si>
  <si>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</si>
  <si>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</si>
  <si>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</si>
  <si>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</si>
  <si>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</si>
  <si>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</si>
  <si>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</si>
  <si>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</si>
  <si>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</si>
  <si>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</si>
  <si>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</si>
  <si>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</si>
  <si>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</si>
  <si>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</si>
  <si>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</si>
  <si>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</si>
  <si>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</si>
  <si>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</si>
  <si>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</si>
  <si>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</si>
  <si>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</si>
  <si>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</si>
  <si>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</si>
  <si>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</si>
  <si>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</si>
  <si>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</si>
  <si>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</si>
  <si>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</si>
  <si>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</si>
  <si>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</si>
  <si>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</si>
  <si>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</si>
  <si>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</si>
  <si>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</si>
  <si>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</si>
  <si>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</si>
  <si>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</si>
  <si>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</si>
  <si>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</si>
  <si>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</si>
  <si>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</si>
  <si>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</si>
  <si>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</si>
  <si>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</si>
  <si>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</si>
  <si>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</si>
  <si>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</si>
  <si>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</si>
  <si>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</si>
  <si>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</si>
  <si>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</si>
  <si>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</si>
  <si>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</si>
  <si>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</si>
  <si>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</si>
  <si>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</si>
  <si>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</si>
  <si>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</si>
  <si>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</si>
  <si>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</si>
  <si>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</si>
  <si>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</si>
  <si>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</si>
  <si>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</si>
  <si>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</si>
  <si>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</si>
  <si>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</si>
  <si>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</si>
  <si>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</si>
  <si>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</si>
  <si>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</si>
  <si>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</si>
  <si>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</si>
  <si>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</si>
  <si>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</si>
  <si>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</si>
  <si>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</si>
  <si>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</si>
  <si>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</si>
  <si>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</si>
  <si>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</si>
  <si>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</si>
  <si>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</si>
  <si>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</si>
  <si>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</si>
  <si>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</si>
  <si>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</si>
  <si>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</si>
  <si>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</si>
  <si>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</si>
  <si>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</si>
  <si>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</si>
  <si>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</si>
  <si>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</si>
  <si>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</si>
  <si>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</si>
  <si>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</si>
  <si>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</si>
  <si>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</si>
  <si>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</si>
  <si>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</si>
  <si>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</si>
  <si>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</si>
  <si>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</si>
  <si>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</si>
  <si>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</si>
  <si>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</si>
  <si>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</si>
  <si>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</si>
  <si>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</si>
  <si>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</si>
  <si>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</si>
  <si>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</si>
  <si>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</si>
  <si>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</si>
  <si>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</si>
  <si>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</si>
  <si>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</si>
  <si>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</si>
  <si>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</si>
  <si>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</si>
  <si>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</si>
  <si>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</si>
  <si>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</si>
  <si>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</si>
  <si>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</si>
  <si>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</si>
  <si>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</si>
  <si>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</si>
  <si>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</si>
  <si>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</si>
  <si>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</si>
  <si>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</si>
  <si>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</si>
  <si>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</si>
  <si>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</si>
  <si>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</si>
  <si>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</si>
  <si>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</si>
  <si>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</si>
  <si>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</si>
  <si>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</si>
  <si>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</si>
  <si>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</si>
  <si>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</si>
  <si>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</si>
  <si>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</si>
  <si>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</si>
  <si>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</si>
  <si>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</si>
  <si>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</si>
  <si>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</si>
  <si>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</si>
  <si>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</si>
  <si>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</si>
  <si>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</si>
  <si>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</si>
  <si>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</si>
  <si>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</si>
  <si>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</si>
  <si>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</si>
  <si>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</si>
  <si>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</si>
  <si>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</si>
  <si>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</si>
  <si>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</si>
  <si>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</si>
  <si>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</si>
  <si>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</si>
  <si>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</si>
  <si>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</si>
  <si>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</si>
  <si>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</si>
  <si>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</si>
  <si>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</si>
  <si>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</si>
  <si>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</si>
  <si>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</si>
  <si>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</si>
  <si>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</si>
  <si>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</si>
  <si>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</si>
  <si>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</si>
  <si>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</si>
  <si>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</si>
  <si>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</si>
  <si>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</si>
  <si>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</si>
  <si>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</si>
  <si>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</si>
  <si>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</si>
  <si>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</si>
  <si>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</si>
  <si>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</si>
  <si>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</si>
  <si>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</si>
  <si>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</si>
  <si>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</si>
  <si>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</si>
  <si>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</si>
  <si>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</si>
  <si>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</si>
  <si>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</si>
  <si>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</si>
  <si>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</si>
  <si>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</si>
  <si>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</si>
  <si>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</si>
  <si>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</si>
  <si>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</si>
  <si>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</si>
  <si>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</si>
  <si>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</si>
  <si>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</si>
  <si>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</si>
  <si>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</si>
  <si>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</si>
  <si>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</si>
  <si>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</si>
  <si>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</si>
  <si>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</si>
  <si>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</si>
  <si>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</si>
  <si>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</si>
  <si>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</si>
  <si>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</si>
  <si>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</si>
  <si>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</si>
  <si>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</si>
  <si>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</si>
  <si>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</si>
  <si>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</si>
  <si>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</si>
  <si>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</si>
  <si>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</si>
  <si>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</si>
  <si>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</si>
  <si>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</si>
  <si>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</si>
  <si>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</si>
  <si>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</si>
  <si>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</si>
  <si>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</si>
  <si>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</si>
  <si>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</si>
  <si>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</si>
  <si>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</si>
  <si>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</si>
  <si>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</si>
  <si>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</si>
  <si>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</si>
  <si>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</si>
  <si>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</si>
  <si>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</si>
  <si>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</si>
  <si>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</si>
  <si>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</si>
  <si>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</si>
  <si>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</si>
  <si>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</si>
  <si>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</si>
  <si>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</si>
  <si>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</si>
  <si>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</si>
  <si>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</si>
  <si>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</si>
  <si>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</si>
  <si>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</si>
  <si>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</si>
  <si>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</si>
  <si>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</si>
  <si>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</si>
  <si>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</si>
  <si>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</si>
  <si>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</si>
  <si>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</si>
  <si>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</si>
  <si>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</si>
  <si>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</si>
  <si>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</si>
  <si>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</si>
  <si>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</si>
  <si>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</si>
  <si>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</si>
  <si>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</si>
  <si>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</si>
  <si>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</si>
  <si>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</si>
  <si>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</si>
  <si>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</si>
  <si>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</si>
  <si>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</si>
  <si>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</si>
  <si>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</si>
  <si>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</si>
  <si>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</si>
  <si>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</si>
  <si>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</si>
  <si>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</si>
  <si>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</si>
  <si>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</si>
  <si>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</si>
  <si>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</si>
  <si>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</si>
  <si>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</si>
  <si>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</si>
  <si>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</si>
  <si>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</si>
  <si>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</si>
  <si>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</si>
  <si>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</si>
  <si>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</si>
  <si>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</si>
  <si>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</si>
  <si>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</si>
  <si>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</si>
  <si>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</si>
  <si>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</si>
  <si>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</si>
  <si>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</si>
  <si>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</si>
  <si>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</si>
  <si>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</si>
  <si>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</si>
  <si>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</si>
  <si>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</si>
  <si>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</si>
  <si>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</si>
  <si>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</si>
  <si>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</si>
  <si>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</si>
  <si>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</si>
  <si>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</si>
  <si>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</si>
  <si>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</si>
  <si>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</si>
  <si>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</si>
  <si>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</si>
  <si>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</si>
  <si>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</si>
  <si>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</si>
  <si>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</si>
  <si>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</si>
  <si>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</si>
  <si>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</si>
  <si>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</si>
  <si>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</si>
  <si>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</si>
  <si>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</si>
  <si>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</si>
  <si>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</si>
  <si>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</si>
  <si>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</si>
  <si>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</si>
  <si>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</si>
  <si>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</si>
  <si>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</si>
  <si>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</si>
  <si>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</si>
  <si>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</si>
  <si>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</si>
  <si>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</si>
  <si>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</si>
  <si>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</si>
  <si>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</si>
  <si>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</si>
  <si>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</si>
  <si>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</si>
  <si>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</si>
  <si>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</si>
  <si>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</si>
  <si>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</si>
  <si>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</si>
  <si>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</si>
  <si>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</si>
  <si>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</si>
  <si>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</si>
  <si>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</si>
  <si>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</si>
  <si>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</si>
  <si>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</si>
  <si>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</si>
  <si>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</si>
  <si>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</si>
  <si>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</si>
  <si>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</si>
  <si>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</si>
  <si>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</si>
  <si>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</si>
  <si>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</si>
  <si>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</si>
  <si>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</si>
  <si>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</si>
  <si>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</si>
  <si>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</si>
  <si>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</si>
  <si>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</si>
  <si>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</si>
  <si>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</si>
  <si>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</si>
  <si>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</si>
  <si>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</si>
  <si>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</si>
  <si>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</si>
  <si>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</si>
  <si>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</si>
  <si>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</si>
  <si>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</si>
  <si>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</si>
  <si>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</si>
  <si>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</si>
  <si>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</si>
  <si>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</si>
  <si>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</si>
  <si>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</si>
  <si>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</si>
  <si>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</si>
  <si>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</si>
  <si>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</si>
  <si>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</si>
  <si>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</si>
  <si>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</si>
  <si>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</si>
  <si>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</si>
  <si>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</si>
  <si>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</si>
  <si>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</si>
  <si>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</si>
  <si>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</si>
  <si>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</si>
  <si>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</si>
  <si>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</si>
  <si>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</si>
  <si>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</si>
  <si>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</si>
  <si>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</si>
  <si>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</si>
  <si>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</si>
  <si>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</si>
  <si>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</si>
  <si>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</si>
  <si>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</si>
  <si>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</si>
  <si>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</si>
  <si>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</si>
  <si>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</si>
  <si>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</si>
  <si>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</si>
  <si>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</si>
  <si>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</si>
  <si>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</si>
  <si>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</si>
  <si>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</si>
  <si>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</si>
  <si>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</si>
  <si>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</si>
  <si>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</si>
  <si>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</si>
  <si>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</si>
  <si>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</si>
  <si>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</si>
  <si>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</si>
  <si>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</si>
  <si>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</si>
  <si>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</si>
  <si>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</si>
  <si>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</si>
  <si>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</si>
  <si>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</si>
  <si>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</si>
  <si>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</si>
  <si>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</si>
  <si>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</si>
  <si>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</si>
  <si>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</si>
  <si>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</si>
  <si>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</si>
  <si>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</si>
  <si>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</si>
  <si>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</si>
  <si>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</si>
  <si>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</si>
  <si>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</si>
  <si>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</si>
  <si>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</si>
  <si>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</si>
  <si>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</si>
  <si>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</si>
  <si>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</si>
  <si>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</si>
  <si>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</si>
  <si>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</si>
  <si>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</si>
  <si>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</si>
  <si>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</si>
  <si>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</si>
  <si>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</si>
  <si>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</si>
  <si>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</si>
  <si>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</si>
  <si>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</si>
  <si>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</si>
  <si>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</si>
  <si>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</si>
  <si>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</si>
  <si>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</si>
  <si>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</si>
  <si>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</si>
  <si>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</si>
  <si>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</si>
  <si>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</si>
  <si>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</si>
  <si>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</si>
  <si>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</si>
  <si>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</si>
  <si>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</si>
  <si>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</si>
  <si>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</si>
  <si>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</si>
  <si>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</si>
  <si>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</si>
  <si>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</si>
  <si>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</si>
  <si>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</si>
  <si>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</si>
  <si>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</si>
  <si>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</si>
  <si>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</si>
  <si>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</si>
  <si>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</si>
  <si>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</si>
  <si>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</si>
  <si>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</si>
  <si>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</si>
  <si>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</si>
  <si>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</si>
  <si>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</si>
  <si>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</si>
  <si>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</si>
  <si>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</si>
  <si>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</si>
  <si>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</si>
  <si>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</si>
  <si>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</si>
  <si>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</si>
  <si>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</si>
  <si>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</si>
  <si>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</si>
  <si>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</si>
  <si>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</si>
  <si>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</si>
  <si>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</si>
  <si>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</si>
  <si>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</si>
  <si>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</si>
  <si>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</si>
  <si>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</si>
  <si>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</si>
  <si>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</si>
  <si>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</si>
  <si>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</si>
  <si>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</si>
  <si>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</si>
  <si>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</si>
  <si>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</si>
  <si>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</si>
  <si>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</si>
  <si>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</si>
  <si>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</si>
  <si>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</si>
  <si>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</si>
  <si>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</si>
  <si>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</si>
  <si>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</si>
  <si>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</si>
  <si>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</si>
  <si>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</si>
  <si>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</si>
  <si>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</si>
  <si>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</si>
  <si>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</si>
  <si>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</si>
  <si>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</si>
  <si>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</si>
  <si>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</si>
  <si>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</si>
  <si>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</si>
  <si>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</si>
  <si>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</si>
  <si>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</si>
  <si>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</si>
  <si>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</si>
  <si>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</si>
  <si>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</si>
  <si>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</si>
  <si>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</si>
  <si>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</si>
  <si>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</si>
  <si>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</si>
  <si>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</si>
  <si>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</si>
  <si>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</si>
  <si>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</si>
  <si>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</si>
  <si>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</si>
  <si>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</si>
  <si>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</si>
  <si>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</si>
  <si>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</si>
  <si>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</si>
  <si>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</si>
  <si>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</si>
  <si>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</si>
  <si>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</si>
  <si>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</si>
  <si>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</si>
  <si>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</si>
  <si>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</si>
  <si>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</si>
  <si>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</si>
  <si>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</si>
  <si>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</si>
  <si>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</si>
  <si>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</si>
  <si>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</si>
  <si>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</si>
  <si>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</si>
  <si>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</si>
  <si>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</si>
  <si>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</si>
  <si>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</si>
  <si>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</si>
  <si>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</si>
  <si>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</si>
  <si>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</si>
  <si>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</si>
  <si>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</si>
  <si>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</si>
  <si>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</si>
  <si>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</si>
  <si>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</si>
  <si>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</si>
  <si>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</si>
  <si>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</si>
  <si>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</si>
  <si>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</si>
  <si>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</si>
  <si>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</si>
  <si>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</si>
  <si>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</si>
  <si>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</si>
  <si>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</si>
  <si>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</si>
  <si>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</si>
  <si>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</si>
  <si>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</si>
  <si>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</si>
  <si>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</si>
  <si>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</si>
  <si>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</si>
  <si>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</si>
  <si>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</si>
  <si>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</si>
  <si>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</si>
  <si>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</si>
  <si>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</si>
  <si>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</si>
  <si>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</si>
  <si>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</si>
  <si>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</si>
  <si>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</si>
  <si>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</si>
  <si>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</si>
  <si>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</si>
  <si>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</si>
  <si>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</si>
  <si>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</si>
  <si>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</si>
  <si>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</si>
  <si>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</si>
  <si>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</si>
  <si>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</si>
  <si>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</si>
  <si>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</si>
  <si>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</si>
  <si>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</si>
  <si>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</si>
  <si>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</si>
  <si>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</si>
  <si>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</si>
  <si>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</si>
  <si>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</si>
  <si>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</si>
  <si>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</si>
  <si>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</si>
  <si>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</si>
  <si>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</si>
  <si>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</si>
  <si>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</si>
  <si>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</si>
  <si>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</si>
  <si>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</si>
  <si>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</si>
  <si>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</si>
  <si>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</si>
  <si>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</si>
  <si>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</si>
  <si>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</si>
  <si>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</si>
  <si>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</si>
  <si>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</si>
  <si>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</si>
  <si>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</si>
  <si>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</si>
  <si>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</si>
  <si>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</si>
  <si>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</si>
  <si>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</si>
  <si>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</si>
  <si>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</si>
  <si>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</si>
  <si>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</si>
  <si>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</si>
  <si>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</si>
  <si>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</si>
  <si>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</si>
  <si>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</si>
  <si>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</si>
  <si>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</si>
  <si>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</si>
  <si>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</si>
  <si>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</si>
  <si>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</si>
  <si>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</si>
  <si>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</si>
  <si>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</si>
  <si>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</si>
  <si>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</si>
  <si>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</si>
  <si>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</si>
  <si>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</si>
  <si>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</si>
  <si>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</si>
  <si>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</si>
  <si>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</si>
  <si>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</si>
  <si>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</si>
  <si>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</si>
  <si>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</si>
  <si>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</si>
  <si>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</si>
  <si>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</si>
  <si>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</si>
  <si>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</si>
  <si>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</si>
  <si>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</si>
  <si>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</si>
  <si>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</si>
  <si>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</si>
  <si>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</si>
  <si>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</si>
  <si>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</si>
  <si>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</si>
  <si>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</si>
  <si>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</si>
  <si>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</si>
  <si>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</si>
  <si>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</si>
  <si>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</si>
  <si>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</si>
  <si>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</si>
  <si>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</si>
  <si>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</si>
  <si>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</si>
  <si>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</si>
  <si>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</si>
  <si>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</si>
  <si>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</si>
  <si>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</si>
  <si>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</si>
  <si>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</si>
  <si>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</si>
  <si>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</si>
  <si>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</si>
  <si>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</si>
  <si>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</si>
  <si>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</si>
  <si>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</si>
  <si>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</si>
  <si>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</si>
  <si>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</si>
  <si>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</si>
  <si>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</si>
  <si>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</si>
  <si>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</si>
  <si>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</si>
  <si>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</si>
  <si>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</si>
  <si>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</si>
  <si>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</si>
  <si>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</si>
  <si>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</si>
  <si>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</si>
  <si>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</si>
  <si>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</si>
  <si>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</si>
  <si>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</si>
  <si>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</si>
  <si>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</si>
  <si>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</si>
  <si>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</si>
  <si>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</si>
  <si>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</si>
  <si>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</si>
  <si>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</si>
  <si>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</si>
  <si>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</si>
  <si>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</si>
  <si>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</si>
  <si>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</si>
  <si>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</si>
  <si>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</si>
  <si>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</si>
  <si>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</si>
  <si>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</si>
  <si>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</si>
  <si>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</si>
  <si>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</si>
  <si>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</si>
  <si>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</si>
  <si>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</si>
  <si>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</si>
  <si>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</si>
  <si>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</si>
  <si>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</si>
  <si>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</si>
  <si>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</si>
  <si>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</si>
  <si>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</si>
  <si>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</si>
  <si>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</si>
  <si>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</si>
  <si>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</si>
  <si>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</si>
  <si>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</si>
  <si>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</si>
  <si>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</si>
  <si>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</si>
  <si>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</si>
  <si>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</si>
  <si>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</si>
  <si>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</si>
  <si>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</si>
  <si>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</si>
  <si>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</si>
  <si>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</si>
  <si>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</si>
  <si>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</si>
  <si>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</si>
  <si>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</si>
  <si>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</si>
  <si>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</si>
  <si>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</si>
  <si>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</si>
  <si>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</si>
  <si>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</si>
  <si>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</si>
  <si>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</si>
  <si>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</si>
  <si>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</si>
  <si>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</si>
  <si>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</si>
  <si>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</si>
  <si>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</si>
  <si>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</si>
  <si>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</si>
  <si>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</si>
  <si>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</si>
  <si>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</si>
  <si>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</si>
  <si>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</si>
  <si>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</si>
  <si>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</si>
  <si>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</si>
  <si>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</si>
  <si>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</si>
  <si>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</si>
  <si>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</si>
  <si>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</si>
  <si>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</si>
  <si>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</si>
  <si>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</si>
  <si>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</si>
  <si>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</si>
  <si>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</si>
  <si>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</si>
  <si>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</si>
  <si>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</si>
  <si>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</si>
  <si>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</si>
  <si>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</si>
  <si>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</si>
  <si>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</si>
  <si>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</si>
  <si>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</si>
  <si>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</si>
  <si>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</si>
  <si>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</si>
  <si>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</si>
  <si>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</si>
  <si>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</si>
  <si>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</si>
  <si>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</si>
  <si>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</si>
  <si>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</si>
  <si>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</si>
  <si>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</si>
  <si>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</si>
  <si>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</si>
  <si>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</si>
  <si>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</si>
  <si>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</si>
  <si>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</si>
  <si>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</si>
  <si>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</si>
  <si>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</si>
  <si>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</si>
  <si>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</si>
  <si>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</si>
  <si>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</si>
  <si>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</si>
  <si>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</si>
  <si>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</si>
  <si>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</si>
  <si>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</si>
  <si>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</si>
  <si>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</si>
  <si>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</si>
  <si>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</si>
  <si>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</si>
  <si>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</si>
  <si>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</si>
  <si>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</si>
  <si>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</si>
  <si>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</si>
  <si>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</si>
  <si>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</si>
  <si>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</si>
  <si>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</si>
  <si>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</si>
  <si>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</si>
  <si>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</si>
  <si>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</si>
  <si>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</si>
  <si>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</si>
  <si>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</si>
  <si>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</si>
  <si>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</si>
  <si>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</si>
  <si>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</si>
  <si>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</si>
  <si>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</si>
  <si>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</si>
  <si>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</si>
  <si>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</si>
  <si>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</si>
  <si>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</si>
  <si>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</si>
  <si>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</si>
  <si>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</si>
  <si>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</si>
  <si>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</si>
  <si>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</si>
  <si>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</si>
  <si>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</si>
  <si>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</si>
  <si>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</si>
  <si>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</si>
  <si>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</si>
  <si>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</si>
  <si>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</si>
  <si>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</si>
  <si>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</si>
  <si>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</si>
  <si>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</si>
  <si>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</si>
  <si>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</si>
  <si>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</si>
  <si>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</si>
  <si>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</si>
  <si>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</si>
  <si>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</si>
  <si>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</si>
  <si>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</si>
  <si>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</si>
  <si>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</si>
  <si>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</si>
  <si>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</si>
  <si>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</si>
  <si>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</si>
  <si>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</si>
  <si>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</si>
  <si>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</si>
  <si>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</si>
  <si>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</si>
  <si>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</si>
  <si>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</si>
  <si>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</si>
  <si>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</si>
  <si>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</si>
  <si>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</si>
  <si>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</si>
  <si>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</si>
  <si>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</si>
  <si>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</si>
  <si>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</si>
  <si>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</si>
  <si>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</si>
  <si>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</si>
  <si>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</si>
  <si>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</si>
  <si>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</si>
  <si>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</si>
  <si>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</si>
  <si>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</si>
  <si>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</si>
  <si>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</si>
  <si>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</si>
  <si>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</si>
  <si>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</si>
  <si>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</si>
  <si>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</si>
  <si>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</si>
  <si>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</si>
  <si>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</si>
  <si>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</si>
  <si>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</si>
  <si>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</si>
  <si>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</si>
  <si>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</si>
  <si>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</si>
  <si>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</si>
  <si>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</si>
  <si>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</si>
  <si>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</si>
  <si>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</si>
  <si>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</si>
  <si>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</si>
  <si>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</si>
  <si>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</si>
  <si>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</si>
  <si>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</si>
  <si>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</si>
  <si>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</si>
  <si>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</si>
  <si>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</si>
  <si>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</si>
  <si>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</si>
  <si>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</si>
  <si>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</si>
  <si>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</si>
  <si>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</si>
  <si>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</si>
  <si>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</si>
  <si>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</si>
  <si>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</si>
  <si>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</si>
  <si>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</si>
  <si>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</si>
  <si>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</si>
  <si>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</si>
  <si>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</si>
  <si>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</si>
  <si>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</si>
  <si>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</si>
  <si>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</si>
  <si>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</si>
  <si>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</si>
  <si>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</si>
  <si>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</si>
  <si>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</si>
  <si>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</si>
  <si>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</si>
  <si>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</si>
  <si>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</si>
  <si>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</si>
  <si>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</si>
  <si>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</si>
  <si>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</si>
  <si>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</si>
  <si>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</si>
  <si>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</si>
  <si>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</si>
  <si>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</si>
  <si>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</si>
  <si>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</si>
  <si>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</si>
  <si>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</si>
  <si>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</si>
  <si>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</si>
  <si>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</si>
  <si>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</si>
  <si>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</si>
  <si>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</si>
  <si>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</si>
  <si>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</si>
  <si>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</si>
  <si>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</si>
  <si>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</si>
  <si>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</si>
  <si>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</si>
  <si>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</si>
  <si>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</si>
  <si>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</si>
  <si>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</si>
  <si>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</si>
  <si>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</si>
  <si>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</si>
  <si>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</si>
  <si>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</si>
  <si>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</si>
  <si>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</si>
  <si>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</si>
  <si>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</si>
  <si>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</si>
  <si>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</si>
  <si>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</si>
  <si>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</si>
  <si>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</si>
  <si>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</si>
  <si>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</si>
  <si>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</si>
  <si>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</si>
  <si>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</si>
  <si>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</si>
  <si>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</si>
  <si>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</si>
  <si>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</si>
  <si>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</si>
  <si>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</si>
  <si>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</si>
  <si>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</si>
  <si>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</si>
  <si>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</si>
  <si>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</si>
  <si>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</si>
  <si>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</si>
  <si>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</si>
  <si>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</si>
  <si>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</si>
  <si>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</si>
  <si>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</si>
  <si>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</si>
  <si>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</si>
  <si>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</si>
  <si>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</si>
  <si>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</si>
  <si>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</si>
  <si>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</si>
  <si>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</si>
  <si>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</si>
  <si>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</si>
  <si>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</si>
  <si>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</si>
  <si>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</si>
  <si>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</si>
  <si>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</si>
  <si>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</si>
  <si>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</si>
  <si>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</si>
  <si>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</si>
  <si>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</si>
  <si>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</si>
  <si>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</si>
  <si>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</si>
  <si>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</si>
  <si>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</si>
  <si>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</si>
  <si>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</si>
  <si>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</si>
  <si>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</si>
  <si>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</si>
  <si>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</si>
  <si>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</si>
  <si>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</si>
  <si>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</si>
  <si>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</si>
  <si>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</si>
  <si>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</si>
  <si>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</si>
  <si>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</si>
  <si>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</si>
  <si>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</si>
  <si>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</si>
  <si>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</si>
  <si>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</si>
  <si>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</si>
  <si>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</si>
  <si>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</si>
  <si>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</si>
  <si>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</si>
  <si>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</si>
  <si>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</si>
  <si>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</si>
  <si>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</si>
  <si>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</si>
  <si>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</si>
  <si>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</si>
  <si>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</si>
  <si>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</si>
  <si>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</si>
  <si>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</si>
  <si>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</si>
  <si>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</si>
  <si>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</si>
  <si>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</si>
  <si>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</si>
  <si>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</si>
  <si>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</si>
  <si>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</si>
  <si>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</si>
  <si>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</si>
  <si>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</si>
  <si>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</si>
  <si>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</si>
  <si>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</si>
  <si>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</si>
  <si>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</si>
  <si>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</si>
  <si>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</si>
  <si>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</si>
  <si>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</si>
  <si>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</si>
  <si>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</si>
  <si>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</si>
  <si>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</si>
  <si>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</si>
  <si>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</si>
  <si>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</si>
  <si>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</si>
  <si>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</si>
  <si>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</si>
  <si>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</si>
  <si>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</si>
  <si>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</si>
  <si>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</si>
  <si>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</si>
  <si>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</si>
  <si>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</si>
  <si>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</si>
  <si>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</si>
  <si>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</si>
  <si>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</si>
  <si>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</si>
  <si>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</si>
  <si>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</si>
  <si>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</si>
  <si>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</si>
  <si>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</si>
  <si>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</si>
  <si>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</si>
  <si>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</si>
  <si>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</si>
  <si>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</si>
  <si>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</si>
  <si>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</si>
  <si>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</si>
  <si>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</si>
  <si>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</si>
  <si>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</si>
  <si>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</si>
  <si>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</si>
  <si>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</si>
  <si>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</si>
  <si>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</si>
  <si>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</si>
  <si>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</si>
  <si>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</si>
  <si>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</si>
  <si>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</si>
  <si>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</si>
  <si>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</si>
  <si>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</si>
  <si>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</si>
  <si>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33 Sextantis</t>
  </si>
  <si>
    <t>33 Sextantis b</t>
  </si>
  <si>
    <t>34 Sextantis c</t>
  </si>
  <si>
    <t>35 Sextantis d</t>
  </si>
  <si>
    <t>36 Sextantis e</t>
  </si>
  <si>
    <t>37 Sextantis f</t>
  </si>
  <si>
    <t>38 Sextantis g</t>
  </si>
  <si>
    <t>39 Sextantis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</si>
</sst>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0" xfId="0" applyFill="1" applyBorder="1"/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36" workbookViewId="0">
      <selection activeCell="F10" sqref="F10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67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0.31999999993235012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V111"/>
  <sheetViews>
    <sheetView tabSelected="1" zoomScaleNormal="100" workbookViewId="0">
      <selection activeCell="Z19" sqref="Z19"/>
    </sheetView>
  </sheetViews>
  <sheetFormatPr defaultColWidth="8.81640625" defaultRowHeight="14.5" x14ac:dyDescent="0.35"/>
  <cols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3" max="63" width="12.36328125" customWidth="1"/>
  </cols>
  <sheetData>
    <row r="2" spans="2:74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4" x14ac:dyDescent="0.35">
      <c r="D3" t="s">
        <v>350</v>
      </c>
      <c r="L3" s="5"/>
      <c r="N3" s="6"/>
    </row>
    <row r="4" spans="2:74" x14ac:dyDescent="0.35">
      <c r="B4" s="128" t="s">
        <v>1385</v>
      </c>
      <c r="C4" s="129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4" x14ac:dyDescent="0.35">
      <c r="B5" s="130" t="s">
        <v>1386</v>
      </c>
      <c r="C5" s="131"/>
      <c r="E5" t="s">
        <v>394</v>
      </c>
      <c r="H5" s="3">
        <v>6.24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1384</v>
      </c>
      <c r="BO5" t="s">
        <v>259</v>
      </c>
      <c r="BP5" t="s">
        <v>1345</v>
      </c>
      <c r="BQ5" t="s">
        <v>259</v>
      </c>
      <c r="BS5" t="s">
        <v>1347</v>
      </c>
      <c r="BU5" t="s">
        <v>1352</v>
      </c>
      <c r="BV5" t="s">
        <v>1353</v>
      </c>
    </row>
    <row r="6" spans="2:74" x14ac:dyDescent="0.35">
      <c r="K6" t="s">
        <v>288</v>
      </c>
      <c r="L6" s="8">
        <v>0.67</v>
      </c>
      <c r="M6" s="9">
        <f>L6/318</f>
        <v>2.1069182389937108E-3</v>
      </c>
      <c r="N6" s="126">
        <v>0.5</v>
      </c>
      <c r="O6" s="124">
        <v>0</v>
      </c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0.845933871221758</v>
      </c>
      <c r="Q6" s="10"/>
      <c r="R6" s="9">
        <f>IF(Q6&gt;0,Q6,P6)^2</f>
        <v>0.71560411448022987</v>
      </c>
      <c r="S6" s="9">
        <f>(L6*5.972*10^24)/((4/3)*PI()*((IF(Q6&gt;0,Q6,P6)*6371000)^3))/1000</f>
        <v>6.1020243138949875</v>
      </c>
      <c r="T6" s="11">
        <v>0.05</v>
      </c>
      <c r="U6" s="9">
        <f>365.24*V6</f>
        <v>4.1157320642443675</v>
      </c>
      <c r="V6" s="9">
        <f>SQRT((ABS(T6)^3)/($F$8+$H$8+L6/333000))</f>
        <v>1.1268568788315539E-2</v>
      </c>
      <c r="W6" s="9"/>
      <c r="X6" s="11">
        <f>U6*24</f>
        <v>98.777569541864821</v>
      </c>
      <c r="Y6" s="9">
        <f>U6/(ABS(X6)/24)</f>
        <v>1</v>
      </c>
      <c r="Z6" s="11">
        <v>0.35</v>
      </c>
      <c r="AA6" s="9">
        <f>ABS(T6)*(1-Z6)</f>
        <v>3.2500000000000001E-2</v>
      </c>
      <c r="AB6" s="9">
        <f>ABS(T6)*(Z6+1)</f>
        <v>6.7500000000000004E-2</v>
      </c>
      <c r="AC6" s="9"/>
      <c r="AD6" s="9">
        <f t="shared" ref="AD6:AD17" si="0">ABS(T6)*(L6/(($F$8+$H$8)*3*333000))^(1/3)*1.496*10^8</f>
        <v>65818.427328815756</v>
      </c>
      <c r="AE6" s="9">
        <f>ROUND(2.44*1737*(L6/0.012)^(1/3),0)</f>
        <v>16199</v>
      </c>
      <c r="AF6" s="11">
        <v>0.2</v>
      </c>
      <c r="AG6" s="9">
        <f t="shared" ref="AG6:AG37" si="1">ROUND((IF($H$18&gt;0,$H$18,$G$18)*(3.846*10^26)*(1-AF6)/(IF(AND(X6=0,NOT(ISBLANK(X6))),8,16)*PI()*(5.6703/10^8)*(ABS(T6)*(1+(Z6^2)/8+(21/512)*Z6^4)*149.6*10^9)^2))^0.25,0)</f>
        <v>1172</v>
      </c>
      <c r="AH6" s="11">
        <v>0.69131596665032946</v>
      </c>
      <c r="AI6" s="9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1171.998046875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Hot</v>
      </c>
      <c r="AK6" s="9">
        <f t="shared" ref="AK6:AK37" si="3">360*ASIN(0.004650467*IF($F$12&gt;0,$F$12,$E$12)/ABS(T6))/PI()</f>
        <v>11.531249387149236</v>
      </c>
      <c r="AL6" s="9">
        <f t="shared" ref="AL6:AL37" si="4">ROUND(IF($F$11&gt;0,$F$17,$E$17)-5+(5*LOG10(T6/206266)),1)</f>
        <v>-33.299999999999997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44463126.746910878</v>
      </c>
      <c r="AP6" s="9">
        <f t="shared" ref="AP6:AP37" si="7">IF($H$18&gt;0,$H$18,$G$18)/(SQRT(1-Z6^2)*ABS(T6)^2)</f>
        <v>431.22985440998434</v>
      </c>
      <c r="AQ6" s="10"/>
      <c r="AR6" s="9">
        <f t="shared" ref="AR6:AR37" si="8">$H$19-31.572+5*LOG10(23481/(IF(Q6&gt;0,Q6,P6)*SQRT(IF(AQ6&gt;0,AQ6,AF6))))</f>
        <v>-2.8783550964254019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1.5847921150286676E-2</v>
      </c>
      <c r="AV6" s="9">
        <f t="shared" ref="AV6:AV37" si="11">(63/16*PI())*(6.67408*10^-11)^1.5*(($F$8+$H$8)*1.98847*10^30)^2.5*(IF(Q6&gt;0,Q6,P6)*6371000)^3*Z6^2/(500*(ABS(T6)*1.496*10^11)^7.5)</f>
        <v>12238.278478320723</v>
      </c>
      <c r="AW6" s="9">
        <f>AT6+AU6+AV6</f>
        <v>12238.294326241872</v>
      </c>
      <c r="AX6" s="12" t="str">
        <f>IF(AW6&gt;2,"Io",IF(AW6&gt;0.19,"Opt high",IF(AW6&gt;0.067,"Ideal",IF(AW6&gt;0.04,"Opt low", "Stagnant"))))</f>
        <v>Io</v>
      </c>
      <c r="AY6" s="9">
        <f t="shared" ref="AY6:AY37" si="12">L6/IF(Q6&gt;0,Q6,P6)^2</f>
        <v>0.93627186658456563</v>
      </c>
      <c r="AZ6" s="9">
        <f>((P6^4/(T6*23481)^3)*($F$8+$H$8)*333000/L6)*1000</f>
        <v>0.15481994723470172</v>
      </c>
      <c r="BA6" s="9">
        <f>SQRT((6.67408/10^11)*L6*(5.97*10^24)/(6371000*IF(Q6&gt;0,Q6,P6)))/1000</f>
        <v>7.0379837731205566</v>
      </c>
      <c r="BB6" s="9">
        <f>BA6*SQRT(2)</f>
        <v>9.953212103708859</v>
      </c>
      <c r="BC6" s="9">
        <f>24*(IF(X6=0,U6,U6/(U6/(ABS(X6)/24)+(IF(X6&gt;0,1,-1)))))</f>
        <v>49.388784770932411</v>
      </c>
      <c r="BD6" s="9">
        <f>((((6.67408/10^11)*L6*5.972*10^24*(BC6*3600)^2)/(4*PI()^2))^(1/3))/1000-IF(Q6&gt;0,Q6,P6)*6371</f>
        <v>54409.839452151107</v>
      </c>
      <c r="BE6" s="36">
        <f t="shared" ref="BE6:BE37" si="13">SQRT(((6.67408/10^11)*($F$8+$H$8+L6/333000)*1.988*10^30)/(ABS(T6)*1.496*10^11))/1000</f>
        <v>132.14153319773462</v>
      </c>
      <c r="BF6" s="9">
        <f>ROUND(108*8.31446*AI6/(1000*BB6^2),1)</f>
        <v>10.6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4.4047706111435305</v>
      </c>
      <c r="BK6" s="11" t="s">
        <v>1387</v>
      </c>
      <c r="BL6" s="11"/>
      <c r="BM6" s="11"/>
      <c r="BN6" s="9">
        <f ca="1">RAND()*(180--180)-180</f>
        <v>-0.78941668577397195</v>
      </c>
      <c r="BO6" s="10"/>
      <c r="BP6" s="9">
        <f ca="1">RAND()*(3--3)-3</f>
        <v>2.3815741944665731</v>
      </c>
      <c r="BQ6" s="10"/>
      <c r="BR6" s="132"/>
      <c r="BS6" t="s">
        <v>1348</v>
      </c>
      <c r="BU6" t="s">
        <v>1366</v>
      </c>
      <c r="BV6" t="s">
        <v>1354</v>
      </c>
    </row>
    <row r="7" spans="2:74" x14ac:dyDescent="0.35">
      <c r="E7" t="s">
        <v>322</v>
      </c>
      <c r="G7" t="s">
        <v>323</v>
      </c>
      <c r="K7" t="s">
        <v>289</v>
      </c>
      <c r="L7" s="13">
        <v>0.35</v>
      </c>
      <c r="M7" s="14">
        <f>L7/318</f>
        <v>1.10062893081761E-3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0.75206524029347022</v>
      </c>
      <c r="Q7" s="15"/>
      <c r="R7" s="14">
        <f>IF(Q7&gt;0,Q7,P7)^2</f>
        <v>0.56560212565767509</v>
      </c>
      <c r="S7" s="14">
        <f>(L7*5.97*10^24)/((4/3)*PI()*((IF(Q7&gt;0,Q7,P7)*6371000)^3))/1000</f>
        <v>4.5348654026282933</v>
      </c>
      <c r="T7" s="16">
        <v>0.36</v>
      </c>
      <c r="U7" s="14">
        <f t="shared" ref="U7:U70" si="14">365.24*V7</f>
        <v>79.514448463731767</v>
      </c>
      <c r="V7" s="14">
        <f t="shared" ref="V7:V37" si="15">SQRT((ABS(T7)^3)/($F$8+$H$8+L7/333000))</f>
        <v>0.21770465574343381</v>
      </c>
      <c r="W7" s="14">
        <f t="shared" ref="W7:W70" si="16">V7/V6</f>
        <v>19.319636755394647</v>
      </c>
      <c r="X7" s="16"/>
      <c r="Y7" s="14" t="e">
        <f>U7/(ABS(X7)/24)</f>
        <v>#DIV/0!</v>
      </c>
      <c r="Z7" s="16">
        <v>0.09</v>
      </c>
      <c r="AA7" s="14">
        <f>ABS(T7)*(1-Z7)</f>
        <v>0.3276</v>
      </c>
      <c r="AB7" s="14">
        <f>ABS(T7)*(Z7+1)</f>
        <v>0.39240000000000003</v>
      </c>
      <c r="AC7" s="14">
        <f t="shared" ref="AC7:AC38" si="17">IF(AA7&gt;0,(AA7-AB6)/(0.5*(AA7+AB6)*((L7+L6)/(($F$8+$H$8)*10^6))^(1/3)),"N/A")</f>
        <v>130.11293173436314</v>
      </c>
      <c r="AD7" s="14">
        <f t="shared" si="0"/>
        <v>381660.96554392035</v>
      </c>
      <c r="AE7" s="14">
        <f>ROUND(2.44*1737*(L7/0.012)^(1/3),0)</f>
        <v>13046</v>
      </c>
      <c r="AF7" s="16">
        <v>0.31</v>
      </c>
      <c r="AG7" s="14">
        <f t="shared" si="1"/>
        <v>424</v>
      </c>
      <c r="AH7" s="16">
        <v>0.72006173636137516</v>
      </c>
      <c r="AI7" s="14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424.00000563799404</v>
      </c>
      <c r="AJ7" s="12" t="str">
        <f t="shared" si="2"/>
        <v>Hot</v>
      </c>
      <c r="AK7" s="14">
        <f t="shared" si="3"/>
        <v>1.5989127017707532</v>
      </c>
      <c r="AL7" s="14">
        <f t="shared" si="4"/>
        <v>-29.1</v>
      </c>
      <c r="AM7" s="14">
        <f t="shared" si="5"/>
        <v>0</v>
      </c>
      <c r="AN7" s="14" t="e">
        <f t="shared" si="6"/>
        <v>#NUM!</v>
      </c>
      <c r="AO7" s="14">
        <f t="shared" ref="AO7:AO70" si="18">10^((-14.18-AL7)/2.5)+IF(ISERROR(AN7),0,10^((-14.18-AN7)/2.5))</f>
        <v>928966.38677993987</v>
      </c>
      <c r="AP7" s="14">
        <f t="shared" si="7"/>
        <v>7.8240829180982701</v>
      </c>
      <c r="AQ7" s="15"/>
      <c r="AR7" s="14">
        <f t="shared" si="8"/>
        <v>-3.0987798518971736</v>
      </c>
      <c r="AS7" s="16"/>
      <c r="AT7" s="14">
        <f t="shared" si="9"/>
        <v>0</v>
      </c>
      <c r="AU7" s="14">
        <f t="shared" si="10"/>
        <v>1.0474356213731779E-2</v>
      </c>
      <c r="AV7" s="14">
        <f t="shared" si="11"/>
        <v>2.1126757345294763E-4</v>
      </c>
      <c r="AW7" s="14">
        <f>AT7+AU7+AV7</f>
        <v>1.0685623787184727E-2</v>
      </c>
      <c r="AX7" s="12" t="str">
        <f t="shared" ref="AX7:AX35" si="19">IF(AW7&gt;2,"Io",IF(AW7&gt;0.19,"Opt high",IF(AW7&gt;0.067,"Ideal",IF(AW7&gt;0.04,"Opt low", "Stagnant"))))</f>
        <v>Stagnant</v>
      </c>
      <c r="AY7" s="14">
        <f t="shared" si="12"/>
        <v>0.61880955555643347</v>
      </c>
      <c r="AZ7" s="14">
        <f>((P7^4/(T7*23481)^3)*($F$8+$H$8)*333000/L7)*1000</f>
        <v>4.960353095379501E-4</v>
      </c>
      <c r="BA7" s="14">
        <f t="shared" ref="BA7:BA37" si="20">SQRT((6.67408/10^11)*L7*(5.97*10^24)/(6371000*IF(Q7&gt;0,Q7,P7)))/1000</f>
        <v>5.3949239998300129</v>
      </c>
      <c r="BB7" s="14">
        <f>BA7*SQRT(2)</f>
        <v>7.6295746885317097</v>
      </c>
      <c r="BC7" s="14">
        <f>24*(IF(X7=0,U7,U7/(U7/(ABS(X7)/24)+(IF(X7&gt;0,1,-1)))))</f>
        <v>1908.3467631295625</v>
      </c>
      <c r="BD7" s="14">
        <f>((((6.67408/10^11)*L7*5.972*10^24*(BC7*3600)^2)/(4*PI()^2))^(1/3))/1000-IF(Q7&gt;0,Q7,P7)*6371</f>
        <v>545652.45508274669</v>
      </c>
      <c r="BE7" s="37">
        <f t="shared" si="13"/>
        <v>49.246217776740728</v>
      </c>
      <c r="BF7" s="14">
        <f t="shared" ref="BF7:BF37" si="21">ROUND(108*8.31446*AI7/(1000*BB7^2),1)</f>
        <v>6.5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4.1532000632373727</v>
      </c>
      <c r="BK7" s="16" t="s">
        <v>1388</v>
      </c>
      <c r="BL7" s="16"/>
      <c r="BM7" s="16"/>
      <c r="BN7" s="14">
        <f t="shared" ref="BN7:BN70" ca="1" si="22">RAND()*(180--180)-180</f>
        <v>102.66479615999066</v>
      </c>
      <c r="BO7" s="15"/>
      <c r="BP7" s="14">
        <f t="shared" ref="BP7:BP70" ca="1" si="23">RAND()*(3--3)-3</f>
        <v>-0.80024368318511918</v>
      </c>
      <c r="BQ7" s="15"/>
      <c r="BR7" s="132"/>
      <c r="BS7" t="s">
        <v>1349</v>
      </c>
      <c r="BU7" t="s">
        <v>1367</v>
      </c>
      <c r="BV7" t="s">
        <v>1355</v>
      </c>
    </row>
    <row r="8" spans="2:74" x14ac:dyDescent="0.35">
      <c r="B8" t="s">
        <v>438</v>
      </c>
      <c r="F8" s="1">
        <v>0.98440000000000005</v>
      </c>
      <c r="H8" s="3"/>
      <c r="K8" t="s">
        <v>290</v>
      </c>
      <c r="L8" s="8">
        <v>2.1</v>
      </c>
      <c r="M8" s="9">
        <f t="shared" ref="M8:M23" si="24">L8/318</f>
        <v>6.6037735849056606E-3</v>
      </c>
      <c r="N8" s="124"/>
      <c r="O8" s="124"/>
      <c r="P8" s="9">
        <f t="shared" ref="P8:P71" si="25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1.2508306812282399</v>
      </c>
      <c r="Q8" s="10"/>
      <c r="R8" s="9">
        <f t="shared" ref="R8:R19" si="26">IF(Q8&gt;0,Q8,P8)^2</f>
        <v>1.5645773931019027</v>
      </c>
      <c r="S8" s="9">
        <f t="shared" ref="S8:S19" si="27">(L8*5.97*10^24)/((4/3)*PI()*((IF(Q8&gt;0,Q8,P8)*6371000)^3))/1000</f>
        <v>5.9140722412985527</v>
      </c>
      <c r="T8" s="11">
        <v>0.48</v>
      </c>
      <c r="U8" s="9">
        <f t="shared" si="14"/>
        <v>122.42017516183674</v>
      </c>
      <c r="V8" s="9">
        <f t="shared" si="15"/>
        <v>0.3351773495833883</v>
      </c>
      <c r="W8" s="9">
        <f t="shared" si="16"/>
        <v>1.5395966082525894</v>
      </c>
      <c r="X8" s="11"/>
      <c r="Y8" s="9" t="e">
        <f t="shared" ref="Y8:Y71" si="28">U8/(ABS(X8)/24)</f>
        <v>#DIV/0!</v>
      </c>
      <c r="Z8" s="11">
        <v>0.05</v>
      </c>
      <c r="AA8" s="9">
        <f t="shared" ref="AA8:AA71" si="29">ABS(T8)*(1-Z8)</f>
        <v>0.45599999999999996</v>
      </c>
      <c r="AB8" s="9">
        <f t="shared" ref="AB8:AB71" si="30">ABS(T8)*(Z8+1)</f>
        <v>0.504</v>
      </c>
      <c r="AC8" s="9">
        <f t="shared" si="17"/>
        <v>11.063391771480457</v>
      </c>
      <c r="AD8" s="9">
        <f t="shared" si="0"/>
        <v>924698.66662674048</v>
      </c>
      <c r="AE8" s="9">
        <f t="shared" ref="AE8:AE23" si="31">ROUND(2.44*1737*(L8/0.012)^(1/3),0)</f>
        <v>23707</v>
      </c>
      <c r="AF8" s="11">
        <v>0.52</v>
      </c>
      <c r="AG8" s="9">
        <f t="shared" si="1"/>
        <v>336</v>
      </c>
      <c r="AH8" s="11">
        <v>0.74774645407790452</v>
      </c>
      <c r="AI8" s="9">
        <f t="shared" ref="AI8:AI71" si="32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335.99998975079507</v>
      </c>
      <c r="AJ8" s="12" t="str">
        <f t="shared" si="2"/>
        <v>Low-hum</v>
      </c>
      <c r="AK8" s="9">
        <f t="shared" si="3"/>
        <v>1.1991675018327286</v>
      </c>
      <c r="AL8" s="9">
        <f t="shared" si="4"/>
        <v>-28.4</v>
      </c>
      <c r="AM8" s="9">
        <f t="shared" si="5"/>
        <v>0</v>
      </c>
      <c r="AN8" s="9" t="e">
        <f t="shared" si="6"/>
        <v>#NUM!</v>
      </c>
      <c r="AO8" s="9">
        <f t="shared" si="18"/>
        <v>487528.49010338687</v>
      </c>
      <c r="AP8" s="9">
        <f t="shared" si="7"/>
        <v>4.3886754387670832</v>
      </c>
      <c r="AQ8" s="10"/>
      <c r="AR8" s="9">
        <f t="shared" si="8"/>
        <v>-4.7650990208466446</v>
      </c>
      <c r="AS8" s="11"/>
      <c r="AT8" s="9">
        <f t="shared" si="9"/>
        <v>0</v>
      </c>
      <c r="AU8" s="9">
        <f t="shared" si="10"/>
        <v>2.2719175793420848E-2</v>
      </c>
      <c r="AV8" s="9">
        <f t="shared" si="11"/>
        <v>3.4679780185917523E-5</v>
      </c>
      <c r="AW8" s="9">
        <f t="shared" ref="AW8:AW35" si="33">AT8+AU8+AV8</f>
        <v>2.2753855573606766E-2</v>
      </c>
      <c r="AX8" s="12" t="str">
        <f t="shared" si="19"/>
        <v>Stagnant</v>
      </c>
      <c r="AY8" s="9">
        <f t="shared" si="12"/>
        <v>1.3422154821223502</v>
      </c>
      <c r="AZ8" s="9">
        <f t="shared" ref="AZ8:AZ71" si="34">((P8^4/(T8*23481)^3)*($F$8+$H$8)*333000/L8)*1000</f>
        <v>2.6688069968128084E-4</v>
      </c>
      <c r="BA8" s="9">
        <f t="shared" si="20"/>
        <v>10.246828127719883</v>
      </c>
      <c r="BB8" s="9">
        <f t="shared" ref="BB8:BB25" si="35">BA8*SQRT(2)</f>
        <v>14.491203309527569</v>
      </c>
      <c r="BC8" s="9">
        <f t="shared" ref="BC8:BC71" si="36">24*(IF(X8=0,U8,U8/(U8/(ABS(X8)/24)+(IF(X8&gt;0,1,-1)))))</f>
        <v>2938.0842038840819</v>
      </c>
      <c r="BD8" s="9">
        <f t="shared" ref="BD8:BD71" si="37">((((6.67408/10^11)*L8*5.972*10^24*(BC8*3600)^2)/(4*PI()^2))^(1/3))/1000-IF(Q8&gt;0,Q8,P8)*6371</f>
        <v>1325659.0887456101</v>
      </c>
      <c r="BE8" s="36">
        <f t="shared" si="13"/>
        <v>42.648589474905094</v>
      </c>
      <c r="BF8" s="9">
        <f t="shared" si="21"/>
        <v>1.4</v>
      </c>
      <c r="BG8" s="1"/>
      <c r="BH8" s="11"/>
      <c r="BI8" s="9" t="e">
        <f t="shared" ref="BI8:BI71" si="38">-214600*LN(0.000001/BG8)/(AY8*BH8)</f>
        <v>#DIV/0!</v>
      </c>
      <c r="BJ8" s="36">
        <f t="shared" ref="BJ8:BJ71" si="39">IF(OR(Q8&gt;0,P8&gt;0),SQRT(0.0018*(2*6371*IF(Q8&gt;0,Q8,P8)+0.0018)),0)</f>
        <v>5.3561698453632349</v>
      </c>
      <c r="BK8" s="11" t="s">
        <v>1389</v>
      </c>
      <c r="BL8" s="11"/>
      <c r="BM8" s="11"/>
      <c r="BN8" s="9">
        <f t="shared" ca="1" si="22"/>
        <v>113.18703924620507</v>
      </c>
      <c r="BO8" s="10"/>
      <c r="BP8" s="9">
        <f t="shared" ca="1" si="23"/>
        <v>2.8841286079616291</v>
      </c>
      <c r="BQ8" s="10"/>
      <c r="BR8" s="132"/>
      <c r="BS8" t="s">
        <v>1350</v>
      </c>
      <c r="BU8" t="s">
        <v>1368</v>
      </c>
      <c r="BV8" t="s">
        <v>1356</v>
      </c>
    </row>
    <row r="9" spans="2:74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1.67</v>
      </c>
      <c r="M9" s="14">
        <f t="shared" si="24"/>
        <v>5.251572327044025E-3</v>
      </c>
      <c r="N9" s="15"/>
      <c r="O9" s="15"/>
      <c r="P9" s="14">
        <f t="shared" si="25"/>
        <v>1.1630501122913135</v>
      </c>
      <c r="Q9" s="15"/>
      <c r="R9" s="14">
        <f t="shared" si="26"/>
        <v>1.352685563700837</v>
      </c>
      <c r="S9" s="14">
        <f t="shared" si="27"/>
        <v>5.8503802600123302</v>
      </c>
      <c r="T9" s="16">
        <v>0.62</v>
      </c>
      <c r="U9" s="14">
        <f t="shared" ref="U9:U21" si="40">365.24*V9</f>
        <v>179.71277883844959</v>
      </c>
      <c r="V9" s="14">
        <f t="shared" si="15"/>
        <v>0.49204024432824883</v>
      </c>
      <c r="W9" s="14">
        <f t="shared" si="16"/>
        <v>1.4679996871502048</v>
      </c>
      <c r="X9" s="16"/>
      <c r="Y9" s="14" t="e">
        <f t="shared" si="28"/>
        <v>#DIV/0!</v>
      </c>
      <c r="Z9" s="16">
        <v>6.7000000000000004E-2</v>
      </c>
      <c r="AA9" s="14">
        <f t="shared" si="29"/>
        <v>0.57845999999999997</v>
      </c>
      <c r="AB9" s="14">
        <f t="shared" si="30"/>
        <v>0.66154000000000002</v>
      </c>
      <c r="AC9" s="14">
        <f t="shared" si="17"/>
        <v>8.7932871511938426</v>
      </c>
      <c r="AD9" s="14">
        <f t="shared" si="0"/>
        <v>1106580.6599768447</v>
      </c>
      <c r="AE9" s="14">
        <f t="shared" si="31"/>
        <v>21963</v>
      </c>
      <c r="AF9" s="16">
        <v>0.48</v>
      </c>
      <c r="AG9" s="14">
        <f t="shared" si="1"/>
        <v>301</v>
      </c>
      <c r="AH9" s="16">
        <v>0.81069898981012489</v>
      </c>
      <c r="AI9" s="14">
        <f t="shared" si="32"/>
        <v>301.00001316917223</v>
      </c>
      <c r="AJ9" s="12" t="str">
        <f t="shared" si="2"/>
        <v>Low-hum</v>
      </c>
      <c r="AK9" s="14">
        <f t="shared" si="3"/>
        <v>0.92838095475180271</v>
      </c>
      <c r="AL9" s="14">
        <f t="shared" si="4"/>
        <v>-27.9</v>
      </c>
      <c r="AM9" s="14">
        <f t="shared" si="5"/>
        <v>0</v>
      </c>
      <c r="AN9" s="14" t="e">
        <f t="shared" si="6"/>
        <v>#NUM!</v>
      </c>
      <c r="AO9" s="14">
        <f t="shared" si="18"/>
        <v>307609.68147407065</v>
      </c>
      <c r="AP9" s="14">
        <f t="shared" si="7"/>
        <v>2.6330916778986175</v>
      </c>
      <c r="AQ9" s="15"/>
      <c r="AR9" s="14">
        <f t="shared" si="8"/>
        <v>-4.5201932661327042</v>
      </c>
      <c r="AS9" s="16"/>
      <c r="AT9" s="14">
        <f t="shared" si="9"/>
        <v>0</v>
      </c>
      <c r="AU9" s="14">
        <f t="shared" si="10"/>
        <v>2.0897288767645416E-2</v>
      </c>
      <c r="AV9" s="14">
        <f t="shared" si="11"/>
        <v>7.3427247489933583E-6</v>
      </c>
      <c r="AW9" s="14">
        <f t="shared" si="33"/>
        <v>2.090463149239441E-2</v>
      </c>
      <c r="AX9" s="12" t="str">
        <f t="shared" si="19"/>
        <v>Stagnant</v>
      </c>
      <c r="AY9" s="14">
        <f t="shared" si="12"/>
        <v>1.2345810769437182</v>
      </c>
      <c r="AZ9" s="14">
        <f t="shared" si="34"/>
        <v>1.1640409092881948E-4</v>
      </c>
      <c r="BA9" s="14">
        <f t="shared" si="20"/>
        <v>9.4762844583855745</v>
      </c>
      <c r="BB9" s="14">
        <f t="shared" si="35"/>
        <v>13.40149000195426</v>
      </c>
      <c r="BC9" s="14">
        <f t="shared" si="36"/>
        <v>4313.1066921227903</v>
      </c>
      <c r="BD9" s="14">
        <f t="shared" si="37"/>
        <v>1588534.6985431316</v>
      </c>
      <c r="BE9" s="37">
        <f t="shared" si="13"/>
        <v>37.525731025206412</v>
      </c>
      <c r="BF9" s="14">
        <f>ROUND(108*8.31446*AI9/(1000*BB9^2),1)</f>
        <v>1.5</v>
      </c>
      <c r="BG9" s="21"/>
      <c r="BH9" s="16"/>
      <c r="BI9" s="14" t="e">
        <f>-214600*LN(0.000001/BG9)/(AY9*BH9)</f>
        <v>#DIV/0!</v>
      </c>
      <c r="BJ9" s="37">
        <f t="shared" si="39"/>
        <v>5.1648093280844982</v>
      </c>
      <c r="BK9" s="16" t="s">
        <v>1390</v>
      </c>
      <c r="BL9" s="16"/>
      <c r="BM9" s="16"/>
      <c r="BN9" s="14">
        <f t="shared" ca="1" si="22"/>
        <v>10.306673275308384</v>
      </c>
      <c r="BO9" s="15"/>
      <c r="BP9" s="14">
        <f t="shared" ca="1" si="23"/>
        <v>2.5656736758568757</v>
      </c>
      <c r="BQ9" s="15"/>
      <c r="BR9" s="132"/>
      <c r="BS9" t="s">
        <v>1351</v>
      </c>
      <c r="BU9" t="s">
        <v>1369</v>
      </c>
      <c r="BV9" t="s">
        <v>1357</v>
      </c>
    </row>
    <row r="10" spans="2:74" x14ac:dyDescent="0.35">
      <c r="B10" t="s">
        <v>192</v>
      </c>
      <c r="E10">
        <f>IF(OR(F8&lt;1.5,F12&gt;0,H5&gt;0),SQRT((33292900/IF(F12&gt;0,F12,E12))*SQRT(IF(F11&gt;0,F11,E11))),10^(-0.17*LOG10(F8)^2+0.888*LOG10(F8)+3.671))</f>
        <v>5565.5991993885236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>
        <v>1.0669999999999999</v>
      </c>
      <c r="M10" s="9">
        <f t="shared" si="24"/>
        <v>3.3553459119496855E-3</v>
      </c>
      <c r="N10" s="10"/>
      <c r="O10" s="10"/>
      <c r="P10" s="9">
        <f t="shared" si="25"/>
        <v>1.0264041637099319</v>
      </c>
      <c r="Q10" s="10"/>
      <c r="R10" s="9">
        <f t="shared" si="26"/>
        <v>1.0535055072810848</v>
      </c>
      <c r="S10" s="9">
        <f t="shared" si="27"/>
        <v>5.4384120638163242</v>
      </c>
      <c r="T10" s="11">
        <v>0.79</v>
      </c>
      <c r="U10" s="9">
        <f t="shared" si="40"/>
        <v>258.48328341335366</v>
      </c>
      <c r="V10" s="9">
        <f t="shared" si="15"/>
        <v>0.70770803694380036</v>
      </c>
      <c r="W10" s="9">
        <f t="shared" si="16"/>
        <v>1.4383133190863056</v>
      </c>
      <c r="X10" s="11"/>
      <c r="Y10" s="9" t="e">
        <f t="shared" si="28"/>
        <v>#DIV/0!</v>
      </c>
      <c r="Z10" s="11">
        <v>1.4999999999999999E-2</v>
      </c>
      <c r="AA10" s="9">
        <f t="shared" si="29"/>
        <v>0.77815000000000001</v>
      </c>
      <c r="AB10" s="9">
        <f t="shared" si="30"/>
        <v>0.80184999999999995</v>
      </c>
      <c r="AC10" s="9">
        <f t="shared" si="17"/>
        <v>11.520263308214018</v>
      </c>
      <c r="AD10" s="9">
        <f t="shared" si="0"/>
        <v>1214416.8755145357</v>
      </c>
      <c r="AE10" s="9">
        <f t="shared" si="31"/>
        <v>18917</v>
      </c>
      <c r="AF10" s="11">
        <v>0.36</v>
      </c>
      <c r="AG10" s="9">
        <f t="shared" si="1"/>
        <v>281</v>
      </c>
      <c r="AH10" s="11">
        <v>1.28</v>
      </c>
      <c r="AI10" s="9">
        <f t="shared" si="32"/>
        <v>251.31577348815813</v>
      </c>
      <c r="AJ10" s="12" t="str">
        <f t="shared" si="2"/>
        <v>Opt in</v>
      </c>
      <c r="AK10" s="9">
        <f t="shared" si="3"/>
        <v>0.7285997133069162</v>
      </c>
      <c r="AL10" s="9">
        <f t="shared" si="4"/>
        <v>-27.4</v>
      </c>
      <c r="AM10" s="9">
        <f t="shared" si="5"/>
        <v>0</v>
      </c>
      <c r="AN10" s="9" t="e">
        <f t="shared" si="6"/>
        <v>#NUM!</v>
      </c>
      <c r="AO10" s="9">
        <f t="shared" si="18"/>
        <v>194088.58775927773</v>
      </c>
      <c r="AP10" s="9">
        <f t="shared" si="7"/>
        <v>1.6183299518922494</v>
      </c>
      <c r="AQ10" s="10"/>
      <c r="AR10" s="9">
        <f t="shared" si="8"/>
        <v>-3.9364463124582088</v>
      </c>
      <c r="AS10" s="11"/>
      <c r="AT10" s="9">
        <f t="shared" si="9"/>
        <v>0</v>
      </c>
      <c r="AU10" s="9">
        <f t="shared" si="10"/>
        <v>1.7143438632893443E-2</v>
      </c>
      <c r="AV10" s="9">
        <f t="shared" si="11"/>
        <v>4.1094583241318748E-8</v>
      </c>
      <c r="AW10" s="9">
        <f t="shared" si="33"/>
        <v>1.7143479727476683E-2</v>
      </c>
      <c r="AX10" s="12" t="str">
        <f t="shared" si="19"/>
        <v>Stagnant</v>
      </c>
      <c r="AY10" s="9">
        <f t="shared" si="12"/>
        <v>1.0128091335314819</v>
      </c>
      <c r="AZ10" s="9">
        <f t="shared" si="34"/>
        <v>5.3418784297076824E-5</v>
      </c>
      <c r="BA10" s="9">
        <f t="shared" si="20"/>
        <v>8.0631005233519968</v>
      </c>
      <c r="BB10" s="9">
        <f t="shared" si="35"/>
        <v>11.402946114901996</v>
      </c>
      <c r="BC10" s="9">
        <f t="shared" si="36"/>
        <v>6203.5988019204879</v>
      </c>
      <c r="BD10" s="9">
        <f t="shared" si="37"/>
        <v>1744931.0338187544</v>
      </c>
      <c r="BE10" s="36">
        <f t="shared" si="13"/>
        <v>33.243830628782767</v>
      </c>
      <c r="BF10" s="9">
        <f t="shared" si="21"/>
        <v>1.7</v>
      </c>
      <c r="BG10" s="1"/>
      <c r="BH10" s="11"/>
      <c r="BI10" s="9" t="e">
        <f t="shared" si="38"/>
        <v>#DIV/0!</v>
      </c>
      <c r="BJ10" s="36">
        <f t="shared" si="39"/>
        <v>4.8519273054308547</v>
      </c>
      <c r="BK10" s="11" t="s">
        <v>1391</v>
      </c>
      <c r="BL10" s="11"/>
      <c r="BM10" s="11"/>
      <c r="BN10" s="9">
        <f t="shared" ca="1" si="22"/>
        <v>165.12982498403534</v>
      </c>
      <c r="BO10" s="10"/>
      <c r="BP10" s="9">
        <f t="shared" ca="1" si="23"/>
        <v>-1.2933363585317321</v>
      </c>
      <c r="BQ10" s="10"/>
      <c r="BR10" s="132"/>
      <c r="BS10" t="s">
        <v>1126</v>
      </c>
      <c r="BU10" t="s">
        <v>1370</v>
      </c>
      <c r="BV10" t="s">
        <v>1358</v>
      </c>
    </row>
    <row r="11" spans="2:74" x14ac:dyDescent="0.3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1.0098860916149945</v>
      </c>
      <c r="F11" s="123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3.8375671481369793E+26</v>
      </c>
      <c r="K11" t="s">
        <v>443</v>
      </c>
      <c r="L11" s="13">
        <v>3.01</v>
      </c>
      <c r="M11" s="14">
        <f t="shared" si="24"/>
        <v>9.4654088050314458E-3</v>
      </c>
      <c r="N11" s="15"/>
      <c r="O11" s="15"/>
      <c r="P11" s="14">
        <f t="shared" si="25"/>
        <v>1.5462760409317373</v>
      </c>
      <c r="Q11" s="15"/>
      <c r="R11" s="14">
        <f t="shared" si="26"/>
        <v>2.390969594759528</v>
      </c>
      <c r="S11" s="14">
        <f t="shared" si="27"/>
        <v>4.4871265920008998</v>
      </c>
      <c r="T11" s="16">
        <v>0.94</v>
      </c>
      <c r="U11" s="14">
        <f t="shared" si="40"/>
        <v>335.49211546408463</v>
      </c>
      <c r="V11" s="14">
        <f t="shared" si="15"/>
        <v>0.91855250099683672</v>
      </c>
      <c r="W11" s="14">
        <f t="shared" si="16"/>
        <v>1.2979257731246872</v>
      </c>
      <c r="X11" s="21"/>
      <c r="Y11" s="14" t="e">
        <f t="shared" si="28"/>
        <v>#DIV/0!</v>
      </c>
      <c r="Z11" s="16">
        <v>3.0000000000000001E-3</v>
      </c>
      <c r="AA11" s="14">
        <f t="shared" si="29"/>
        <v>0.9371799999999999</v>
      </c>
      <c r="AB11" s="14">
        <f t="shared" si="30"/>
        <v>0.94281999999999988</v>
      </c>
      <c r="AC11" s="14">
        <f t="shared" si="17"/>
        <v>9.6915662288891049</v>
      </c>
      <c r="AD11" s="14">
        <f t="shared" si="0"/>
        <v>2041750.0798279722</v>
      </c>
      <c r="AE11" s="14">
        <f t="shared" si="31"/>
        <v>26729</v>
      </c>
      <c r="AF11" s="16">
        <v>0.27</v>
      </c>
      <c r="AG11" s="14">
        <f t="shared" si="1"/>
        <v>266</v>
      </c>
      <c r="AH11" s="16">
        <v>1068</v>
      </c>
      <c r="AI11" s="14">
        <f t="shared" si="32"/>
        <v>250.77401212057549</v>
      </c>
      <c r="AJ11" s="12" t="str">
        <f t="shared" si="2"/>
        <v>Opt in</v>
      </c>
      <c r="AK11" s="14">
        <f t="shared" si="3"/>
        <v>0.61233258990630068</v>
      </c>
      <c r="AL11" s="14">
        <f t="shared" si="4"/>
        <v>-27</v>
      </c>
      <c r="AM11" s="14">
        <f t="shared" si="5"/>
        <v>0</v>
      </c>
      <c r="AN11" s="14" t="e">
        <f t="shared" si="6"/>
        <v>#NUM!</v>
      </c>
      <c r="AO11" s="14">
        <f t="shared" si="18"/>
        <v>134276.49611378653</v>
      </c>
      <c r="AP11" s="14">
        <f t="shared" si="7"/>
        <v>1.1429273835820308</v>
      </c>
      <c r="AQ11" s="15"/>
      <c r="AR11" s="14">
        <f t="shared" si="8"/>
        <v>-4.5139425786895941</v>
      </c>
      <c r="AS11" s="16"/>
      <c r="AT11" s="14">
        <f t="shared" si="9"/>
        <v>0</v>
      </c>
      <c r="AU11" s="14">
        <f t="shared" si="10"/>
        <v>2.130898532141837E-2</v>
      </c>
      <c r="AV11" s="14">
        <f t="shared" si="11"/>
        <v>1.52578984147861E-9</v>
      </c>
      <c r="AW11" s="14">
        <f t="shared" si="33"/>
        <v>2.1308986847208212E-2</v>
      </c>
      <c r="AX11" s="12" t="str">
        <f t="shared" si="19"/>
        <v>Stagnant</v>
      </c>
      <c r="AY11" s="14">
        <f t="shared" si="12"/>
        <v>1.2589035036653116</v>
      </c>
      <c r="AZ11" s="14">
        <f t="shared" si="34"/>
        <v>5.789807483128055E-5</v>
      </c>
      <c r="BA11" s="14">
        <f t="shared" si="20"/>
        <v>11.033639786976909</v>
      </c>
      <c r="BB11" s="14">
        <f t="shared" si="35"/>
        <v>15.603923029082134</v>
      </c>
      <c r="BC11" s="14">
        <f t="shared" si="36"/>
        <v>8051.8107711380308</v>
      </c>
      <c r="BD11" s="14">
        <f t="shared" si="37"/>
        <v>2934819.1086400799</v>
      </c>
      <c r="BE11" s="37">
        <f t="shared" si="13"/>
        <v>30.476280837845</v>
      </c>
      <c r="BF11" s="14">
        <f t="shared" si="21"/>
        <v>0.9</v>
      </c>
      <c r="BG11" s="21"/>
      <c r="BH11" s="16"/>
      <c r="BI11" s="14" t="e">
        <f t="shared" si="38"/>
        <v>#DIV/0!</v>
      </c>
      <c r="BJ11" s="37">
        <f t="shared" si="39"/>
        <v>5.9552306424179706</v>
      </c>
      <c r="BK11" s="16" t="s">
        <v>1392</v>
      </c>
      <c r="BL11" s="16"/>
      <c r="BM11" s="16"/>
      <c r="BN11" s="14">
        <f t="shared" ca="1" si="22"/>
        <v>28.521055759130377</v>
      </c>
      <c r="BO11" s="15"/>
      <c r="BP11" s="14">
        <f t="shared" ca="1" si="23"/>
        <v>1.0503433461985576</v>
      </c>
      <c r="BQ11" s="15"/>
      <c r="BR11" s="132"/>
      <c r="BS11" t="s">
        <v>1383</v>
      </c>
      <c r="BU11" t="s">
        <v>1371</v>
      </c>
      <c r="BV11" t="s">
        <v>1359</v>
      </c>
    </row>
    <row r="12" spans="2:74" x14ac:dyDescent="0.3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1.1510680194693212</v>
      </c>
      <c r="F12" s="3">
        <v>1.0801000000000001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7.296949321856721E-5</v>
      </c>
      <c r="J12" t="s">
        <v>1341</v>
      </c>
      <c r="K12" t="s">
        <v>445</v>
      </c>
      <c r="L12" s="8">
        <v>4.2</v>
      </c>
      <c r="M12" s="9">
        <f>L12/318</f>
        <v>1.3207547169811321E-2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1.8815042030555864</v>
      </c>
      <c r="Q12" s="10"/>
      <c r="R12" s="9">
        <f t="shared" si="26"/>
        <v>3.5400580661158374</v>
      </c>
      <c r="S12" s="9">
        <f>(L12*5.97*10^24)/((4/3)*PI()*((IF(Q12&gt;0,Q12,P12)*6371000)^3))/1000</f>
        <v>3.4753345548813228</v>
      </c>
      <c r="T12" s="11">
        <v>1.6</v>
      </c>
      <c r="U12" s="9">
        <f t="shared" si="40"/>
        <v>745.02307395132686</v>
      </c>
      <c r="V12" s="9">
        <f>SQRT((ABS(T12)^3)/($F$8+$H$8+L12/333000))</f>
        <v>2.0398178566184613</v>
      </c>
      <c r="W12" s="9">
        <f t="shared" si="16"/>
        <v>2.2206872817882468</v>
      </c>
      <c r="X12" s="11"/>
      <c r="Y12" s="9" t="e">
        <f t="shared" si="28"/>
        <v>#DIV/0!</v>
      </c>
      <c r="Z12" s="11">
        <v>1.0000000000000001E-5</v>
      </c>
      <c r="AA12" s="9">
        <f t="shared" si="29"/>
        <v>1.5999840000000001</v>
      </c>
      <c r="AB12" s="9">
        <f t="shared" si="30"/>
        <v>1.6000160000000001</v>
      </c>
      <c r="AC12" s="9">
        <f>IF(AA12&gt;0,(AA12-AB11)/(0.5*(AA12+AB11)*((L12+L11)/(($F$8+$H$8)*10^6))^(1/3)),"N/A")</f>
        <v>26.615603671150804</v>
      </c>
      <c r="AD12" s="9">
        <f>ABS(T12)*(L12/(($F$8+$H$8)*3*333000))^(1/3)*1.496*10^8</f>
        <v>3883491.0496425061</v>
      </c>
      <c r="AE12" s="9">
        <f>ROUND(2.44*1737*(L12/0.012)^(1/3),0)</f>
        <v>29868</v>
      </c>
      <c r="AF12" s="11">
        <v>0.38</v>
      </c>
      <c r="AG12" s="9">
        <f t="shared" si="1"/>
        <v>196</v>
      </c>
      <c r="AH12" s="11">
        <v>5</v>
      </c>
      <c r="AI12" s="9">
        <f t="shared" si="32"/>
        <v>280.46213358333858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Ideal</v>
      </c>
      <c r="AK12" s="9">
        <f t="shared" si="3"/>
        <v>0.35974427544897042</v>
      </c>
      <c r="AL12" s="9">
        <f t="shared" si="4"/>
        <v>-25.8</v>
      </c>
      <c r="AM12" s="9">
        <f t="shared" si="5"/>
        <v>0</v>
      </c>
      <c r="AN12" s="9" t="e">
        <f t="shared" si="6"/>
        <v>#NUM!</v>
      </c>
      <c r="AO12" s="9">
        <f t="shared" si="18"/>
        <v>44463.126746910966</v>
      </c>
      <c r="AP12" s="9">
        <f t="shared" si="7"/>
        <v>0.39448675455683146</v>
      </c>
      <c r="AQ12" s="10"/>
      <c r="AR12" s="9">
        <f t="shared" si="8"/>
        <v>-5.3110829905320962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2.008210496688001E-2</v>
      </c>
      <c r="AV12" s="9">
        <f t="shared" si="11"/>
        <v>5.6554314176539088E-16</v>
      </c>
      <c r="AW12" s="9">
        <f t="shared" si="33"/>
        <v>2.0082104966880576E-2</v>
      </c>
      <c r="AX12" s="12" t="str">
        <f t="shared" si="19"/>
        <v>Stagnant</v>
      </c>
      <c r="AY12" s="9">
        <f>L12/IF(Q12&gt;0,Q12,P12)^2</f>
        <v>1.1864212172678437</v>
      </c>
      <c r="AZ12" s="9">
        <f>((P12^4/(T12*23481)^3)*($F$8+$H$8)*333000/L12)*1000</f>
        <v>1.8444955246715101E-5</v>
      </c>
      <c r="BA12" s="9">
        <f>SQRT((6.67408/10^11)*L12*(5.97*10^24)/(6371000*IF(Q12&gt;0,Q12,P12)))/1000</f>
        <v>11.815473102235687</v>
      </c>
      <c r="BB12" s="9">
        <f t="shared" si="35"/>
        <v>16.709602307036217</v>
      </c>
      <c r="BC12" s="9">
        <f t="shared" si="36"/>
        <v>17880.553774831846</v>
      </c>
      <c r="BD12" s="9">
        <f>((((6.67408/10^11)*L12*5.972*10^24*(BC12*3600)^2)/(4*PI()^2))^(1/3))/1000-IF(Q12&gt;0,Q12,P12)*6371</f>
        <v>5588888.1599628069</v>
      </c>
      <c r="BE12" s="36">
        <f>SQRT(((6.67408/10^11)*($F$8+$H$8+L12/333000)*1.988*10^30)/(ABS(T12)*1.496*10^11))/1000</f>
        <v>23.359669324211406</v>
      </c>
      <c r="BF12" s="9">
        <f t="shared" si="21"/>
        <v>0.9</v>
      </c>
      <c r="BG12" s="1"/>
      <c r="BH12" s="11"/>
      <c r="BI12" s="9" t="e">
        <f t="shared" si="38"/>
        <v>#DIV/0!</v>
      </c>
      <c r="BJ12" s="36">
        <f t="shared" si="39"/>
        <v>6.5691271139780589</v>
      </c>
      <c r="BK12" s="11" t="s">
        <v>1393</v>
      </c>
      <c r="BL12" s="11"/>
      <c r="BM12" s="11"/>
      <c r="BN12" s="9">
        <f t="shared" ca="1" si="22"/>
        <v>123.8444718538808</v>
      </c>
      <c r="BO12" s="10"/>
      <c r="BP12" s="9">
        <f t="shared" ca="1" si="23"/>
        <v>2.6817252646114076</v>
      </c>
      <c r="BQ12" s="10"/>
      <c r="BR12" s="132"/>
      <c r="BU12" t="s">
        <v>1372</v>
      </c>
      <c r="BV12" t="s">
        <v>1360</v>
      </c>
    </row>
    <row r="13" spans="2:74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/>
      <c r="M13" s="14">
        <f>L13/318</f>
        <v>0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0</v>
      </c>
      <c r="Q13" s="15"/>
      <c r="R13" s="14">
        <f t="shared" si="26"/>
        <v>0</v>
      </c>
      <c r="S13" s="14" t="e">
        <f>(L13*5.97*10^24)/((4/3)*PI()*((IF(Q13&gt;0,Q13,P13)*6371000)^3))/1000</f>
        <v>#DIV/0!</v>
      </c>
      <c r="T13" s="16"/>
      <c r="U13" s="14">
        <f t="shared" si="40"/>
        <v>0</v>
      </c>
      <c r="V13" s="14">
        <f>SQRT((ABS(T13)^3)/($F$8+$H$8+L13/333000))</f>
        <v>0</v>
      </c>
      <c r="W13" s="14">
        <f t="shared" si="16"/>
        <v>0</v>
      </c>
      <c r="X13" s="16"/>
      <c r="Y13" s="14" t="e">
        <f t="shared" si="28"/>
        <v>#DIV/0!</v>
      </c>
      <c r="Z13" s="16"/>
      <c r="AA13" s="14">
        <f t="shared" si="29"/>
        <v>0</v>
      </c>
      <c r="AB13" s="14">
        <f t="shared" si="30"/>
        <v>0</v>
      </c>
      <c r="AC13" s="14" t="str">
        <f>IF(AA13&gt;0,(AA13-AB12)/(0.5*(AA13+AB12)*((L13+L12)/(($F$8+$H$8)*10^6))^(1/3)),"N/A")</f>
        <v>N/A</v>
      </c>
      <c r="AD13" s="14">
        <f>ABS(T13)*(L13/(($F$8+$H$8)*3*333000))^(1/3)*1.496*10^8</f>
        <v>0</v>
      </c>
      <c r="AE13" s="14">
        <f>ROUND(2.44*1737*(L13/0.012)^(1/3),0)</f>
        <v>0</v>
      </c>
      <c r="AF13" s="16"/>
      <c r="AG13" s="14" t="e">
        <f t="shared" si="1"/>
        <v>#DIV/0!</v>
      </c>
      <c r="AH13" s="16"/>
      <c r="AI13" s="14" t="e">
        <f t="shared" si="32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N/A</v>
      </c>
      <c r="AK13" s="14" t="e">
        <f t="shared" si="3"/>
        <v>#DIV/0!</v>
      </c>
      <c r="AL13" s="14" t="e">
        <f t="shared" si="4"/>
        <v>#NUM!</v>
      </c>
      <c r="AM13" s="14" t="e">
        <f t="shared" si="5"/>
        <v>#DIV/0!</v>
      </c>
      <c r="AN13" s="14" t="e">
        <f t="shared" si="6"/>
        <v>#NUM!</v>
      </c>
      <c r="AO13" s="14" t="e">
        <f t="shared" si="18"/>
        <v>#NUM!</v>
      </c>
      <c r="AP13" s="14" t="e">
        <f t="shared" si="7"/>
        <v>#DIV/0!</v>
      </c>
      <c r="AQ13" s="15"/>
      <c r="AR13" s="14" t="e">
        <f t="shared" si="8"/>
        <v>#DIV/0!</v>
      </c>
      <c r="AS13" s="16"/>
      <c r="AT13" s="14" t="e">
        <f>(L13*5.97*10^24)*(1-(O13+N13))*AS13*((2.92/10^5)*(4.64/10^7)*EXP(-0.495*$H$5)+(2.64/10^5)*(1.55/10^7)*EXP(-0.0499*$H$5)+(5.69/10^4)*(1.64/10^8)*EXP(-0.99*$H$5)+(9.46/10^5)*(6.24/10^8)*EXP(-0.154*$H$5))/(4*PI()*(IF(Q13&gt;0,Q13,P13)*6371000)^2)</f>
        <v>#DIV/0!</v>
      </c>
      <c r="AU13" s="14" t="e">
        <f>(5.97*10^24)*L13*(1.2/10^11)*EXP(-0.3391*$H$5)/(4*PI()*(IF(Q13&gt;0,Q13,P13)*6371000)^2)</f>
        <v>#DIV/0!</v>
      </c>
      <c r="AV13" s="14" t="e">
        <f t="shared" si="11"/>
        <v>#DIV/0!</v>
      </c>
      <c r="AW13" s="14" t="e">
        <f t="shared" si="33"/>
        <v>#DIV/0!</v>
      </c>
      <c r="AX13" s="12" t="e">
        <f t="shared" si="19"/>
        <v>#DIV/0!</v>
      </c>
      <c r="AY13" s="14" t="e">
        <f>L13/IF(Q13&gt;0,Q13,P13)^2</f>
        <v>#DIV/0!</v>
      </c>
      <c r="AZ13" s="14" t="e">
        <f>((P13^4/(T13*23481)^3)*($F$8+$H$8)*333000/L13)*1000</f>
        <v>#DIV/0!</v>
      </c>
      <c r="BA13" s="14" t="e">
        <f>SQRT((6.67408/10^11)*L13*(5.97*10^24)/(6371000*IF(Q13&gt;0,Q13,P13)))/1000</f>
        <v>#DIV/0!</v>
      </c>
      <c r="BB13" s="14" t="e">
        <f t="shared" si="35"/>
        <v>#DIV/0!</v>
      </c>
      <c r="BC13" s="14">
        <f t="shared" si="36"/>
        <v>0</v>
      </c>
      <c r="BD13" s="14">
        <f>((((6.67408/10^11)*L13*5.972*10^24*(BC13*3600)^2)/(4*PI()^2))^(1/3))/1000-IF(Q13&gt;0,Q13,P13)*6371</f>
        <v>0</v>
      </c>
      <c r="BE13" s="37" t="e">
        <f>SQRT(((6.67408/10^11)*($F$8+$H$8+L13/333000)*1.988*10^30)/(ABS(T13)*1.496*10^11))/1000</f>
        <v>#DIV/0!</v>
      </c>
      <c r="BF13" s="14" t="e">
        <f t="shared" si="21"/>
        <v>#NUM!</v>
      </c>
      <c r="BG13" s="21"/>
      <c r="BH13" s="16"/>
      <c r="BI13" s="14" t="e">
        <f t="shared" si="38"/>
        <v>#DIV/0!</v>
      </c>
      <c r="BJ13" s="37">
        <f t="shared" si="39"/>
        <v>0</v>
      </c>
      <c r="BK13" s="16"/>
      <c r="BL13" s="16"/>
      <c r="BM13" s="16"/>
      <c r="BN13" s="14">
        <f t="shared" ca="1" si="22"/>
        <v>167.3652795836465</v>
      </c>
      <c r="BO13" s="15"/>
      <c r="BP13" s="14">
        <f t="shared" ca="1" si="23"/>
        <v>-0.20172395700599122</v>
      </c>
      <c r="BQ13" s="15"/>
      <c r="BR13" s="132"/>
      <c r="BU13" t="s">
        <v>1373</v>
      </c>
      <c r="BV13" t="s">
        <v>1361</v>
      </c>
    </row>
    <row r="14" spans="2:74" x14ac:dyDescent="0.35">
      <c r="B14" t="s">
        <v>448</v>
      </c>
      <c r="E14">
        <f>2898000/(IF(F10&gt;0,F10,E10))</f>
        <v>520.69865187532639</v>
      </c>
      <c r="G14" t="e">
        <f>2898000/(IF(H10&gt;0,H10,G10))</f>
        <v>#DIV/0!</v>
      </c>
      <c r="I14">
        <f>I12/I13</f>
        <v>8079.088732919955</v>
      </c>
      <c r="K14" t="s">
        <v>449</v>
      </c>
      <c r="L14" s="8"/>
      <c r="M14" s="9">
        <f t="shared" si="24"/>
        <v>0</v>
      </c>
      <c r="N14" s="10"/>
      <c r="O14" s="10"/>
      <c r="P14" s="9">
        <f t="shared" si="25"/>
        <v>0</v>
      </c>
      <c r="Q14" s="10"/>
      <c r="R14" s="9">
        <f t="shared" si="26"/>
        <v>0</v>
      </c>
      <c r="S14" s="9" t="e">
        <f t="shared" si="27"/>
        <v>#DIV/0!</v>
      </c>
      <c r="T14" s="11"/>
      <c r="U14" s="9">
        <f t="shared" si="40"/>
        <v>0</v>
      </c>
      <c r="V14" s="9">
        <f t="shared" si="15"/>
        <v>0</v>
      </c>
      <c r="W14" s="9" t="e">
        <f t="shared" si="16"/>
        <v>#DIV/0!</v>
      </c>
      <c r="X14" s="11"/>
      <c r="Y14" s="9" t="e">
        <f t="shared" si="28"/>
        <v>#DIV/0!</v>
      </c>
      <c r="Z14" s="11"/>
      <c r="AA14" s="9">
        <f t="shared" si="29"/>
        <v>0</v>
      </c>
      <c r="AB14" s="9">
        <f t="shared" si="30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31"/>
        <v>0</v>
      </c>
      <c r="AF14" s="11"/>
      <c r="AG14" s="9" t="e">
        <f t="shared" si="1"/>
        <v>#DIV/0!</v>
      </c>
      <c r="AH14" s="11"/>
      <c r="AI14" s="9" t="e">
        <f t="shared" si="32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3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4"/>
        <v>#DIV/0!</v>
      </c>
      <c r="BA14" s="9" t="e">
        <f t="shared" si="20"/>
        <v>#DIV/0!</v>
      </c>
      <c r="BB14" s="9" t="e">
        <f t="shared" si="35"/>
        <v>#DIV/0!</v>
      </c>
      <c r="BC14" s="9">
        <f t="shared" si="36"/>
        <v>0</v>
      </c>
      <c r="BD14" s="9">
        <f t="shared" si="37"/>
        <v>0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8"/>
        <v>#DIV/0!</v>
      </c>
      <c r="BJ14" s="36">
        <f t="shared" si="39"/>
        <v>0</v>
      </c>
      <c r="BK14" s="11"/>
      <c r="BL14" s="11"/>
      <c r="BM14" s="11"/>
      <c r="BN14" s="9">
        <f t="shared" ca="1" si="22"/>
        <v>-49.990015105281941</v>
      </c>
      <c r="BO14" s="10"/>
      <c r="BP14" s="9">
        <f t="shared" ca="1" si="23"/>
        <v>1.9745396621458173</v>
      </c>
      <c r="BQ14" s="10"/>
      <c r="BR14" s="132"/>
      <c r="BU14" t="s">
        <v>1375</v>
      </c>
      <c r="BV14" t="s">
        <v>1362</v>
      </c>
    </row>
    <row r="15" spans="2:74" x14ac:dyDescent="0.35">
      <c r="B15" t="s">
        <v>450</v>
      </c>
      <c r="F15" s="3"/>
      <c r="K15" t="s">
        <v>451</v>
      </c>
      <c r="L15" s="13"/>
      <c r="M15" s="14">
        <f t="shared" si="24"/>
        <v>0</v>
      </c>
      <c r="N15" s="15"/>
      <c r="O15" s="15"/>
      <c r="P15" s="14">
        <f t="shared" si="25"/>
        <v>0</v>
      </c>
      <c r="Q15" s="15"/>
      <c r="R15" s="14">
        <f t="shared" si="26"/>
        <v>0</v>
      </c>
      <c r="S15" s="14" t="e">
        <f t="shared" si="27"/>
        <v>#DIV/0!</v>
      </c>
      <c r="T15" s="16"/>
      <c r="U15" s="14">
        <f t="shared" si="40"/>
        <v>0</v>
      </c>
      <c r="V15" s="14">
        <f t="shared" si="15"/>
        <v>0</v>
      </c>
      <c r="W15" s="14" t="e">
        <f t="shared" si="16"/>
        <v>#DIV/0!</v>
      </c>
      <c r="X15" s="16"/>
      <c r="Y15" s="14" t="e">
        <f t="shared" si="28"/>
        <v>#DIV/0!</v>
      </c>
      <c r="Z15" s="16"/>
      <c r="AA15" s="14">
        <f t="shared" si="29"/>
        <v>0</v>
      </c>
      <c r="AB15" s="14">
        <f t="shared" si="30"/>
        <v>0</v>
      </c>
      <c r="AC15" s="14" t="str">
        <f t="shared" si="17"/>
        <v>N/A</v>
      </c>
      <c r="AD15" s="14">
        <f t="shared" si="0"/>
        <v>0</v>
      </c>
      <c r="AE15" s="14">
        <f t="shared" si="31"/>
        <v>0</v>
      </c>
      <c r="AF15" s="16"/>
      <c r="AG15" s="14" t="e">
        <f t="shared" si="1"/>
        <v>#DIV/0!</v>
      </c>
      <c r="AH15" s="16"/>
      <c r="AI15" s="14" t="e">
        <f t="shared" si="32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3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4"/>
        <v>#DIV/0!</v>
      </c>
      <c r="BA15" s="14" t="e">
        <f t="shared" si="20"/>
        <v>#DIV/0!</v>
      </c>
      <c r="BB15" s="14" t="e">
        <f t="shared" si="35"/>
        <v>#DIV/0!</v>
      </c>
      <c r="BC15" s="14">
        <f t="shared" si="36"/>
        <v>0</v>
      </c>
      <c r="BD15" s="14">
        <f t="shared" si="37"/>
        <v>0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8"/>
        <v>#DIV/0!</v>
      </c>
      <c r="BJ15" s="37">
        <f t="shared" si="39"/>
        <v>0</v>
      </c>
      <c r="BK15" s="16"/>
      <c r="BL15" s="16"/>
      <c r="BM15" s="16"/>
      <c r="BN15" s="14">
        <f t="shared" ca="1" si="22"/>
        <v>-61.889481450712395</v>
      </c>
      <c r="BO15" s="15"/>
      <c r="BP15" s="14">
        <f t="shared" ca="1" si="23"/>
        <v>2.8508465351366894</v>
      </c>
      <c r="BQ15" s="15"/>
      <c r="BR15" s="132"/>
      <c r="BU15" t="s">
        <v>1376</v>
      </c>
      <c r="BV15" t="s">
        <v>1363</v>
      </c>
    </row>
    <row r="16" spans="2:74" x14ac:dyDescent="0.3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-0.12294847697921796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1.0032845637012699</v>
      </c>
      <c r="K16" t="s">
        <v>453</v>
      </c>
      <c r="L16" s="8"/>
      <c r="M16" s="9">
        <f t="shared" si="24"/>
        <v>0</v>
      </c>
      <c r="N16" s="10"/>
      <c r="O16" s="10"/>
      <c r="P16" s="9">
        <f t="shared" si="25"/>
        <v>0</v>
      </c>
      <c r="Q16" s="10"/>
      <c r="R16" s="9">
        <f t="shared" si="26"/>
        <v>0</v>
      </c>
      <c r="S16" s="9" t="e">
        <f t="shared" si="27"/>
        <v>#DIV/0!</v>
      </c>
      <c r="T16" s="11"/>
      <c r="U16" s="9">
        <f t="shared" si="40"/>
        <v>0</v>
      </c>
      <c r="V16" s="9">
        <f t="shared" si="15"/>
        <v>0</v>
      </c>
      <c r="W16" s="9" t="e">
        <f t="shared" si="16"/>
        <v>#DIV/0!</v>
      </c>
      <c r="X16" s="11"/>
      <c r="Y16" s="9" t="e">
        <f t="shared" si="28"/>
        <v>#DIV/0!</v>
      </c>
      <c r="Z16" s="11"/>
      <c r="AA16" s="9">
        <f t="shared" si="29"/>
        <v>0</v>
      </c>
      <c r="AB16" s="9">
        <f t="shared" si="30"/>
        <v>0</v>
      </c>
      <c r="AC16" s="9" t="str">
        <f t="shared" si="17"/>
        <v>N/A</v>
      </c>
      <c r="AD16" s="9">
        <f t="shared" si="0"/>
        <v>0</v>
      </c>
      <c r="AE16" s="9">
        <f t="shared" si="31"/>
        <v>0</v>
      </c>
      <c r="AF16" s="11"/>
      <c r="AG16" s="9" t="e">
        <f t="shared" si="1"/>
        <v>#DIV/0!</v>
      </c>
      <c r="AH16" s="11"/>
      <c r="AI16" s="9" t="e">
        <f t="shared" si="32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3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4"/>
        <v>#DIV/0!</v>
      </c>
      <c r="BA16" s="9" t="e">
        <f t="shared" si="20"/>
        <v>#DIV/0!</v>
      </c>
      <c r="BB16" s="9" t="e">
        <f t="shared" si="35"/>
        <v>#DIV/0!</v>
      </c>
      <c r="BC16" s="9">
        <f t="shared" si="36"/>
        <v>0</v>
      </c>
      <c r="BD16" s="9">
        <f t="shared" si="37"/>
        <v>0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8"/>
        <v>#DIV/0!</v>
      </c>
      <c r="BJ16" s="36">
        <f t="shared" si="39"/>
        <v>0</v>
      </c>
      <c r="BK16" s="11"/>
      <c r="BL16" s="11"/>
      <c r="BM16" s="11"/>
      <c r="BN16" s="9">
        <f t="shared" ca="1" si="22"/>
        <v>98.009236077823516</v>
      </c>
      <c r="BO16" s="10"/>
      <c r="BP16" s="9">
        <f t="shared" ca="1" si="23"/>
        <v>-0.71984435575001093</v>
      </c>
      <c r="BQ16" s="10"/>
      <c r="BR16" s="132"/>
      <c r="BU16" t="s">
        <v>1377</v>
      </c>
      <c r="BV16" t="s">
        <v>1364</v>
      </c>
    </row>
    <row r="17" spans="2:74" x14ac:dyDescent="0.35">
      <c r="B17" s="40" t="s">
        <v>454</v>
      </c>
      <c r="E17" s="2">
        <f>4.74-LOG10(E11)*2.5-IF(F15=1,IF(ISBLANK(F16),E16,F16),0)</f>
        <v>4.7293190224069468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4"/>
        <v>0</v>
      </c>
      <c r="N17" s="15"/>
      <c r="O17" s="15"/>
      <c r="P17" s="14">
        <f t="shared" si="25"/>
        <v>0</v>
      </c>
      <c r="Q17" s="15"/>
      <c r="R17" s="14">
        <f t="shared" si="26"/>
        <v>0</v>
      </c>
      <c r="S17" s="14" t="e">
        <f t="shared" si="27"/>
        <v>#DIV/0!</v>
      </c>
      <c r="T17" s="16"/>
      <c r="U17" s="14">
        <f t="shared" si="40"/>
        <v>0</v>
      </c>
      <c r="V17" s="14">
        <f t="shared" si="15"/>
        <v>0</v>
      </c>
      <c r="W17" s="14" t="e">
        <f t="shared" si="16"/>
        <v>#DIV/0!</v>
      </c>
      <c r="X17" s="16"/>
      <c r="Y17" s="14" t="e">
        <f t="shared" si="28"/>
        <v>#DIV/0!</v>
      </c>
      <c r="Z17" s="16"/>
      <c r="AA17" s="14">
        <f t="shared" si="29"/>
        <v>0</v>
      </c>
      <c r="AB17" s="14">
        <f t="shared" si="30"/>
        <v>0</v>
      </c>
      <c r="AC17" s="14" t="str">
        <f t="shared" si="17"/>
        <v>N/A</v>
      </c>
      <c r="AD17" s="14">
        <f t="shared" si="0"/>
        <v>0</v>
      </c>
      <c r="AE17" s="14">
        <f t="shared" si="31"/>
        <v>0</v>
      </c>
      <c r="AF17" s="16"/>
      <c r="AG17" s="14" t="e">
        <f t="shared" si="1"/>
        <v>#DIV/0!</v>
      </c>
      <c r="AH17" s="16"/>
      <c r="AI17" s="14" t="e">
        <f t="shared" si="32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3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4"/>
        <v>#DIV/0!</v>
      </c>
      <c r="BA17" s="14" t="e">
        <f t="shared" si="20"/>
        <v>#DIV/0!</v>
      </c>
      <c r="BB17" s="14" t="e">
        <f t="shared" si="35"/>
        <v>#DIV/0!</v>
      </c>
      <c r="BC17" s="14">
        <f t="shared" si="36"/>
        <v>0</v>
      </c>
      <c r="BD17" s="14">
        <f t="shared" si="37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8"/>
        <v>#DIV/0!</v>
      </c>
      <c r="BJ17" s="37">
        <f t="shared" si="39"/>
        <v>0</v>
      </c>
      <c r="BK17" s="16"/>
      <c r="BL17" s="16"/>
      <c r="BM17" s="16"/>
      <c r="BN17" s="14">
        <f t="shared" ca="1" si="22"/>
        <v>-85.546870934851952</v>
      </c>
      <c r="BO17" s="15"/>
      <c r="BP17" s="14">
        <f t="shared" ca="1" si="23"/>
        <v>0.62854662311579679</v>
      </c>
      <c r="BQ17" s="15"/>
      <c r="BR17" s="132"/>
      <c r="BU17" t="s">
        <v>1378</v>
      </c>
      <c r="BV17" t="s">
        <v>1365</v>
      </c>
    </row>
    <row r="18" spans="2:74" x14ac:dyDescent="0.35">
      <c r="B18" t="s">
        <v>456</v>
      </c>
      <c r="G18" s="17">
        <f>G11+E11</f>
        <v>1.0098860916149945</v>
      </c>
      <c r="H18" s="17">
        <f>IF(F11&gt;0,F11,E11)+IF(H11&gt;0,H11,G11)</f>
        <v>1.0098860916149945</v>
      </c>
      <c r="K18" t="s">
        <v>457</v>
      </c>
      <c r="L18" s="8"/>
      <c r="M18" s="9">
        <f t="shared" si="24"/>
        <v>0</v>
      </c>
      <c r="N18" s="10"/>
      <c r="O18" s="10"/>
      <c r="P18" s="9">
        <f t="shared" si="25"/>
        <v>0</v>
      </c>
      <c r="Q18" s="10"/>
      <c r="R18" s="9">
        <f t="shared" si="26"/>
        <v>0</v>
      </c>
      <c r="S18" s="9" t="e">
        <f t="shared" si="27"/>
        <v>#DIV/0!</v>
      </c>
      <c r="T18" s="11"/>
      <c r="U18" s="9">
        <f t="shared" si="40"/>
        <v>0</v>
      </c>
      <c r="V18" s="9">
        <f t="shared" si="15"/>
        <v>0</v>
      </c>
      <c r="W18" s="9" t="e">
        <f t="shared" si="16"/>
        <v>#DIV/0!</v>
      </c>
      <c r="X18" s="11"/>
      <c r="Y18" s="9" t="e">
        <f t="shared" si="28"/>
        <v>#DIV/0!</v>
      </c>
      <c r="Z18" s="11"/>
      <c r="AA18" s="9">
        <f t="shared" si="29"/>
        <v>0</v>
      </c>
      <c r="AB18" s="9">
        <f t="shared" si="30"/>
        <v>0</v>
      </c>
      <c r="AC18" s="9" t="str">
        <f t="shared" si="17"/>
        <v>N/A</v>
      </c>
      <c r="AD18" s="9">
        <f>ABS(T18)*(L18/(($F$8+$H$8)*3*333000))^(1/3)</f>
        <v>0</v>
      </c>
      <c r="AE18" s="9">
        <f t="shared" si="31"/>
        <v>0</v>
      </c>
      <c r="AF18" s="11"/>
      <c r="AG18" s="9" t="e">
        <f t="shared" si="1"/>
        <v>#DIV/0!</v>
      </c>
      <c r="AH18" s="11"/>
      <c r="AI18" s="9" t="e">
        <f t="shared" si="32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3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4"/>
        <v>#DIV/0!</v>
      </c>
      <c r="BA18" s="9" t="e">
        <f t="shared" si="20"/>
        <v>#DIV/0!</v>
      </c>
      <c r="BB18" s="9" t="e">
        <f t="shared" si="35"/>
        <v>#DIV/0!</v>
      </c>
      <c r="BC18" s="9">
        <f t="shared" si="36"/>
        <v>0</v>
      </c>
      <c r="BD18" s="9">
        <f t="shared" si="37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8"/>
        <v>#DIV/0!</v>
      </c>
      <c r="BJ18" s="36">
        <f t="shared" si="39"/>
        <v>0</v>
      </c>
      <c r="BK18" s="11"/>
      <c r="BL18" s="11"/>
      <c r="BM18" s="11"/>
      <c r="BN18" s="9">
        <f t="shared" ca="1" si="22"/>
        <v>-132.63814759416454</v>
      </c>
      <c r="BO18" s="10"/>
      <c r="BP18" s="9">
        <f t="shared" ca="1" si="23"/>
        <v>7.5167692963743704E-2</v>
      </c>
      <c r="BQ18" s="10"/>
      <c r="BR18" s="132"/>
      <c r="BU18" t="s">
        <v>1379</v>
      </c>
      <c r="BV18" t="s">
        <v>1374</v>
      </c>
    </row>
    <row r="19" spans="2:74" x14ac:dyDescent="0.35">
      <c r="B19" s="40" t="s">
        <v>458</v>
      </c>
      <c r="G19" s="2">
        <f>4.74-LOG10(IF(F15=1,10^((4.74-E17)/2.5)+IF(G11&gt;0,10^((4.74-G17)/2.5),0),G18))*2.5</f>
        <v>4.7293190224069468</v>
      </c>
      <c r="H19" s="2">
        <f>4.74-LOG10(IF(F15=1,10^((4.74-IF(F11&gt;0,F17,E17))/2.5)+IF(OR(G11&gt;0,H11&gt;0),10^((4.74-IF(NOT(ISERROR(H17)),H17,G17))/2.5),0),H18))*2.5</f>
        <v>4.7293190224069468</v>
      </c>
      <c r="K19" t="s">
        <v>459</v>
      </c>
      <c r="L19" s="13"/>
      <c r="M19" s="14">
        <f t="shared" si="24"/>
        <v>0</v>
      </c>
      <c r="N19" s="15"/>
      <c r="O19" s="15"/>
      <c r="P19" s="14">
        <f t="shared" si="25"/>
        <v>0</v>
      </c>
      <c r="Q19" s="15"/>
      <c r="R19" s="14">
        <f t="shared" si="26"/>
        <v>0</v>
      </c>
      <c r="S19" s="14" t="e">
        <f t="shared" si="27"/>
        <v>#DIV/0!</v>
      </c>
      <c r="T19" s="16"/>
      <c r="U19" s="14">
        <f t="shared" si="40"/>
        <v>0</v>
      </c>
      <c r="V19" s="14">
        <f t="shared" si="15"/>
        <v>0</v>
      </c>
      <c r="W19" s="14" t="e">
        <f t="shared" si="16"/>
        <v>#DIV/0!</v>
      </c>
      <c r="X19" s="16"/>
      <c r="Y19" s="14" t="e">
        <f t="shared" si="28"/>
        <v>#DIV/0!</v>
      </c>
      <c r="Z19" s="16"/>
      <c r="AA19" s="14">
        <f t="shared" si="29"/>
        <v>0</v>
      </c>
      <c r="AB19" s="14">
        <f t="shared" si="30"/>
        <v>0</v>
      </c>
      <c r="AC19" s="14" t="str">
        <f t="shared" si="17"/>
        <v>N/A</v>
      </c>
      <c r="AD19" s="14">
        <f t="shared" ref="AD19:AD50" si="41">ABS(T19)*(L19/(($F$8+$H$8)*3*333000))^(1/3)*1.496*10^8</f>
        <v>0</v>
      </c>
      <c r="AE19" s="14">
        <f t="shared" si="31"/>
        <v>0</v>
      </c>
      <c r="AF19" s="16"/>
      <c r="AG19" s="14" t="e">
        <f t="shared" si="1"/>
        <v>#DIV/0!</v>
      </c>
      <c r="AH19" s="16"/>
      <c r="AI19" s="14" t="e">
        <f t="shared" si="32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3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4"/>
        <v>#DIV/0!</v>
      </c>
      <c r="BA19" s="14" t="e">
        <f t="shared" si="20"/>
        <v>#DIV/0!</v>
      </c>
      <c r="BB19" s="14" t="e">
        <f t="shared" si="35"/>
        <v>#DIV/0!</v>
      </c>
      <c r="BC19" s="14">
        <f t="shared" si="36"/>
        <v>0</v>
      </c>
      <c r="BD19" s="14">
        <f t="shared" si="37"/>
        <v>0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8"/>
        <v>#DIV/0!</v>
      </c>
      <c r="BJ19" s="37">
        <f t="shared" si="39"/>
        <v>0</v>
      </c>
      <c r="BK19" s="16"/>
      <c r="BL19" s="16"/>
      <c r="BM19" s="16"/>
      <c r="BN19" s="14">
        <f t="shared" ca="1" si="22"/>
        <v>4.273612378377095</v>
      </c>
      <c r="BO19" s="15"/>
      <c r="BP19" s="14">
        <f t="shared" ca="1" si="23"/>
        <v>2.9989740594415224</v>
      </c>
      <c r="BQ19" s="15"/>
      <c r="BR19" s="132"/>
      <c r="BU19" t="s">
        <v>1381</v>
      </c>
      <c r="BV19" t="s">
        <v>1369</v>
      </c>
    </row>
    <row r="20" spans="2:74" x14ac:dyDescent="0.35">
      <c r="K20" t="s">
        <v>460</v>
      </c>
      <c r="L20" s="8"/>
      <c r="M20" s="9">
        <f t="shared" si="24"/>
        <v>0</v>
      </c>
      <c r="N20" s="10"/>
      <c r="O20" s="10"/>
      <c r="P20" s="9">
        <f t="shared" si="25"/>
        <v>0</v>
      </c>
      <c r="Q20" s="10"/>
      <c r="R20" s="9">
        <f t="shared" ref="R20:R71" si="42">IF(Q20&gt;0,Q20,P20)^2</f>
        <v>0</v>
      </c>
      <c r="S20" s="9" t="e">
        <f t="shared" ref="S20:S71" si="43">(L20*5.97*10^24)/((4/3)*PI()*((IF(Q20&gt;0,Q20,P20)*6371000)^3))/1000</f>
        <v>#DIV/0!</v>
      </c>
      <c r="T20" s="11"/>
      <c r="U20" s="9">
        <f t="shared" si="40"/>
        <v>0</v>
      </c>
      <c r="V20" s="9">
        <f t="shared" si="15"/>
        <v>0</v>
      </c>
      <c r="W20" s="9" t="e">
        <f t="shared" si="16"/>
        <v>#DIV/0!</v>
      </c>
      <c r="X20" s="11"/>
      <c r="Y20" s="9" t="e">
        <f t="shared" si="28"/>
        <v>#DIV/0!</v>
      </c>
      <c r="Z20" s="11"/>
      <c r="AA20" s="9">
        <f t="shared" si="29"/>
        <v>0</v>
      </c>
      <c r="AB20" s="9">
        <f t="shared" si="30"/>
        <v>0</v>
      </c>
      <c r="AC20" s="9" t="str">
        <f t="shared" si="17"/>
        <v>N/A</v>
      </c>
      <c r="AD20" s="9">
        <f t="shared" si="41"/>
        <v>0</v>
      </c>
      <c r="AE20" s="9">
        <f t="shared" si="31"/>
        <v>0</v>
      </c>
      <c r="AF20" s="11"/>
      <c r="AG20" s="9" t="e">
        <f t="shared" si="1"/>
        <v>#DIV/0!</v>
      </c>
      <c r="AH20" s="11"/>
      <c r="AI20" s="9" t="e">
        <f t="shared" si="32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3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4"/>
        <v>#DIV/0!</v>
      </c>
      <c r="BA20" s="9" t="e">
        <f t="shared" si="20"/>
        <v>#DIV/0!</v>
      </c>
      <c r="BB20" s="9" t="e">
        <f t="shared" si="35"/>
        <v>#DIV/0!</v>
      </c>
      <c r="BC20" s="9">
        <f t="shared" si="36"/>
        <v>0</v>
      </c>
      <c r="BD20" s="9">
        <f t="shared" si="37"/>
        <v>0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8"/>
        <v>#DIV/0!</v>
      </c>
      <c r="BJ20" s="36">
        <f t="shared" si="39"/>
        <v>0</v>
      </c>
      <c r="BK20" s="11"/>
      <c r="BL20" s="11"/>
      <c r="BM20" s="11"/>
      <c r="BN20" s="9">
        <f t="shared" ca="1" si="22"/>
        <v>158.76852885605609</v>
      </c>
      <c r="BO20" s="10"/>
      <c r="BP20" s="9">
        <f t="shared" ca="1" si="23"/>
        <v>1.7721822071770674</v>
      </c>
      <c r="BQ20" s="10"/>
      <c r="BR20" s="132"/>
      <c r="BU20" t="s">
        <v>1382</v>
      </c>
      <c r="BV20" t="s">
        <v>1367</v>
      </c>
    </row>
    <row r="21" spans="2:74" x14ac:dyDescent="0.35">
      <c r="B21" s="5" t="s">
        <v>28</v>
      </c>
      <c r="K21" t="s">
        <v>461</v>
      </c>
      <c r="L21" s="13"/>
      <c r="M21" s="14">
        <f t="shared" si="24"/>
        <v>0</v>
      </c>
      <c r="N21" s="15"/>
      <c r="O21" s="15"/>
      <c r="P21" s="14">
        <f t="shared" si="25"/>
        <v>0</v>
      </c>
      <c r="Q21" s="15"/>
      <c r="R21" s="14">
        <f t="shared" si="42"/>
        <v>0</v>
      </c>
      <c r="S21" s="14" t="e">
        <f t="shared" si="43"/>
        <v>#DIV/0!</v>
      </c>
      <c r="T21" s="16"/>
      <c r="U21" s="14">
        <f t="shared" si="40"/>
        <v>0</v>
      </c>
      <c r="V21" s="14">
        <f t="shared" si="15"/>
        <v>0</v>
      </c>
      <c r="W21" s="14" t="e">
        <f t="shared" si="16"/>
        <v>#DIV/0!</v>
      </c>
      <c r="X21" s="16"/>
      <c r="Y21" s="14" t="e">
        <f t="shared" si="28"/>
        <v>#DIV/0!</v>
      </c>
      <c r="Z21" s="16"/>
      <c r="AA21" s="14">
        <f t="shared" si="29"/>
        <v>0</v>
      </c>
      <c r="AB21" s="14">
        <f t="shared" si="30"/>
        <v>0</v>
      </c>
      <c r="AC21" s="14" t="str">
        <f t="shared" si="17"/>
        <v>N/A</v>
      </c>
      <c r="AD21" s="14">
        <f t="shared" si="41"/>
        <v>0</v>
      </c>
      <c r="AE21" s="14">
        <f t="shared" si="31"/>
        <v>0</v>
      </c>
      <c r="AF21" s="16"/>
      <c r="AG21" s="14" t="e">
        <f t="shared" si="1"/>
        <v>#DIV/0!</v>
      </c>
      <c r="AH21" s="16"/>
      <c r="AI21" s="14" t="e">
        <f t="shared" si="32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3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4"/>
        <v>#DIV/0!</v>
      </c>
      <c r="BA21" s="14" t="e">
        <f t="shared" si="20"/>
        <v>#DIV/0!</v>
      </c>
      <c r="BB21" s="14" t="e">
        <f t="shared" si="35"/>
        <v>#DIV/0!</v>
      </c>
      <c r="BC21" s="14">
        <f t="shared" si="36"/>
        <v>0</v>
      </c>
      <c r="BD21" s="14">
        <f t="shared" si="37"/>
        <v>0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8"/>
        <v>#DIV/0!</v>
      </c>
      <c r="BJ21" s="37">
        <f t="shared" si="39"/>
        <v>0</v>
      </c>
      <c r="BK21" s="16"/>
      <c r="BL21" s="16"/>
      <c r="BM21" s="16"/>
      <c r="BN21" s="14">
        <f t="shared" ca="1" si="22"/>
        <v>-176.20428991094477</v>
      </c>
      <c r="BO21" s="15"/>
      <c r="BP21" s="14">
        <f t="shared" ca="1" si="23"/>
        <v>-0.83047400015345119</v>
      </c>
      <c r="BQ21" s="15"/>
      <c r="BR21" s="132"/>
      <c r="BV21" t="s">
        <v>1380</v>
      </c>
    </row>
    <row r="22" spans="2:74" x14ac:dyDescent="0.35">
      <c r="F22" t="s">
        <v>462</v>
      </c>
      <c r="H22" s="40" t="s">
        <v>246</v>
      </c>
      <c r="K22" t="s">
        <v>463</v>
      </c>
      <c r="L22" s="8"/>
      <c r="M22" s="9">
        <f t="shared" si="24"/>
        <v>0</v>
      </c>
      <c r="N22" s="10"/>
      <c r="O22" s="10"/>
      <c r="P22" s="9">
        <f t="shared" si="25"/>
        <v>0</v>
      </c>
      <c r="Q22" s="10"/>
      <c r="R22" s="9">
        <f t="shared" si="42"/>
        <v>0</v>
      </c>
      <c r="S22" s="9" t="e">
        <f t="shared" si="43"/>
        <v>#DIV/0!</v>
      </c>
      <c r="T22" s="11"/>
      <c r="U22" s="9">
        <f t="shared" si="14"/>
        <v>0</v>
      </c>
      <c r="V22" s="9">
        <f t="shared" si="15"/>
        <v>0</v>
      </c>
      <c r="W22" s="9" t="e">
        <f t="shared" si="16"/>
        <v>#DIV/0!</v>
      </c>
      <c r="X22" s="11"/>
      <c r="Y22" s="9" t="e">
        <f t="shared" si="28"/>
        <v>#DIV/0!</v>
      </c>
      <c r="Z22" s="11"/>
      <c r="AA22" s="9">
        <f t="shared" si="29"/>
        <v>0</v>
      </c>
      <c r="AB22" s="9">
        <f t="shared" si="30"/>
        <v>0</v>
      </c>
      <c r="AC22" s="9" t="str">
        <f t="shared" si="17"/>
        <v>N/A</v>
      </c>
      <c r="AD22" s="9">
        <f t="shared" si="41"/>
        <v>0</v>
      </c>
      <c r="AE22" s="9">
        <f t="shared" si="31"/>
        <v>0</v>
      </c>
      <c r="AF22" s="11"/>
      <c r="AG22" s="9" t="e">
        <f t="shared" si="1"/>
        <v>#DIV/0!</v>
      </c>
      <c r="AH22" s="11"/>
      <c r="AI22" s="9" t="e">
        <f t="shared" si="32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3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4"/>
        <v>#DIV/0!</v>
      </c>
      <c r="BA22" s="9" t="e">
        <f t="shared" si="20"/>
        <v>#DIV/0!</v>
      </c>
      <c r="BB22" s="9" t="e">
        <f t="shared" si="35"/>
        <v>#DIV/0!</v>
      </c>
      <c r="BC22" s="9">
        <f t="shared" si="36"/>
        <v>0</v>
      </c>
      <c r="BD22" s="9">
        <f t="shared" si="37"/>
        <v>0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8"/>
        <v>#DIV/0!</v>
      </c>
      <c r="BJ22" s="36">
        <f t="shared" si="39"/>
        <v>0</v>
      </c>
      <c r="BK22" s="11"/>
      <c r="BL22" s="11"/>
      <c r="BM22" s="11"/>
      <c r="BN22" s="9">
        <f t="shared" ca="1" si="22"/>
        <v>77.464469701548978</v>
      </c>
      <c r="BO22" s="10"/>
      <c r="BP22" s="9">
        <f t="shared" ca="1" si="23"/>
        <v>-1.7529328448087849</v>
      </c>
      <c r="BQ22" s="10"/>
      <c r="BR22" s="132"/>
    </row>
    <row r="23" spans="2:74" x14ac:dyDescent="0.35">
      <c r="B23" t="s">
        <v>464</v>
      </c>
      <c r="F23" s="2">
        <f>2.44*(4.259/10^5)*((F8+H8)*333000)^(1/3)</f>
        <v>7.1653280628418319E-3</v>
      </c>
      <c r="H23" s="2">
        <f t="shared" ref="H23:H32" si="44">365.24*SQRT((F23^3)/($F$8+$H$8))</f>
        <v>0.22327836869937917</v>
      </c>
      <c r="K23" t="s">
        <v>465</v>
      </c>
      <c r="L23" s="13"/>
      <c r="M23" s="14">
        <f t="shared" si="24"/>
        <v>0</v>
      </c>
      <c r="N23" s="15"/>
      <c r="O23" s="15"/>
      <c r="P23" s="14">
        <f t="shared" si="25"/>
        <v>0</v>
      </c>
      <c r="Q23" s="15"/>
      <c r="R23" s="14">
        <f t="shared" si="42"/>
        <v>0</v>
      </c>
      <c r="S23" s="14" t="e">
        <f t="shared" si="43"/>
        <v>#DIV/0!</v>
      </c>
      <c r="T23" s="16"/>
      <c r="U23" s="14">
        <f t="shared" si="14"/>
        <v>0</v>
      </c>
      <c r="V23" s="14">
        <f t="shared" si="15"/>
        <v>0</v>
      </c>
      <c r="W23" s="14" t="e">
        <f t="shared" si="16"/>
        <v>#DIV/0!</v>
      </c>
      <c r="X23" s="16"/>
      <c r="Y23" s="14" t="e">
        <f t="shared" si="28"/>
        <v>#DIV/0!</v>
      </c>
      <c r="Z23" s="16"/>
      <c r="AA23" s="14">
        <f t="shared" si="29"/>
        <v>0</v>
      </c>
      <c r="AB23" s="14">
        <f t="shared" si="30"/>
        <v>0</v>
      </c>
      <c r="AC23" s="14" t="str">
        <f t="shared" si="17"/>
        <v>N/A</v>
      </c>
      <c r="AD23" s="14">
        <f t="shared" si="41"/>
        <v>0</v>
      </c>
      <c r="AE23" s="14">
        <f t="shared" si="31"/>
        <v>0</v>
      </c>
      <c r="AF23" s="16"/>
      <c r="AG23" s="14" t="e">
        <f t="shared" si="1"/>
        <v>#DIV/0!</v>
      </c>
      <c r="AH23" s="16"/>
      <c r="AI23" s="14" t="e">
        <f t="shared" si="32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3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4"/>
        <v>#DIV/0!</v>
      </c>
      <c r="BA23" s="14" t="e">
        <f t="shared" si="20"/>
        <v>#DIV/0!</v>
      </c>
      <c r="BB23" s="14" t="e">
        <f t="shared" si="35"/>
        <v>#DIV/0!</v>
      </c>
      <c r="BC23" s="14">
        <f t="shared" si="36"/>
        <v>0</v>
      </c>
      <c r="BD23" s="14">
        <f t="shared" si="37"/>
        <v>0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8"/>
        <v>#DIV/0!</v>
      </c>
      <c r="BJ23" s="37">
        <f t="shared" si="39"/>
        <v>0</v>
      </c>
      <c r="BK23" s="16"/>
      <c r="BL23" s="16"/>
      <c r="BM23" s="16"/>
      <c r="BN23" s="14">
        <f t="shared" ca="1" si="22"/>
        <v>-17.659286708340915</v>
      </c>
      <c r="BO23" s="15"/>
      <c r="BP23" s="14">
        <f t="shared" ca="1" si="23"/>
        <v>2.8530946461576878</v>
      </c>
      <c r="BQ23" s="15"/>
      <c r="BR23" s="132"/>
    </row>
    <row r="24" spans="2:74" x14ac:dyDescent="0.35">
      <c r="B24" t="s">
        <v>466</v>
      </c>
      <c r="F24" s="17">
        <f>SQRT(IF(H18&gt;0,H18,G18)*3.846*0.9/(256*5.6703*PI()))/1.496</f>
        <v>1.8506852312593049E-2</v>
      </c>
      <c r="H24" s="17">
        <f t="shared" si="44"/>
        <v>0.92681140721889499</v>
      </c>
      <c r="K24" t="s">
        <v>341</v>
      </c>
      <c r="L24" s="8"/>
      <c r="M24" s="9">
        <f t="shared" ref="M24:M71" si="45">L24/318</f>
        <v>0</v>
      </c>
      <c r="N24" s="10"/>
      <c r="O24" s="10"/>
      <c r="P24" s="9">
        <f t="shared" si="25"/>
        <v>0</v>
      </c>
      <c r="Q24" s="10"/>
      <c r="R24" s="9">
        <f t="shared" si="42"/>
        <v>0</v>
      </c>
      <c r="S24" s="9" t="e">
        <f t="shared" si="43"/>
        <v>#DIV/0!</v>
      </c>
      <c r="T24" s="11"/>
      <c r="U24" s="9">
        <f t="shared" si="14"/>
        <v>0</v>
      </c>
      <c r="V24" s="9">
        <f t="shared" si="15"/>
        <v>0</v>
      </c>
      <c r="W24" s="9" t="e">
        <f t="shared" si="16"/>
        <v>#DIV/0!</v>
      </c>
      <c r="X24" s="11"/>
      <c r="Y24" s="9" t="e">
        <f t="shared" si="28"/>
        <v>#DIV/0!</v>
      </c>
      <c r="Z24" s="11"/>
      <c r="AA24" s="9">
        <f t="shared" si="29"/>
        <v>0</v>
      </c>
      <c r="AB24" s="9">
        <f t="shared" si="30"/>
        <v>0</v>
      </c>
      <c r="AC24" s="9" t="str">
        <f t="shared" si="17"/>
        <v>N/A</v>
      </c>
      <c r="AD24" s="9">
        <f t="shared" si="41"/>
        <v>0</v>
      </c>
      <c r="AE24" s="9">
        <f t="shared" ref="AE24:AE71" si="46">ROUND(2.44*1737*(L24/0.012)^(1/3),0)</f>
        <v>0</v>
      </c>
      <c r="AF24" s="11"/>
      <c r="AG24" s="9" t="e">
        <f t="shared" si="1"/>
        <v>#DIV/0!</v>
      </c>
      <c r="AH24" s="11"/>
      <c r="AI24" s="9" t="e">
        <f t="shared" si="32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3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4"/>
        <v>#DIV/0!</v>
      </c>
      <c r="BA24" s="9" t="e">
        <f t="shared" si="20"/>
        <v>#DIV/0!</v>
      </c>
      <c r="BB24" s="9" t="e">
        <f t="shared" si="35"/>
        <v>#DIV/0!</v>
      </c>
      <c r="BC24" s="9">
        <f t="shared" si="36"/>
        <v>0</v>
      </c>
      <c r="BD24" s="9">
        <f t="shared" si="37"/>
        <v>0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8"/>
        <v>#DIV/0!</v>
      </c>
      <c r="BJ24" s="36">
        <f t="shared" si="39"/>
        <v>0</v>
      </c>
      <c r="BK24" s="11"/>
      <c r="BL24" s="11"/>
      <c r="BM24" s="11"/>
      <c r="BN24" s="9">
        <f t="shared" ca="1" si="22"/>
        <v>-158.53723316165338</v>
      </c>
      <c r="BO24" s="10"/>
      <c r="BP24" s="9">
        <f t="shared" ca="1" si="23"/>
        <v>-1.3851251939462006</v>
      </c>
      <c r="BQ24" s="10"/>
      <c r="BR24" s="132"/>
    </row>
    <row r="25" spans="2:74" x14ac:dyDescent="0.35">
      <c r="B25" t="s">
        <v>467</v>
      </c>
      <c r="F25" s="2">
        <f>0.38*(IF(H18&gt;0,H18,G18))^0.474</f>
        <v>0.38177607610929742</v>
      </c>
      <c r="H25" s="2">
        <f t="shared" si="44"/>
        <v>86.837157017897951</v>
      </c>
      <c r="K25" t="s">
        <v>468</v>
      </c>
      <c r="L25" s="13"/>
      <c r="M25" s="14">
        <f t="shared" si="45"/>
        <v>0</v>
      </c>
      <c r="N25" s="15"/>
      <c r="O25" s="15"/>
      <c r="P25" s="14">
        <f t="shared" si="25"/>
        <v>0</v>
      </c>
      <c r="Q25" s="15"/>
      <c r="R25" s="14">
        <f t="shared" si="42"/>
        <v>0</v>
      </c>
      <c r="S25" s="14" t="e">
        <f t="shared" si="43"/>
        <v>#DIV/0!</v>
      </c>
      <c r="T25" s="16"/>
      <c r="U25" s="14">
        <f t="shared" si="14"/>
        <v>0</v>
      </c>
      <c r="V25" s="14">
        <f t="shared" si="15"/>
        <v>0</v>
      </c>
      <c r="W25" s="14" t="e">
        <f t="shared" si="16"/>
        <v>#DIV/0!</v>
      </c>
      <c r="X25" s="16"/>
      <c r="Y25" s="14" t="e">
        <f t="shared" si="28"/>
        <v>#DIV/0!</v>
      </c>
      <c r="Z25" s="16"/>
      <c r="AA25" s="14">
        <f t="shared" si="29"/>
        <v>0</v>
      </c>
      <c r="AB25" s="14">
        <f t="shared" si="30"/>
        <v>0</v>
      </c>
      <c r="AC25" s="14" t="str">
        <f t="shared" si="17"/>
        <v>N/A</v>
      </c>
      <c r="AD25" s="14">
        <f t="shared" si="41"/>
        <v>0</v>
      </c>
      <c r="AE25" s="14">
        <f t="shared" si="46"/>
        <v>0</v>
      </c>
      <c r="AF25" s="16"/>
      <c r="AG25" s="14" t="e">
        <f t="shared" si="1"/>
        <v>#DIV/0!</v>
      </c>
      <c r="AH25" s="16"/>
      <c r="AI25" s="14" t="e">
        <f t="shared" si="32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3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4"/>
        <v>#DIV/0!</v>
      </c>
      <c r="BA25" s="14" t="e">
        <f t="shared" si="20"/>
        <v>#DIV/0!</v>
      </c>
      <c r="BB25" s="14" t="e">
        <f t="shared" si="35"/>
        <v>#DIV/0!</v>
      </c>
      <c r="BC25" s="14">
        <f t="shared" si="36"/>
        <v>0</v>
      </c>
      <c r="BD25" s="14">
        <f t="shared" si="37"/>
        <v>0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8"/>
        <v>#DIV/0!</v>
      </c>
      <c r="BJ25" s="37">
        <f t="shared" si="39"/>
        <v>0</v>
      </c>
      <c r="BK25" s="16"/>
      <c r="BL25" s="16"/>
      <c r="BM25" s="16"/>
      <c r="BN25" s="14">
        <f t="shared" ca="1" si="22"/>
        <v>-84.132115798542841</v>
      </c>
      <c r="BO25" s="15"/>
      <c r="BP25" s="14">
        <f t="shared" ca="1" si="23"/>
        <v>2.5242657577807712</v>
      </c>
      <c r="BQ25" s="15"/>
      <c r="BR25" s="132"/>
    </row>
    <row r="26" spans="2:74" x14ac:dyDescent="0.3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0.68217777304481619</v>
      </c>
      <c r="H26" s="17">
        <f t="shared" si="44"/>
        <v>207.41438782866689</v>
      </c>
      <c r="K26" t="s">
        <v>470</v>
      </c>
      <c r="L26" s="8"/>
      <c r="M26" s="9">
        <f t="shared" si="45"/>
        <v>0</v>
      </c>
      <c r="N26" s="10"/>
      <c r="O26" s="10"/>
      <c r="P26" s="9">
        <f t="shared" si="25"/>
        <v>0</v>
      </c>
      <c r="Q26" s="10"/>
      <c r="R26" s="9">
        <f t="shared" si="42"/>
        <v>0</v>
      </c>
      <c r="S26" s="9" t="e">
        <f t="shared" si="43"/>
        <v>#DIV/0!</v>
      </c>
      <c r="T26" s="11"/>
      <c r="U26" s="9">
        <f t="shared" si="14"/>
        <v>0</v>
      </c>
      <c r="V26" s="9">
        <f t="shared" si="15"/>
        <v>0</v>
      </c>
      <c r="W26" s="9" t="e">
        <f t="shared" si="16"/>
        <v>#DIV/0!</v>
      </c>
      <c r="X26" s="11"/>
      <c r="Y26" s="9" t="e">
        <f t="shared" si="28"/>
        <v>#DIV/0!</v>
      </c>
      <c r="Z26" s="11"/>
      <c r="AA26" s="9">
        <f t="shared" si="29"/>
        <v>0</v>
      </c>
      <c r="AB26" s="9">
        <f t="shared" si="30"/>
        <v>0</v>
      </c>
      <c r="AC26" s="9" t="str">
        <f t="shared" si="17"/>
        <v>N/A</v>
      </c>
      <c r="AD26" s="9">
        <f t="shared" si="41"/>
        <v>0</v>
      </c>
      <c r="AE26" s="9">
        <f t="shared" si="46"/>
        <v>0</v>
      </c>
      <c r="AF26" s="11"/>
      <c r="AG26" s="9" t="e">
        <f t="shared" si="1"/>
        <v>#DIV/0!</v>
      </c>
      <c r="AH26" s="11"/>
      <c r="AI26" s="9" t="e">
        <f t="shared" si="32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3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4"/>
        <v>#DIV/0!</v>
      </c>
      <c r="BA26" s="9" t="e">
        <f t="shared" si="20"/>
        <v>#DIV/0!</v>
      </c>
      <c r="BB26" s="9" t="e">
        <f t="shared" ref="BB26:BB71" si="47">BA26*SQRT(2)</f>
        <v>#DIV/0!</v>
      </c>
      <c r="BC26" s="9">
        <f t="shared" si="36"/>
        <v>0</v>
      </c>
      <c r="BD26" s="9">
        <f t="shared" si="37"/>
        <v>0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8"/>
        <v>#DIV/0!</v>
      </c>
      <c r="BJ26" s="36">
        <f t="shared" si="39"/>
        <v>0</v>
      </c>
      <c r="BK26" s="11"/>
      <c r="BL26" s="11"/>
      <c r="BM26" s="11"/>
      <c r="BN26" s="9">
        <f t="shared" ca="1" si="22"/>
        <v>-71.601337739973999</v>
      </c>
      <c r="BO26" s="10"/>
      <c r="BP26" s="9">
        <f t="shared" ca="1" si="23"/>
        <v>-1.9739213161603966</v>
      </c>
      <c r="BQ26" s="10"/>
      <c r="BR26" s="132"/>
    </row>
    <row r="27" spans="2:74" x14ac:dyDescent="0.3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0.75977437642025691</v>
      </c>
      <c r="H27" s="2">
        <f t="shared" si="44"/>
        <v>243.79202557157086</v>
      </c>
      <c r="K27" t="s">
        <v>472</v>
      </c>
      <c r="L27" s="13"/>
      <c r="M27" s="14">
        <f t="shared" si="45"/>
        <v>0</v>
      </c>
      <c r="N27" s="15"/>
      <c r="O27" s="15"/>
      <c r="P27" s="14">
        <f t="shared" si="25"/>
        <v>0</v>
      </c>
      <c r="Q27" s="15"/>
      <c r="R27" s="14">
        <f t="shared" si="42"/>
        <v>0</v>
      </c>
      <c r="S27" s="14" t="e">
        <f t="shared" si="43"/>
        <v>#DIV/0!</v>
      </c>
      <c r="T27" s="16"/>
      <c r="U27" s="14">
        <f t="shared" si="14"/>
        <v>0</v>
      </c>
      <c r="V27" s="14">
        <f t="shared" si="15"/>
        <v>0</v>
      </c>
      <c r="W27" s="14" t="e">
        <f t="shared" si="16"/>
        <v>#DIV/0!</v>
      </c>
      <c r="X27" s="16"/>
      <c r="Y27" s="14" t="e">
        <f t="shared" si="28"/>
        <v>#DIV/0!</v>
      </c>
      <c r="Z27" s="16"/>
      <c r="AA27" s="14">
        <f t="shared" si="29"/>
        <v>0</v>
      </c>
      <c r="AB27" s="14">
        <f t="shared" si="30"/>
        <v>0</v>
      </c>
      <c r="AC27" s="14" t="str">
        <f t="shared" si="17"/>
        <v>N/A</v>
      </c>
      <c r="AD27" s="14">
        <f t="shared" si="41"/>
        <v>0</v>
      </c>
      <c r="AE27" s="14">
        <f t="shared" si="46"/>
        <v>0</v>
      </c>
      <c r="AF27" s="16"/>
      <c r="AG27" s="14" t="e">
        <f t="shared" si="1"/>
        <v>#DIV/0!</v>
      </c>
      <c r="AH27" s="16"/>
      <c r="AI27" s="14" t="e">
        <f t="shared" si="32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3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4"/>
        <v>#DIV/0!</v>
      </c>
      <c r="BA27" s="14" t="e">
        <f t="shared" si="20"/>
        <v>#DIV/0!</v>
      </c>
      <c r="BB27" s="14" t="e">
        <f t="shared" si="47"/>
        <v>#DIV/0!</v>
      </c>
      <c r="BC27" s="14">
        <f t="shared" si="36"/>
        <v>0</v>
      </c>
      <c r="BD27" s="14">
        <f t="shared" si="37"/>
        <v>0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8"/>
        <v>#DIV/0!</v>
      </c>
      <c r="BJ27" s="37">
        <f t="shared" si="39"/>
        <v>0</v>
      </c>
      <c r="BK27" s="16"/>
      <c r="BL27" s="16"/>
      <c r="BM27" s="16"/>
      <c r="BN27" s="14">
        <f t="shared" ca="1" si="22"/>
        <v>-143.07076125831827</v>
      </c>
      <c r="BO27" s="15"/>
      <c r="BP27" s="14">
        <f t="shared" ca="1" si="23"/>
        <v>-1.5591828967878196</v>
      </c>
      <c r="BQ27" s="15"/>
      <c r="BR27" s="132"/>
    </row>
    <row r="28" spans="2:74" x14ac:dyDescent="0.3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0.9882199884265469</v>
      </c>
      <c r="H28" s="17">
        <f t="shared" si="44"/>
        <v>361.63710385693685</v>
      </c>
      <c r="K28" t="s">
        <v>474</v>
      </c>
      <c r="L28" s="8"/>
      <c r="M28" s="9">
        <f t="shared" si="45"/>
        <v>0</v>
      </c>
      <c r="N28" s="10"/>
      <c r="O28" s="10"/>
      <c r="P28" s="9">
        <f t="shared" si="25"/>
        <v>0</v>
      </c>
      <c r="Q28" s="10"/>
      <c r="R28" s="9">
        <f t="shared" si="42"/>
        <v>0</v>
      </c>
      <c r="S28" s="9" t="e">
        <f t="shared" si="43"/>
        <v>#DIV/0!</v>
      </c>
      <c r="T28" s="11"/>
      <c r="U28" s="9">
        <f t="shared" si="14"/>
        <v>0</v>
      </c>
      <c r="V28" s="9">
        <f t="shared" si="15"/>
        <v>0</v>
      </c>
      <c r="W28" s="9" t="e">
        <f t="shared" si="16"/>
        <v>#DIV/0!</v>
      </c>
      <c r="X28" s="11"/>
      <c r="Y28" s="9" t="e">
        <f t="shared" si="28"/>
        <v>#DIV/0!</v>
      </c>
      <c r="Z28" s="11"/>
      <c r="AA28" s="9">
        <f t="shared" si="29"/>
        <v>0</v>
      </c>
      <c r="AB28" s="9">
        <f t="shared" si="30"/>
        <v>0</v>
      </c>
      <c r="AC28" s="9" t="str">
        <f t="shared" si="17"/>
        <v>N/A</v>
      </c>
      <c r="AD28" s="9">
        <f t="shared" si="41"/>
        <v>0</v>
      </c>
      <c r="AE28" s="9">
        <f t="shared" si="46"/>
        <v>0</v>
      </c>
      <c r="AF28" s="11"/>
      <c r="AG28" s="9" t="e">
        <f t="shared" si="1"/>
        <v>#DIV/0!</v>
      </c>
      <c r="AH28" s="11"/>
      <c r="AI28" s="9" t="e">
        <f t="shared" si="32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3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4"/>
        <v>#DIV/0!</v>
      </c>
      <c r="BA28" s="9" t="e">
        <f t="shared" si="20"/>
        <v>#DIV/0!</v>
      </c>
      <c r="BB28" s="9" t="e">
        <f t="shared" si="47"/>
        <v>#DIV/0!</v>
      </c>
      <c r="BC28" s="9">
        <f t="shared" si="36"/>
        <v>0</v>
      </c>
      <c r="BD28" s="9">
        <f t="shared" si="37"/>
        <v>0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8"/>
        <v>#DIV/0!</v>
      </c>
      <c r="BJ28" s="36">
        <f t="shared" si="39"/>
        <v>0</v>
      </c>
      <c r="BK28" s="11"/>
      <c r="BL28" s="11"/>
      <c r="BM28" s="11"/>
      <c r="BN28" s="9">
        <f t="shared" ca="1" si="22"/>
        <v>-162.46456415550375</v>
      </c>
      <c r="BO28" s="10"/>
      <c r="BP28" s="9">
        <f t="shared" ca="1" si="23"/>
        <v>-1.3833766370304699</v>
      </c>
      <c r="BQ28" s="10"/>
      <c r="BR28" s="132"/>
    </row>
    <row r="29" spans="2:74" x14ac:dyDescent="0.3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1.7052798680040349</v>
      </c>
      <c r="H29" s="2">
        <f t="shared" si="44"/>
        <v>819.75868967395252</v>
      </c>
      <c r="K29" t="s">
        <v>476</v>
      </c>
      <c r="L29" s="13"/>
      <c r="M29" s="14">
        <f t="shared" si="45"/>
        <v>0</v>
      </c>
      <c r="N29" s="15"/>
      <c r="O29" s="15"/>
      <c r="P29" s="14">
        <f t="shared" si="25"/>
        <v>0</v>
      </c>
      <c r="Q29" s="15"/>
      <c r="R29" s="14">
        <f t="shared" si="42"/>
        <v>0</v>
      </c>
      <c r="S29" s="14" t="e">
        <f t="shared" si="43"/>
        <v>#DIV/0!</v>
      </c>
      <c r="T29" s="16"/>
      <c r="U29" s="14">
        <f t="shared" si="14"/>
        <v>0</v>
      </c>
      <c r="V29" s="14">
        <f t="shared" si="15"/>
        <v>0</v>
      </c>
      <c r="W29" s="14" t="e">
        <f t="shared" si="16"/>
        <v>#DIV/0!</v>
      </c>
      <c r="X29" s="16"/>
      <c r="Y29" s="14" t="e">
        <f t="shared" si="28"/>
        <v>#DIV/0!</v>
      </c>
      <c r="Z29" s="16"/>
      <c r="AA29" s="14">
        <f t="shared" si="29"/>
        <v>0</v>
      </c>
      <c r="AB29" s="14">
        <f t="shared" si="30"/>
        <v>0</v>
      </c>
      <c r="AC29" s="14" t="str">
        <f t="shared" si="17"/>
        <v>N/A</v>
      </c>
      <c r="AD29" s="14">
        <f t="shared" si="41"/>
        <v>0</v>
      </c>
      <c r="AE29" s="14">
        <f t="shared" si="46"/>
        <v>0</v>
      </c>
      <c r="AF29" s="16"/>
      <c r="AG29" s="14" t="e">
        <f t="shared" si="1"/>
        <v>#DIV/0!</v>
      </c>
      <c r="AH29" s="16"/>
      <c r="AI29" s="14" t="e">
        <f t="shared" si="32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3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4"/>
        <v>#DIV/0!</v>
      </c>
      <c r="BA29" s="14" t="e">
        <f t="shared" si="20"/>
        <v>#DIV/0!</v>
      </c>
      <c r="BB29" s="14" t="e">
        <f t="shared" si="47"/>
        <v>#DIV/0!</v>
      </c>
      <c r="BC29" s="14">
        <f t="shared" si="36"/>
        <v>0</v>
      </c>
      <c r="BD29" s="14">
        <f t="shared" si="37"/>
        <v>0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8"/>
        <v>#DIV/0!</v>
      </c>
      <c r="BJ29" s="37">
        <f t="shared" si="39"/>
        <v>0</v>
      </c>
      <c r="BK29" s="16"/>
      <c r="BL29" s="16"/>
      <c r="BM29" s="16"/>
      <c r="BN29" s="14">
        <f t="shared" ca="1" si="22"/>
        <v>-30.799079174572199</v>
      </c>
      <c r="BO29" s="15"/>
      <c r="BP29" s="14">
        <f t="shared" ca="1" si="23"/>
        <v>-1.1672774350903232</v>
      </c>
      <c r="BQ29" s="15"/>
      <c r="BR29" s="132"/>
    </row>
    <row r="30" spans="2:74" x14ac:dyDescent="0.3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1.809635319783647</v>
      </c>
      <c r="H30" s="17">
        <f t="shared" si="44"/>
        <v>896.14673676175585</v>
      </c>
      <c r="K30" t="s">
        <v>478</v>
      </c>
      <c r="L30" s="8"/>
      <c r="M30" s="9">
        <f t="shared" si="45"/>
        <v>0</v>
      </c>
      <c r="N30" s="10"/>
      <c r="O30" s="10"/>
      <c r="P30" s="9">
        <f t="shared" si="25"/>
        <v>0</v>
      </c>
      <c r="Q30" s="10"/>
      <c r="R30" s="9">
        <f t="shared" si="42"/>
        <v>0</v>
      </c>
      <c r="S30" s="9" t="e">
        <f t="shared" si="43"/>
        <v>#DIV/0!</v>
      </c>
      <c r="T30" s="11"/>
      <c r="U30" s="9">
        <f t="shared" si="14"/>
        <v>0</v>
      </c>
      <c r="V30" s="9">
        <f t="shared" si="15"/>
        <v>0</v>
      </c>
      <c r="W30" s="9" t="e">
        <f t="shared" si="16"/>
        <v>#DIV/0!</v>
      </c>
      <c r="X30" s="11"/>
      <c r="Y30" s="9" t="e">
        <f t="shared" si="28"/>
        <v>#DIV/0!</v>
      </c>
      <c r="Z30" s="11"/>
      <c r="AA30" s="9">
        <f t="shared" si="29"/>
        <v>0</v>
      </c>
      <c r="AB30" s="9">
        <f t="shared" si="30"/>
        <v>0</v>
      </c>
      <c r="AC30" s="9" t="str">
        <f t="shared" si="17"/>
        <v>N/A</v>
      </c>
      <c r="AD30" s="9">
        <f t="shared" si="41"/>
        <v>0</v>
      </c>
      <c r="AE30" s="9">
        <f t="shared" si="46"/>
        <v>0</v>
      </c>
      <c r="AF30" s="11"/>
      <c r="AG30" s="9" t="e">
        <f t="shared" si="1"/>
        <v>#DIV/0!</v>
      </c>
      <c r="AH30" s="11"/>
      <c r="AI30" s="9" t="e">
        <f t="shared" si="32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3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4"/>
        <v>#DIV/0!</v>
      </c>
      <c r="BA30" s="9" t="e">
        <f t="shared" si="20"/>
        <v>#DIV/0!</v>
      </c>
      <c r="BB30" s="9" t="e">
        <f t="shared" si="47"/>
        <v>#DIV/0!</v>
      </c>
      <c r="BC30" s="9">
        <f t="shared" si="36"/>
        <v>0</v>
      </c>
      <c r="BD30" s="9">
        <f t="shared" si="37"/>
        <v>0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8"/>
        <v>#DIV/0!</v>
      </c>
      <c r="BJ30" s="36">
        <f t="shared" si="39"/>
        <v>0</v>
      </c>
      <c r="BK30" s="11"/>
      <c r="BL30" s="11"/>
      <c r="BM30" s="11"/>
      <c r="BN30" s="9">
        <f t="shared" ca="1" si="22"/>
        <v>54.318197282521822</v>
      </c>
      <c r="BO30" s="10"/>
      <c r="BP30" s="9">
        <f t="shared" ca="1" si="23"/>
        <v>1.1969112608220298</v>
      </c>
      <c r="BQ30" s="10"/>
      <c r="BR30" s="132"/>
    </row>
    <row r="31" spans="2:74" x14ac:dyDescent="0.3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2.4424894924724367</v>
      </c>
      <c r="H31" s="2">
        <f t="shared" si="44"/>
        <v>1405.2111517724165</v>
      </c>
      <c r="L31" s="13"/>
      <c r="M31" s="14">
        <f t="shared" si="45"/>
        <v>0</v>
      </c>
      <c r="N31" s="15"/>
      <c r="O31" s="15"/>
      <c r="P31" s="14">
        <f t="shared" si="25"/>
        <v>0</v>
      </c>
      <c r="Q31" s="15"/>
      <c r="R31" s="14">
        <f t="shared" si="42"/>
        <v>0</v>
      </c>
      <c r="S31" s="14" t="e">
        <f t="shared" si="43"/>
        <v>#DIV/0!</v>
      </c>
      <c r="T31" s="16"/>
      <c r="U31" s="14">
        <f t="shared" si="14"/>
        <v>0</v>
      </c>
      <c r="V31" s="14">
        <f t="shared" si="15"/>
        <v>0</v>
      </c>
      <c r="W31" s="14" t="e">
        <f t="shared" si="16"/>
        <v>#DIV/0!</v>
      </c>
      <c r="X31" s="16"/>
      <c r="Y31" s="14" t="e">
        <f t="shared" si="28"/>
        <v>#DIV/0!</v>
      </c>
      <c r="Z31" s="16"/>
      <c r="AA31" s="14">
        <f t="shared" si="29"/>
        <v>0</v>
      </c>
      <c r="AB31" s="14">
        <f t="shared" si="30"/>
        <v>0</v>
      </c>
      <c r="AC31" s="14" t="str">
        <f t="shared" si="17"/>
        <v>N/A</v>
      </c>
      <c r="AD31" s="14">
        <f t="shared" si="41"/>
        <v>0</v>
      </c>
      <c r="AE31" s="14">
        <f t="shared" si="46"/>
        <v>0</v>
      </c>
      <c r="AF31" s="16"/>
      <c r="AG31" s="14" t="e">
        <f t="shared" si="1"/>
        <v>#DIV/0!</v>
      </c>
      <c r="AH31" s="16"/>
      <c r="AI31" s="14" t="e">
        <f t="shared" si="32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3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4"/>
        <v>#DIV/0!</v>
      </c>
      <c r="BA31" s="14" t="e">
        <f t="shared" si="20"/>
        <v>#DIV/0!</v>
      </c>
      <c r="BB31" s="14" t="e">
        <f t="shared" si="47"/>
        <v>#DIV/0!</v>
      </c>
      <c r="BC31" s="14">
        <f t="shared" si="36"/>
        <v>0</v>
      </c>
      <c r="BD31" s="14">
        <f t="shared" si="37"/>
        <v>0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8"/>
        <v>#DIV/0!</v>
      </c>
      <c r="BJ31" s="37">
        <f t="shared" si="39"/>
        <v>0</v>
      </c>
      <c r="BK31" s="16"/>
      <c r="BL31" s="16"/>
      <c r="BM31" s="16"/>
      <c r="BN31" s="14">
        <f t="shared" ca="1" si="22"/>
        <v>69.868172341910224</v>
      </c>
      <c r="BO31" s="15"/>
      <c r="BP31" s="14">
        <f t="shared" ca="1" si="23"/>
        <v>1.7291918985113011</v>
      </c>
      <c r="BQ31" s="15"/>
      <c r="BR31" s="132"/>
    </row>
    <row r="32" spans="2:74" x14ac:dyDescent="0.35">
      <c r="B32" t="s">
        <v>480</v>
      </c>
      <c r="F32" s="17">
        <f>SQRT(IF(H18&gt;0,H18,G18)*15^2)</f>
        <v>15.07396333461687</v>
      </c>
      <c r="H32" s="17">
        <f t="shared" si="44"/>
        <v>21544.365757272044</v>
      </c>
      <c r="L32" s="8"/>
      <c r="M32" s="9">
        <f t="shared" si="45"/>
        <v>0</v>
      </c>
      <c r="N32" s="10"/>
      <c r="O32" s="10"/>
      <c r="P32" s="9">
        <f t="shared" si="25"/>
        <v>0</v>
      </c>
      <c r="Q32" s="10"/>
      <c r="R32" s="9">
        <f t="shared" si="42"/>
        <v>0</v>
      </c>
      <c r="S32" s="9" t="e">
        <f t="shared" si="43"/>
        <v>#DIV/0!</v>
      </c>
      <c r="T32" s="11"/>
      <c r="U32" s="9">
        <f t="shared" si="14"/>
        <v>0</v>
      </c>
      <c r="V32" s="9">
        <f t="shared" si="15"/>
        <v>0</v>
      </c>
      <c r="W32" s="9" t="e">
        <f t="shared" si="16"/>
        <v>#DIV/0!</v>
      </c>
      <c r="X32" s="11"/>
      <c r="Y32" s="9" t="e">
        <f t="shared" si="28"/>
        <v>#DIV/0!</v>
      </c>
      <c r="Z32" s="11"/>
      <c r="AA32" s="9">
        <f t="shared" si="29"/>
        <v>0</v>
      </c>
      <c r="AB32" s="9">
        <f t="shared" si="30"/>
        <v>0</v>
      </c>
      <c r="AC32" s="9" t="str">
        <f t="shared" si="17"/>
        <v>N/A</v>
      </c>
      <c r="AD32" s="9">
        <f t="shared" si="41"/>
        <v>0</v>
      </c>
      <c r="AE32" s="9">
        <f t="shared" si="46"/>
        <v>0</v>
      </c>
      <c r="AF32" s="11"/>
      <c r="AG32" s="9" t="e">
        <f t="shared" si="1"/>
        <v>#DIV/0!</v>
      </c>
      <c r="AH32" s="11"/>
      <c r="AI32" s="9" t="e">
        <f t="shared" si="32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3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4"/>
        <v>#DIV/0!</v>
      </c>
      <c r="BA32" s="9" t="e">
        <f t="shared" si="20"/>
        <v>#DIV/0!</v>
      </c>
      <c r="BB32" s="9" t="e">
        <f t="shared" si="47"/>
        <v>#DIV/0!</v>
      </c>
      <c r="BC32" s="9">
        <f t="shared" si="36"/>
        <v>0</v>
      </c>
      <c r="BD32" s="9">
        <f t="shared" si="37"/>
        <v>0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8"/>
        <v>#DIV/0!</v>
      </c>
      <c r="BJ32" s="36">
        <f t="shared" si="39"/>
        <v>0</v>
      </c>
      <c r="BK32" s="11"/>
      <c r="BL32" s="11"/>
      <c r="BM32" s="11"/>
      <c r="BN32" s="9">
        <f t="shared" ca="1" si="22"/>
        <v>25.563101058062557</v>
      </c>
      <c r="BO32" s="10"/>
      <c r="BP32" s="9">
        <f t="shared" ca="1" si="23"/>
        <v>-0.59591474899044128</v>
      </c>
      <c r="BQ32" s="10"/>
      <c r="BR32" s="132"/>
    </row>
    <row r="33" spans="2:70" x14ac:dyDescent="0.35">
      <c r="L33" s="13"/>
      <c r="M33" s="14">
        <f t="shared" si="45"/>
        <v>0</v>
      </c>
      <c r="N33" s="15"/>
      <c r="O33" s="15"/>
      <c r="P33" s="14">
        <f t="shared" si="25"/>
        <v>0</v>
      </c>
      <c r="Q33" s="15"/>
      <c r="R33" s="14">
        <f t="shared" si="42"/>
        <v>0</v>
      </c>
      <c r="S33" s="14" t="e">
        <f t="shared" si="43"/>
        <v>#DIV/0!</v>
      </c>
      <c r="T33" s="16"/>
      <c r="U33" s="14">
        <f t="shared" si="14"/>
        <v>0</v>
      </c>
      <c r="V33" s="14">
        <f t="shared" si="15"/>
        <v>0</v>
      </c>
      <c r="W33" s="14" t="e">
        <f t="shared" si="16"/>
        <v>#DIV/0!</v>
      </c>
      <c r="X33" s="16"/>
      <c r="Y33" s="14" t="e">
        <f t="shared" si="28"/>
        <v>#DIV/0!</v>
      </c>
      <c r="Z33" s="16"/>
      <c r="AA33" s="14">
        <f t="shared" si="29"/>
        <v>0</v>
      </c>
      <c r="AB33" s="14">
        <f t="shared" si="30"/>
        <v>0</v>
      </c>
      <c r="AC33" s="14" t="str">
        <f t="shared" si="17"/>
        <v>N/A</v>
      </c>
      <c r="AD33" s="14">
        <f t="shared" si="41"/>
        <v>0</v>
      </c>
      <c r="AE33" s="14">
        <f t="shared" si="46"/>
        <v>0</v>
      </c>
      <c r="AF33" s="16"/>
      <c r="AG33" s="14" t="e">
        <f t="shared" si="1"/>
        <v>#DIV/0!</v>
      </c>
      <c r="AH33" s="16"/>
      <c r="AI33" s="14" t="e">
        <f t="shared" si="32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3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4"/>
        <v>#DIV/0!</v>
      </c>
      <c r="BA33" s="14" t="e">
        <f t="shared" si="20"/>
        <v>#DIV/0!</v>
      </c>
      <c r="BB33" s="14" t="e">
        <f t="shared" si="47"/>
        <v>#DIV/0!</v>
      </c>
      <c r="BC33" s="14">
        <f t="shared" si="36"/>
        <v>0</v>
      </c>
      <c r="BD33" s="14">
        <f t="shared" si="37"/>
        <v>0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8"/>
        <v>#DIV/0!</v>
      </c>
      <c r="BJ33" s="37">
        <f t="shared" si="39"/>
        <v>0</v>
      </c>
      <c r="BK33" s="16"/>
      <c r="BL33" s="16"/>
      <c r="BM33" s="16"/>
      <c r="BN33" s="14">
        <f t="shared" ca="1" si="22"/>
        <v>98.434688265894238</v>
      </c>
      <c r="BO33" s="15"/>
      <c r="BP33" s="14">
        <f t="shared" ca="1" si="23"/>
        <v>2.3513418910126838</v>
      </c>
      <c r="BQ33" s="15"/>
      <c r="BR33" s="132"/>
    </row>
    <row r="34" spans="2:70" x14ac:dyDescent="0.35">
      <c r="B34" t="s">
        <v>481</v>
      </c>
      <c r="F34" s="2">
        <f>0.027*(43200*H5*3.156*10^16/100)^(1/6)*((F8+H8)*1.989*10^33)^(1/3)/(1.496*10^13)</f>
        <v>0.47351657810555353</v>
      </c>
      <c r="H34" s="2">
        <f>365.24*SQRT((F34^3)/$F$8+$H$8)</f>
        <v>119.94863617619612</v>
      </c>
      <c r="L34" s="8"/>
      <c r="M34" s="9">
        <f t="shared" si="45"/>
        <v>0</v>
      </c>
      <c r="N34" s="10"/>
      <c r="O34" s="10"/>
      <c r="P34" s="9">
        <f t="shared" si="25"/>
        <v>0</v>
      </c>
      <c r="Q34" s="10"/>
      <c r="R34" s="9">
        <f t="shared" si="42"/>
        <v>0</v>
      </c>
      <c r="S34" s="9" t="e">
        <f t="shared" si="43"/>
        <v>#DIV/0!</v>
      </c>
      <c r="T34" s="11"/>
      <c r="U34" s="9">
        <f t="shared" si="14"/>
        <v>0</v>
      </c>
      <c r="V34" s="9">
        <f t="shared" si="15"/>
        <v>0</v>
      </c>
      <c r="W34" s="9" t="e">
        <f t="shared" si="16"/>
        <v>#DIV/0!</v>
      </c>
      <c r="X34" s="11"/>
      <c r="Y34" s="9" t="e">
        <f t="shared" si="28"/>
        <v>#DIV/0!</v>
      </c>
      <c r="Z34" s="11"/>
      <c r="AA34" s="9">
        <f t="shared" si="29"/>
        <v>0</v>
      </c>
      <c r="AB34" s="9">
        <f t="shared" si="30"/>
        <v>0</v>
      </c>
      <c r="AC34" s="9" t="str">
        <f t="shared" si="17"/>
        <v>N/A</v>
      </c>
      <c r="AD34" s="9">
        <f t="shared" si="41"/>
        <v>0</v>
      </c>
      <c r="AE34" s="9">
        <f t="shared" si="46"/>
        <v>0</v>
      </c>
      <c r="AF34" s="11"/>
      <c r="AG34" s="9" t="e">
        <f t="shared" si="1"/>
        <v>#DIV/0!</v>
      </c>
      <c r="AH34" s="11"/>
      <c r="AI34" s="9" t="e">
        <f t="shared" si="32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3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4"/>
        <v>#DIV/0!</v>
      </c>
      <c r="BA34" s="9" t="e">
        <f t="shared" si="20"/>
        <v>#DIV/0!</v>
      </c>
      <c r="BB34" s="9" t="e">
        <f t="shared" si="47"/>
        <v>#DIV/0!</v>
      </c>
      <c r="BC34" s="9">
        <f t="shared" si="36"/>
        <v>0</v>
      </c>
      <c r="BD34" s="9">
        <f t="shared" si="37"/>
        <v>0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8"/>
        <v>#DIV/0!</v>
      </c>
      <c r="BJ34" s="36">
        <f t="shared" si="39"/>
        <v>0</v>
      </c>
      <c r="BK34" s="11"/>
      <c r="BL34" s="11"/>
      <c r="BM34" s="11"/>
      <c r="BN34" s="9">
        <f t="shared" ca="1" si="22"/>
        <v>84.424864377965434</v>
      </c>
      <c r="BO34" s="10"/>
      <c r="BP34" s="9">
        <f t="shared" ca="1" si="23"/>
        <v>-1.1990752563543594</v>
      </c>
      <c r="BQ34" s="10"/>
      <c r="BR34" s="132"/>
    </row>
    <row r="35" spans="2:70" x14ac:dyDescent="0.35">
      <c r="B35" t="s">
        <v>482</v>
      </c>
      <c r="F35" s="17">
        <f>2.7*SQRT((IF(F11&gt;0,F11,E11)*(IF(F10&gt;0,F10,E10)/5780)^-1.598)+IF(H8&gt;0,(IF(H11&gt;0,H11,G11)*(IF(H10&gt;0,H10,G10)/5780)^-1.598),0))</f>
        <v>2.7965093274122519</v>
      </c>
      <c r="H35" s="17">
        <f>365.24*SQRT((F35^3)/$F$8+$H$8)</f>
        <v>1721.5392940215313</v>
      </c>
      <c r="L35" s="13"/>
      <c r="M35" s="14">
        <f t="shared" si="45"/>
        <v>0</v>
      </c>
      <c r="N35" s="15"/>
      <c r="O35" s="15"/>
      <c r="P35" s="14">
        <f t="shared" si="25"/>
        <v>0</v>
      </c>
      <c r="Q35" s="15"/>
      <c r="R35" s="14">
        <f t="shared" si="42"/>
        <v>0</v>
      </c>
      <c r="S35" s="14" t="e">
        <f t="shared" si="43"/>
        <v>#DIV/0!</v>
      </c>
      <c r="T35" s="16"/>
      <c r="U35" s="14">
        <f t="shared" si="14"/>
        <v>0</v>
      </c>
      <c r="V35" s="14">
        <f t="shared" si="15"/>
        <v>0</v>
      </c>
      <c r="W35" s="14" t="e">
        <f t="shared" si="16"/>
        <v>#DIV/0!</v>
      </c>
      <c r="X35" s="16"/>
      <c r="Y35" s="14" t="e">
        <f t="shared" si="28"/>
        <v>#DIV/0!</v>
      </c>
      <c r="Z35" s="16"/>
      <c r="AA35" s="14">
        <f t="shared" si="29"/>
        <v>0</v>
      </c>
      <c r="AB35" s="14">
        <f t="shared" si="30"/>
        <v>0</v>
      </c>
      <c r="AC35" s="14" t="str">
        <f t="shared" si="17"/>
        <v>N/A</v>
      </c>
      <c r="AD35" s="14">
        <f t="shared" si="41"/>
        <v>0</v>
      </c>
      <c r="AE35" s="14">
        <f t="shared" si="46"/>
        <v>0</v>
      </c>
      <c r="AF35" s="16"/>
      <c r="AG35" s="14" t="e">
        <f t="shared" si="1"/>
        <v>#DIV/0!</v>
      </c>
      <c r="AH35" s="16"/>
      <c r="AI35" s="14" t="e">
        <f t="shared" si="32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3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4"/>
        <v>#DIV/0!</v>
      </c>
      <c r="BA35" s="14" t="e">
        <f t="shared" si="20"/>
        <v>#DIV/0!</v>
      </c>
      <c r="BB35" s="14" t="e">
        <f t="shared" si="47"/>
        <v>#DIV/0!</v>
      </c>
      <c r="BC35" s="14">
        <f t="shared" si="36"/>
        <v>0</v>
      </c>
      <c r="BD35" s="14">
        <f t="shared" si="37"/>
        <v>0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8"/>
        <v>#DIV/0!</v>
      </c>
      <c r="BJ35" s="37">
        <f t="shared" si="39"/>
        <v>0</v>
      </c>
      <c r="BK35" s="16"/>
      <c r="BL35" s="16"/>
      <c r="BM35" s="16"/>
      <c r="BN35" s="14">
        <f t="shared" ca="1" si="22"/>
        <v>171.67252073599315</v>
      </c>
      <c r="BO35" s="15"/>
      <c r="BP35" s="14">
        <f t="shared" ca="1" si="23"/>
        <v>1.6990837948543103</v>
      </c>
      <c r="BQ35" s="15"/>
      <c r="BR35" s="132"/>
    </row>
    <row r="36" spans="2:70" x14ac:dyDescent="0.35">
      <c r="L36" s="8"/>
      <c r="M36" s="9">
        <f t="shared" si="45"/>
        <v>0</v>
      </c>
      <c r="N36" s="10"/>
      <c r="O36" s="10"/>
      <c r="P36" s="9">
        <f t="shared" si="25"/>
        <v>0</v>
      </c>
      <c r="Q36" s="10"/>
      <c r="R36" s="9">
        <f t="shared" si="42"/>
        <v>0</v>
      </c>
      <c r="S36" s="9" t="e">
        <f t="shared" si="43"/>
        <v>#DIV/0!</v>
      </c>
      <c r="T36" s="11"/>
      <c r="U36" s="9">
        <f t="shared" si="14"/>
        <v>0</v>
      </c>
      <c r="V36" s="9">
        <f t="shared" si="15"/>
        <v>0</v>
      </c>
      <c r="W36" s="9" t="e">
        <f t="shared" si="16"/>
        <v>#DIV/0!</v>
      </c>
      <c r="X36" s="11"/>
      <c r="Y36" s="9" t="e">
        <f t="shared" si="28"/>
        <v>#DIV/0!</v>
      </c>
      <c r="Z36" s="11"/>
      <c r="AA36" s="9">
        <f t="shared" si="29"/>
        <v>0</v>
      </c>
      <c r="AB36" s="9">
        <f t="shared" si="30"/>
        <v>0</v>
      </c>
      <c r="AC36" s="9" t="str">
        <f t="shared" si="17"/>
        <v>N/A</v>
      </c>
      <c r="AD36" s="9">
        <f t="shared" si="41"/>
        <v>0</v>
      </c>
      <c r="AE36" s="9">
        <f t="shared" si="46"/>
        <v>0</v>
      </c>
      <c r="AF36" s="11"/>
      <c r="AG36" s="9" t="e">
        <f t="shared" si="1"/>
        <v>#DIV/0!</v>
      </c>
      <c r="AH36" s="11"/>
      <c r="AI36" s="9" t="e">
        <f t="shared" si="32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8">AT36+AU36+AV36</f>
        <v>#DIV/0!</v>
      </c>
      <c r="AX36" s="12" t="e">
        <f t="shared" ref="AX36:AX99" si="49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4"/>
        <v>#DIV/0!</v>
      </c>
      <c r="BA36" s="9" t="e">
        <f t="shared" si="20"/>
        <v>#DIV/0!</v>
      </c>
      <c r="BB36" s="9" t="e">
        <f t="shared" si="47"/>
        <v>#DIV/0!</v>
      </c>
      <c r="BC36" s="9">
        <f t="shared" si="36"/>
        <v>0</v>
      </c>
      <c r="BD36" s="9">
        <f t="shared" si="37"/>
        <v>0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8"/>
        <v>#DIV/0!</v>
      </c>
      <c r="BJ36" s="36">
        <f t="shared" si="39"/>
        <v>0</v>
      </c>
      <c r="BK36" s="11"/>
      <c r="BL36" s="11"/>
      <c r="BM36" s="11"/>
      <c r="BN36" s="9">
        <f t="shared" ca="1" si="22"/>
        <v>37.439659053936168</v>
      </c>
      <c r="BO36" s="10"/>
      <c r="BP36" s="9">
        <f t="shared" ca="1" si="23"/>
        <v>1.156848905382323</v>
      </c>
      <c r="BQ36" s="10"/>
      <c r="BR36" s="132"/>
    </row>
    <row r="37" spans="2:70" x14ac:dyDescent="0.35">
      <c r="B37" t="s">
        <v>483</v>
      </c>
      <c r="L37" s="13"/>
      <c r="M37" s="14">
        <f t="shared" si="45"/>
        <v>0</v>
      </c>
      <c r="N37" s="15"/>
      <c r="O37" s="15"/>
      <c r="P37" s="14">
        <f t="shared" si="25"/>
        <v>0</v>
      </c>
      <c r="Q37" s="15"/>
      <c r="R37" s="14">
        <f t="shared" si="42"/>
        <v>0</v>
      </c>
      <c r="S37" s="14" t="e">
        <f t="shared" si="43"/>
        <v>#DIV/0!</v>
      </c>
      <c r="T37" s="16"/>
      <c r="U37" s="14">
        <f t="shared" si="14"/>
        <v>0</v>
      </c>
      <c r="V37" s="14">
        <f t="shared" si="15"/>
        <v>0</v>
      </c>
      <c r="W37" s="14" t="e">
        <f t="shared" si="16"/>
        <v>#DIV/0!</v>
      </c>
      <c r="X37" s="16"/>
      <c r="Y37" s="14" t="e">
        <f t="shared" si="28"/>
        <v>#DIV/0!</v>
      </c>
      <c r="Z37" s="16"/>
      <c r="AA37" s="14">
        <f t="shared" si="29"/>
        <v>0</v>
      </c>
      <c r="AB37" s="14">
        <f t="shared" si="30"/>
        <v>0</v>
      </c>
      <c r="AC37" s="14" t="str">
        <f t="shared" si="17"/>
        <v>N/A</v>
      </c>
      <c r="AD37" s="14">
        <f t="shared" si="41"/>
        <v>0</v>
      </c>
      <c r="AE37" s="14">
        <f t="shared" si="46"/>
        <v>0</v>
      </c>
      <c r="AF37" s="16"/>
      <c r="AG37" s="14" t="e">
        <f t="shared" si="1"/>
        <v>#DIV/0!</v>
      </c>
      <c r="AH37" s="16"/>
      <c r="AI37" s="14" t="e">
        <f t="shared" si="32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8"/>
        <v>#DIV/0!</v>
      </c>
      <c r="AX37" s="12" t="e">
        <f t="shared" si="49"/>
        <v>#DIV/0!</v>
      </c>
      <c r="AY37" s="14" t="e">
        <f t="shared" si="12"/>
        <v>#DIV/0!</v>
      </c>
      <c r="AZ37" s="14" t="e">
        <f t="shared" si="34"/>
        <v>#DIV/0!</v>
      </c>
      <c r="BA37" s="14" t="e">
        <f t="shared" si="20"/>
        <v>#DIV/0!</v>
      </c>
      <c r="BB37" s="14" t="e">
        <f t="shared" si="47"/>
        <v>#DIV/0!</v>
      </c>
      <c r="BC37" s="14">
        <f t="shared" si="36"/>
        <v>0</v>
      </c>
      <c r="BD37" s="14">
        <f t="shared" si="37"/>
        <v>0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8"/>
        <v>#DIV/0!</v>
      </c>
      <c r="BJ37" s="37">
        <f t="shared" si="39"/>
        <v>0</v>
      </c>
      <c r="BK37" s="16"/>
      <c r="BL37" s="16"/>
      <c r="BM37" s="16"/>
      <c r="BN37" s="14">
        <f t="shared" ca="1" si="22"/>
        <v>-152.59616738220043</v>
      </c>
      <c r="BO37" s="15"/>
      <c r="BP37" s="14">
        <f t="shared" ca="1" si="23"/>
        <v>-1.8831822049163731</v>
      </c>
      <c r="BQ37" s="15"/>
      <c r="BR37" s="132"/>
    </row>
    <row r="38" spans="2:70" x14ac:dyDescent="0.3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1.1532605111677041</v>
      </c>
      <c r="H38" s="2">
        <f>365.24*SQRT((F38^3)/$F$8+$H$8)</f>
        <v>455.91477206694304</v>
      </c>
      <c r="L38" s="8"/>
      <c r="M38" s="9">
        <f t="shared" si="45"/>
        <v>0</v>
      </c>
      <c r="N38" s="10"/>
      <c r="O38" s="10"/>
      <c r="P38" s="9">
        <f t="shared" si="25"/>
        <v>0</v>
      </c>
      <c r="Q38" s="10"/>
      <c r="R38" s="9">
        <f t="shared" si="42"/>
        <v>0</v>
      </c>
      <c r="S38" s="9" t="e">
        <f t="shared" si="43"/>
        <v>#DIV/0!</v>
      </c>
      <c r="T38" s="11"/>
      <c r="U38" s="9">
        <f t="shared" si="14"/>
        <v>0</v>
      </c>
      <c r="V38" s="9">
        <f t="shared" ref="V38:V69" si="50">SQRT((ABS(T38)^3)/($F$8+$H$8+L38/333000))</f>
        <v>0</v>
      </c>
      <c r="W38" s="9" t="e">
        <f t="shared" si="16"/>
        <v>#DIV/0!</v>
      </c>
      <c r="X38" s="11"/>
      <c r="Y38" s="9" t="e">
        <f t="shared" si="28"/>
        <v>#DIV/0!</v>
      </c>
      <c r="Z38" s="11"/>
      <c r="AA38" s="9">
        <f t="shared" si="29"/>
        <v>0</v>
      </c>
      <c r="AB38" s="9">
        <f t="shared" si="30"/>
        <v>0</v>
      </c>
      <c r="AC38" s="9" t="str">
        <f t="shared" si="17"/>
        <v>N/A</v>
      </c>
      <c r="AD38" s="9">
        <f t="shared" si="41"/>
        <v>0</v>
      </c>
      <c r="AE38" s="9">
        <f t="shared" si="46"/>
        <v>0</v>
      </c>
      <c r="AF38" s="11"/>
      <c r="AG38" s="9" t="e">
        <f t="shared" ref="AG38:AG69" si="51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2"/>
        <v>#NUM!</v>
      </c>
      <c r="AJ38" s="12" t="str">
        <f t="shared" ref="AJ38:AJ69" si="52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3">360*ASIN(0.004650467*IF($F$12&gt;0,$F$12,$E$12)/ABS(T38))/PI()</f>
        <v>#DIV/0!</v>
      </c>
      <c r="AL38" s="9" t="e">
        <f t="shared" ref="AL38:AL69" si="54">ROUND(IF($F$11&gt;0,$F$17,$E$17)-5+(5*LOG10(T38/206266)),1)</f>
        <v>#NUM!</v>
      </c>
      <c r="AM38" s="9" t="e">
        <f t="shared" ref="AM38:AM69" si="55">360*ASIN(0.004650467*IF($H$12&gt;0,$H$12,$G$12)/ABS(T38))/PI()</f>
        <v>#DIV/0!</v>
      </c>
      <c r="AN38" s="9" t="e">
        <f t="shared" ref="AN38:AN69" si="56">ROUND(IF($H$11&gt;0,$H$17,$G$17)-5+(5*LOG10(ABS(T38)/206266)),1)</f>
        <v>#NUM!</v>
      </c>
      <c r="AO38" s="9" t="e">
        <f t="shared" si="18"/>
        <v>#NUM!</v>
      </c>
      <c r="AP38" s="9" t="e">
        <f t="shared" ref="AP38:AP69" si="57">IF($H$18&gt;0,$H$18,$G$18)/(SQRT(1-Z38^2)*ABS(T38)^2)</f>
        <v>#DIV/0!</v>
      </c>
      <c r="AQ38" s="10"/>
      <c r="AR38" s="9" t="e">
        <f t="shared" ref="AR38:AR69" si="58">$H$19-31.572+5*LOG10(23481/(IF(Q38&gt;0,Q38,P38)*SQRT(IF(AQ38&gt;0,AQ38,AF38))))</f>
        <v>#DIV/0!</v>
      </c>
      <c r="AS38" s="11"/>
      <c r="AT38" s="9" t="e">
        <f t="shared" ref="AT38:AT69" si="59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0">(5.97*10^24)*L38*(1.2/10^11)*EXP(-0.3391*$H$5)/(4*PI()*(IF(Q38&gt;0,Q38,P38)*6371000)^2)</f>
        <v>#DIV/0!</v>
      </c>
      <c r="AV38" s="9" t="e">
        <f t="shared" ref="AV38:AV69" si="61">(63/16*PI())*(6.67408*10^-11)^1.5*(($F$8+$H$8)*1.98847*10^30)^2.5*(IF(Q38&gt;0,Q38,P38)*6371000)^3*Z38^2/(500*(ABS(T38)*1.496*10^11)^7.5)</f>
        <v>#DIV/0!</v>
      </c>
      <c r="AW38" s="9" t="e">
        <f t="shared" si="48"/>
        <v>#DIV/0!</v>
      </c>
      <c r="AX38" s="12" t="e">
        <f t="shared" si="49"/>
        <v>#DIV/0!</v>
      </c>
      <c r="AY38" s="9" t="e">
        <f t="shared" ref="AY38:AY69" si="62">L38/IF(Q38&gt;0,Q38,P38)^2</f>
        <v>#DIV/0!</v>
      </c>
      <c r="AZ38" s="9" t="e">
        <f t="shared" si="34"/>
        <v>#DIV/0!</v>
      </c>
      <c r="BA38" s="9" t="e">
        <f t="shared" ref="BA38:BA69" si="63">SQRT((6.67408/10^11)*L38*(5.97*10^24)/(6371000*IF(Q38&gt;0,Q38,P38)))/1000</f>
        <v>#DIV/0!</v>
      </c>
      <c r="BB38" s="9" t="e">
        <f t="shared" si="47"/>
        <v>#DIV/0!</v>
      </c>
      <c r="BC38" s="9">
        <f t="shared" si="36"/>
        <v>0</v>
      </c>
      <c r="BD38" s="9">
        <f t="shared" si="37"/>
        <v>0</v>
      </c>
      <c r="BE38" s="36" t="e">
        <f t="shared" ref="BE38:BE69" si="64">SQRT(((6.67408/10^11)*($F$8+$H$8+L38/333000)*1.988*10^30)/(ABS(T38)*1.496*10^11))/1000</f>
        <v>#DIV/0!</v>
      </c>
      <c r="BF38" s="9" t="e">
        <f t="shared" ref="BF38:BF69" si="65">ROUND(108*8.31446*AI38/(1000*BB38^2),1)</f>
        <v>#NUM!</v>
      </c>
      <c r="BG38" s="1"/>
      <c r="BH38" s="11"/>
      <c r="BI38" s="9" t="e">
        <f t="shared" si="38"/>
        <v>#DIV/0!</v>
      </c>
      <c r="BJ38" s="36">
        <f t="shared" si="39"/>
        <v>0</v>
      </c>
      <c r="BK38" s="11"/>
      <c r="BL38" s="11"/>
      <c r="BM38" s="11"/>
      <c r="BN38" s="9">
        <f t="shared" ca="1" si="22"/>
        <v>-159.2338023603175</v>
      </c>
      <c r="BO38" s="10"/>
      <c r="BP38" s="9">
        <f t="shared" ca="1" si="23"/>
        <v>1.8250635695476065</v>
      </c>
      <c r="BQ38" s="10"/>
      <c r="BR38" s="132"/>
    </row>
    <row r="39" spans="2:70" x14ac:dyDescent="0.3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1.2298347300448851</v>
      </c>
      <c r="H39" s="17">
        <f>365.24*SQRT((F39^3)/$F$8+$H$8)</f>
        <v>502.06813812104627</v>
      </c>
      <c r="L39" s="13"/>
      <c r="M39" s="14">
        <f t="shared" si="45"/>
        <v>0</v>
      </c>
      <c r="N39" s="15"/>
      <c r="O39" s="15"/>
      <c r="P39" s="14">
        <f t="shared" si="25"/>
        <v>0</v>
      </c>
      <c r="Q39" s="15"/>
      <c r="R39" s="14">
        <f t="shared" si="42"/>
        <v>0</v>
      </c>
      <c r="S39" s="14" t="e">
        <f t="shared" si="43"/>
        <v>#DIV/0!</v>
      </c>
      <c r="T39" s="16"/>
      <c r="U39" s="14">
        <f t="shared" si="14"/>
        <v>0</v>
      </c>
      <c r="V39" s="14">
        <f t="shared" si="50"/>
        <v>0</v>
      </c>
      <c r="W39" s="14" t="e">
        <f t="shared" si="16"/>
        <v>#DIV/0!</v>
      </c>
      <c r="X39" s="16"/>
      <c r="Y39" s="14" t="e">
        <f t="shared" si="28"/>
        <v>#DIV/0!</v>
      </c>
      <c r="Z39" s="16"/>
      <c r="AA39" s="14">
        <f t="shared" si="29"/>
        <v>0</v>
      </c>
      <c r="AB39" s="14">
        <f t="shared" si="30"/>
        <v>0</v>
      </c>
      <c r="AC39" s="14" t="str">
        <f t="shared" ref="AC39:AC70" si="66">IF(AA39&gt;0,(AA39-AB38)/(0.5*(AA39+AB38)*((L39+L38)/(($F$8+$H$8)*10^6))^(1/3)),"N/A")</f>
        <v>N/A</v>
      </c>
      <c r="AD39" s="14">
        <f t="shared" si="41"/>
        <v>0</v>
      </c>
      <c r="AE39" s="14">
        <f t="shared" si="46"/>
        <v>0</v>
      </c>
      <c r="AF39" s="16"/>
      <c r="AG39" s="14" t="e">
        <f t="shared" si="51"/>
        <v>#DIV/0!</v>
      </c>
      <c r="AH39" s="16"/>
      <c r="AI39" s="14" t="e">
        <f t="shared" si="32"/>
        <v>#NUM!</v>
      </c>
      <c r="AJ39" s="12" t="str">
        <f t="shared" si="52"/>
        <v>N/A</v>
      </c>
      <c r="AK39" s="14" t="e">
        <f t="shared" si="53"/>
        <v>#DIV/0!</v>
      </c>
      <c r="AL39" s="14" t="e">
        <f t="shared" si="54"/>
        <v>#NUM!</v>
      </c>
      <c r="AM39" s="14" t="e">
        <f t="shared" si="55"/>
        <v>#DIV/0!</v>
      </c>
      <c r="AN39" s="14" t="e">
        <f t="shared" si="56"/>
        <v>#NUM!</v>
      </c>
      <c r="AO39" s="14" t="e">
        <f t="shared" si="18"/>
        <v>#NUM!</v>
      </c>
      <c r="AP39" s="14" t="e">
        <f t="shared" si="57"/>
        <v>#DIV/0!</v>
      </c>
      <c r="AQ39" s="15"/>
      <c r="AR39" s="14" t="e">
        <f t="shared" si="58"/>
        <v>#DIV/0!</v>
      </c>
      <c r="AS39" s="16"/>
      <c r="AT39" s="14" t="e">
        <f t="shared" si="59"/>
        <v>#DIV/0!</v>
      </c>
      <c r="AU39" s="14" t="e">
        <f t="shared" si="60"/>
        <v>#DIV/0!</v>
      </c>
      <c r="AV39" s="14" t="e">
        <f t="shared" si="61"/>
        <v>#DIV/0!</v>
      </c>
      <c r="AW39" s="14" t="e">
        <f t="shared" si="48"/>
        <v>#DIV/0!</v>
      </c>
      <c r="AX39" s="12" t="e">
        <f t="shared" si="49"/>
        <v>#DIV/0!</v>
      </c>
      <c r="AY39" s="14" t="e">
        <f t="shared" si="62"/>
        <v>#DIV/0!</v>
      </c>
      <c r="AZ39" s="14" t="e">
        <f t="shared" si="34"/>
        <v>#DIV/0!</v>
      </c>
      <c r="BA39" s="14" t="e">
        <f t="shared" si="63"/>
        <v>#DIV/0!</v>
      </c>
      <c r="BB39" s="14" t="e">
        <f t="shared" si="47"/>
        <v>#DIV/0!</v>
      </c>
      <c r="BC39" s="14">
        <f t="shared" si="36"/>
        <v>0</v>
      </c>
      <c r="BD39" s="14">
        <f t="shared" si="37"/>
        <v>0</v>
      </c>
      <c r="BE39" s="37" t="e">
        <f t="shared" si="64"/>
        <v>#DIV/0!</v>
      </c>
      <c r="BF39" s="14" t="e">
        <f t="shared" si="65"/>
        <v>#NUM!</v>
      </c>
      <c r="BG39" s="21"/>
      <c r="BH39" s="16"/>
      <c r="BI39" s="14" t="e">
        <f t="shared" si="38"/>
        <v>#DIV/0!</v>
      </c>
      <c r="BJ39" s="37">
        <f t="shared" si="39"/>
        <v>0</v>
      </c>
      <c r="BK39" s="16"/>
      <c r="BL39" s="16"/>
      <c r="BM39" s="16"/>
      <c r="BN39" s="14">
        <f t="shared" ca="1" si="22"/>
        <v>30.260969182664212</v>
      </c>
      <c r="BO39" s="15"/>
      <c r="BP39" s="14">
        <f t="shared" ca="1" si="23"/>
        <v>0.532722662927823</v>
      </c>
      <c r="BQ39" s="15"/>
      <c r="BR39" s="132"/>
    </row>
    <row r="40" spans="2:70" x14ac:dyDescent="0.3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1.3680358408125046</v>
      </c>
      <c r="H40" s="2">
        <f>365.24*SQRT((F40^3)/$F$8+$H$8)</f>
        <v>589.03180435623381</v>
      </c>
      <c r="L40" s="8"/>
      <c r="M40" s="9">
        <f t="shared" si="45"/>
        <v>0</v>
      </c>
      <c r="N40" s="10"/>
      <c r="O40" s="10"/>
      <c r="P40" s="9">
        <f t="shared" si="25"/>
        <v>0</v>
      </c>
      <c r="Q40" s="10"/>
      <c r="R40" s="9">
        <f t="shared" si="42"/>
        <v>0</v>
      </c>
      <c r="S40" s="9" t="e">
        <f t="shared" si="43"/>
        <v>#DIV/0!</v>
      </c>
      <c r="T40" s="11"/>
      <c r="U40" s="9">
        <f t="shared" si="14"/>
        <v>0</v>
      </c>
      <c r="V40" s="9">
        <f t="shared" si="50"/>
        <v>0</v>
      </c>
      <c r="W40" s="9" t="e">
        <f t="shared" si="16"/>
        <v>#DIV/0!</v>
      </c>
      <c r="X40" s="11"/>
      <c r="Y40" s="9" t="e">
        <f t="shared" si="28"/>
        <v>#DIV/0!</v>
      </c>
      <c r="Z40" s="11"/>
      <c r="AA40" s="9">
        <f t="shared" si="29"/>
        <v>0</v>
      </c>
      <c r="AB40" s="9">
        <f t="shared" si="30"/>
        <v>0</v>
      </c>
      <c r="AC40" s="9" t="str">
        <f t="shared" si="66"/>
        <v>N/A</v>
      </c>
      <c r="AD40" s="9">
        <f t="shared" si="41"/>
        <v>0</v>
      </c>
      <c r="AE40" s="9">
        <f t="shared" si="46"/>
        <v>0</v>
      </c>
      <c r="AF40" s="11"/>
      <c r="AG40" s="9" t="e">
        <f t="shared" si="51"/>
        <v>#DIV/0!</v>
      </c>
      <c r="AH40" s="11"/>
      <c r="AI40" s="9" t="e">
        <f t="shared" si="32"/>
        <v>#NUM!</v>
      </c>
      <c r="AJ40" s="12" t="str">
        <f t="shared" si="52"/>
        <v>N/A</v>
      </c>
      <c r="AK40" s="9" t="e">
        <f t="shared" si="53"/>
        <v>#DIV/0!</v>
      </c>
      <c r="AL40" s="9" t="e">
        <f t="shared" si="54"/>
        <v>#NUM!</v>
      </c>
      <c r="AM40" s="9" t="e">
        <f t="shared" si="55"/>
        <v>#DIV/0!</v>
      </c>
      <c r="AN40" s="9" t="e">
        <f t="shared" si="56"/>
        <v>#NUM!</v>
      </c>
      <c r="AO40" s="9" t="e">
        <f t="shared" si="18"/>
        <v>#NUM!</v>
      </c>
      <c r="AP40" s="9" t="e">
        <f t="shared" si="57"/>
        <v>#DIV/0!</v>
      </c>
      <c r="AQ40" s="10"/>
      <c r="AR40" s="9" t="e">
        <f t="shared" si="58"/>
        <v>#DIV/0!</v>
      </c>
      <c r="AS40" s="11"/>
      <c r="AT40" s="9" t="e">
        <f t="shared" si="59"/>
        <v>#DIV/0!</v>
      </c>
      <c r="AU40" s="9" t="e">
        <f t="shared" si="60"/>
        <v>#DIV/0!</v>
      </c>
      <c r="AV40" s="9" t="e">
        <f t="shared" si="61"/>
        <v>#DIV/0!</v>
      </c>
      <c r="AW40" s="9" t="e">
        <f t="shared" si="48"/>
        <v>#DIV/0!</v>
      </c>
      <c r="AX40" s="12" t="e">
        <f t="shared" si="49"/>
        <v>#DIV/0!</v>
      </c>
      <c r="AY40" s="9" t="e">
        <f t="shared" si="62"/>
        <v>#DIV/0!</v>
      </c>
      <c r="AZ40" s="9" t="e">
        <f t="shared" si="34"/>
        <v>#DIV/0!</v>
      </c>
      <c r="BA40" s="9" t="e">
        <f t="shared" si="63"/>
        <v>#DIV/0!</v>
      </c>
      <c r="BB40" s="9" t="e">
        <f t="shared" si="47"/>
        <v>#DIV/0!</v>
      </c>
      <c r="BC40" s="9">
        <f t="shared" si="36"/>
        <v>0</v>
      </c>
      <c r="BD40" s="9">
        <f t="shared" si="37"/>
        <v>0</v>
      </c>
      <c r="BE40" s="36" t="e">
        <f t="shared" si="64"/>
        <v>#DIV/0!</v>
      </c>
      <c r="BF40" s="9" t="e">
        <f t="shared" si="65"/>
        <v>#NUM!</v>
      </c>
      <c r="BG40" s="1"/>
      <c r="BH40" s="11"/>
      <c r="BI40" s="9" t="e">
        <f t="shared" si="38"/>
        <v>#DIV/0!</v>
      </c>
      <c r="BJ40" s="36">
        <f t="shared" si="39"/>
        <v>0</v>
      </c>
      <c r="BK40" s="11"/>
      <c r="BL40" s="11"/>
      <c r="BM40" s="11"/>
      <c r="BN40" s="9">
        <f t="shared" ca="1" si="22"/>
        <v>74.69315835536645</v>
      </c>
      <c r="BO40" s="10"/>
      <c r="BP40" s="9">
        <f t="shared" ca="1" si="23"/>
        <v>-2.8977643568778513</v>
      </c>
      <c r="BQ40" s="10"/>
      <c r="BR40" s="132"/>
    </row>
    <row r="41" spans="2:70" x14ac:dyDescent="0.3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7.8027966488262415</v>
      </c>
      <c r="L41" s="13"/>
      <c r="M41" s="14">
        <f t="shared" si="45"/>
        <v>0</v>
      </c>
      <c r="N41" s="15"/>
      <c r="O41" s="15"/>
      <c r="P41" s="14">
        <f t="shared" si="25"/>
        <v>0</v>
      </c>
      <c r="Q41" s="15"/>
      <c r="R41" s="14">
        <f t="shared" si="42"/>
        <v>0</v>
      </c>
      <c r="S41" s="14" t="e">
        <f t="shared" si="43"/>
        <v>#DIV/0!</v>
      </c>
      <c r="T41" s="16"/>
      <c r="U41" s="14">
        <f t="shared" si="14"/>
        <v>0</v>
      </c>
      <c r="V41" s="14">
        <f t="shared" si="50"/>
        <v>0</v>
      </c>
      <c r="W41" s="14" t="e">
        <f t="shared" si="16"/>
        <v>#DIV/0!</v>
      </c>
      <c r="X41" s="16"/>
      <c r="Y41" s="14" t="e">
        <f t="shared" si="28"/>
        <v>#DIV/0!</v>
      </c>
      <c r="Z41" s="16"/>
      <c r="AA41" s="14">
        <f t="shared" si="29"/>
        <v>0</v>
      </c>
      <c r="AB41" s="14">
        <f t="shared" si="30"/>
        <v>0</v>
      </c>
      <c r="AC41" s="14" t="str">
        <f t="shared" si="66"/>
        <v>N/A</v>
      </c>
      <c r="AD41" s="14">
        <f t="shared" si="41"/>
        <v>0</v>
      </c>
      <c r="AE41" s="14">
        <f t="shared" si="46"/>
        <v>0</v>
      </c>
      <c r="AF41" s="16"/>
      <c r="AG41" s="14" t="e">
        <f t="shared" si="51"/>
        <v>#DIV/0!</v>
      </c>
      <c r="AH41" s="16"/>
      <c r="AI41" s="14" t="e">
        <f t="shared" si="32"/>
        <v>#NUM!</v>
      </c>
      <c r="AJ41" s="12" t="str">
        <f t="shared" si="52"/>
        <v>N/A</v>
      </c>
      <c r="AK41" s="14" t="e">
        <f t="shared" si="53"/>
        <v>#DIV/0!</v>
      </c>
      <c r="AL41" s="14" t="e">
        <f t="shared" si="54"/>
        <v>#NUM!</v>
      </c>
      <c r="AM41" s="14" t="e">
        <f t="shared" si="55"/>
        <v>#DIV/0!</v>
      </c>
      <c r="AN41" s="14" t="e">
        <f t="shared" si="56"/>
        <v>#NUM!</v>
      </c>
      <c r="AO41" s="14" t="e">
        <f t="shared" si="18"/>
        <v>#NUM!</v>
      </c>
      <c r="AP41" s="14" t="e">
        <f t="shared" si="57"/>
        <v>#DIV/0!</v>
      </c>
      <c r="AQ41" s="15"/>
      <c r="AR41" s="14" t="e">
        <f t="shared" si="58"/>
        <v>#DIV/0!</v>
      </c>
      <c r="AS41" s="16"/>
      <c r="AT41" s="14" t="e">
        <f t="shared" si="59"/>
        <v>#DIV/0!</v>
      </c>
      <c r="AU41" s="14" t="e">
        <f t="shared" si="60"/>
        <v>#DIV/0!</v>
      </c>
      <c r="AV41" s="14" t="e">
        <f t="shared" si="61"/>
        <v>#DIV/0!</v>
      </c>
      <c r="AW41" s="14" t="e">
        <f t="shared" si="48"/>
        <v>#DIV/0!</v>
      </c>
      <c r="AX41" s="12" t="e">
        <f t="shared" si="49"/>
        <v>#DIV/0!</v>
      </c>
      <c r="AY41" s="14" t="e">
        <f t="shared" si="62"/>
        <v>#DIV/0!</v>
      </c>
      <c r="AZ41" s="14" t="e">
        <f t="shared" si="34"/>
        <v>#DIV/0!</v>
      </c>
      <c r="BA41" s="14" t="e">
        <f t="shared" si="63"/>
        <v>#DIV/0!</v>
      </c>
      <c r="BB41" s="14" t="e">
        <f t="shared" si="47"/>
        <v>#DIV/0!</v>
      </c>
      <c r="BC41" s="14">
        <f t="shared" si="36"/>
        <v>0</v>
      </c>
      <c r="BD41" s="14">
        <f t="shared" si="37"/>
        <v>0</v>
      </c>
      <c r="BE41" s="37" t="e">
        <f t="shared" si="64"/>
        <v>#DIV/0!</v>
      </c>
      <c r="BF41" s="14" t="e">
        <f t="shared" si="65"/>
        <v>#NUM!</v>
      </c>
      <c r="BG41" s="21"/>
      <c r="BH41" s="16"/>
      <c r="BI41" s="14" t="e">
        <f t="shared" si="38"/>
        <v>#DIV/0!</v>
      </c>
      <c r="BJ41" s="37">
        <f t="shared" si="39"/>
        <v>0</v>
      </c>
      <c r="BK41" s="16"/>
      <c r="BL41" s="16"/>
      <c r="BM41" s="16"/>
      <c r="BN41" s="14">
        <f t="shared" ca="1" si="22"/>
        <v>-26.297184297649039</v>
      </c>
      <c r="BO41" s="15"/>
      <c r="BP41" s="14">
        <f t="shared" ca="1" si="23"/>
        <v>-1.18962464044155</v>
      </c>
      <c r="BQ41" s="15"/>
      <c r="BR41" s="132"/>
    </row>
    <row r="42" spans="2:70" x14ac:dyDescent="0.35">
      <c r="L42" s="8"/>
      <c r="M42" s="9">
        <f t="shared" si="45"/>
        <v>0</v>
      </c>
      <c r="N42" s="10"/>
      <c r="O42" s="10"/>
      <c r="P42" s="9">
        <f t="shared" si="25"/>
        <v>0</v>
      </c>
      <c r="Q42" s="10"/>
      <c r="R42" s="9">
        <f t="shared" si="42"/>
        <v>0</v>
      </c>
      <c r="S42" s="9" t="e">
        <f t="shared" si="43"/>
        <v>#DIV/0!</v>
      </c>
      <c r="T42" s="11"/>
      <c r="U42" s="9">
        <f t="shared" si="14"/>
        <v>0</v>
      </c>
      <c r="V42" s="9">
        <f t="shared" si="50"/>
        <v>0</v>
      </c>
      <c r="W42" s="9" t="e">
        <f t="shared" si="16"/>
        <v>#DIV/0!</v>
      </c>
      <c r="X42" s="11"/>
      <c r="Y42" s="9" t="e">
        <f t="shared" si="28"/>
        <v>#DIV/0!</v>
      </c>
      <c r="Z42" s="11"/>
      <c r="AA42" s="9">
        <f t="shared" si="29"/>
        <v>0</v>
      </c>
      <c r="AB42" s="9">
        <f t="shared" si="30"/>
        <v>0</v>
      </c>
      <c r="AC42" s="9" t="str">
        <f t="shared" si="66"/>
        <v>N/A</v>
      </c>
      <c r="AD42" s="9">
        <f t="shared" si="41"/>
        <v>0</v>
      </c>
      <c r="AE42" s="9">
        <f t="shared" si="46"/>
        <v>0</v>
      </c>
      <c r="AF42" s="11"/>
      <c r="AG42" s="9" t="e">
        <f t="shared" si="51"/>
        <v>#DIV/0!</v>
      </c>
      <c r="AH42" s="11"/>
      <c r="AI42" s="9" t="e">
        <f t="shared" si="32"/>
        <v>#NUM!</v>
      </c>
      <c r="AJ42" s="12" t="str">
        <f t="shared" si="52"/>
        <v>N/A</v>
      </c>
      <c r="AK42" s="9" t="e">
        <f t="shared" si="53"/>
        <v>#DIV/0!</v>
      </c>
      <c r="AL42" s="9" t="e">
        <f t="shared" si="54"/>
        <v>#NUM!</v>
      </c>
      <c r="AM42" s="9" t="e">
        <f t="shared" si="55"/>
        <v>#DIV/0!</v>
      </c>
      <c r="AN42" s="9" t="e">
        <f t="shared" si="56"/>
        <v>#NUM!</v>
      </c>
      <c r="AO42" s="9" t="e">
        <f t="shared" si="18"/>
        <v>#NUM!</v>
      </c>
      <c r="AP42" s="9" t="e">
        <f t="shared" si="57"/>
        <v>#DIV/0!</v>
      </c>
      <c r="AQ42" s="10"/>
      <c r="AR42" s="9" t="e">
        <f t="shared" si="58"/>
        <v>#DIV/0!</v>
      </c>
      <c r="AS42" s="11"/>
      <c r="AT42" s="9" t="e">
        <f t="shared" si="59"/>
        <v>#DIV/0!</v>
      </c>
      <c r="AU42" s="9" t="e">
        <f t="shared" si="60"/>
        <v>#DIV/0!</v>
      </c>
      <c r="AV42" s="9" t="e">
        <f t="shared" si="61"/>
        <v>#DIV/0!</v>
      </c>
      <c r="AW42" s="9" t="e">
        <f t="shared" si="48"/>
        <v>#DIV/0!</v>
      </c>
      <c r="AX42" s="12" t="e">
        <f t="shared" si="49"/>
        <v>#DIV/0!</v>
      </c>
      <c r="AY42" s="9" t="e">
        <f t="shared" si="62"/>
        <v>#DIV/0!</v>
      </c>
      <c r="AZ42" s="9" t="e">
        <f t="shared" si="34"/>
        <v>#DIV/0!</v>
      </c>
      <c r="BA42" s="9" t="e">
        <f t="shared" si="63"/>
        <v>#DIV/0!</v>
      </c>
      <c r="BB42" s="9" t="e">
        <f t="shared" si="47"/>
        <v>#DIV/0!</v>
      </c>
      <c r="BC42" s="9">
        <f t="shared" si="36"/>
        <v>0</v>
      </c>
      <c r="BD42" s="9">
        <f t="shared" si="37"/>
        <v>0</v>
      </c>
      <c r="BE42" s="36" t="e">
        <f t="shared" si="64"/>
        <v>#DIV/0!</v>
      </c>
      <c r="BF42" s="9" t="e">
        <f t="shared" si="65"/>
        <v>#NUM!</v>
      </c>
      <c r="BG42" s="1"/>
      <c r="BH42" s="11"/>
      <c r="BI42" s="9" t="e">
        <f t="shared" si="38"/>
        <v>#DIV/0!</v>
      </c>
      <c r="BJ42" s="36">
        <f t="shared" si="39"/>
        <v>0</v>
      </c>
      <c r="BK42" s="11"/>
      <c r="BL42" s="11"/>
      <c r="BM42" s="11"/>
      <c r="BN42" s="9">
        <f t="shared" ca="1" si="22"/>
        <v>-149.86789634417875</v>
      </c>
      <c r="BO42" s="10"/>
      <c r="BP42" s="9">
        <f t="shared" ca="1" si="23"/>
        <v>-0.3490145808835794</v>
      </c>
      <c r="BQ42" s="10"/>
      <c r="BR42" s="132"/>
    </row>
    <row r="43" spans="2:70" x14ac:dyDescent="0.35">
      <c r="B43" s="5" t="s">
        <v>37</v>
      </c>
      <c r="L43" s="13"/>
      <c r="M43" s="14">
        <f t="shared" si="45"/>
        <v>0</v>
      </c>
      <c r="N43" s="15"/>
      <c r="O43" s="15"/>
      <c r="P43" s="14">
        <f t="shared" si="25"/>
        <v>0</v>
      </c>
      <c r="Q43" s="15"/>
      <c r="R43" s="14">
        <f t="shared" si="42"/>
        <v>0</v>
      </c>
      <c r="S43" s="14" t="e">
        <f t="shared" si="43"/>
        <v>#DIV/0!</v>
      </c>
      <c r="T43" s="16"/>
      <c r="U43" s="14">
        <f t="shared" si="14"/>
        <v>0</v>
      </c>
      <c r="V43" s="14">
        <f t="shared" si="50"/>
        <v>0</v>
      </c>
      <c r="W43" s="14" t="e">
        <f t="shared" si="16"/>
        <v>#DIV/0!</v>
      </c>
      <c r="X43" s="16"/>
      <c r="Y43" s="14" t="e">
        <f t="shared" si="28"/>
        <v>#DIV/0!</v>
      </c>
      <c r="Z43" s="16"/>
      <c r="AA43" s="14">
        <f t="shared" si="29"/>
        <v>0</v>
      </c>
      <c r="AB43" s="14">
        <f t="shared" si="30"/>
        <v>0</v>
      </c>
      <c r="AC43" s="14" t="str">
        <f t="shared" si="66"/>
        <v>N/A</v>
      </c>
      <c r="AD43" s="14">
        <f t="shared" si="41"/>
        <v>0</v>
      </c>
      <c r="AE43" s="14">
        <f t="shared" si="46"/>
        <v>0</v>
      </c>
      <c r="AF43" s="16"/>
      <c r="AG43" s="14" t="e">
        <f t="shared" si="51"/>
        <v>#DIV/0!</v>
      </c>
      <c r="AH43" s="16"/>
      <c r="AI43" s="14" t="e">
        <f t="shared" si="32"/>
        <v>#NUM!</v>
      </c>
      <c r="AJ43" s="12" t="str">
        <f t="shared" si="52"/>
        <v>N/A</v>
      </c>
      <c r="AK43" s="14" t="e">
        <f t="shared" si="53"/>
        <v>#DIV/0!</v>
      </c>
      <c r="AL43" s="14" t="e">
        <f t="shared" si="54"/>
        <v>#NUM!</v>
      </c>
      <c r="AM43" s="14" t="e">
        <f t="shared" si="55"/>
        <v>#DIV/0!</v>
      </c>
      <c r="AN43" s="14" t="e">
        <f t="shared" si="56"/>
        <v>#NUM!</v>
      </c>
      <c r="AO43" s="14" t="e">
        <f t="shared" si="18"/>
        <v>#NUM!</v>
      </c>
      <c r="AP43" s="14" t="e">
        <f t="shared" si="57"/>
        <v>#DIV/0!</v>
      </c>
      <c r="AQ43" s="15"/>
      <c r="AR43" s="14" t="e">
        <f t="shared" si="58"/>
        <v>#DIV/0!</v>
      </c>
      <c r="AS43" s="16"/>
      <c r="AT43" s="14" t="e">
        <f t="shared" si="59"/>
        <v>#DIV/0!</v>
      </c>
      <c r="AU43" s="14" t="e">
        <f t="shared" si="60"/>
        <v>#DIV/0!</v>
      </c>
      <c r="AV43" s="14" t="e">
        <f t="shared" si="61"/>
        <v>#DIV/0!</v>
      </c>
      <c r="AW43" s="14" t="e">
        <f t="shared" si="48"/>
        <v>#DIV/0!</v>
      </c>
      <c r="AX43" s="12" t="e">
        <f t="shared" si="49"/>
        <v>#DIV/0!</v>
      </c>
      <c r="AY43" s="14" t="e">
        <f t="shared" si="62"/>
        <v>#DIV/0!</v>
      </c>
      <c r="AZ43" s="14" t="e">
        <f t="shared" si="34"/>
        <v>#DIV/0!</v>
      </c>
      <c r="BA43" s="14" t="e">
        <f t="shared" si="63"/>
        <v>#DIV/0!</v>
      </c>
      <c r="BB43" s="14" t="e">
        <f t="shared" si="47"/>
        <v>#DIV/0!</v>
      </c>
      <c r="BC43" s="14">
        <f t="shared" si="36"/>
        <v>0</v>
      </c>
      <c r="BD43" s="14">
        <f t="shared" si="37"/>
        <v>0</v>
      </c>
      <c r="BE43" s="37" t="e">
        <f t="shared" si="64"/>
        <v>#DIV/0!</v>
      </c>
      <c r="BF43" s="14" t="e">
        <f t="shared" si="65"/>
        <v>#NUM!</v>
      </c>
      <c r="BG43" s="21"/>
      <c r="BH43" s="16"/>
      <c r="BI43" s="14" t="e">
        <f t="shared" si="38"/>
        <v>#DIV/0!</v>
      </c>
      <c r="BJ43" s="37">
        <f t="shared" si="39"/>
        <v>0</v>
      </c>
      <c r="BK43" s="16"/>
      <c r="BL43" s="16"/>
      <c r="BM43" s="16"/>
      <c r="BN43" s="14">
        <f t="shared" ca="1" si="22"/>
        <v>-1.1031638387234182</v>
      </c>
      <c r="BO43" s="15"/>
      <c r="BP43" s="14">
        <f t="shared" ca="1" si="23"/>
        <v>-1.6854627562886273</v>
      </c>
      <c r="BQ43" s="15"/>
      <c r="BR43" s="132"/>
    </row>
    <row r="44" spans="2:70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5"/>
        <v>0</v>
      </c>
      <c r="N44" s="10"/>
      <c r="O44" s="10"/>
      <c r="P44" s="9">
        <f t="shared" si="25"/>
        <v>0</v>
      </c>
      <c r="Q44" s="10"/>
      <c r="R44" s="9">
        <f t="shared" si="42"/>
        <v>0</v>
      </c>
      <c r="S44" s="9" t="e">
        <f t="shared" si="43"/>
        <v>#DIV/0!</v>
      </c>
      <c r="T44" s="11"/>
      <c r="U44" s="9">
        <f t="shared" si="14"/>
        <v>0</v>
      </c>
      <c r="V44" s="9">
        <f t="shared" si="50"/>
        <v>0</v>
      </c>
      <c r="W44" s="9" t="e">
        <f t="shared" si="16"/>
        <v>#DIV/0!</v>
      </c>
      <c r="X44" s="11"/>
      <c r="Y44" s="9" t="e">
        <f t="shared" si="28"/>
        <v>#DIV/0!</v>
      </c>
      <c r="Z44" s="11"/>
      <c r="AA44" s="9">
        <f t="shared" si="29"/>
        <v>0</v>
      </c>
      <c r="AB44" s="9">
        <f t="shared" si="30"/>
        <v>0</v>
      </c>
      <c r="AC44" s="9" t="str">
        <f t="shared" si="66"/>
        <v>N/A</v>
      </c>
      <c r="AD44" s="9">
        <f t="shared" si="41"/>
        <v>0</v>
      </c>
      <c r="AE44" s="9">
        <f t="shared" si="46"/>
        <v>0</v>
      </c>
      <c r="AF44" s="11"/>
      <c r="AG44" s="9" t="e">
        <f t="shared" si="51"/>
        <v>#DIV/0!</v>
      </c>
      <c r="AH44" s="11"/>
      <c r="AI44" s="9" t="e">
        <f t="shared" si="32"/>
        <v>#NUM!</v>
      </c>
      <c r="AJ44" s="12" t="str">
        <f t="shared" si="52"/>
        <v>N/A</v>
      </c>
      <c r="AK44" s="9" t="e">
        <f t="shared" si="53"/>
        <v>#DIV/0!</v>
      </c>
      <c r="AL44" s="9" t="e">
        <f t="shared" si="54"/>
        <v>#NUM!</v>
      </c>
      <c r="AM44" s="9" t="e">
        <f t="shared" si="55"/>
        <v>#DIV/0!</v>
      </c>
      <c r="AN44" s="9" t="e">
        <f t="shared" si="56"/>
        <v>#NUM!</v>
      </c>
      <c r="AO44" s="9" t="e">
        <f t="shared" si="18"/>
        <v>#NUM!</v>
      </c>
      <c r="AP44" s="9" t="e">
        <f t="shared" si="57"/>
        <v>#DIV/0!</v>
      </c>
      <c r="AQ44" s="10"/>
      <c r="AR44" s="9" t="e">
        <f t="shared" si="58"/>
        <v>#DIV/0!</v>
      </c>
      <c r="AS44" s="11"/>
      <c r="AT44" s="9" t="e">
        <f t="shared" si="59"/>
        <v>#DIV/0!</v>
      </c>
      <c r="AU44" s="9" t="e">
        <f t="shared" si="60"/>
        <v>#DIV/0!</v>
      </c>
      <c r="AV44" s="9" t="e">
        <f t="shared" si="61"/>
        <v>#DIV/0!</v>
      </c>
      <c r="AW44" s="9" t="e">
        <f t="shared" si="48"/>
        <v>#DIV/0!</v>
      </c>
      <c r="AX44" s="12" t="e">
        <f t="shared" si="49"/>
        <v>#DIV/0!</v>
      </c>
      <c r="AY44" s="9" t="e">
        <f t="shared" si="62"/>
        <v>#DIV/0!</v>
      </c>
      <c r="AZ44" s="9" t="e">
        <f t="shared" si="34"/>
        <v>#DIV/0!</v>
      </c>
      <c r="BA44" s="9" t="e">
        <f t="shared" si="63"/>
        <v>#DIV/0!</v>
      </c>
      <c r="BB44" s="9" t="e">
        <f t="shared" si="47"/>
        <v>#DIV/0!</v>
      </c>
      <c r="BC44" s="9">
        <f t="shared" si="36"/>
        <v>0</v>
      </c>
      <c r="BD44" s="9">
        <f t="shared" si="37"/>
        <v>0</v>
      </c>
      <c r="BE44" s="36" t="e">
        <f t="shared" si="64"/>
        <v>#DIV/0!</v>
      </c>
      <c r="BF44" s="9" t="e">
        <f t="shared" si="65"/>
        <v>#NUM!</v>
      </c>
      <c r="BG44" s="1"/>
      <c r="BH44" s="11"/>
      <c r="BI44" s="9" t="e">
        <f t="shared" si="38"/>
        <v>#DIV/0!</v>
      </c>
      <c r="BJ44" s="36">
        <f t="shared" si="39"/>
        <v>0</v>
      </c>
      <c r="BK44" s="11"/>
      <c r="BL44" s="11"/>
      <c r="BM44" s="11"/>
      <c r="BN44" s="9">
        <f t="shared" ca="1" si="22"/>
        <v>-161.44604063749262</v>
      </c>
      <c r="BO44" s="10"/>
      <c r="BP44" s="9">
        <f t="shared" ca="1" si="23"/>
        <v>-1.6782137026413526</v>
      </c>
      <c r="BQ44" s="10"/>
      <c r="BR44" s="132"/>
    </row>
    <row r="45" spans="2:70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5"/>
        <v>0</v>
      </c>
      <c r="N45" s="15"/>
      <c r="O45" s="15"/>
      <c r="P45" s="14">
        <f t="shared" si="25"/>
        <v>0</v>
      </c>
      <c r="Q45" s="15"/>
      <c r="R45" s="14">
        <f t="shared" si="42"/>
        <v>0</v>
      </c>
      <c r="S45" s="14" t="e">
        <f t="shared" si="43"/>
        <v>#DIV/0!</v>
      </c>
      <c r="T45" s="16"/>
      <c r="U45" s="14">
        <f t="shared" si="14"/>
        <v>0</v>
      </c>
      <c r="V45" s="14">
        <f t="shared" si="50"/>
        <v>0</v>
      </c>
      <c r="W45" s="14" t="e">
        <f t="shared" si="16"/>
        <v>#DIV/0!</v>
      </c>
      <c r="X45" s="16"/>
      <c r="Y45" s="14" t="e">
        <f t="shared" si="28"/>
        <v>#DIV/0!</v>
      </c>
      <c r="Z45" s="16"/>
      <c r="AA45" s="14">
        <f t="shared" si="29"/>
        <v>0</v>
      </c>
      <c r="AB45" s="14">
        <f t="shared" si="30"/>
        <v>0</v>
      </c>
      <c r="AC45" s="14" t="str">
        <f t="shared" si="66"/>
        <v>N/A</v>
      </c>
      <c r="AD45" s="14">
        <f t="shared" si="41"/>
        <v>0</v>
      </c>
      <c r="AE45" s="14">
        <f t="shared" si="46"/>
        <v>0</v>
      </c>
      <c r="AF45" s="16"/>
      <c r="AG45" s="14" t="e">
        <f t="shared" si="51"/>
        <v>#DIV/0!</v>
      </c>
      <c r="AH45" s="16"/>
      <c r="AI45" s="14" t="e">
        <f t="shared" si="32"/>
        <v>#NUM!</v>
      </c>
      <c r="AJ45" s="12" t="str">
        <f t="shared" si="52"/>
        <v>N/A</v>
      </c>
      <c r="AK45" s="14" t="e">
        <f t="shared" si="53"/>
        <v>#DIV/0!</v>
      </c>
      <c r="AL45" s="14" t="e">
        <f t="shared" si="54"/>
        <v>#NUM!</v>
      </c>
      <c r="AM45" s="14" t="e">
        <f t="shared" si="55"/>
        <v>#DIV/0!</v>
      </c>
      <c r="AN45" s="14" t="e">
        <f t="shared" si="56"/>
        <v>#NUM!</v>
      </c>
      <c r="AO45" s="14" t="e">
        <f t="shared" si="18"/>
        <v>#NUM!</v>
      </c>
      <c r="AP45" s="14" t="e">
        <f t="shared" si="57"/>
        <v>#DIV/0!</v>
      </c>
      <c r="AQ45" s="15"/>
      <c r="AR45" s="14" t="e">
        <f t="shared" si="58"/>
        <v>#DIV/0!</v>
      </c>
      <c r="AS45" s="16"/>
      <c r="AT45" s="14" t="e">
        <f t="shared" si="59"/>
        <v>#DIV/0!</v>
      </c>
      <c r="AU45" s="14" t="e">
        <f t="shared" si="60"/>
        <v>#DIV/0!</v>
      </c>
      <c r="AV45" s="14" t="e">
        <f t="shared" si="61"/>
        <v>#DIV/0!</v>
      </c>
      <c r="AW45" s="14" t="e">
        <f t="shared" si="48"/>
        <v>#DIV/0!</v>
      </c>
      <c r="AX45" s="12" t="e">
        <f t="shared" si="49"/>
        <v>#DIV/0!</v>
      </c>
      <c r="AY45" s="14" t="e">
        <f t="shared" si="62"/>
        <v>#DIV/0!</v>
      </c>
      <c r="AZ45" s="14" t="e">
        <f t="shared" si="34"/>
        <v>#DIV/0!</v>
      </c>
      <c r="BA45" s="14" t="e">
        <f t="shared" si="63"/>
        <v>#DIV/0!</v>
      </c>
      <c r="BB45" s="14" t="e">
        <f t="shared" si="47"/>
        <v>#DIV/0!</v>
      </c>
      <c r="BC45" s="14">
        <f t="shared" si="36"/>
        <v>0</v>
      </c>
      <c r="BD45" s="14">
        <f t="shared" si="37"/>
        <v>0</v>
      </c>
      <c r="BE45" s="37" t="e">
        <f t="shared" si="64"/>
        <v>#DIV/0!</v>
      </c>
      <c r="BF45" s="14" t="e">
        <f t="shared" si="65"/>
        <v>#NUM!</v>
      </c>
      <c r="BG45" s="21"/>
      <c r="BH45" s="16"/>
      <c r="BI45" s="14" t="e">
        <f t="shared" si="38"/>
        <v>#DIV/0!</v>
      </c>
      <c r="BJ45" s="37">
        <f t="shared" si="39"/>
        <v>0</v>
      </c>
      <c r="BK45" s="16"/>
      <c r="BL45" s="16"/>
      <c r="BM45" s="16"/>
      <c r="BN45" s="14">
        <f t="shared" ca="1" si="22"/>
        <v>-56.626349898040445</v>
      </c>
      <c r="BO45" s="15"/>
      <c r="BP45" s="14">
        <f t="shared" ca="1" si="23"/>
        <v>0.57446523073747358</v>
      </c>
      <c r="BQ45" s="15"/>
      <c r="BR45" s="132"/>
    </row>
    <row r="46" spans="2:70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5"/>
        <v>0</v>
      </c>
      <c r="N46" s="10"/>
      <c r="O46" s="10"/>
      <c r="P46" s="9">
        <f t="shared" si="25"/>
        <v>0</v>
      </c>
      <c r="Q46" s="10"/>
      <c r="R46" s="9">
        <f t="shared" si="42"/>
        <v>0</v>
      </c>
      <c r="S46" s="9" t="e">
        <f t="shared" si="43"/>
        <v>#DIV/0!</v>
      </c>
      <c r="T46" s="11"/>
      <c r="U46" s="9">
        <f t="shared" si="14"/>
        <v>0</v>
      </c>
      <c r="V46" s="9">
        <f t="shared" si="50"/>
        <v>0</v>
      </c>
      <c r="W46" s="9" t="e">
        <f t="shared" si="16"/>
        <v>#DIV/0!</v>
      </c>
      <c r="X46" s="11"/>
      <c r="Y46" s="9" t="e">
        <f t="shared" si="28"/>
        <v>#DIV/0!</v>
      </c>
      <c r="Z46" s="11"/>
      <c r="AA46" s="9">
        <f t="shared" si="29"/>
        <v>0</v>
      </c>
      <c r="AB46" s="9">
        <f t="shared" si="30"/>
        <v>0</v>
      </c>
      <c r="AC46" s="9" t="str">
        <f t="shared" si="66"/>
        <v>N/A</v>
      </c>
      <c r="AD46" s="9">
        <f t="shared" si="41"/>
        <v>0</v>
      </c>
      <c r="AE46" s="9">
        <f t="shared" si="46"/>
        <v>0</v>
      </c>
      <c r="AF46" s="11"/>
      <c r="AG46" s="9" t="e">
        <f t="shared" si="51"/>
        <v>#DIV/0!</v>
      </c>
      <c r="AH46" s="11"/>
      <c r="AI46" s="9" t="e">
        <f t="shared" si="32"/>
        <v>#NUM!</v>
      </c>
      <c r="AJ46" s="12" t="str">
        <f t="shared" si="52"/>
        <v>N/A</v>
      </c>
      <c r="AK46" s="9" t="e">
        <f t="shared" si="53"/>
        <v>#DIV/0!</v>
      </c>
      <c r="AL46" s="9" t="e">
        <f t="shared" si="54"/>
        <v>#NUM!</v>
      </c>
      <c r="AM46" s="9" t="e">
        <f t="shared" si="55"/>
        <v>#DIV/0!</v>
      </c>
      <c r="AN46" s="9" t="e">
        <f t="shared" si="56"/>
        <v>#NUM!</v>
      </c>
      <c r="AO46" s="9" t="e">
        <f t="shared" si="18"/>
        <v>#NUM!</v>
      </c>
      <c r="AP46" s="9" t="e">
        <f t="shared" si="57"/>
        <v>#DIV/0!</v>
      </c>
      <c r="AQ46" s="10"/>
      <c r="AR46" s="9" t="e">
        <f t="shared" si="58"/>
        <v>#DIV/0!</v>
      </c>
      <c r="AS46" s="11"/>
      <c r="AT46" s="9" t="e">
        <f t="shared" si="59"/>
        <v>#DIV/0!</v>
      </c>
      <c r="AU46" s="9" t="e">
        <f t="shared" si="60"/>
        <v>#DIV/0!</v>
      </c>
      <c r="AV46" s="9" t="e">
        <f t="shared" si="61"/>
        <v>#DIV/0!</v>
      </c>
      <c r="AW46" s="9" t="e">
        <f t="shared" si="48"/>
        <v>#DIV/0!</v>
      </c>
      <c r="AX46" s="12" t="e">
        <f t="shared" si="49"/>
        <v>#DIV/0!</v>
      </c>
      <c r="AY46" s="9" t="e">
        <f t="shared" si="62"/>
        <v>#DIV/0!</v>
      </c>
      <c r="AZ46" s="9" t="e">
        <f t="shared" si="34"/>
        <v>#DIV/0!</v>
      </c>
      <c r="BA46" s="9" t="e">
        <f t="shared" si="63"/>
        <v>#DIV/0!</v>
      </c>
      <c r="BB46" s="9" t="e">
        <f t="shared" si="47"/>
        <v>#DIV/0!</v>
      </c>
      <c r="BC46" s="9">
        <f t="shared" si="36"/>
        <v>0</v>
      </c>
      <c r="BD46" s="9">
        <f t="shared" si="37"/>
        <v>0</v>
      </c>
      <c r="BE46" s="36" t="e">
        <f t="shared" si="64"/>
        <v>#DIV/0!</v>
      </c>
      <c r="BF46" s="9" t="e">
        <f t="shared" si="65"/>
        <v>#NUM!</v>
      </c>
      <c r="BG46" s="1"/>
      <c r="BH46" s="11"/>
      <c r="BI46" s="9" t="e">
        <f t="shared" si="38"/>
        <v>#DIV/0!</v>
      </c>
      <c r="BJ46" s="36">
        <f t="shared" si="39"/>
        <v>0</v>
      </c>
      <c r="BK46" s="11"/>
      <c r="BL46" s="11"/>
      <c r="BM46" s="11"/>
      <c r="BN46" s="9">
        <f t="shared" ca="1" si="22"/>
        <v>-81.039881386888837</v>
      </c>
      <c r="BO46" s="10"/>
      <c r="BP46" s="9">
        <f t="shared" ca="1" si="23"/>
        <v>-0.24697770471614611</v>
      </c>
      <c r="BQ46" s="10"/>
      <c r="BR46" s="132"/>
    </row>
    <row r="47" spans="2:70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5"/>
        <v>0</v>
      </c>
      <c r="N47" s="15"/>
      <c r="O47" s="15"/>
      <c r="P47" s="14">
        <f t="shared" si="25"/>
        <v>0</v>
      </c>
      <c r="Q47" s="15"/>
      <c r="R47" s="14">
        <f t="shared" si="42"/>
        <v>0</v>
      </c>
      <c r="S47" s="14" t="e">
        <f t="shared" si="43"/>
        <v>#DIV/0!</v>
      </c>
      <c r="T47" s="16"/>
      <c r="U47" s="14">
        <f t="shared" si="14"/>
        <v>0</v>
      </c>
      <c r="V47" s="14">
        <f t="shared" si="50"/>
        <v>0</v>
      </c>
      <c r="W47" s="14" t="e">
        <f t="shared" si="16"/>
        <v>#DIV/0!</v>
      </c>
      <c r="X47" s="16"/>
      <c r="Y47" s="14" t="e">
        <f t="shared" si="28"/>
        <v>#DIV/0!</v>
      </c>
      <c r="Z47" s="16"/>
      <c r="AA47" s="14">
        <f t="shared" si="29"/>
        <v>0</v>
      </c>
      <c r="AB47" s="14">
        <f t="shared" si="30"/>
        <v>0</v>
      </c>
      <c r="AC47" s="14" t="str">
        <f t="shared" si="66"/>
        <v>N/A</v>
      </c>
      <c r="AD47" s="14">
        <f t="shared" si="41"/>
        <v>0</v>
      </c>
      <c r="AE47" s="14">
        <f t="shared" si="46"/>
        <v>0</v>
      </c>
      <c r="AF47" s="16"/>
      <c r="AG47" s="14" t="e">
        <f t="shared" si="51"/>
        <v>#DIV/0!</v>
      </c>
      <c r="AH47" s="16"/>
      <c r="AI47" s="14" t="e">
        <f t="shared" si="32"/>
        <v>#NUM!</v>
      </c>
      <c r="AJ47" s="12" t="str">
        <f t="shared" si="52"/>
        <v>N/A</v>
      </c>
      <c r="AK47" s="14" t="e">
        <f t="shared" si="53"/>
        <v>#DIV/0!</v>
      </c>
      <c r="AL47" s="14" t="e">
        <f t="shared" si="54"/>
        <v>#NUM!</v>
      </c>
      <c r="AM47" s="14" t="e">
        <f t="shared" si="55"/>
        <v>#DIV/0!</v>
      </c>
      <c r="AN47" s="14" t="e">
        <f t="shared" si="56"/>
        <v>#NUM!</v>
      </c>
      <c r="AO47" s="14" t="e">
        <f t="shared" si="18"/>
        <v>#NUM!</v>
      </c>
      <c r="AP47" s="14" t="e">
        <f t="shared" si="57"/>
        <v>#DIV/0!</v>
      </c>
      <c r="AQ47" s="15"/>
      <c r="AR47" s="14" t="e">
        <f t="shared" si="58"/>
        <v>#DIV/0!</v>
      </c>
      <c r="AS47" s="16"/>
      <c r="AT47" s="14" t="e">
        <f t="shared" si="59"/>
        <v>#DIV/0!</v>
      </c>
      <c r="AU47" s="14" t="e">
        <f t="shared" si="60"/>
        <v>#DIV/0!</v>
      </c>
      <c r="AV47" s="14" t="e">
        <f t="shared" si="61"/>
        <v>#DIV/0!</v>
      </c>
      <c r="AW47" s="14" t="e">
        <f t="shared" si="48"/>
        <v>#DIV/0!</v>
      </c>
      <c r="AX47" s="12" t="e">
        <f t="shared" si="49"/>
        <v>#DIV/0!</v>
      </c>
      <c r="AY47" s="14" t="e">
        <f t="shared" si="62"/>
        <v>#DIV/0!</v>
      </c>
      <c r="AZ47" s="14" t="e">
        <f t="shared" si="34"/>
        <v>#DIV/0!</v>
      </c>
      <c r="BA47" s="14" t="e">
        <f t="shared" si="63"/>
        <v>#DIV/0!</v>
      </c>
      <c r="BB47" s="14" t="e">
        <f t="shared" si="47"/>
        <v>#DIV/0!</v>
      </c>
      <c r="BC47" s="14">
        <f t="shared" si="36"/>
        <v>0</v>
      </c>
      <c r="BD47" s="14">
        <f t="shared" si="37"/>
        <v>0</v>
      </c>
      <c r="BE47" s="37" t="e">
        <f t="shared" si="64"/>
        <v>#DIV/0!</v>
      </c>
      <c r="BF47" s="14" t="e">
        <f t="shared" si="65"/>
        <v>#NUM!</v>
      </c>
      <c r="BG47" s="21"/>
      <c r="BH47" s="16"/>
      <c r="BI47" s="14" t="e">
        <f t="shared" si="38"/>
        <v>#DIV/0!</v>
      </c>
      <c r="BJ47" s="37">
        <f t="shared" si="39"/>
        <v>0</v>
      </c>
      <c r="BK47" s="16"/>
      <c r="BL47" s="16"/>
      <c r="BM47" s="16"/>
      <c r="BN47" s="14">
        <f t="shared" ca="1" si="22"/>
        <v>33.987879258001527</v>
      </c>
      <c r="BO47" s="15"/>
      <c r="BP47" s="14">
        <f t="shared" ca="1" si="23"/>
        <v>2.2722153331634862</v>
      </c>
      <c r="BQ47" s="15"/>
      <c r="BR47" s="132"/>
    </row>
    <row r="48" spans="2:70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5"/>
        <v>0</v>
      </c>
      <c r="N48" s="10"/>
      <c r="O48" s="10"/>
      <c r="P48" s="9">
        <f t="shared" si="25"/>
        <v>0</v>
      </c>
      <c r="Q48" s="10"/>
      <c r="R48" s="9">
        <f t="shared" si="42"/>
        <v>0</v>
      </c>
      <c r="S48" s="9" t="e">
        <f t="shared" si="43"/>
        <v>#DIV/0!</v>
      </c>
      <c r="T48" s="11"/>
      <c r="U48" s="9">
        <f t="shared" si="14"/>
        <v>0</v>
      </c>
      <c r="V48" s="9">
        <f t="shared" si="50"/>
        <v>0</v>
      </c>
      <c r="W48" s="9" t="e">
        <f t="shared" si="16"/>
        <v>#DIV/0!</v>
      </c>
      <c r="X48" s="11"/>
      <c r="Y48" s="9" t="e">
        <f t="shared" si="28"/>
        <v>#DIV/0!</v>
      </c>
      <c r="Z48" s="11"/>
      <c r="AA48" s="9">
        <f t="shared" si="29"/>
        <v>0</v>
      </c>
      <c r="AB48" s="9">
        <f t="shared" si="30"/>
        <v>0</v>
      </c>
      <c r="AC48" s="9" t="str">
        <f t="shared" si="66"/>
        <v>N/A</v>
      </c>
      <c r="AD48" s="9">
        <f t="shared" si="41"/>
        <v>0</v>
      </c>
      <c r="AE48" s="9">
        <f t="shared" si="46"/>
        <v>0</v>
      </c>
      <c r="AF48" s="11"/>
      <c r="AG48" s="9" t="e">
        <f t="shared" si="51"/>
        <v>#DIV/0!</v>
      </c>
      <c r="AH48" s="11"/>
      <c r="AI48" s="9" t="e">
        <f t="shared" si="32"/>
        <v>#NUM!</v>
      </c>
      <c r="AJ48" s="12" t="str">
        <f t="shared" si="52"/>
        <v>N/A</v>
      </c>
      <c r="AK48" s="9" t="e">
        <f t="shared" si="53"/>
        <v>#DIV/0!</v>
      </c>
      <c r="AL48" s="9" t="e">
        <f t="shared" si="54"/>
        <v>#NUM!</v>
      </c>
      <c r="AM48" s="9" t="e">
        <f t="shared" si="55"/>
        <v>#DIV/0!</v>
      </c>
      <c r="AN48" s="9" t="e">
        <f t="shared" si="56"/>
        <v>#NUM!</v>
      </c>
      <c r="AO48" s="9" t="e">
        <f t="shared" si="18"/>
        <v>#NUM!</v>
      </c>
      <c r="AP48" s="9" t="e">
        <f t="shared" si="57"/>
        <v>#DIV/0!</v>
      </c>
      <c r="AQ48" s="10"/>
      <c r="AR48" s="9" t="e">
        <f t="shared" si="58"/>
        <v>#DIV/0!</v>
      </c>
      <c r="AS48" s="11"/>
      <c r="AT48" s="9" t="e">
        <f t="shared" si="59"/>
        <v>#DIV/0!</v>
      </c>
      <c r="AU48" s="9" t="e">
        <f t="shared" si="60"/>
        <v>#DIV/0!</v>
      </c>
      <c r="AV48" s="9" t="e">
        <f t="shared" si="61"/>
        <v>#DIV/0!</v>
      </c>
      <c r="AW48" s="9" t="e">
        <f t="shared" si="48"/>
        <v>#DIV/0!</v>
      </c>
      <c r="AX48" s="12" t="e">
        <f t="shared" si="49"/>
        <v>#DIV/0!</v>
      </c>
      <c r="AY48" s="9" t="e">
        <f t="shared" si="62"/>
        <v>#DIV/0!</v>
      </c>
      <c r="AZ48" s="9" t="e">
        <f t="shared" si="34"/>
        <v>#DIV/0!</v>
      </c>
      <c r="BA48" s="9" t="e">
        <f t="shared" si="63"/>
        <v>#DIV/0!</v>
      </c>
      <c r="BB48" s="9" t="e">
        <f t="shared" si="47"/>
        <v>#DIV/0!</v>
      </c>
      <c r="BC48" s="9">
        <f t="shared" si="36"/>
        <v>0</v>
      </c>
      <c r="BD48" s="9">
        <f t="shared" si="37"/>
        <v>0</v>
      </c>
      <c r="BE48" s="36" t="e">
        <f t="shared" si="64"/>
        <v>#DIV/0!</v>
      </c>
      <c r="BF48" s="9" t="e">
        <f t="shared" si="65"/>
        <v>#NUM!</v>
      </c>
      <c r="BG48" s="1"/>
      <c r="BH48" s="11"/>
      <c r="BI48" s="9" t="e">
        <f t="shared" si="38"/>
        <v>#DIV/0!</v>
      </c>
      <c r="BJ48" s="36">
        <f t="shared" si="39"/>
        <v>0</v>
      </c>
      <c r="BK48" s="11"/>
      <c r="BL48" s="11"/>
      <c r="BM48" s="11"/>
      <c r="BN48" s="9">
        <f t="shared" ca="1" si="22"/>
        <v>159.19659268407895</v>
      </c>
      <c r="BO48" s="10"/>
      <c r="BP48" s="9">
        <f t="shared" ca="1" si="23"/>
        <v>1.2468184945104674</v>
      </c>
      <c r="BQ48" s="10"/>
      <c r="BR48" s="132"/>
    </row>
    <row r="49" spans="2:70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5"/>
        <v>0</v>
      </c>
      <c r="N49" s="15"/>
      <c r="O49" s="15"/>
      <c r="P49" s="14">
        <f t="shared" si="25"/>
        <v>0</v>
      </c>
      <c r="Q49" s="15"/>
      <c r="R49" s="14">
        <f t="shared" si="42"/>
        <v>0</v>
      </c>
      <c r="S49" s="14" t="e">
        <f t="shared" si="43"/>
        <v>#DIV/0!</v>
      </c>
      <c r="T49" s="16"/>
      <c r="U49" s="14">
        <f t="shared" si="14"/>
        <v>0</v>
      </c>
      <c r="V49" s="14">
        <f t="shared" si="50"/>
        <v>0</v>
      </c>
      <c r="W49" s="14" t="e">
        <f t="shared" si="16"/>
        <v>#DIV/0!</v>
      </c>
      <c r="X49" s="16"/>
      <c r="Y49" s="14" t="e">
        <f t="shared" si="28"/>
        <v>#DIV/0!</v>
      </c>
      <c r="Z49" s="16"/>
      <c r="AA49" s="14">
        <f t="shared" si="29"/>
        <v>0</v>
      </c>
      <c r="AB49" s="14">
        <f t="shared" si="30"/>
        <v>0</v>
      </c>
      <c r="AC49" s="14" t="str">
        <f t="shared" si="66"/>
        <v>N/A</v>
      </c>
      <c r="AD49" s="14">
        <f t="shared" si="41"/>
        <v>0</v>
      </c>
      <c r="AE49" s="14">
        <f t="shared" si="46"/>
        <v>0</v>
      </c>
      <c r="AF49" s="16"/>
      <c r="AG49" s="14" t="e">
        <f t="shared" si="51"/>
        <v>#DIV/0!</v>
      </c>
      <c r="AH49" s="16"/>
      <c r="AI49" s="14" t="e">
        <f t="shared" si="32"/>
        <v>#NUM!</v>
      </c>
      <c r="AJ49" s="12" t="str">
        <f t="shared" si="52"/>
        <v>N/A</v>
      </c>
      <c r="AK49" s="14" t="e">
        <f t="shared" si="53"/>
        <v>#DIV/0!</v>
      </c>
      <c r="AL49" s="14" t="e">
        <f t="shared" si="54"/>
        <v>#NUM!</v>
      </c>
      <c r="AM49" s="14" t="e">
        <f t="shared" si="55"/>
        <v>#DIV/0!</v>
      </c>
      <c r="AN49" s="14" t="e">
        <f t="shared" si="56"/>
        <v>#NUM!</v>
      </c>
      <c r="AO49" s="14" t="e">
        <f t="shared" si="18"/>
        <v>#NUM!</v>
      </c>
      <c r="AP49" s="14" t="e">
        <f t="shared" si="57"/>
        <v>#DIV/0!</v>
      </c>
      <c r="AQ49" s="15"/>
      <c r="AR49" s="14" t="e">
        <f t="shared" si="58"/>
        <v>#DIV/0!</v>
      </c>
      <c r="AS49" s="16"/>
      <c r="AT49" s="14" t="e">
        <f t="shared" si="59"/>
        <v>#DIV/0!</v>
      </c>
      <c r="AU49" s="14" t="e">
        <f t="shared" si="60"/>
        <v>#DIV/0!</v>
      </c>
      <c r="AV49" s="14" t="e">
        <f t="shared" si="61"/>
        <v>#DIV/0!</v>
      </c>
      <c r="AW49" s="14" t="e">
        <f t="shared" si="48"/>
        <v>#DIV/0!</v>
      </c>
      <c r="AX49" s="12" t="e">
        <f t="shared" si="49"/>
        <v>#DIV/0!</v>
      </c>
      <c r="AY49" s="14" t="e">
        <f t="shared" si="62"/>
        <v>#DIV/0!</v>
      </c>
      <c r="AZ49" s="14" t="e">
        <f t="shared" si="34"/>
        <v>#DIV/0!</v>
      </c>
      <c r="BA49" s="14" t="e">
        <f t="shared" si="63"/>
        <v>#DIV/0!</v>
      </c>
      <c r="BB49" s="14" t="e">
        <f t="shared" si="47"/>
        <v>#DIV/0!</v>
      </c>
      <c r="BC49" s="14">
        <f t="shared" si="36"/>
        <v>0</v>
      </c>
      <c r="BD49" s="14">
        <f t="shared" si="37"/>
        <v>0</v>
      </c>
      <c r="BE49" s="37" t="e">
        <f t="shared" si="64"/>
        <v>#DIV/0!</v>
      </c>
      <c r="BF49" s="14" t="e">
        <f t="shared" si="65"/>
        <v>#NUM!</v>
      </c>
      <c r="BG49" s="21"/>
      <c r="BH49" s="16"/>
      <c r="BI49" s="14" t="e">
        <f t="shared" si="38"/>
        <v>#DIV/0!</v>
      </c>
      <c r="BJ49" s="37">
        <f t="shared" si="39"/>
        <v>0</v>
      </c>
      <c r="BK49" s="16"/>
      <c r="BL49" s="16"/>
      <c r="BM49" s="16"/>
      <c r="BN49" s="14">
        <f t="shared" ca="1" si="22"/>
        <v>-86.81813109735387</v>
      </c>
      <c r="BO49" s="15"/>
      <c r="BP49" s="14">
        <f t="shared" ca="1" si="23"/>
        <v>2.9862030968968361</v>
      </c>
      <c r="BQ49" s="15"/>
      <c r="BR49" s="132"/>
    </row>
    <row r="50" spans="2:70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5"/>
        <v>0</v>
      </c>
      <c r="N50" s="10"/>
      <c r="O50" s="10"/>
      <c r="P50" s="9">
        <f t="shared" si="25"/>
        <v>0</v>
      </c>
      <c r="Q50" s="10"/>
      <c r="R50" s="9">
        <f t="shared" si="42"/>
        <v>0</v>
      </c>
      <c r="S50" s="9" t="e">
        <f t="shared" si="43"/>
        <v>#DIV/0!</v>
      </c>
      <c r="T50" s="11"/>
      <c r="U50" s="9">
        <f t="shared" si="14"/>
        <v>0</v>
      </c>
      <c r="V50" s="9">
        <f t="shared" si="50"/>
        <v>0</v>
      </c>
      <c r="W50" s="9" t="e">
        <f t="shared" si="16"/>
        <v>#DIV/0!</v>
      </c>
      <c r="X50" s="11"/>
      <c r="Y50" s="9" t="e">
        <f t="shared" si="28"/>
        <v>#DIV/0!</v>
      </c>
      <c r="Z50" s="11"/>
      <c r="AA50" s="9">
        <f t="shared" si="29"/>
        <v>0</v>
      </c>
      <c r="AB50" s="9">
        <f t="shared" si="30"/>
        <v>0</v>
      </c>
      <c r="AC50" s="9" t="str">
        <f t="shared" si="66"/>
        <v>N/A</v>
      </c>
      <c r="AD50" s="9">
        <f t="shared" si="41"/>
        <v>0</v>
      </c>
      <c r="AE50" s="9">
        <f t="shared" si="46"/>
        <v>0</v>
      </c>
      <c r="AF50" s="11"/>
      <c r="AG50" s="9" t="e">
        <f t="shared" si="51"/>
        <v>#DIV/0!</v>
      </c>
      <c r="AH50" s="11"/>
      <c r="AI50" s="9" t="e">
        <f t="shared" si="32"/>
        <v>#NUM!</v>
      </c>
      <c r="AJ50" s="12" t="str">
        <f t="shared" si="52"/>
        <v>N/A</v>
      </c>
      <c r="AK50" s="9" t="e">
        <f t="shared" si="53"/>
        <v>#DIV/0!</v>
      </c>
      <c r="AL50" s="9" t="e">
        <f t="shared" si="54"/>
        <v>#NUM!</v>
      </c>
      <c r="AM50" s="9" t="e">
        <f t="shared" si="55"/>
        <v>#DIV/0!</v>
      </c>
      <c r="AN50" s="9" t="e">
        <f t="shared" si="56"/>
        <v>#NUM!</v>
      </c>
      <c r="AO50" s="9" t="e">
        <f t="shared" si="18"/>
        <v>#NUM!</v>
      </c>
      <c r="AP50" s="9" t="e">
        <f t="shared" si="57"/>
        <v>#DIV/0!</v>
      </c>
      <c r="AQ50" s="10"/>
      <c r="AR50" s="9" t="e">
        <f t="shared" si="58"/>
        <v>#DIV/0!</v>
      </c>
      <c r="AS50" s="11"/>
      <c r="AT50" s="9" t="e">
        <f t="shared" si="59"/>
        <v>#DIV/0!</v>
      </c>
      <c r="AU50" s="9" t="e">
        <f t="shared" si="60"/>
        <v>#DIV/0!</v>
      </c>
      <c r="AV50" s="9" t="e">
        <f t="shared" si="61"/>
        <v>#DIV/0!</v>
      </c>
      <c r="AW50" s="9" t="e">
        <f t="shared" si="48"/>
        <v>#DIV/0!</v>
      </c>
      <c r="AX50" s="12" t="e">
        <f t="shared" si="49"/>
        <v>#DIV/0!</v>
      </c>
      <c r="AY50" s="9" t="e">
        <f t="shared" si="62"/>
        <v>#DIV/0!</v>
      </c>
      <c r="AZ50" s="9" t="e">
        <f t="shared" si="34"/>
        <v>#DIV/0!</v>
      </c>
      <c r="BA50" s="9" t="e">
        <f t="shared" si="63"/>
        <v>#DIV/0!</v>
      </c>
      <c r="BB50" s="9" t="e">
        <f t="shared" si="47"/>
        <v>#DIV/0!</v>
      </c>
      <c r="BC50" s="9">
        <f t="shared" si="36"/>
        <v>0</v>
      </c>
      <c r="BD50" s="9">
        <f t="shared" si="37"/>
        <v>0</v>
      </c>
      <c r="BE50" s="36" t="e">
        <f t="shared" si="64"/>
        <v>#DIV/0!</v>
      </c>
      <c r="BF50" s="9" t="e">
        <f t="shared" si="65"/>
        <v>#NUM!</v>
      </c>
      <c r="BG50" s="1"/>
      <c r="BH50" s="11"/>
      <c r="BI50" s="9" t="e">
        <f t="shared" si="38"/>
        <v>#DIV/0!</v>
      </c>
      <c r="BJ50" s="36">
        <f t="shared" si="39"/>
        <v>0</v>
      </c>
      <c r="BK50" s="11"/>
      <c r="BL50" s="11"/>
      <c r="BM50" s="11"/>
      <c r="BN50" s="9">
        <f t="shared" ca="1" si="22"/>
        <v>-29.624619368757948</v>
      </c>
      <c r="BO50" s="10"/>
      <c r="BP50" s="9">
        <f t="shared" ca="1" si="23"/>
        <v>0.27169000789117614</v>
      </c>
      <c r="BQ50" s="10"/>
      <c r="BR50" s="132"/>
    </row>
    <row r="51" spans="2:70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5"/>
        <v>0</v>
      </c>
      <c r="N51" s="15"/>
      <c r="O51" s="15"/>
      <c r="P51" s="14">
        <f t="shared" si="25"/>
        <v>0</v>
      </c>
      <c r="Q51" s="15"/>
      <c r="R51" s="14">
        <f t="shared" si="42"/>
        <v>0</v>
      </c>
      <c r="S51" s="14" t="e">
        <f t="shared" si="43"/>
        <v>#DIV/0!</v>
      </c>
      <c r="T51" s="16"/>
      <c r="U51" s="14">
        <f t="shared" si="14"/>
        <v>0</v>
      </c>
      <c r="V51" s="14">
        <f t="shared" si="50"/>
        <v>0</v>
      </c>
      <c r="W51" s="14" t="e">
        <f t="shared" si="16"/>
        <v>#DIV/0!</v>
      </c>
      <c r="X51" s="16"/>
      <c r="Y51" s="14" t="e">
        <f t="shared" si="28"/>
        <v>#DIV/0!</v>
      </c>
      <c r="Z51" s="16"/>
      <c r="AA51" s="14">
        <f t="shared" si="29"/>
        <v>0</v>
      </c>
      <c r="AB51" s="14">
        <f t="shared" si="30"/>
        <v>0</v>
      </c>
      <c r="AC51" s="14" t="str">
        <f t="shared" si="66"/>
        <v>N/A</v>
      </c>
      <c r="AD51" s="14">
        <f t="shared" ref="AD51:AD82" si="67">ABS(T51)*(L51/(($F$8+$H$8)*3*333000))^(1/3)*1.496*10^8</f>
        <v>0</v>
      </c>
      <c r="AE51" s="14">
        <f t="shared" si="46"/>
        <v>0</v>
      </c>
      <c r="AF51" s="16"/>
      <c r="AG51" s="14" t="e">
        <f t="shared" si="51"/>
        <v>#DIV/0!</v>
      </c>
      <c r="AH51" s="16"/>
      <c r="AI51" s="14" t="e">
        <f t="shared" si="32"/>
        <v>#NUM!</v>
      </c>
      <c r="AJ51" s="12" t="str">
        <f t="shared" si="52"/>
        <v>N/A</v>
      </c>
      <c r="AK51" s="14" t="e">
        <f t="shared" si="53"/>
        <v>#DIV/0!</v>
      </c>
      <c r="AL51" s="14" t="e">
        <f t="shared" si="54"/>
        <v>#NUM!</v>
      </c>
      <c r="AM51" s="14" t="e">
        <f t="shared" si="55"/>
        <v>#DIV/0!</v>
      </c>
      <c r="AN51" s="14" t="e">
        <f t="shared" si="56"/>
        <v>#NUM!</v>
      </c>
      <c r="AO51" s="14" t="e">
        <f t="shared" si="18"/>
        <v>#NUM!</v>
      </c>
      <c r="AP51" s="14" t="e">
        <f t="shared" si="57"/>
        <v>#DIV/0!</v>
      </c>
      <c r="AQ51" s="15"/>
      <c r="AR51" s="14" t="e">
        <f t="shared" si="58"/>
        <v>#DIV/0!</v>
      </c>
      <c r="AS51" s="16"/>
      <c r="AT51" s="14" t="e">
        <f t="shared" si="59"/>
        <v>#DIV/0!</v>
      </c>
      <c r="AU51" s="14" t="e">
        <f t="shared" si="60"/>
        <v>#DIV/0!</v>
      </c>
      <c r="AV51" s="14" t="e">
        <f t="shared" si="61"/>
        <v>#DIV/0!</v>
      </c>
      <c r="AW51" s="14" t="e">
        <f t="shared" si="48"/>
        <v>#DIV/0!</v>
      </c>
      <c r="AX51" s="12" t="e">
        <f t="shared" si="49"/>
        <v>#DIV/0!</v>
      </c>
      <c r="AY51" s="14" t="e">
        <f t="shared" si="62"/>
        <v>#DIV/0!</v>
      </c>
      <c r="AZ51" s="14" t="e">
        <f t="shared" si="34"/>
        <v>#DIV/0!</v>
      </c>
      <c r="BA51" s="14" t="e">
        <f t="shared" si="63"/>
        <v>#DIV/0!</v>
      </c>
      <c r="BB51" s="14" t="e">
        <f t="shared" si="47"/>
        <v>#DIV/0!</v>
      </c>
      <c r="BC51" s="14">
        <f t="shared" si="36"/>
        <v>0</v>
      </c>
      <c r="BD51" s="14">
        <f t="shared" si="37"/>
        <v>0</v>
      </c>
      <c r="BE51" s="37" t="e">
        <f t="shared" si="64"/>
        <v>#DIV/0!</v>
      </c>
      <c r="BF51" s="14" t="e">
        <f t="shared" si="65"/>
        <v>#NUM!</v>
      </c>
      <c r="BG51" s="21"/>
      <c r="BH51" s="16"/>
      <c r="BI51" s="14" t="e">
        <f t="shared" si="38"/>
        <v>#DIV/0!</v>
      </c>
      <c r="BJ51" s="37">
        <f t="shared" si="39"/>
        <v>0</v>
      </c>
      <c r="BK51" s="16"/>
      <c r="BL51" s="16"/>
      <c r="BM51" s="16"/>
      <c r="BN51" s="14">
        <f t="shared" ca="1" si="22"/>
        <v>112.2876528538211</v>
      </c>
      <c r="BO51" s="15"/>
      <c r="BP51" s="14">
        <f t="shared" ca="1" si="23"/>
        <v>-1.7426318847005811</v>
      </c>
      <c r="BQ51" s="15"/>
      <c r="BR51" s="132"/>
    </row>
    <row r="52" spans="2:70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5"/>
        <v>0</v>
      </c>
      <c r="N52" s="10"/>
      <c r="O52" s="10"/>
      <c r="P52" s="9">
        <f t="shared" si="25"/>
        <v>0</v>
      </c>
      <c r="Q52" s="10"/>
      <c r="R52" s="9">
        <f t="shared" si="42"/>
        <v>0</v>
      </c>
      <c r="S52" s="9" t="e">
        <f t="shared" si="43"/>
        <v>#DIV/0!</v>
      </c>
      <c r="T52" s="11"/>
      <c r="U52" s="9">
        <f t="shared" si="14"/>
        <v>0</v>
      </c>
      <c r="V52" s="9">
        <f t="shared" si="50"/>
        <v>0</v>
      </c>
      <c r="W52" s="9" t="e">
        <f t="shared" si="16"/>
        <v>#DIV/0!</v>
      </c>
      <c r="X52" s="11"/>
      <c r="Y52" s="9" t="e">
        <f t="shared" si="28"/>
        <v>#DIV/0!</v>
      </c>
      <c r="Z52" s="11"/>
      <c r="AA52" s="9">
        <f t="shared" si="29"/>
        <v>0</v>
      </c>
      <c r="AB52" s="9">
        <f t="shared" si="30"/>
        <v>0</v>
      </c>
      <c r="AC52" s="9" t="str">
        <f t="shared" si="66"/>
        <v>N/A</v>
      </c>
      <c r="AD52" s="9">
        <f t="shared" si="67"/>
        <v>0</v>
      </c>
      <c r="AE52" s="9">
        <f t="shared" si="46"/>
        <v>0</v>
      </c>
      <c r="AF52" s="11"/>
      <c r="AG52" s="9" t="e">
        <f t="shared" si="51"/>
        <v>#DIV/0!</v>
      </c>
      <c r="AH52" s="11"/>
      <c r="AI52" s="9" t="e">
        <f t="shared" si="32"/>
        <v>#NUM!</v>
      </c>
      <c r="AJ52" s="12" t="str">
        <f t="shared" si="52"/>
        <v>N/A</v>
      </c>
      <c r="AK52" s="9" t="e">
        <f t="shared" si="53"/>
        <v>#DIV/0!</v>
      </c>
      <c r="AL52" s="9" t="e">
        <f t="shared" si="54"/>
        <v>#NUM!</v>
      </c>
      <c r="AM52" s="9" t="e">
        <f t="shared" si="55"/>
        <v>#DIV/0!</v>
      </c>
      <c r="AN52" s="9" t="e">
        <f t="shared" si="56"/>
        <v>#NUM!</v>
      </c>
      <c r="AO52" s="9" t="e">
        <f t="shared" si="18"/>
        <v>#NUM!</v>
      </c>
      <c r="AP52" s="9" t="e">
        <f t="shared" si="57"/>
        <v>#DIV/0!</v>
      </c>
      <c r="AQ52" s="10"/>
      <c r="AR52" s="9" t="e">
        <f t="shared" si="58"/>
        <v>#DIV/0!</v>
      </c>
      <c r="AS52" s="11"/>
      <c r="AT52" s="9" t="e">
        <f t="shared" si="59"/>
        <v>#DIV/0!</v>
      </c>
      <c r="AU52" s="9" t="e">
        <f t="shared" si="60"/>
        <v>#DIV/0!</v>
      </c>
      <c r="AV52" s="9" t="e">
        <f t="shared" si="61"/>
        <v>#DIV/0!</v>
      </c>
      <c r="AW52" s="9" t="e">
        <f t="shared" si="48"/>
        <v>#DIV/0!</v>
      </c>
      <c r="AX52" s="12" t="e">
        <f t="shared" si="49"/>
        <v>#DIV/0!</v>
      </c>
      <c r="AY52" s="9" t="e">
        <f t="shared" si="62"/>
        <v>#DIV/0!</v>
      </c>
      <c r="AZ52" s="9" t="e">
        <f t="shared" si="34"/>
        <v>#DIV/0!</v>
      </c>
      <c r="BA52" s="9" t="e">
        <f t="shared" si="63"/>
        <v>#DIV/0!</v>
      </c>
      <c r="BB52" s="9" t="e">
        <f t="shared" si="47"/>
        <v>#DIV/0!</v>
      </c>
      <c r="BC52" s="9">
        <f t="shared" si="36"/>
        <v>0</v>
      </c>
      <c r="BD52" s="9">
        <f t="shared" si="37"/>
        <v>0</v>
      </c>
      <c r="BE52" s="36" t="e">
        <f t="shared" si="64"/>
        <v>#DIV/0!</v>
      </c>
      <c r="BF52" s="9" t="e">
        <f t="shared" si="65"/>
        <v>#NUM!</v>
      </c>
      <c r="BG52" s="1"/>
      <c r="BH52" s="11"/>
      <c r="BI52" s="9" t="e">
        <f t="shared" si="38"/>
        <v>#DIV/0!</v>
      </c>
      <c r="BJ52" s="36">
        <f t="shared" si="39"/>
        <v>0</v>
      </c>
      <c r="BK52" s="11"/>
      <c r="BL52" s="11"/>
      <c r="BM52" s="11"/>
      <c r="BN52" s="9">
        <f t="shared" ca="1" si="22"/>
        <v>102.65702920136169</v>
      </c>
      <c r="BO52" s="10"/>
      <c r="BP52" s="9">
        <f t="shared" ca="1" si="23"/>
        <v>2.8487218746050083</v>
      </c>
      <c r="BQ52" s="10"/>
      <c r="BR52" s="132"/>
    </row>
    <row r="53" spans="2:70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5"/>
        <v>0</v>
      </c>
      <c r="N53" s="15"/>
      <c r="O53" s="15"/>
      <c r="P53" s="14">
        <f t="shared" si="25"/>
        <v>0</v>
      </c>
      <c r="Q53" s="15"/>
      <c r="R53" s="14">
        <f t="shared" si="42"/>
        <v>0</v>
      </c>
      <c r="S53" s="14" t="e">
        <f t="shared" si="43"/>
        <v>#DIV/0!</v>
      </c>
      <c r="T53" s="16"/>
      <c r="U53" s="14">
        <f t="shared" si="14"/>
        <v>0</v>
      </c>
      <c r="V53" s="14">
        <f t="shared" si="50"/>
        <v>0</v>
      </c>
      <c r="W53" s="14" t="e">
        <f t="shared" si="16"/>
        <v>#DIV/0!</v>
      </c>
      <c r="X53" s="16"/>
      <c r="Y53" s="14" t="e">
        <f t="shared" si="28"/>
        <v>#DIV/0!</v>
      </c>
      <c r="Z53" s="16"/>
      <c r="AA53" s="14">
        <f t="shared" si="29"/>
        <v>0</v>
      </c>
      <c r="AB53" s="14">
        <f t="shared" si="30"/>
        <v>0</v>
      </c>
      <c r="AC53" s="14" t="str">
        <f t="shared" si="66"/>
        <v>N/A</v>
      </c>
      <c r="AD53" s="14">
        <f t="shared" si="67"/>
        <v>0</v>
      </c>
      <c r="AE53" s="14">
        <f t="shared" si="46"/>
        <v>0</v>
      </c>
      <c r="AF53" s="16"/>
      <c r="AG53" s="14" t="e">
        <f t="shared" si="51"/>
        <v>#DIV/0!</v>
      </c>
      <c r="AH53" s="16"/>
      <c r="AI53" s="14" t="e">
        <f t="shared" si="32"/>
        <v>#NUM!</v>
      </c>
      <c r="AJ53" s="12" t="str">
        <f t="shared" si="52"/>
        <v>N/A</v>
      </c>
      <c r="AK53" s="14" t="e">
        <f t="shared" si="53"/>
        <v>#DIV/0!</v>
      </c>
      <c r="AL53" s="14" t="e">
        <f t="shared" si="54"/>
        <v>#NUM!</v>
      </c>
      <c r="AM53" s="14" t="e">
        <f t="shared" si="55"/>
        <v>#DIV/0!</v>
      </c>
      <c r="AN53" s="14" t="e">
        <f t="shared" si="56"/>
        <v>#NUM!</v>
      </c>
      <c r="AO53" s="14" t="e">
        <f t="shared" si="18"/>
        <v>#NUM!</v>
      </c>
      <c r="AP53" s="14" t="e">
        <f t="shared" si="57"/>
        <v>#DIV/0!</v>
      </c>
      <c r="AQ53" s="15"/>
      <c r="AR53" s="14" t="e">
        <f t="shared" si="58"/>
        <v>#DIV/0!</v>
      </c>
      <c r="AS53" s="16"/>
      <c r="AT53" s="14" t="e">
        <f t="shared" si="59"/>
        <v>#DIV/0!</v>
      </c>
      <c r="AU53" s="14" t="e">
        <f t="shared" si="60"/>
        <v>#DIV/0!</v>
      </c>
      <c r="AV53" s="14" t="e">
        <f t="shared" si="61"/>
        <v>#DIV/0!</v>
      </c>
      <c r="AW53" s="14" t="e">
        <f t="shared" si="48"/>
        <v>#DIV/0!</v>
      </c>
      <c r="AX53" s="12" t="e">
        <f t="shared" si="49"/>
        <v>#DIV/0!</v>
      </c>
      <c r="AY53" s="14" t="e">
        <f t="shared" si="62"/>
        <v>#DIV/0!</v>
      </c>
      <c r="AZ53" s="14" t="e">
        <f t="shared" si="34"/>
        <v>#DIV/0!</v>
      </c>
      <c r="BA53" s="14" t="e">
        <f t="shared" si="63"/>
        <v>#DIV/0!</v>
      </c>
      <c r="BB53" s="14" t="e">
        <f t="shared" si="47"/>
        <v>#DIV/0!</v>
      </c>
      <c r="BC53" s="14">
        <f t="shared" si="36"/>
        <v>0</v>
      </c>
      <c r="BD53" s="14">
        <f t="shared" si="37"/>
        <v>0</v>
      </c>
      <c r="BE53" s="37" t="e">
        <f t="shared" si="64"/>
        <v>#DIV/0!</v>
      </c>
      <c r="BF53" s="14" t="e">
        <f t="shared" si="65"/>
        <v>#NUM!</v>
      </c>
      <c r="BG53" s="21"/>
      <c r="BH53" s="16"/>
      <c r="BI53" s="14" t="e">
        <f t="shared" si="38"/>
        <v>#DIV/0!</v>
      </c>
      <c r="BJ53" s="37">
        <f t="shared" si="39"/>
        <v>0</v>
      </c>
      <c r="BK53" s="16"/>
      <c r="BL53" s="16"/>
      <c r="BM53" s="16"/>
      <c r="BN53" s="14">
        <f t="shared" ca="1" si="22"/>
        <v>-1.7790127807643614</v>
      </c>
      <c r="BO53" s="15"/>
      <c r="BP53" s="14">
        <f t="shared" ca="1" si="23"/>
        <v>2.6957053723552296</v>
      </c>
      <c r="BQ53" s="15"/>
      <c r="BR53" s="132"/>
    </row>
    <row r="54" spans="2:70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5"/>
        <v>0</v>
      </c>
      <c r="N54" s="10"/>
      <c r="O54" s="10"/>
      <c r="P54" s="9">
        <f t="shared" si="25"/>
        <v>0</v>
      </c>
      <c r="Q54" s="10"/>
      <c r="R54" s="9">
        <f t="shared" si="42"/>
        <v>0</v>
      </c>
      <c r="S54" s="9" t="e">
        <f t="shared" si="43"/>
        <v>#DIV/0!</v>
      </c>
      <c r="T54" s="11"/>
      <c r="U54" s="9">
        <f t="shared" si="14"/>
        <v>0</v>
      </c>
      <c r="V54" s="9">
        <f t="shared" si="50"/>
        <v>0</v>
      </c>
      <c r="W54" s="9" t="e">
        <f t="shared" si="16"/>
        <v>#DIV/0!</v>
      </c>
      <c r="X54" s="11"/>
      <c r="Y54" s="9" t="e">
        <f t="shared" si="28"/>
        <v>#DIV/0!</v>
      </c>
      <c r="Z54" s="11"/>
      <c r="AA54" s="9">
        <f t="shared" si="29"/>
        <v>0</v>
      </c>
      <c r="AB54" s="9">
        <f t="shared" si="30"/>
        <v>0</v>
      </c>
      <c r="AC54" s="9" t="str">
        <f t="shared" si="66"/>
        <v>N/A</v>
      </c>
      <c r="AD54" s="9">
        <f t="shared" si="67"/>
        <v>0</v>
      </c>
      <c r="AE54" s="9">
        <f t="shared" si="46"/>
        <v>0</v>
      </c>
      <c r="AF54" s="11"/>
      <c r="AG54" s="9" t="e">
        <f t="shared" si="51"/>
        <v>#DIV/0!</v>
      </c>
      <c r="AH54" s="11"/>
      <c r="AI54" s="9" t="e">
        <f t="shared" si="32"/>
        <v>#NUM!</v>
      </c>
      <c r="AJ54" s="12" t="str">
        <f t="shared" si="52"/>
        <v>N/A</v>
      </c>
      <c r="AK54" s="9" t="e">
        <f t="shared" si="53"/>
        <v>#DIV/0!</v>
      </c>
      <c r="AL54" s="9" t="e">
        <f t="shared" si="54"/>
        <v>#NUM!</v>
      </c>
      <c r="AM54" s="9" t="e">
        <f t="shared" si="55"/>
        <v>#DIV/0!</v>
      </c>
      <c r="AN54" s="9" t="e">
        <f t="shared" si="56"/>
        <v>#NUM!</v>
      </c>
      <c r="AO54" s="9" t="e">
        <f t="shared" si="18"/>
        <v>#NUM!</v>
      </c>
      <c r="AP54" s="9" t="e">
        <f t="shared" si="57"/>
        <v>#DIV/0!</v>
      </c>
      <c r="AQ54" s="10"/>
      <c r="AR54" s="9" t="e">
        <f t="shared" si="58"/>
        <v>#DIV/0!</v>
      </c>
      <c r="AS54" s="11"/>
      <c r="AT54" s="9" t="e">
        <f t="shared" si="59"/>
        <v>#DIV/0!</v>
      </c>
      <c r="AU54" s="9" t="e">
        <f t="shared" si="60"/>
        <v>#DIV/0!</v>
      </c>
      <c r="AV54" s="9" t="e">
        <f t="shared" si="61"/>
        <v>#DIV/0!</v>
      </c>
      <c r="AW54" s="9" t="e">
        <f t="shared" si="48"/>
        <v>#DIV/0!</v>
      </c>
      <c r="AX54" s="12" t="e">
        <f t="shared" si="49"/>
        <v>#DIV/0!</v>
      </c>
      <c r="AY54" s="9" t="e">
        <f t="shared" si="62"/>
        <v>#DIV/0!</v>
      </c>
      <c r="AZ54" s="9" t="e">
        <f t="shared" si="34"/>
        <v>#DIV/0!</v>
      </c>
      <c r="BA54" s="9" t="e">
        <f t="shared" si="63"/>
        <v>#DIV/0!</v>
      </c>
      <c r="BB54" s="9" t="e">
        <f t="shared" si="47"/>
        <v>#DIV/0!</v>
      </c>
      <c r="BC54" s="9">
        <f t="shared" si="36"/>
        <v>0</v>
      </c>
      <c r="BD54" s="9">
        <f t="shared" si="37"/>
        <v>0</v>
      </c>
      <c r="BE54" s="36" t="e">
        <f t="shared" si="64"/>
        <v>#DIV/0!</v>
      </c>
      <c r="BF54" s="9" t="e">
        <f t="shared" si="65"/>
        <v>#NUM!</v>
      </c>
      <c r="BG54" s="1"/>
      <c r="BH54" s="11"/>
      <c r="BI54" s="9" t="e">
        <f t="shared" si="38"/>
        <v>#DIV/0!</v>
      </c>
      <c r="BJ54" s="36">
        <f t="shared" si="39"/>
        <v>0</v>
      </c>
      <c r="BK54" s="11"/>
      <c r="BL54" s="11"/>
      <c r="BM54" s="11"/>
      <c r="BN54" s="9">
        <f t="shared" ca="1" si="22"/>
        <v>55.862461471307853</v>
      </c>
      <c r="BO54" s="10"/>
      <c r="BP54" s="9">
        <f t="shared" ca="1" si="23"/>
        <v>-2.390267089573002</v>
      </c>
      <c r="BQ54" s="10"/>
      <c r="BR54" s="132"/>
    </row>
    <row r="55" spans="2:70" x14ac:dyDescent="0.35">
      <c r="B55" s="26" t="s">
        <v>520</v>
      </c>
      <c r="C55" s="57">
        <f>64.4*100*C52^6/(C53*(F8+H8)^2)</f>
        <v>2.0265899964682688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5"/>
        <v>0</v>
      </c>
      <c r="N55" s="15"/>
      <c r="O55" s="15"/>
      <c r="P55" s="14">
        <f t="shared" si="25"/>
        <v>0</v>
      </c>
      <c r="Q55" s="15"/>
      <c r="R55" s="14">
        <f t="shared" si="42"/>
        <v>0</v>
      </c>
      <c r="S55" s="14" t="e">
        <f t="shared" si="43"/>
        <v>#DIV/0!</v>
      </c>
      <c r="T55" s="16"/>
      <c r="U55" s="14">
        <f t="shared" si="14"/>
        <v>0</v>
      </c>
      <c r="V55" s="14">
        <f t="shared" si="50"/>
        <v>0</v>
      </c>
      <c r="W55" s="14" t="e">
        <f t="shared" si="16"/>
        <v>#DIV/0!</v>
      </c>
      <c r="X55" s="16"/>
      <c r="Y55" s="14" t="e">
        <f t="shared" si="28"/>
        <v>#DIV/0!</v>
      </c>
      <c r="Z55" s="16"/>
      <c r="AA55" s="14">
        <f t="shared" si="29"/>
        <v>0</v>
      </c>
      <c r="AB55" s="14">
        <f t="shared" si="30"/>
        <v>0</v>
      </c>
      <c r="AC55" s="14" t="str">
        <f t="shared" si="66"/>
        <v>N/A</v>
      </c>
      <c r="AD55" s="14">
        <f t="shared" si="67"/>
        <v>0</v>
      </c>
      <c r="AE55" s="14">
        <f t="shared" si="46"/>
        <v>0</v>
      </c>
      <c r="AF55" s="16"/>
      <c r="AG55" s="14" t="e">
        <f t="shared" si="51"/>
        <v>#DIV/0!</v>
      </c>
      <c r="AH55" s="16"/>
      <c r="AI55" s="14" t="e">
        <f t="shared" si="32"/>
        <v>#NUM!</v>
      </c>
      <c r="AJ55" s="12" t="str">
        <f t="shared" si="52"/>
        <v>N/A</v>
      </c>
      <c r="AK55" s="14" t="e">
        <f t="shared" si="53"/>
        <v>#DIV/0!</v>
      </c>
      <c r="AL55" s="14" t="e">
        <f t="shared" si="54"/>
        <v>#NUM!</v>
      </c>
      <c r="AM55" s="14" t="e">
        <f t="shared" si="55"/>
        <v>#DIV/0!</v>
      </c>
      <c r="AN55" s="14" t="e">
        <f t="shared" si="56"/>
        <v>#NUM!</v>
      </c>
      <c r="AO55" s="14" t="e">
        <f t="shared" si="18"/>
        <v>#NUM!</v>
      </c>
      <c r="AP55" s="14" t="e">
        <f t="shared" si="57"/>
        <v>#DIV/0!</v>
      </c>
      <c r="AQ55" s="15"/>
      <c r="AR55" s="14" t="e">
        <f t="shared" si="58"/>
        <v>#DIV/0!</v>
      </c>
      <c r="AS55" s="16"/>
      <c r="AT55" s="14" t="e">
        <f t="shared" si="59"/>
        <v>#DIV/0!</v>
      </c>
      <c r="AU55" s="14" t="e">
        <f t="shared" si="60"/>
        <v>#DIV/0!</v>
      </c>
      <c r="AV55" s="14" t="e">
        <f t="shared" si="61"/>
        <v>#DIV/0!</v>
      </c>
      <c r="AW55" s="14" t="e">
        <f t="shared" si="48"/>
        <v>#DIV/0!</v>
      </c>
      <c r="AX55" s="12" t="e">
        <f t="shared" si="49"/>
        <v>#DIV/0!</v>
      </c>
      <c r="AY55" s="14" t="e">
        <f t="shared" si="62"/>
        <v>#DIV/0!</v>
      </c>
      <c r="AZ55" s="14" t="e">
        <f t="shared" si="34"/>
        <v>#DIV/0!</v>
      </c>
      <c r="BA55" s="14" t="e">
        <f t="shared" si="63"/>
        <v>#DIV/0!</v>
      </c>
      <c r="BB55" s="14" t="e">
        <f t="shared" si="47"/>
        <v>#DIV/0!</v>
      </c>
      <c r="BC55" s="14">
        <f t="shared" si="36"/>
        <v>0</v>
      </c>
      <c r="BD55" s="14">
        <f t="shared" si="37"/>
        <v>0</v>
      </c>
      <c r="BE55" s="37" t="e">
        <f t="shared" si="64"/>
        <v>#DIV/0!</v>
      </c>
      <c r="BF55" s="14" t="e">
        <f t="shared" si="65"/>
        <v>#NUM!</v>
      </c>
      <c r="BG55" s="21"/>
      <c r="BH55" s="16"/>
      <c r="BI55" s="14" t="e">
        <f t="shared" si="38"/>
        <v>#DIV/0!</v>
      </c>
      <c r="BJ55" s="37">
        <f t="shared" si="39"/>
        <v>0</v>
      </c>
      <c r="BK55" s="16"/>
      <c r="BL55" s="16"/>
      <c r="BM55" s="16"/>
      <c r="BN55" s="14">
        <f t="shared" ca="1" si="22"/>
        <v>-93.387727987928869</v>
      </c>
      <c r="BO55" s="15"/>
      <c r="BP55" s="14">
        <f t="shared" ca="1" si="23"/>
        <v>1.6188610785464608</v>
      </c>
      <c r="BQ55" s="15"/>
      <c r="BR55" s="132"/>
    </row>
    <row r="56" spans="2:70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5"/>
        <v>0</v>
      </c>
      <c r="N56" s="10"/>
      <c r="O56" s="10"/>
      <c r="P56" s="9">
        <f t="shared" si="25"/>
        <v>0</v>
      </c>
      <c r="Q56" s="10"/>
      <c r="R56" s="9">
        <f t="shared" si="42"/>
        <v>0</v>
      </c>
      <c r="S56" s="9" t="e">
        <f t="shared" si="43"/>
        <v>#DIV/0!</v>
      </c>
      <c r="T56" s="11"/>
      <c r="U56" s="9">
        <f t="shared" si="14"/>
        <v>0</v>
      </c>
      <c r="V56" s="9">
        <f t="shared" si="50"/>
        <v>0</v>
      </c>
      <c r="W56" s="9" t="e">
        <f t="shared" si="16"/>
        <v>#DIV/0!</v>
      </c>
      <c r="X56" s="11"/>
      <c r="Y56" s="9" t="e">
        <f t="shared" si="28"/>
        <v>#DIV/0!</v>
      </c>
      <c r="Z56" s="11"/>
      <c r="AA56" s="9">
        <f t="shared" si="29"/>
        <v>0</v>
      </c>
      <c r="AB56" s="9">
        <f t="shared" si="30"/>
        <v>0</v>
      </c>
      <c r="AC56" s="9" t="str">
        <f t="shared" si="66"/>
        <v>N/A</v>
      </c>
      <c r="AD56" s="9">
        <f t="shared" si="67"/>
        <v>0</v>
      </c>
      <c r="AE56" s="9">
        <f t="shared" si="46"/>
        <v>0</v>
      </c>
      <c r="AF56" s="11"/>
      <c r="AG56" s="9" t="e">
        <f t="shared" si="51"/>
        <v>#DIV/0!</v>
      </c>
      <c r="AH56" s="11"/>
      <c r="AI56" s="9" t="e">
        <f t="shared" si="32"/>
        <v>#NUM!</v>
      </c>
      <c r="AJ56" s="12" t="str">
        <f t="shared" si="52"/>
        <v>N/A</v>
      </c>
      <c r="AK56" s="9" t="e">
        <f t="shared" si="53"/>
        <v>#DIV/0!</v>
      </c>
      <c r="AL56" s="9" t="e">
        <f t="shared" si="54"/>
        <v>#NUM!</v>
      </c>
      <c r="AM56" s="9" t="e">
        <f t="shared" si="55"/>
        <v>#DIV/0!</v>
      </c>
      <c r="AN56" s="9" t="e">
        <f t="shared" si="56"/>
        <v>#NUM!</v>
      </c>
      <c r="AO56" s="9" t="e">
        <f t="shared" si="18"/>
        <v>#NUM!</v>
      </c>
      <c r="AP56" s="9" t="e">
        <f t="shared" si="57"/>
        <v>#DIV/0!</v>
      </c>
      <c r="AQ56" s="10"/>
      <c r="AR56" s="9" t="e">
        <f t="shared" si="58"/>
        <v>#DIV/0!</v>
      </c>
      <c r="AS56" s="11"/>
      <c r="AT56" s="9" t="e">
        <f t="shared" si="59"/>
        <v>#DIV/0!</v>
      </c>
      <c r="AU56" s="9" t="e">
        <f t="shared" si="60"/>
        <v>#DIV/0!</v>
      </c>
      <c r="AV56" s="9" t="e">
        <f t="shared" si="61"/>
        <v>#DIV/0!</v>
      </c>
      <c r="AW56" s="9" t="e">
        <f t="shared" si="48"/>
        <v>#DIV/0!</v>
      </c>
      <c r="AX56" s="12" t="e">
        <f t="shared" si="49"/>
        <v>#DIV/0!</v>
      </c>
      <c r="AY56" s="9" t="e">
        <f t="shared" si="62"/>
        <v>#DIV/0!</v>
      </c>
      <c r="AZ56" s="9" t="e">
        <f t="shared" si="34"/>
        <v>#DIV/0!</v>
      </c>
      <c r="BA56" s="9" t="e">
        <f t="shared" si="63"/>
        <v>#DIV/0!</v>
      </c>
      <c r="BB56" s="9" t="e">
        <f t="shared" si="47"/>
        <v>#DIV/0!</v>
      </c>
      <c r="BC56" s="9">
        <f t="shared" si="36"/>
        <v>0</v>
      </c>
      <c r="BD56" s="9">
        <f t="shared" si="37"/>
        <v>0</v>
      </c>
      <c r="BE56" s="36" t="e">
        <f t="shared" si="64"/>
        <v>#DIV/0!</v>
      </c>
      <c r="BF56" s="9" t="e">
        <f t="shared" si="65"/>
        <v>#NUM!</v>
      </c>
      <c r="BG56" s="1"/>
      <c r="BH56" s="11"/>
      <c r="BI56" s="9" t="e">
        <f t="shared" si="38"/>
        <v>#DIV/0!</v>
      </c>
      <c r="BJ56" s="36">
        <f t="shared" si="39"/>
        <v>0</v>
      </c>
      <c r="BK56" s="11"/>
      <c r="BL56" s="11"/>
      <c r="BM56" s="11"/>
      <c r="BN56" s="9">
        <f t="shared" ca="1" si="22"/>
        <v>140.8364646806952</v>
      </c>
      <c r="BO56" s="10"/>
      <c r="BP56" s="9">
        <f t="shared" ca="1" si="23"/>
        <v>-2.7682387102182191</v>
      </c>
      <c r="BQ56" s="10"/>
      <c r="BR56" s="132"/>
    </row>
    <row r="57" spans="2:70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5"/>
        <v>0</v>
      </c>
      <c r="N57" s="15"/>
      <c r="O57" s="15"/>
      <c r="P57" s="14">
        <f t="shared" si="25"/>
        <v>0</v>
      </c>
      <c r="Q57" s="15"/>
      <c r="R57" s="14">
        <f t="shared" si="42"/>
        <v>0</v>
      </c>
      <c r="S57" s="14" t="e">
        <f t="shared" si="43"/>
        <v>#DIV/0!</v>
      </c>
      <c r="T57" s="16"/>
      <c r="U57" s="14">
        <f t="shared" si="14"/>
        <v>0</v>
      </c>
      <c r="V57" s="14">
        <f t="shared" si="50"/>
        <v>0</v>
      </c>
      <c r="W57" s="14" t="e">
        <f t="shared" si="16"/>
        <v>#DIV/0!</v>
      </c>
      <c r="X57" s="16"/>
      <c r="Y57" s="14" t="e">
        <f t="shared" si="28"/>
        <v>#DIV/0!</v>
      </c>
      <c r="Z57" s="16"/>
      <c r="AA57" s="14">
        <f t="shared" si="29"/>
        <v>0</v>
      </c>
      <c r="AB57" s="14">
        <f t="shared" si="30"/>
        <v>0</v>
      </c>
      <c r="AC57" s="14" t="str">
        <f t="shared" si="66"/>
        <v>N/A</v>
      </c>
      <c r="AD57" s="14">
        <f t="shared" si="67"/>
        <v>0</v>
      </c>
      <c r="AE57" s="14">
        <f t="shared" si="46"/>
        <v>0</v>
      </c>
      <c r="AF57" s="16"/>
      <c r="AG57" s="14" t="e">
        <f t="shared" si="51"/>
        <v>#DIV/0!</v>
      </c>
      <c r="AH57" s="16"/>
      <c r="AI57" s="14" t="e">
        <f t="shared" si="32"/>
        <v>#NUM!</v>
      </c>
      <c r="AJ57" s="12" t="str">
        <f t="shared" si="52"/>
        <v>N/A</v>
      </c>
      <c r="AK57" s="14" t="e">
        <f t="shared" si="53"/>
        <v>#DIV/0!</v>
      </c>
      <c r="AL57" s="14" t="e">
        <f t="shared" si="54"/>
        <v>#NUM!</v>
      </c>
      <c r="AM57" s="14" t="e">
        <f t="shared" si="55"/>
        <v>#DIV/0!</v>
      </c>
      <c r="AN57" s="14" t="e">
        <f t="shared" si="56"/>
        <v>#NUM!</v>
      </c>
      <c r="AO57" s="14" t="e">
        <f t="shared" si="18"/>
        <v>#NUM!</v>
      </c>
      <c r="AP57" s="14" t="e">
        <f t="shared" si="57"/>
        <v>#DIV/0!</v>
      </c>
      <c r="AQ57" s="15"/>
      <c r="AR57" s="14" t="e">
        <f t="shared" si="58"/>
        <v>#DIV/0!</v>
      </c>
      <c r="AS57" s="16"/>
      <c r="AT57" s="14" t="e">
        <f t="shared" si="59"/>
        <v>#DIV/0!</v>
      </c>
      <c r="AU57" s="14" t="e">
        <f t="shared" si="60"/>
        <v>#DIV/0!</v>
      </c>
      <c r="AV57" s="14" t="e">
        <f t="shared" si="61"/>
        <v>#DIV/0!</v>
      </c>
      <c r="AW57" s="14" t="e">
        <f t="shared" si="48"/>
        <v>#DIV/0!</v>
      </c>
      <c r="AX57" s="12" t="e">
        <f t="shared" si="49"/>
        <v>#DIV/0!</v>
      </c>
      <c r="AY57" s="14" t="e">
        <f t="shared" si="62"/>
        <v>#DIV/0!</v>
      </c>
      <c r="AZ57" s="14" t="e">
        <f t="shared" si="34"/>
        <v>#DIV/0!</v>
      </c>
      <c r="BA57" s="14" t="e">
        <f t="shared" si="63"/>
        <v>#DIV/0!</v>
      </c>
      <c r="BB57" s="14" t="e">
        <f t="shared" si="47"/>
        <v>#DIV/0!</v>
      </c>
      <c r="BC57" s="14">
        <f t="shared" si="36"/>
        <v>0</v>
      </c>
      <c r="BD57" s="14">
        <f t="shared" si="37"/>
        <v>0</v>
      </c>
      <c r="BE57" s="37" t="e">
        <f t="shared" si="64"/>
        <v>#DIV/0!</v>
      </c>
      <c r="BF57" s="14" t="e">
        <f t="shared" si="65"/>
        <v>#NUM!</v>
      </c>
      <c r="BG57" s="21"/>
      <c r="BH57" s="16"/>
      <c r="BI57" s="14" t="e">
        <f t="shared" si="38"/>
        <v>#DIV/0!</v>
      </c>
      <c r="BJ57" s="37">
        <f t="shared" si="39"/>
        <v>0</v>
      </c>
      <c r="BK57" s="16"/>
      <c r="BL57" s="16"/>
      <c r="BM57" s="16"/>
      <c r="BN57" s="14">
        <f t="shared" ca="1" si="22"/>
        <v>61.093706653772159</v>
      </c>
      <c r="BO57" s="15"/>
      <c r="BP57" s="14">
        <f t="shared" ca="1" si="23"/>
        <v>2.276860610041072</v>
      </c>
      <c r="BQ57" s="15"/>
      <c r="BR57" s="132"/>
    </row>
    <row r="58" spans="2:70" x14ac:dyDescent="0.35">
      <c r="L58" s="8"/>
      <c r="M58" s="9">
        <f t="shared" si="45"/>
        <v>0</v>
      </c>
      <c r="N58" s="10"/>
      <c r="O58" s="10"/>
      <c r="P58" s="9">
        <f t="shared" si="25"/>
        <v>0</v>
      </c>
      <c r="Q58" s="10"/>
      <c r="R58" s="9">
        <f t="shared" si="42"/>
        <v>0</v>
      </c>
      <c r="S58" s="9" t="e">
        <f t="shared" si="43"/>
        <v>#DIV/0!</v>
      </c>
      <c r="T58" s="11"/>
      <c r="U58" s="9">
        <f t="shared" si="14"/>
        <v>0</v>
      </c>
      <c r="V58" s="9">
        <f t="shared" si="50"/>
        <v>0</v>
      </c>
      <c r="W58" s="9" t="e">
        <f t="shared" si="16"/>
        <v>#DIV/0!</v>
      </c>
      <c r="X58" s="11"/>
      <c r="Y58" s="9" t="e">
        <f t="shared" si="28"/>
        <v>#DIV/0!</v>
      </c>
      <c r="Z58" s="11"/>
      <c r="AA58" s="9">
        <f t="shared" si="29"/>
        <v>0</v>
      </c>
      <c r="AB58" s="9">
        <f t="shared" si="30"/>
        <v>0</v>
      </c>
      <c r="AC58" s="9" t="str">
        <f t="shared" si="66"/>
        <v>N/A</v>
      </c>
      <c r="AD58" s="9">
        <f t="shared" si="67"/>
        <v>0</v>
      </c>
      <c r="AE58" s="9">
        <f t="shared" si="46"/>
        <v>0</v>
      </c>
      <c r="AF58" s="11"/>
      <c r="AG58" s="9" t="e">
        <f t="shared" si="51"/>
        <v>#DIV/0!</v>
      </c>
      <c r="AH58" s="11"/>
      <c r="AI58" s="9" t="e">
        <f t="shared" si="32"/>
        <v>#NUM!</v>
      </c>
      <c r="AJ58" s="12" t="str">
        <f t="shared" si="52"/>
        <v>N/A</v>
      </c>
      <c r="AK58" s="9" t="e">
        <f t="shared" si="53"/>
        <v>#DIV/0!</v>
      </c>
      <c r="AL58" s="9" t="e">
        <f t="shared" si="54"/>
        <v>#NUM!</v>
      </c>
      <c r="AM58" s="9" t="e">
        <f t="shared" si="55"/>
        <v>#DIV/0!</v>
      </c>
      <c r="AN58" s="9" t="e">
        <f t="shared" si="56"/>
        <v>#NUM!</v>
      </c>
      <c r="AO58" s="9" t="e">
        <f t="shared" si="18"/>
        <v>#NUM!</v>
      </c>
      <c r="AP58" s="9" t="e">
        <f t="shared" si="57"/>
        <v>#DIV/0!</v>
      </c>
      <c r="AQ58" s="10"/>
      <c r="AR58" s="9" t="e">
        <f t="shared" si="58"/>
        <v>#DIV/0!</v>
      </c>
      <c r="AS58" s="11"/>
      <c r="AT58" s="9" t="e">
        <f t="shared" si="59"/>
        <v>#DIV/0!</v>
      </c>
      <c r="AU58" s="9" t="e">
        <f t="shared" si="60"/>
        <v>#DIV/0!</v>
      </c>
      <c r="AV58" s="9" t="e">
        <f t="shared" si="61"/>
        <v>#DIV/0!</v>
      </c>
      <c r="AW58" s="9" t="e">
        <f t="shared" si="48"/>
        <v>#DIV/0!</v>
      </c>
      <c r="AX58" s="12" t="e">
        <f t="shared" si="49"/>
        <v>#DIV/0!</v>
      </c>
      <c r="AY58" s="9" t="e">
        <f t="shared" si="62"/>
        <v>#DIV/0!</v>
      </c>
      <c r="AZ58" s="9" t="e">
        <f t="shared" si="34"/>
        <v>#DIV/0!</v>
      </c>
      <c r="BA58" s="9" t="e">
        <f t="shared" si="63"/>
        <v>#DIV/0!</v>
      </c>
      <c r="BB58" s="9" t="e">
        <f t="shared" si="47"/>
        <v>#DIV/0!</v>
      </c>
      <c r="BC58" s="9">
        <f t="shared" si="36"/>
        <v>0</v>
      </c>
      <c r="BD58" s="9">
        <f t="shared" si="37"/>
        <v>0</v>
      </c>
      <c r="BE58" s="36" t="e">
        <f t="shared" si="64"/>
        <v>#DIV/0!</v>
      </c>
      <c r="BF58" s="9" t="e">
        <f t="shared" si="65"/>
        <v>#NUM!</v>
      </c>
      <c r="BG58" s="1"/>
      <c r="BH58" s="11"/>
      <c r="BI58" s="9" t="e">
        <f t="shared" si="38"/>
        <v>#DIV/0!</v>
      </c>
      <c r="BJ58" s="36">
        <f t="shared" si="39"/>
        <v>0</v>
      </c>
      <c r="BK58" s="11"/>
      <c r="BL58" s="11"/>
      <c r="BM58" s="11"/>
      <c r="BN58" s="9">
        <f t="shared" ca="1" si="22"/>
        <v>20.183492525781674</v>
      </c>
      <c r="BO58" s="10"/>
      <c r="BP58" s="9">
        <f t="shared" ca="1" si="23"/>
        <v>0.57932320253552394</v>
      </c>
      <c r="BQ58" s="10"/>
      <c r="BR58" s="132"/>
    </row>
    <row r="59" spans="2:70" x14ac:dyDescent="0.35">
      <c r="B59" t="s">
        <v>329</v>
      </c>
      <c r="L59" s="13"/>
      <c r="M59" s="14">
        <f t="shared" si="45"/>
        <v>0</v>
      </c>
      <c r="N59" s="15"/>
      <c r="O59" s="15"/>
      <c r="P59" s="14">
        <f t="shared" si="25"/>
        <v>0</v>
      </c>
      <c r="Q59" s="15"/>
      <c r="R59" s="14">
        <f t="shared" si="42"/>
        <v>0</v>
      </c>
      <c r="S59" s="14" t="e">
        <f t="shared" si="43"/>
        <v>#DIV/0!</v>
      </c>
      <c r="T59" s="16"/>
      <c r="U59" s="14">
        <f t="shared" si="14"/>
        <v>0</v>
      </c>
      <c r="V59" s="14">
        <f t="shared" si="50"/>
        <v>0</v>
      </c>
      <c r="W59" s="14" t="e">
        <f t="shared" si="16"/>
        <v>#DIV/0!</v>
      </c>
      <c r="X59" s="16"/>
      <c r="Y59" s="14" t="e">
        <f t="shared" si="28"/>
        <v>#DIV/0!</v>
      </c>
      <c r="Z59" s="16"/>
      <c r="AA59" s="14">
        <f t="shared" si="29"/>
        <v>0</v>
      </c>
      <c r="AB59" s="14">
        <f t="shared" si="30"/>
        <v>0</v>
      </c>
      <c r="AC59" s="14" t="str">
        <f t="shared" si="66"/>
        <v>N/A</v>
      </c>
      <c r="AD59" s="14">
        <f t="shared" si="67"/>
        <v>0</v>
      </c>
      <c r="AE59" s="14">
        <f t="shared" si="46"/>
        <v>0</v>
      </c>
      <c r="AF59" s="16"/>
      <c r="AG59" s="14" t="e">
        <f t="shared" si="51"/>
        <v>#DIV/0!</v>
      </c>
      <c r="AH59" s="16"/>
      <c r="AI59" s="14" t="e">
        <f t="shared" si="32"/>
        <v>#NUM!</v>
      </c>
      <c r="AJ59" s="12" t="str">
        <f t="shared" si="52"/>
        <v>N/A</v>
      </c>
      <c r="AK59" s="14" t="e">
        <f t="shared" si="53"/>
        <v>#DIV/0!</v>
      </c>
      <c r="AL59" s="14" t="e">
        <f t="shared" si="54"/>
        <v>#NUM!</v>
      </c>
      <c r="AM59" s="14" t="e">
        <f t="shared" si="55"/>
        <v>#DIV/0!</v>
      </c>
      <c r="AN59" s="14" t="e">
        <f t="shared" si="56"/>
        <v>#NUM!</v>
      </c>
      <c r="AO59" s="14" t="e">
        <f t="shared" si="18"/>
        <v>#NUM!</v>
      </c>
      <c r="AP59" s="14" t="e">
        <f t="shared" si="57"/>
        <v>#DIV/0!</v>
      </c>
      <c r="AQ59" s="15"/>
      <c r="AR59" s="14" t="e">
        <f t="shared" si="58"/>
        <v>#DIV/0!</v>
      </c>
      <c r="AS59" s="16"/>
      <c r="AT59" s="14" t="e">
        <f t="shared" si="59"/>
        <v>#DIV/0!</v>
      </c>
      <c r="AU59" s="14" t="e">
        <f t="shared" si="60"/>
        <v>#DIV/0!</v>
      </c>
      <c r="AV59" s="14" t="e">
        <f t="shared" si="61"/>
        <v>#DIV/0!</v>
      </c>
      <c r="AW59" s="14" t="e">
        <f t="shared" si="48"/>
        <v>#DIV/0!</v>
      </c>
      <c r="AX59" s="12" t="e">
        <f t="shared" si="49"/>
        <v>#DIV/0!</v>
      </c>
      <c r="AY59" s="14" t="e">
        <f t="shared" si="62"/>
        <v>#DIV/0!</v>
      </c>
      <c r="AZ59" s="14" t="e">
        <f t="shared" si="34"/>
        <v>#DIV/0!</v>
      </c>
      <c r="BA59" s="14" t="e">
        <f t="shared" si="63"/>
        <v>#DIV/0!</v>
      </c>
      <c r="BB59" s="14" t="e">
        <f t="shared" si="47"/>
        <v>#DIV/0!</v>
      </c>
      <c r="BC59" s="14">
        <f t="shared" si="36"/>
        <v>0</v>
      </c>
      <c r="BD59" s="14">
        <f t="shared" si="37"/>
        <v>0</v>
      </c>
      <c r="BE59" s="37" t="e">
        <f t="shared" si="64"/>
        <v>#DIV/0!</v>
      </c>
      <c r="BF59" s="14" t="e">
        <f t="shared" si="65"/>
        <v>#NUM!</v>
      </c>
      <c r="BG59" s="21"/>
      <c r="BH59" s="16"/>
      <c r="BI59" s="14" t="e">
        <f t="shared" si="38"/>
        <v>#DIV/0!</v>
      </c>
      <c r="BJ59" s="37">
        <f t="shared" si="39"/>
        <v>0</v>
      </c>
      <c r="BK59" s="16"/>
      <c r="BL59" s="16"/>
      <c r="BM59" s="16"/>
      <c r="BN59" s="14">
        <f t="shared" ca="1" si="22"/>
        <v>-125.93557321993924</v>
      </c>
      <c r="BO59" s="15"/>
      <c r="BP59" s="14">
        <f t="shared" ca="1" si="23"/>
        <v>0.80212883317781891</v>
      </c>
      <c r="BQ59" s="15"/>
      <c r="BR59" s="132"/>
    </row>
    <row r="60" spans="2:70" x14ac:dyDescent="0.35">
      <c r="B60" t="s">
        <v>528</v>
      </c>
      <c r="L60" s="8"/>
      <c r="M60" s="9">
        <f t="shared" si="45"/>
        <v>0</v>
      </c>
      <c r="N60" s="10"/>
      <c r="O60" s="10"/>
      <c r="P60" s="9">
        <f t="shared" si="25"/>
        <v>0</v>
      </c>
      <c r="Q60" s="10"/>
      <c r="R60" s="9">
        <f t="shared" si="42"/>
        <v>0</v>
      </c>
      <c r="S60" s="9" t="e">
        <f t="shared" si="43"/>
        <v>#DIV/0!</v>
      </c>
      <c r="T60" s="11"/>
      <c r="U60" s="9">
        <f t="shared" si="14"/>
        <v>0</v>
      </c>
      <c r="V60" s="9">
        <f t="shared" si="50"/>
        <v>0</v>
      </c>
      <c r="W60" s="9" t="e">
        <f t="shared" si="16"/>
        <v>#DIV/0!</v>
      </c>
      <c r="X60" s="11"/>
      <c r="Y60" s="9" t="e">
        <f t="shared" si="28"/>
        <v>#DIV/0!</v>
      </c>
      <c r="Z60" s="11"/>
      <c r="AA60" s="9">
        <f t="shared" si="29"/>
        <v>0</v>
      </c>
      <c r="AB60" s="9">
        <f t="shared" si="30"/>
        <v>0</v>
      </c>
      <c r="AC60" s="9" t="str">
        <f t="shared" si="66"/>
        <v>N/A</v>
      </c>
      <c r="AD60" s="9">
        <f t="shared" si="67"/>
        <v>0</v>
      </c>
      <c r="AE60" s="9">
        <f t="shared" si="46"/>
        <v>0</v>
      </c>
      <c r="AF60" s="11"/>
      <c r="AG60" s="9" t="e">
        <f t="shared" si="51"/>
        <v>#DIV/0!</v>
      </c>
      <c r="AH60" s="11"/>
      <c r="AI60" s="9" t="e">
        <f t="shared" si="32"/>
        <v>#NUM!</v>
      </c>
      <c r="AJ60" s="12" t="str">
        <f t="shared" si="52"/>
        <v>N/A</v>
      </c>
      <c r="AK60" s="9" t="e">
        <f t="shared" si="53"/>
        <v>#DIV/0!</v>
      </c>
      <c r="AL60" s="9" t="e">
        <f t="shared" si="54"/>
        <v>#NUM!</v>
      </c>
      <c r="AM60" s="9" t="e">
        <f t="shared" si="55"/>
        <v>#DIV/0!</v>
      </c>
      <c r="AN60" s="9" t="e">
        <f t="shared" si="56"/>
        <v>#NUM!</v>
      </c>
      <c r="AO60" s="9" t="e">
        <f t="shared" si="18"/>
        <v>#NUM!</v>
      </c>
      <c r="AP60" s="9" t="e">
        <f t="shared" si="57"/>
        <v>#DIV/0!</v>
      </c>
      <c r="AQ60" s="10"/>
      <c r="AR60" s="9" t="e">
        <f t="shared" si="58"/>
        <v>#DIV/0!</v>
      </c>
      <c r="AS60" s="11"/>
      <c r="AT60" s="9" t="e">
        <f t="shared" si="59"/>
        <v>#DIV/0!</v>
      </c>
      <c r="AU60" s="9" t="e">
        <f t="shared" si="60"/>
        <v>#DIV/0!</v>
      </c>
      <c r="AV60" s="9" t="e">
        <f t="shared" si="61"/>
        <v>#DIV/0!</v>
      </c>
      <c r="AW60" s="9" t="e">
        <f t="shared" si="48"/>
        <v>#DIV/0!</v>
      </c>
      <c r="AX60" s="12" t="e">
        <f t="shared" si="49"/>
        <v>#DIV/0!</v>
      </c>
      <c r="AY60" s="9" t="e">
        <f t="shared" si="62"/>
        <v>#DIV/0!</v>
      </c>
      <c r="AZ60" s="9" t="e">
        <f t="shared" si="34"/>
        <v>#DIV/0!</v>
      </c>
      <c r="BA60" s="9" t="e">
        <f t="shared" si="63"/>
        <v>#DIV/0!</v>
      </c>
      <c r="BB60" s="9" t="e">
        <f t="shared" si="47"/>
        <v>#DIV/0!</v>
      </c>
      <c r="BC60" s="9">
        <f t="shared" si="36"/>
        <v>0</v>
      </c>
      <c r="BD60" s="9">
        <f t="shared" si="37"/>
        <v>0</v>
      </c>
      <c r="BE60" s="36" t="e">
        <f t="shared" si="64"/>
        <v>#DIV/0!</v>
      </c>
      <c r="BF60" s="9" t="e">
        <f t="shared" si="65"/>
        <v>#NUM!</v>
      </c>
      <c r="BG60" s="1"/>
      <c r="BH60" s="11"/>
      <c r="BI60" s="9" t="e">
        <f t="shared" si="38"/>
        <v>#DIV/0!</v>
      </c>
      <c r="BJ60" s="36">
        <f t="shared" si="39"/>
        <v>0</v>
      </c>
      <c r="BK60" s="11"/>
      <c r="BL60" s="11"/>
      <c r="BM60" s="11"/>
      <c r="BN60" s="9">
        <f t="shared" ca="1" si="22"/>
        <v>67.001662059351389</v>
      </c>
      <c r="BO60" s="10"/>
      <c r="BP60" s="9">
        <f t="shared" ca="1" si="23"/>
        <v>-0.21720011131281147</v>
      </c>
      <c r="BQ60" s="10"/>
      <c r="BR60" s="132"/>
    </row>
    <row r="61" spans="2:70" x14ac:dyDescent="0.35">
      <c r="B61" s="4" t="s">
        <v>278</v>
      </c>
      <c r="L61" s="13"/>
      <c r="M61" s="14">
        <f t="shared" si="45"/>
        <v>0</v>
      </c>
      <c r="N61" s="15"/>
      <c r="O61" s="15"/>
      <c r="P61" s="14">
        <f t="shared" si="25"/>
        <v>0</v>
      </c>
      <c r="Q61" s="15"/>
      <c r="R61" s="14">
        <f t="shared" si="42"/>
        <v>0</v>
      </c>
      <c r="S61" s="14" t="e">
        <f t="shared" si="43"/>
        <v>#DIV/0!</v>
      </c>
      <c r="T61" s="16"/>
      <c r="U61" s="14">
        <f t="shared" si="14"/>
        <v>0</v>
      </c>
      <c r="V61" s="14">
        <f t="shared" si="50"/>
        <v>0</v>
      </c>
      <c r="W61" s="14" t="e">
        <f t="shared" si="16"/>
        <v>#DIV/0!</v>
      </c>
      <c r="X61" s="16"/>
      <c r="Y61" s="14" t="e">
        <f t="shared" si="28"/>
        <v>#DIV/0!</v>
      </c>
      <c r="Z61" s="16"/>
      <c r="AA61" s="14">
        <f t="shared" si="29"/>
        <v>0</v>
      </c>
      <c r="AB61" s="14">
        <f t="shared" si="30"/>
        <v>0</v>
      </c>
      <c r="AC61" s="14" t="str">
        <f t="shared" si="66"/>
        <v>N/A</v>
      </c>
      <c r="AD61" s="14">
        <f t="shared" si="67"/>
        <v>0</v>
      </c>
      <c r="AE61" s="14">
        <f t="shared" si="46"/>
        <v>0</v>
      </c>
      <c r="AF61" s="16"/>
      <c r="AG61" s="14" t="e">
        <f t="shared" si="51"/>
        <v>#DIV/0!</v>
      </c>
      <c r="AH61" s="16"/>
      <c r="AI61" s="14" t="e">
        <f t="shared" si="32"/>
        <v>#NUM!</v>
      </c>
      <c r="AJ61" s="12" t="str">
        <f t="shared" si="52"/>
        <v>N/A</v>
      </c>
      <c r="AK61" s="14" t="e">
        <f t="shared" si="53"/>
        <v>#DIV/0!</v>
      </c>
      <c r="AL61" s="14" t="e">
        <f t="shared" si="54"/>
        <v>#NUM!</v>
      </c>
      <c r="AM61" s="14" t="e">
        <f t="shared" si="55"/>
        <v>#DIV/0!</v>
      </c>
      <c r="AN61" s="14" t="e">
        <f t="shared" si="56"/>
        <v>#NUM!</v>
      </c>
      <c r="AO61" s="14" t="e">
        <f t="shared" si="18"/>
        <v>#NUM!</v>
      </c>
      <c r="AP61" s="14" t="e">
        <f t="shared" si="57"/>
        <v>#DIV/0!</v>
      </c>
      <c r="AQ61" s="15"/>
      <c r="AR61" s="14" t="e">
        <f t="shared" si="58"/>
        <v>#DIV/0!</v>
      </c>
      <c r="AS61" s="16"/>
      <c r="AT61" s="14" t="e">
        <f t="shared" si="59"/>
        <v>#DIV/0!</v>
      </c>
      <c r="AU61" s="14" t="e">
        <f t="shared" si="60"/>
        <v>#DIV/0!</v>
      </c>
      <c r="AV61" s="14" t="e">
        <f t="shared" si="61"/>
        <v>#DIV/0!</v>
      </c>
      <c r="AW61" s="14" t="e">
        <f t="shared" si="48"/>
        <v>#DIV/0!</v>
      </c>
      <c r="AX61" s="12" t="e">
        <f t="shared" si="49"/>
        <v>#DIV/0!</v>
      </c>
      <c r="AY61" s="14" t="e">
        <f t="shared" si="62"/>
        <v>#DIV/0!</v>
      </c>
      <c r="AZ61" s="14" t="e">
        <f t="shared" si="34"/>
        <v>#DIV/0!</v>
      </c>
      <c r="BA61" s="14" t="e">
        <f t="shared" si="63"/>
        <v>#DIV/0!</v>
      </c>
      <c r="BB61" s="14" t="e">
        <f t="shared" si="47"/>
        <v>#DIV/0!</v>
      </c>
      <c r="BC61" s="14">
        <f t="shared" si="36"/>
        <v>0</v>
      </c>
      <c r="BD61" s="14">
        <f t="shared" si="37"/>
        <v>0</v>
      </c>
      <c r="BE61" s="37" t="e">
        <f t="shared" si="64"/>
        <v>#DIV/0!</v>
      </c>
      <c r="BF61" s="14" t="e">
        <f t="shared" si="65"/>
        <v>#NUM!</v>
      </c>
      <c r="BG61" s="21"/>
      <c r="BH61" s="16"/>
      <c r="BI61" s="14" t="e">
        <f t="shared" si="38"/>
        <v>#DIV/0!</v>
      </c>
      <c r="BJ61" s="37">
        <f t="shared" si="39"/>
        <v>0</v>
      </c>
      <c r="BK61" s="16"/>
      <c r="BL61" s="16"/>
      <c r="BM61" s="16"/>
      <c r="BN61" s="14">
        <f t="shared" ca="1" si="22"/>
        <v>-57.564375550646474</v>
      </c>
      <c r="BO61" s="15"/>
      <c r="BP61" s="14">
        <f t="shared" ca="1" si="23"/>
        <v>0.78482275813453972</v>
      </c>
      <c r="BQ61" s="15"/>
      <c r="BR61" s="132"/>
    </row>
    <row r="62" spans="2:70" x14ac:dyDescent="0.35">
      <c r="B62" t="s">
        <v>529</v>
      </c>
      <c r="L62" s="8"/>
      <c r="M62" s="9">
        <f t="shared" si="45"/>
        <v>0</v>
      </c>
      <c r="N62" s="10"/>
      <c r="O62" s="10"/>
      <c r="P62" s="9">
        <f t="shared" si="25"/>
        <v>0</v>
      </c>
      <c r="Q62" s="10"/>
      <c r="R62" s="9">
        <f t="shared" si="42"/>
        <v>0</v>
      </c>
      <c r="S62" s="9" t="e">
        <f t="shared" si="43"/>
        <v>#DIV/0!</v>
      </c>
      <c r="T62" s="11"/>
      <c r="U62" s="9">
        <f t="shared" si="14"/>
        <v>0</v>
      </c>
      <c r="V62" s="9">
        <f t="shared" si="50"/>
        <v>0</v>
      </c>
      <c r="W62" s="9" t="e">
        <f t="shared" si="16"/>
        <v>#DIV/0!</v>
      </c>
      <c r="X62" s="11"/>
      <c r="Y62" s="9" t="e">
        <f t="shared" si="28"/>
        <v>#DIV/0!</v>
      </c>
      <c r="Z62" s="11"/>
      <c r="AA62" s="9">
        <f t="shared" si="29"/>
        <v>0</v>
      </c>
      <c r="AB62" s="9">
        <f t="shared" si="30"/>
        <v>0</v>
      </c>
      <c r="AC62" s="9" t="str">
        <f t="shared" si="66"/>
        <v>N/A</v>
      </c>
      <c r="AD62" s="9">
        <f t="shared" si="67"/>
        <v>0</v>
      </c>
      <c r="AE62" s="9">
        <f t="shared" si="46"/>
        <v>0</v>
      </c>
      <c r="AF62" s="11"/>
      <c r="AG62" s="9" t="e">
        <f t="shared" si="51"/>
        <v>#DIV/0!</v>
      </c>
      <c r="AH62" s="11"/>
      <c r="AI62" s="9" t="e">
        <f t="shared" si="32"/>
        <v>#NUM!</v>
      </c>
      <c r="AJ62" s="12" t="str">
        <f t="shared" si="52"/>
        <v>N/A</v>
      </c>
      <c r="AK62" s="9" t="e">
        <f t="shared" si="53"/>
        <v>#DIV/0!</v>
      </c>
      <c r="AL62" s="9" t="e">
        <f t="shared" si="54"/>
        <v>#NUM!</v>
      </c>
      <c r="AM62" s="9" t="e">
        <f t="shared" si="55"/>
        <v>#DIV/0!</v>
      </c>
      <c r="AN62" s="9" t="e">
        <f t="shared" si="56"/>
        <v>#NUM!</v>
      </c>
      <c r="AO62" s="9" t="e">
        <f t="shared" si="18"/>
        <v>#NUM!</v>
      </c>
      <c r="AP62" s="9" t="e">
        <f t="shared" si="57"/>
        <v>#DIV/0!</v>
      </c>
      <c r="AQ62" s="10"/>
      <c r="AR62" s="9" t="e">
        <f t="shared" si="58"/>
        <v>#DIV/0!</v>
      </c>
      <c r="AS62" s="11"/>
      <c r="AT62" s="9" t="e">
        <f t="shared" si="59"/>
        <v>#DIV/0!</v>
      </c>
      <c r="AU62" s="9" t="e">
        <f t="shared" si="60"/>
        <v>#DIV/0!</v>
      </c>
      <c r="AV62" s="9" t="e">
        <f t="shared" si="61"/>
        <v>#DIV/0!</v>
      </c>
      <c r="AW62" s="9" t="e">
        <f t="shared" si="48"/>
        <v>#DIV/0!</v>
      </c>
      <c r="AX62" s="12" t="e">
        <f t="shared" si="49"/>
        <v>#DIV/0!</v>
      </c>
      <c r="AY62" s="9" t="e">
        <f t="shared" si="62"/>
        <v>#DIV/0!</v>
      </c>
      <c r="AZ62" s="9" t="e">
        <f t="shared" si="34"/>
        <v>#DIV/0!</v>
      </c>
      <c r="BA62" s="9" t="e">
        <f t="shared" si="63"/>
        <v>#DIV/0!</v>
      </c>
      <c r="BB62" s="9" t="e">
        <f t="shared" si="47"/>
        <v>#DIV/0!</v>
      </c>
      <c r="BC62" s="9">
        <f t="shared" si="36"/>
        <v>0</v>
      </c>
      <c r="BD62" s="9">
        <f t="shared" si="37"/>
        <v>0</v>
      </c>
      <c r="BE62" s="36" t="e">
        <f t="shared" si="64"/>
        <v>#DIV/0!</v>
      </c>
      <c r="BF62" s="9" t="e">
        <f t="shared" si="65"/>
        <v>#NUM!</v>
      </c>
      <c r="BG62" s="1"/>
      <c r="BH62" s="11"/>
      <c r="BI62" s="9" t="e">
        <f t="shared" si="38"/>
        <v>#DIV/0!</v>
      </c>
      <c r="BJ62" s="36">
        <f t="shared" si="39"/>
        <v>0</v>
      </c>
      <c r="BK62" s="11"/>
      <c r="BL62" s="11"/>
      <c r="BM62" s="11"/>
      <c r="BN62" s="9">
        <f t="shared" ca="1" si="22"/>
        <v>96.330746164506536</v>
      </c>
      <c r="BO62" s="10"/>
      <c r="BP62" s="9">
        <f t="shared" ca="1" si="23"/>
        <v>2.8127692558098731</v>
      </c>
      <c r="BQ62" s="10"/>
      <c r="BR62" s="132"/>
    </row>
    <row r="63" spans="2:70" x14ac:dyDescent="0.35">
      <c r="B63" s="4" t="s">
        <v>530</v>
      </c>
      <c r="L63" s="13"/>
      <c r="M63" s="14">
        <f t="shared" si="45"/>
        <v>0</v>
      </c>
      <c r="N63" s="15"/>
      <c r="O63" s="15"/>
      <c r="P63" s="14">
        <f t="shared" si="25"/>
        <v>0</v>
      </c>
      <c r="Q63" s="15"/>
      <c r="R63" s="14">
        <f t="shared" si="42"/>
        <v>0</v>
      </c>
      <c r="S63" s="14" t="e">
        <f t="shared" si="43"/>
        <v>#DIV/0!</v>
      </c>
      <c r="T63" s="16"/>
      <c r="U63" s="14">
        <f t="shared" si="14"/>
        <v>0</v>
      </c>
      <c r="V63" s="14">
        <f t="shared" si="50"/>
        <v>0</v>
      </c>
      <c r="W63" s="14" t="e">
        <f t="shared" si="16"/>
        <v>#DIV/0!</v>
      </c>
      <c r="X63" s="16"/>
      <c r="Y63" s="14" t="e">
        <f t="shared" si="28"/>
        <v>#DIV/0!</v>
      </c>
      <c r="Z63" s="16"/>
      <c r="AA63" s="14">
        <f t="shared" si="29"/>
        <v>0</v>
      </c>
      <c r="AB63" s="14">
        <f t="shared" si="30"/>
        <v>0</v>
      </c>
      <c r="AC63" s="14" t="str">
        <f t="shared" si="66"/>
        <v>N/A</v>
      </c>
      <c r="AD63" s="14">
        <f t="shared" si="67"/>
        <v>0</v>
      </c>
      <c r="AE63" s="14">
        <f t="shared" si="46"/>
        <v>0</v>
      </c>
      <c r="AF63" s="16"/>
      <c r="AG63" s="14" t="e">
        <f t="shared" si="51"/>
        <v>#DIV/0!</v>
      </c>
      <c r="AH63" s="16"/>
      <c r="AI63" s="14" t="e">
        <f t="shared" si="32"/>
        <v>#NUM!</v>
      </c>
      <c r="AJ63" s="12" t="str">
        <f t="shared" si="52"/>
        <v>N/A</v>
      </c>
      <c r="AK63" s="14" t="e">
        <f t="shared" si="53"/>
        <v>#DIV/0!</v>
      </c>
      <c r="AL63" s="14" t="e">
        <f t="shared" si="54"/>
        <v>#NUM!</v>
      </c>
      <c r="AM63" s="14" t="e">
        <f t="shared" si="55"/>
        <v>#DIV/0!</v>
      </c>
      <c r="AN63" s="14" t="e">
        <f t="shared" si="56"/>
        <v>#NUM!</v>
      </c>
      <c r="AO63" s="14" t="e">
        <f t="shared" si="18"/>
        <v>#NUM!</v>
      </c>
      <c r="AP63" s="14" t="e">
        <f t="shared" si="57"/>
        <v>#DIV/0!</v>
      </c>
      <c r="AQ63" s="15"/>
      <c r="AR63" s="14" t="e">
        <f t="shared" si="58"/>
        <v>#DIV/0!</v>
      </c>
      <c r="AS63" s="16"/>
      <c r="AT63" s="14" t="e">
        <f t="shared" si="59"/>
        <v>#DIV/0!</v>
      </c>
      <c r="AU63" s="14" t="e">
        <f t="shared" si="60"/>
        <v>#DIV/0!</v>
      </c>
      <c r="AV63" s="14" t="e">
        <f t="shared" si="61"/>
        <v>#DIV/0!</v>
      </c>
      <c r="AW63" s="14" t="e">
        <f t="shared" si="48"/>
        <v>#DIV/0!</v>
      </c>
      <c r="AX63" s="12" t="e">
        <f t="shared" si="49"/>
        <v>#DIV/0!</v>
      </c>
      <c r="AY63" s="14" t="e">
        <f t="shared" si="62"/>
        <v>#DIV/0!</v>
      </c>
      <c r="AZ63" s="14" t="e">
        <f t="shared" si="34"/>
        <v>#DIV/0!</v>
      </c>
      <c r="BA63" s="14" t="e">
        <f t="shared" si="63"/>
        <v>#DIV/0!</v>
      </c>
      <c r="BB63" s="14" t="e">
        <f t="shared" si="47"/>
        <v>#DIV/0!</v>
      </c>
      <c r="BC63" s="14">
        <f t="shared" si="36"/>
        <v>0</v>
      </c>
      <c r="BD63" s="14">
        <f t="shared" si="37"/>
        <v>0</v>
      </c>
      <c r="BE63" s="37" t="e">
        <f t="shared" si="64"/>
        <v>#DIV/0!</v>
      </c>
      <c r="BF63" s="14" t="e">
        <f t="shared" si="65"/>
        <v>#NUM!</v>
      </c>
      <c r="BG63" s="21"/>
      <c r="BH63" s="16"/>
      <c r="BI63" s="14" t="e">
        <f t="shared" si="38"/>
        <v>#DIV/0!</v>
      </c>
      <c r="BJ63" s="37">
        <f t="shared" si="39"/>
        <v>0</v>
      </c>
      <c r="BK63" s="16"/>
      <c r="BL63" s="16"/>
      <c r="BM63" s="16"/>
      <c r="BN63" s="14">
        <f t="shared" ca="1" si="22"/>
        <v>-74.402716278888136</v>
      </c>
      <c r="BO63" s="15"/>
      <c r="BP63" s="14">
        <f t="shared" ca="1" si="23"/>
        <v>1.8549518026329181</v>
      </c>
      <c r="BQ63" s="15"/>
      <c r="BR63" s="132"/>
    </row>
    <row r="64" spans="2:70" x14ac:dyDescent="0.35">
      <c r="B64" t="s">
        <v>531</v>
      </c>
      <c r="L64" s="8"/>
      <c r="M64" s="9">
        <f t="shared" si="45"/>
        <v>0</v>
      </c>
      <c r="N64" s="10"/>
      <c r="O64" s="10"/>
      <c r="P64" s="9">
        <f t="shared" si="25"/>
        <v>0</v>
      </c>
      <c r="Q64" s="10"/>
      <c r="R64" s="9">
        <f t="shared" si="42"/>
        <v>0</v>
      </c>
      <c r="S64" s="9" t="e">
        <f t="shared" si="43"/>
        <v>#DIV/0!</v>
      </c>
      <c r="T64" s="11"/>
      <c r="U64" s="9">
        <f t="shared" si="14"/>
        <v>0</v>
      </c>
      <c r="V64" s="9">
        <f t="shared" si="50"/>
        <v>0</v>
      </c>
      <c r="W64" s="9" t="e">
        <f t="shared" si="16"/>
        <v>#DIV/0!</v>
      </c>
      <c r="X64" s="11"/>
      <c r="Y64" s="9" t="e">
        <f t="shared" si="28"/>
        <v>#DIV/0!</v>
      </c>
      <c r="Z64" s="11"/>
      <c r="AA64" s="9">
        <f t="shared" si="29"/>
        <v>0</v>
      </c>
      <c r="AB64" s="9">
        <f t="shared" si="30"/>
        <v>0</v>
      </c>
      <c r="AC64" s="9" t="str">
        <f t="shared" si="66"/>
        <v>N/A</v>
      </c>
      <c r="AD64" s="9">
        <f t="shared" si="67"/>
        <v>0</v>
      </c>
      <c r="AE64" s="9">
        <f t="shared" si="46"/>
        <v>0</v>
      </c>
      <c r="AF64" s="11"/>
      <c r="AG64" s="9" t="e">
        <f t="shared" si="51"/>
        <v>#DIV/0!</v>
      </c>
      <c r="AH64" s="11"/>
      <c r="AI64" s="9" t="e">
        <f t="shared" si="32"/>
        <v>#NUM!</v>
      </c>
      <c r="AJ64" s="12" t="str">
        <f t="shared" si="52"/>
        <v>N/A</v>
      </c>
      <c r="AK64" s="9" t="e">
        <f t="shared" si="53"/>
        <v>#DIV/0!</v>
      </c>
      <c r="AL64" s="9" t="e">
        <f t="shared" si="54"/>
        <v>#NUM!</v>
      </c>
      <c r="AM64" s="9" t="e">
        <f t="shared" si="55"/>
        <v>#DIV/0!</v>
      </c>
      <c r="AN64" s="9" t="e">
        <f t="shared" si="56"/>
        <v>#NUM!</v>
      </c>
      <c r="AO64" s="9" t="e">
        <f t="shared" si="18"/>
        <v>#NUM!</v>
      </c>
      <c r="AP64" s="9" t="e">
        <f t="shared" si="57"/>
        <v>#DIV/0!</v>
      </c>
      <c r="AQ64" s="10"/>
      <c r="AR64" s="9" t="e">
        <f t="shared" si="58"/>
        <v>#DIV/0!</v>
      </c>
      <c r="AS64" s="11"/>
      <c r="AT64" s="9" t="e">
        <f t="shared" si="59"/>
        <v>#DIV/0!</v>
      </c>
      <c r="AU64" s="9" t="e">
        <f t="shared" si="60"/>
        <v>#DIV/0!</v>
      </c>
      <c r="AV64" s="9" t="e">
        <f t="shared" si="61"/>
        <v>#DIV/0!</v>
      </c>
      <c r="AW64" s="9" t="e">
        <f t="shared" si="48"/>
        <v>#DIV/0!</v>
      </c>
      <c r="AX64" s="12" t="e">
        <f t="shared" si="49"/>
        <v>#DIV/0!</v>
      </c>
      <c r="AY64" s="9" t="e">
        <f t="shared" si="62"/>
        <v>#DIV/0!</v>
      </c>
      <c r="AZ64" s="9" t="e">
        <f t="shared" si="34"/>
        <v>#DIV/0!</v>
      </c>
      <c r="BA64" s="9" t="e">
        <f t="shared" si="63"/>
        <v>#DIV/0!</v>
      </c>
      <c r="BB64" s="9" t="e">
        <f t="shared" si="47"/>
        <v>#DIV/0!</v>
      </c>
      <c r="BC64" s="9">
        <f t="shared" si="36"/>
        <v>0</v>
      </c>
      <c r="BD64" s="9">
        <f t="shared" si="37"/>
        <v>0</v>
      </c>
      <c r="BE64" s="36" t="e">
        <f t="shared" si="64"/>
        <v>#DIV/0!</v>
      </c>
      <c r="BF64" s="9" t="e">
        <f t="shared" si="65"/>
        <v>#NUM!</v>
      </c>
      <c r="BG64" s="1"/>
      <c r="BH64" s="11"/>
      <c r="BI64" s="9" t="e">
        <f t="shared" si="38"/>
        <v>#DIV/0!</v>
      </c>
      <c r="BJ64" s="36">
        <f t="shared" si="39"/>
        <v>0</v>
      </c>
      <c r="BK64" s="11"/>
      <c r="BL64" s="11"/>
      <c r="BM64" s="11"/>
      <c r="BN64" s="9">
        <f t="shared" ca="1" si="22"/>
        <v>144.11305681041785</v>
      </c>
      <c r="BO64" s="10"/>
      <c r="BP64" s="9">
        <f t="shared" ca="1" si="23"/>
        <v>-1.1264171387851876</v>
      </c>
      <c r="BQ64" s="10"/>
      <c r="BR64" s="132"/>
    </row>
    <row r="65" spans="2:70" x14ac:dyDescent="0.35">
      <c r="B65" s="4" t="s">
        <v>532</v>
      </c>
      <c r="L65" s="13"/>
      <c r="M65" s="14">
        <f t="shared" si="45"/>
        <v>0</v>
      </c>
      <c r="N65" s="15"/>
      <c r="O65" s="15"/>
      <c r="P65" s="14">
        <f t="shared" si="25"/>
        <v>0</v>
      </c>
      <c r="Q65" s="15"/>
      <c r="R65" s="14">
        <f t="shared" si="42"/>
        <v>0</v>
      </c>
      <c r="S65" s="14" t="e">
        <f t="shared" si="43"/>
        <v>#DIV/0!</v>
      </c>
      <c r="T65" s="16"/>
      <c r="U65" s="14">
        <f t="shared" si="14"/>
        <v>0</v>
      </c>
      <c r="V65" s="14">
        <f t="shared" si="50"/>
        <v>0</v>
      </c>
      <c r="W65" s="14" t="e">
        <f t="shared" si="16"/>
        <v>#DIV/0!</v>
      </c>
      <c r="X65" s="16"/>
      <c r="Y65" s="14" t="e">
        <f t="shared" si="28"/>
        <v>#DIV/0!</v>
      </c>
      <c r="Z65" s="16"/>
      <c r="AA65" s="14">
        <f t="shared" si="29"/>
        <v>0</v>
      </c>
      <c r="AB65" s="14">
        <f t="shared" si="30"/>
        <v>0</v>
      </c>
      <c r="AC65" s="14" t="str">
        <f t="shared" si="66"/>
        <v>N/A</v>
      </c>
      <c r="AD65" s="14">
        <f t="shared" si="67"/>
        <v>0</v>
      </c>
      <c r="AE65" s="14">
        <f t="shared" si="46"/>
        <v>0</v>
      </c>
      <c r="AF65" s="16"/>
      <c r="AG65" s="14" t="e">
        <f t="shared" si="51"/>
        <v>#DIV/0!</v>
      </c>
      <c r="AH65" s="16"/>
      <c r="AI65" s="14" t="e">
        <f t="shared" si="32"/>
        <v>#NUM!</v>
      </c>
      <c r="AJ65" s="12" t="str">
        <f t="shared" si="52"/>
        <v>N/A</v>
      </c>
      <c r="AK65" s="14" t="e">
        <f t="shared" si="53"/>
        <v>#DIV/0!</v>
      </c>
      <c r="AL65" s="14" t="e">
        <f t="shared" si="54"/>
        <v>#NUM!</v>
      </c>
      <c r="AM65" s="14" t="e">
        <f t="shared" si="55"/>
        <v>#DIV/0!</v>
      </c>
      <c r="AN65" s="14" t="e">
        <f t="shared" si="56"/>
        <v>#NUM!</v>
      </c>
      <c r="AO65" s="14" t="e">
        <f t="shared" si="18"/>
        <v>#NUM!</v>
      </c>
      <c r="AP65" s="14" t="e">
        <f t="shared" si="57"/>
        <v>#DIV/0!</v>
      </c>
      <c r="AQ65" s="15"/>
      <c r="AR65" s="14" t="e">
        <f t="shared" si="58"/>
        <v>#DIV/0!</v>
      </c>
      <c r="AS65" s="16"/>
      <c r="AT65" s="14" t="e">
        <f t="shared" si="59"/>
        <v>#DIV/0!</v>
      </c>
      <c r="AU65" s="14" t="e">
        <f t="shared" si="60"/>
        <v>#DIV/0!</v>
      </c>
      <c r="AV65" s="14" t="e">
        <f t="shared" si="61"/>
        <v>#DIV/0!</v>
      </c>
      <c r="AW65" s="14" t="e">
        <f t="shared" si="48"/>
        <v>#DIV/0!</v>
      </c>
      <c r="AX65" s="12" t="e">
        <f t="shared" si="49"/>
        <v>#DIV/0!</v>
      </c>
      <c r="AY65" s="14" t="e">
        <f t="shared" si="62"/>
        <v>#DIV/0!</v>
      </c>
      <c r="AZ65" s="14" t="e">
        <f t="shared" si="34"/>
        <v>#DIV/0!</v>
      </c>
      <c r="BA65" s="14" t="e">
        <f t="shared" si="63"/>
        <v>#DIV/0!</v>
      </c>
      <c r="BB65" s="14" t="e">
        <f t="shared" si="47"/>
        <v>#DIV/0!</v>
      </c>
      <c r="BC65" s="14">
        <f t="shared" si="36"/>
        <v>0</v>
      </c>
      <c r="BD65" s="14">
        <f t="shared" si="37"/>
        <v>0</v>
      </c>
      <c r="BE65" s="37" t="e">
        <f t="shared" si="64"/>
        <v>#DIV/0!</v>
      </c>
      <c r="BF65" s="14" t="e">
        <f t="shared" si="65"/>
        <v>#NUM!</v>
      </c>
      <c r="BG65" s="21"/>
      <c r="BH65" s="16"/>
      <c r="BI65" s="14" t="e">
        <f t="shared" si="38"/>
        <v>#DIV/0!</v>
      </c>
      <c r="BJ65" s="37">
        <f t="shared" si="39"/>
        <v>0</v>
      </c>
      <c r="BK65" s="16"/>
      <c r="BL65" s="16"/>
      <c r="BM65" s="16"/>
      <c r="BN65" s="14">
        <f t="shared" ca="1" si="22"/>
        <v>26.262976196524761</v>
      </c>
      <c r="BO65" s="15"/>
      <c r="BP65" s="14">
        <f t="shared" ca="1" si="23"/>
        <v>-0.35038843800694597</v>
      </c>
      <c r="BQ65" s="15"/>
      <c r="BR65" s="132"/>
    </row>
    <row r="66" spans="2:70" x14ac:dyDescent="0.35">
      <c r="B66" t="s">
        <v>479</v>
      </c>
      <c r="L66" s="8"/>
      <c r="M66" s="9">
        <f t="shared" si="45"/>
        <v>0</v>
      </c>
      <c r="N66" s="10"/>
      <c r="O66" s="10"/>
      <c r="P66" s="9">
        <f t="shared" si="25"/>
        <v>0</v>
      </c>
      <c r="Q66" s="10"/>
      <c r="R66" s="9">
        <f t="shared" si="42"/>
        <v>0</v>
      </c>
      <c r="S66" s="9" t="e">
        <f t="shared" si="43"/>
        <v>#DIV/0!</v>
      </c>
      <c r="T66" s="11"/>
      <c r="U66" s="9">
        <f t="shared" si="14"/>
        <v>0</v>
      </c>
      <c r="V66" s="9">
        <f t="shared" si="50"/>
        <v>0</v>
      </c>
      <c r="W66" s="9" t="e">
        <f t="shared" si="16"/>
        <v>#DIV/0!</v>
      </c>
      <c r="X66" s="11"/>
      <c r="Y66" s="9" t="e">
        <f t="shared" si="28"/>
        <v>#DIV/0!</v>
      </c>
      <c r="Z66" s="11"/>
      <c r="AA66" s="9">
        <f t="shared" si="29"/>
        <v>0</v>
      </c>
      <c r="AB66" s="9">
        <f t="shared" si="30"/>
        <v>0</v>
      </c>
      <c r="AC66" s="9" t="str">
        <f t="shared" si="66"/>
        <v>N/A</v>
      </c>
      <c r="AD66" s="9">
        <f t="shared" si="67"/>
        <v>0</v>
      </c>
      <c r="AE66" s="9">
        <f t="shared" si="46"/>
        <v>0</v>
      </c>
      <c r="AF66" s="11"/>
      <c r="AG66" s="9" t="e">
        <f t="shared" si="51"/>
        <v>#DIV/0!</v>
      </c>
      <c r="AH66" s="11"/>
      <c r="AI66" s="9" t="e">
        <f t="shared" si="32"/>
        <v>#NUM!</v>
      </c>
      <c r="AJ66" s="12" t="str">
        <f t="shared" si="52"/>
        <v>N/A</v>
      </c>
      <c r="AK66" s="9" t="e">
        <f t="shared" si="53"/>
        <v>#DIV/0!</v>
      </c>
      <c r="AL66" s="9" t="e">
        <f t="shared" si="54"/>
        <v>#NUM!</v>
      </c>
      <c r="AM66" s="9" t="e">
        <f t="shared" si="55"/>
        <v>#DIV/0!</v>
      </c>
      <c r="AN66" s="9" t="e">
        <f t="shared" si="56"/>
        <v>#NUM!</v>
      </c>
      <c r="AO66" s="9" t="e">
        <f t="shared" si="18"/>
        <v>#NUM!</v>
      </c>
      <c r="AP66" s="9" t="e">
        <f t="shared" si="57"/>
        <v>#DIV/0!</v>
      </c>
      <c r="AQ66" s="10"/>
      <c r="AR66" s="9" t="e">
        <f t="shared" si="58"/>
        <v>#DIV/0!</v>
      </c>
      <c r="AS66" s="11"/>
      <c r="AT66" s="9" t="e">
        <f t="shared" si="59"/>
        <v>#DIV/0!</v>
      </c>
      <c r="AU66" s="9" t="e">
        <f t="shared" si="60"/>
        <v>#DIV/0!</v>
      </c>
      <c r="AV66" s="9" t="e">
        <f t="shared" si="61"/>
        <v>#DIV/0!</v>
      </c>
      <c r="AW66" s="9" t="e">
        <f t="shared" si="48"/>
        <v>#DIV/0!</v>
      </c>
      <c r="AX66" s="12" t="e">
        <f t="shared" si="49"/>
        <v>#DIV/0!</v>
      </c>
      <c r="AY66" s="9" t="e">
        <f t="shared" si="62"/>
        <v>#DIV/0!</v>
      </c>
      <c r="AZ66" s="9" t="e">
        <f t="shared" si="34"/>
        <v>#DIV/0!</v>
      </c>
      <c r="BA66" s="9" t="e">
        <f t="shared" si="63"/>
        <v>#DIV/0!</v>
      </c>
      <c r="BB66" s="9" t="e">
        <f t="shared" si="47"/>
        <v>#DIV/0!</v>
      </c>
      <c r="BC66" s="9">
        <f t="shared" si="36"/>
        <v>0</v>
      </c>
      <c r="BD66" s="9">
        <f t="shared" si="37"/>
        <v>0</v>
      </c>
      <c r="BE66" s="36" t="e">
        <f t="shared" si="64"/>
        <v>#DIV/0!</v>
      </c>
      <c r="BF66" s="9" t="e">
        <f t="shared" si="65"/>
        <v>#NUM!</v>
      </c>
      <c r="BG66" s="1"/>
      <c r="BH66" s="11"/>
      <c r="BI66" s="9" t="e">
        <f t="shared" si="38"/>
        <v>#DIV/0!</v>
      </c>
      <c r="BJ66" s="36">
        <f t="shared" si="39"/>
        <v>0</v>
      </c>
      <c r="BK66" s="11"/>
      <c r="BL66" s="11"/>
      <c r="BM66" s="11"/>
      <c r="BN66" s="9">
        <f t="shared" ca="1" si="22"/>
        <v>141.96040266007282</v>
      </c>
      <c r="BO66" s="10"/>
      <c r="BP66" s="9">
        <f t="shared" ca="1" si="23"/>
        <v>-1.7813930118579759</v>
      </c>
      <c r="BQ66" s="10"/>
      <c r="BR66" s="132"/>
    </row>
    <row r="67" spans="2:70" x14ac:dyDescent="0.35">
      <c r="B67" s="4" t="s">
        <v>533</v>
      </c>
      <c r="L67" s="13"/>
      <c r="M67" s="14">
        <f t="shared" si="45"/>
        <v>0</v>
      </c>
      <c r="N67" s="15"/>
      <c r="O67" s="15"/>
      <c r="P67" s="14">
        <f t="shared" si="25"/>
        <v>0</v>
      </c>
      <c r="Q67" s="15"/>
      <c r="R67" s="14">
        <f t="shared" si="42"/>
        <v>0</v>
      </c>
      <c r="S67" s="14" t="e">
        <f t="shared" si="43"/>
        <v>#DIV/0!</v>
      </c>
      <c r="T67" s="16"/>
      <c r="U67" s="14">
        <f t="shared" si="14"/>
        <v>0</v>
      </c>
      <c r="V67" s="14">
        <f t="shared" si="50"/>
        <v>0</v>
      </c>
      <c r="W67" s="14" t="e">
        <f t="shared" si="16"/>
        <v>#DIV/0!</v>
      </c>
      <c r="X67" s="16"/>
      <c r="Y67" s="14" t="e">
        <f t="shared" si="28"/>
        <v>#DIV/0!</v>
      </c>
      <c r="Z67" s="16"/>
      <c r="AA67" s="14">
        <f t="shared" si="29"/>
        <v>0</v>
      </c>
      <c r="AB67" s="14">
        <f t="shared" si="30"/>
        <v>0</v>
      </c>
      <c r="AC67" s="14" t="str">
        <f t="shared" si="66"/>
        <v>N/A</v>
      </c>
      <c r="AD67" s="14">
        <f t="shared" si="67"/>
        <v>0</v>
      </c>
      <c r="AE67" s="14">
        <f t="shared" si="46"/>
        <v>0</v>
      </c>
      <c r="AF67" s="16"/>
      <c r="AG67" s="14" t="e">
        <f t="shared" si="51"/>
        <v>#DIV/0!</v>
      </c>
      <c r="AH67" s="16"/>
      <c r="AI67" s="14" t="e">
        <f t="shared" si="32"/>
        <v>#NUM!</v>
      </c>
      <c r="AJ67" s="12" t="str">
        <f t="shared" si="52"/>
        <v>N/A</v>
      </c>
      <c r="AK67" s="14" t="e">
        <f t="shared" si="53"/>
        <v>#DIV/0!</v>
      </c>
      <c r="AL67" s="14" t="e">
        <f t="shared" si="54"/>
        <v>#NUM!</v>
      </c>
      <c r="AM67" s="14" t="e">
        <f t="shared" si="55"/>
        <v>#DIV/0!</v>
      </c>
      <c r="AN67" s="14" t="e">
        <f t="shared" si="56"/>
        <v>#NUM!</v>
      </c>
      <c r="AO67" s="14" t="e">
        <f t="shared" si="18"/>
        <v>#NUM!</v>
      </c>
      <c r="AP67" s="14" t="e">
        <f t="shared" si="57"/>
        <v>#DIV/0!</v>
      </c>
      <c r="AQ67" s="15"/>
      <c r="AR67" s="14" t="e">
        <f t="shared" si="58"/>
        <v>#DIV/0!</v>
      </c>
      <c r="AS67" s="16"/>
      <c r="AT67" s="14" t="e">
        <f t="shared" si="59"/>
        <v>#DIV/0!</v>
      </c>
      <c r="AU67" s="14" t="e">
        <f t="shared" si="60"/>
        <v>#DIV/0!</v>
      </c>
      <c r="AV67" s="14" t="e">
        <f t="shared" si="61"/>
        <v>#DIV/0!</v>
      </c>
      <c r="AW67" s="14" t="e">
        <f t="shared" si="48"/>
        <v>#DIV/0!</v>
      </c>
      <c r="AX67" s="12" t="e">
        <f t="shared" si="49"/>
        <v>#DIV/0!</v>
      </c>
      <c r="AY67" s="14" t="e">
        <f t="shared" si="62"/>
        <v>#DIV/0!</v>
      </c>
      <c r="AZ67" s="14" t="e">
        <f t="shared" si="34"/>
        <v>#DIV/0!</v>
      </c>
      <c r="BA67" s="14" t="e">
        <f t="shared" si="63"/>
        <v>#DIV/0!</v>
      </c>
      <c r="BB67" s="14" t="e">
        <f t="shared" si="47"/>
        <v>#DIV/0!</v>
      </c>
      <c r="BC67" s="14">
        <f t="shared" si="36"/>
        <v>0</v>
      </c>
      <c r="BD67" s="14">
        <f t="shared" si="37"/>
        <v>0</v>
      </c>
      <c r="BE67" s="37" t="e">
        <f t="shared" si="64"/>
        <v>#DIV/0!</v>
      </c>
      <c r="BF67" s="14" t="e">
        <f t="shared" si="65"/>
        <v>#NUM!</v>
      </c>
      <c r="BG67" s="21"/>
      <c r="BH67" s="16"/>
      <c r="BI67" s="14" t="e">
        <f t="shared" si="38"/>
        <v>#DIV/0!</v>
      </c>
      <c r="BJ67" s="37">
        <f t="shared" si="39"/>
        <v>0</v>
      </c>
      <c r="BK67" s="16"/>
      <c r="BL67" s="16"/>
      <c r="BM67" s="16"/>
      <c r="BN67" s="14">
        <f t="shared" ca="1" si="22"/>
        <v>77.274169946927771</v>
      </c>
      <c r="BO67" s="15"/>
      <c r="BP67" s="14">
        <f t="shared" ca="1" si="23"/>
        <v>1.4709188984710444</v>
      </c>
      <c r="BQ67" s="15"/>
      <c r="BR67" s="132"/>
    </row>
    <row r="68" spans="2:70" x14ac:dyDescent="0.35">
      <c r="B68" t="s">
        <v>534</v>
      </c>
      <c r="L68" s="8"/>
      <c r="M68" s="9">
        <f t="shared" si="45"/>
        <v>0</v>
      </c>
      <c r="N68" s="10"/>
      <c r="O68" s="10"/>
      <c r="P68" s="9">
        <f t="shared" si="25"/>
        <v>0</v>
      </c>
      <c r="Q68" s="10"/>
      <c r="R68" s="9">
        <f t="shared" si="42"/>
        <v>0</v>
      </c>
      <c r="S68" s="9" t="e">
        <f t="shared" si="43"/>
        <v>#DIV/0!</v>
      </c>
      <c r="T68" s="11"/>
      <c r="U68" s="9">
        <f t="shared" si="14"/>
        <v>0</v>
      </c>
      <c r="V68" s="9">
        <f t="shared" si="50"/>
        <v>0</v>
      </c>
      <c r="W68" s="9" t="e">
        <f t="shared" si="16"/>
        <v>#DIV/0!</v>
      </c>
      <c r="X68" s="11"/>
      <c r="Y68" s="9" t="e">
        <f t="shared" si="28"/>
        <v>#DIV/0!</v>
      </c>
      <c r="Z68" s="11"/>
      <c r="AA68" s="9">
        <f t="shared" si="29"/>
        <v>0</v>
      </c>
      <c r="AB68" s="9">
        <f t="shared" si="30"/>
        <v>0</v>
      </c>
      <c r="AC68" s="9" t="str">
        <f t="shared" si="66"/>
        <v>N/A</v>
      </c>
      <c r="AD68" s="9">
        <f t="shared" si="67"/>
        <v>0</v>
      </c>
      <c r="AE68" s="9">
        <f t="shared" si="46"/>
        <v>0</v>
      </c>
      <c r="AF68" s="11"/>
      <c r="AG68" s="9" t="e">
        <f t="shared" si="51"/>
        <v>#DIV/0!</v>
      </c>
      <c r="AH68" s="11"/>
      <c r="AI68" s="9" t="e">
        <f t="shared" si="32"/>
        <v>#NUM!</v>
      </c>
      <c r="AJ68" s="12" t="str">
        <f t="shared" si="52"/>
        <v>N/A</v>
      </c>
      <c r="AK68" s="9" t="e">
        <f t="shared" si="53"/>
        <v>#DIV/0!</v>
      </c>
      <c r="AL68" s="9" t="e">
        <f t="shared" si="54"/>
        <v>#NUM!</v>
      </c>
      <c r="AM68" s="9" t="e">
        <f t="shared" si="55"/>
        <v>#DIV/0!</v>
      </c>
      <c r="AN68" s="9" t="e">
        <f t="shared" si="56"/>
        <v>#NUM!</v>
      </c>
      <c r="AO68" s="9" t="e">
        <f t="shared" si="18"/>
        <v>#NUM!</v>
      </c>
      <c r="AP68" s="9" t="e">
        <f t="shared" si="57"/>
        <v>#DIV/0!</v>
      </c>
      <c r="AQ68" s="10"/>
      <c r="AR68" s="9" t="e">
        <f t="shared" si="58"/>
        <v>#DIV/0!</v>
      </c>
      <c r="AS68" s="11"/>
      <c r="AT68" s="9" t="e">
        <f t="shared" si="59"/>
        <v>#DIV/0!</v>
      </c>
      <c r="AU68" s="9" t="e">
        <f t="shared" si="60"/>
        <v>#DIV/0!</v>
      </c>
      <c r="AV68" s="9" t="e">
        <f t="shared" si="61"/>
        <v>#DIV/0!</v>
      </c>
      <c r="AW68" s="9" t="e">
        <f t="shared" si="48"/>
        <v>#DIV/0!</v>
      </c>
      <c r="AX68" s="12" t="e">
        <f t="shared" si="49"/>
        <v>#DIV/0!</v>
      </c>
      <c r="AY68" s="9" t="e">
        <f t="shared" si="62"/>
        <v>#DIV/0!</v>
      </c>
      <c r="AZ68" s="9" t="e">
        <f t="shared" si="34"/>
        <v>#DIV/0!</v>
      </c>
      <c r="BA68" s="9" t="e">
        <f t="shared" si="63"/>
        <v>#DIV/0!</v>
      </c>
      <c r="BB68" s="9" t="e">
        <f t="shared" si="47"/>
        <v>#DIV/0!</v>
      </c>
      <c r="BC68" s="9">
        <f t="shared" si="36"/>
        <v>0</v>
      </c>
      <c r="BD68" s="9">
        <f t="shared" si="37"/>
        <v>0</v>
      </c>
      <c r="BE68" s="36" t="e">
        <f t="shared" si="64"/>
        <v>#DIV/0!</v>
      </c>
      <c r="BF68" s="9" t="e">
        <f t="shared" si="65"/>
        <v>#NUM!</v>
      </c>
      <c r="BG68" s="1"/>
      <c r="BH68" s="11"/>
      <c r="BI68" s="9" t="e">
        <f t="shared" si="38"/>
        <v>#DIV/0!</v>
      </c>
      <c r="BJ68" s="36">
        <f t="shared" si="39"/>
        <v>0</v>
      </c>
      <c r="BK68" s="11"/>
      <c r="BL68" s="11"/>
      <c r="BM68" s="11"/>
      <c r="BN68" s="9">
        <f t="shared" ca="1" si="22"/>
        <v>42.588885392740025</v>
      </c>
      <c r="BO68" s="10"/>
      <c r="BP68" s="9">
        <f t="shared" ca="1" si="23"/>
        <v>2.7878321114916709</v>
      </c>
      <c r="BQ68" s="10"/>
      <c r="BR68" s="132"/>
    </row>
    <row r="69" spans="2:70" x14ac:dyDescent="0.35">
      <c r="B69" s="4" t="s">
        <v>535</v>
      </c>
      <c r="L69" s="13"/>
      <c r="M69" s="14">
        <f t="shared" si="45"/>
        <v>0</v>
      </c>
      <c r="N69" s="15"/>
      <c r="O69" s="15"/>
      <c r="P69" s="14">
        <f t="shared" si="25"/>
        <v>0</v>
      </c>
      <c r="Q69" s="15"/>
      <c r="R69" s="14">
        <f t="shared" si="42"/>
        <v>0</v>
      </c>
      <c r="S69" s="14" t="e">
        <f t="shared" si="43"/>
        <v>#DIV/0!</v>
      </c>
      <c r="T69" s="16"/>
      <c r="U69" s="14">
        <f t="shared" si="14"/>
        <v>0</v>
      </c>
      <c r="V69" s="14">
        <f t="shared" si="50"/>
        <v>0</v>
      </c>
      <c r="W69" s="14" t="e">
        <f t="shared" si="16"/>
        <v>#DIV/0!</v>
      </c>
      <c r="X69" s="16"/>
      <c r="Y69" s="14" t="e">
        <f t="shared" si="28"/>
        <v>#DIV/0!</v>
      </c>
      <c r="Z69" s="16"/>
      <c r="AA69" s="14">
        <f t="shared" si="29"/>
        <v>0</v>
      </c>
      <c r="AB69" s="14">
        <f t="shared" si="30"/>
        <v>0</v>
      </c>
      <c r="AC69" s="14" t="str">
        <f t="shared" si="66"/>
        <v>N/A</v>
      </c>
      <c r="AD69" s="14">
        <f t="shared" si="67"/>
        <v>0</v>
      </c>
      <c r="AE69" s="14">
        <f t="shared" si="46"/>
        <v>0</v>
      </c>
      <c r="AF69" s="16"/>
      <c r="AG69" s="14" t="e">
        <f t="shared" si="51"/>
        <v>#DIV/0!</v>
      </c>
      <c r="AH69" s="16"/>
      <c r="AI69" s="14" t="e">
        <f t="shared" si="32"/>
        <v>#NUM!</v>
      </c>
      <c r="AJ69" s="12" t="str">
        <f t="shared" si="52"/>
        <v>N/A</v>
      </c>
      <c r="AK69" s="14" t="e">
        <f t="shared" si="53"/>
        <v>#DIV/0!</v>
      </c>
      <c r="AL69" s="14" t="e">
        <f t="shared" si="54"/>
        <v>#NUM!</v>
      </c>
      <c r="AM69" s="14" t="e">
        <f t="shared" si="55"/>
        <v>#DIV/0!</v>
      </c>
      <c r="AN69" s="14" t="e">
        <f t="shared" si="56"/>
        <v>#NUM!</v>
      </c>
      <c r="AO69" s="14" t="e">
        <f t="shared" si="18"/>
        <v>#NUM!</v>
      </c>
      <c r="AP69" s="14" t="e">
        <f t="shared" si="57"/>
        <v>#DIV/0!</v>
      </c>
      <c r="AQ69" s="15"/>
      <c r="AR69" s="14" t="e">
        <f t="shared" si="58"/>
        <v>#DIV/0!</v>
      </c>
      <c r="AS69" s="16"/>
      <c r="AT69" s="14" t="e">
        <f t="shared" si="59"/>
        <v>#DIV/0!</v>
      </c>
      <c r="AU69" s="14" t="e">
        <f t="shared" si="60"/>
        <v>#DIV/0!</v>
      </c>
      <c r="AV69" s="14" t="e">
        <f t="shared" si="61"/>
        <v>#DIV/0!</v>
      </c>
      <c r="AW69" s="14" t="e">
        <f t="shared" si="48"/>
        <v>#DIV/0!</v>
      </c>
      <c r="AX69" s="12" t="e">
        <f t="shared" si="49"/>
        <v>#DIV/0!</v>
      </c>
      <c r="AY69" s="14" t="e">
        <f t="shared" si="62"/>
        <v>#DIV/0!</v>
      </c>
      <c r="AZ69" s="14" t="e">
        <f t="shared" si="34"/>
        <v>#DIV/0!</v>
      </c>
      <c r="BA69" s="14" t="e">
        <f t="shared" si="63"/>
        <v>#DIV/0!</v>
      </c>
      <c r="BB69" s="14" t="e">
        <f t="shared" si="47"/>
        <v>#DIV/0!</v>
      </c>
      <c r="BC69" s="14">
        <f t="shared" si="36"/>
        <v>0</v>
      </c>
      <c r="BD69" s="14">
        <f t="shared" si="37"/>
        <v>0</v>
      </c>
      <c r="BE69" s="37" t="e">
        <f t="shared" si="64"/>
        <v>#DIV/0!</v>
      </c>
      <c r="BF69" s="14" t="e">
        <f t="shared" si="65"/>
        <v>#NUM!</v>
      </c>
      <c r="BG69" s="21"/>
      <c r="BH69" s="16"/>
      <c r="BI69" s="14" t="e">
        <f t="shared" si="38"/>
        <v>#DIV/0!</v>
      </c>
      <c r="BJ69" s="37">
        <f t="shared" si="39"/>
        <v>0</v>
      </c>
      <c r="BK69" s="16"/>
      <c r="BL69" s="16"/>
      <c r="BM69" s="16"/>
      <c r="BN69" s="14">
        <f t="shared" ca="1" si="22"/>
        <v>85.972774792634254</v>
      </c>
      <c r="BO69" s="15"/>
      <c r="BP69" s="14">
        <f t="shared" ca="1" si="23"/>
        <v>-2.9129273724570379</v>
      </c>
      <c r="BQ69" s="15"/>
      <c r="BR69" s="132"/>
    </row>
    <row r="70" spans="2:70" x14ac:dyDescent="0.35">
      <c r="B70" t="s">
        <v>536</v>
      </c>
      <c r="L70" s="8"/>
      <c r="M70" s="9">
        <f t="shared" si="45"/>
        <v>0</v>
      </c>
      <c r="N70" s="10"/>
      <c r="O70" s="10"/>
      <c r="P70" s="9">
        <f t="shared" si="25"/>
        <v>0</v>
      </c>
      <c r="Q70" s="10"/>
      <c r="R70" s="9">
        <f t="shared" si="42"/>
        <v>0</v>
      </c>
      <c r="S70" s="9" t="e">
        <f t="shared" si="43"/>
        <v>#DIV/0!</v>
      </c>
      <c r="T70" s="11"/>
      <c r="U70" s="9">
        <f t="shared" si="14"/>
        <v>0</v>
      </c>
      <c r="V70" s="9">
        <f t="shared" ref="V70:V101" si="68">SQRT((ABS(T70)^3)/($F$8+$H$8+L70/333000))</f>
        <v>0</v>
      </c>
      <c r="W70" s="9" t="e">
        <f t="shared" si="16"/>
        <v>#DIV/0!</v>
      </c>
      <c r="X70" s="11"/>
      <c r="Y70" s="9" t="e">
        <f t="shared" si="28"/>
        <v>#DIV/0!</v>
      </c>
      <c r="Z70" s="11"/>
      <c r="AA70" s="9">
        <f t="shared" si="29"/>
        <v>0</v>
      </c>
      <c r="AB70" s="9">
        <f t="shared" si="30"/>
        <v>0</v>
      </c>
      <c r="AC70" s="9" t="str">
        <f t="shared" si="66"/>
        <v>N/A</v>
      </c>
      <c r="AD70" s="9">
        <f t="shared" si="67"/>
        <v>0</v>
      </c>
      <c r="AE70" s="9">
        <f t="shared" si="46"/>
        <v>0</v>
      </c>
      <c r="AF70" s="11"/>
      <c r="AG70" s="9" t="e">
        <f t="shared" ref="AG70:AG101" si="69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2"/>
        <v>#NUM!</v>
      </c>
      <c r="AJ70" s="12" t="str">
        <f t="shared" ref="AJ70:AJ101" si="70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1">360*ASIN(0.004650467*IF($F$12&gt;0,$F$12,$E$12)/ABS(T70))/PI()</f>
        <v>#DIV/0!</v>
      </c>
      <c r="AL70" s="9" t="e">
        <f t="shared" ref="AL70:AL101" si="72">ROUND(IF($F$11&gt;0,$F$17,$E$17)-5+(5*LOG10(T70/206266)),1)</f>
        <v>#NUM!</v>
      </c>
      <c r="AM70" s="9" t="e">
        <f t="shared" ref="AM70:AM101" si="73">360*ASIN(0.004650467*IF($H$12&gt;0,$H$12,$G$12)/ABS(T70))/PI()</f>
        <v>#DIV/0!</v>
      </c>
      <c r="AN70" s="9" t="e">
        <f t="shared" ref="AN70:AN101" si="74">ROUND(IF($H$11&gt;0,$H$17,$G$17)-5+(5*LOG10(ABS(T70)/206266)),1)</f>
        <v>#NUM!</v>
      </c>
      <c r="AO70" s="9" t="e">
        <f t="shared" si="18"/>
        <v>#NUM!</v>
      </c>
      <c r="AP70" s="9" t="e">
        <f t="shared" ref="AP70:AP101" si="75">IF($H$18&gt;0,$H$18,$G$18)/(SQRT(1-Z70^2)*ABS(T70)^2)</f>
        <v>#DIV/0!</v>
      </c>
      <c r="AQ70" s="10"/>
      <c r="AR70" s="9" t="e">
        <f t="shared" ref="AR70:AR101" si="76">$H$19-31.572+5*LOG10(23481/(IF(Q70&gt;0,Q70,P70)*SQRT(IF(AQ70&gt;0,AQ70,AF70))))</f>
        <v>#DIV/0!</v>
      </c>
      <c r="AS70" s="11"/>
      <c r="AT70" s="9" t="e">
        <f t="shared" ref="AT70:AT101" si="77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8">(5.97*10^24)*L70*(1.2/10^11)*EXP(-0.3391*$H$5)/(4*PI()*(IF(Q70&gt;0,Q70,P70)*6371000)^2)</f>
        <v>#DIV/0!</v>
      </c>
      <c r="AV70" s="9" t="e">
        <f t="shared" ref="AV70:AV101" si="79">(63/16*PI())*(6.67408*10^-11)^1.5*(($F$8+$H$8)*1.98847*10^30)^2.5*(IF(Q70&gt;0,Q70,P70)*6371000)^3*Z70^2/(500*(ABS(T70)*1.496*10^11)^7.5)</f>
        <v>#DIV/0!</v>
      </c>
      <c r="AW70" s="9" t="e">
        <f t="shared" si="48"/>
        <v>#DIV/0!</v>
      </c>
      <c r="AX70" s="12" t="e">
        <f t="shared" si="49"/>
        <v>#DIV/0!</v>
      </c>
      <c r="AY70" s="9" t="e">
        <f t="shared" ref="AY70:AY101" si="80">L70/IF(Q70&gt;0,Q70,P70)^2</f>
        <v>#DIV/0!</v>
      </c>
      <c r="AZ70" s="9" t="e">
        <f t="shared" si="34"/>
        <v>#DIV/0!</v>
      </c>
      <c r="BA70" s="9" t="e">
        <f t="shared" ref="BA70:BA101" si="81">SQRT((6.67408/10^11)*L70*(5.97*10^24)/(6371000*IF(Q70&gt;0,Q70,P70)))/1000</f>
        <v>#DIV/0!</v>
      </c>
      <c r="BB70" s="9" t="e">
        <f t="shared" si="47"/>
        <v>#DIV/0!</v>
      </c>
      <c r="BC70" s="9">
        <f t="shared" si="36"/>
        <v>0</v>
      </c>
      <c r="BD70" s="9">
        <f t="shared" si="37"/>
        <v>0</v>
      </c>
      <c r="BE70" s="36" t="e">
        <f t="shared" ref="BE70:BE101" si="82">SQRT(((6.67408/10^11)*($F$8+$H$8+L70/333000)*1.988*10^30)/(ABS(T70)*1.496*10^11))/1000</f>
        <v>#DIV/0!</v>
      </c>
      <c r="BF70" s="9" t="e">
        <f t="shared" ref="BF70:BF101" si="83">ROUND(108*8.31446*AI70/(1000*BB70^2),1)</f>
        <v>#NUM!</v>
      </c>
      <c r="BG70" s="1"/>
      <c r="BH70" s="11"/>
      <c r="BI70" s="9" t="e">
        <f t="shared" si="38"/>
        <v>#DIV/0!</v>
      </c>
      <c r="BJ70" s="36">
        <f t="shared" si="39"/>
        <v>0</v>
      </c>
      <c r="BK70" s="11"/>
      <c r="BL70" s="11"/>
      <c r="BM70" s="11"/>
      <c r="BN70" s="9">
        <f t="shared" ca="1" si="22"/>
        <v>44.918369834533991</v>
      </c>
      <c r="BO70" s="10"/>
      <c r="BP70" s="9">
        <f t="shared" ca="1" si="23"/>
        <v>-0.1065820631265737</v>
      </c>
      <c r="BQ70" s="10"/>
      <c r="BR70" s="132"/>
    </row>
    <row r="71" spans="2:70" x14ac:dyDescent="0.35">
      <c r="B71" s="4" t="s">
        <v>537</v>
      </c>
      <c r="L71" s="13"/>
      <c r="M71" s="14">
        <f t="shared" si="45"/>
        <v>0</v>
      </c>
      <c r="N71" s="15"/>
      <c r="O71" s="15"/>
      <c r="P71" s="14">
        <f t="shared" si="25"/>
        <v>0</v>
      </c>
      <c r="Q71" s="15"/>
      <c r="R71" s="14">
        <f t="shared" si="42"/>
        <v>0</v>
      </c>
      <c r="S71" s="14" t="e">
        <f t="shared" si="43"/>
        <v>#DIV/0!</v>
      </c>
      <c r="T71" s="16"/>
      <c r="U71" s="14">
        <f t="shared" ref="U71:U101" si="84">365.24*V71</f>
        <v>0</v>
      </c>
      <c r="V71" s="14">
        <f t="shared" si="68"/>
        <v>0</v>
      </c>
      <c r="W71" s="14" t="e">
        <f t="shared" ref="W71:W101" si="85">V71/V70</f>
        <v>#DIV/0!</v>
      </c>
      <c r="X71" s="16"/>
      <c r="Y71" s="14" t="e">
        <f t="shared" si="28"/>
        <v>#DIV/0!</v>
      </c>
      <c r="Z71" s="16"/>
      <c r="AA71" s="14">
        <f t="shared" si="29"/>
        <v>0</v>
      </c>
      <c r="AB71" s="14">
        <f t="shared" si="30"/>
        <v>0</v>
      </c>
      <c r="AC71" s="14" t="str">
        <f t="shared" ref="AC71:AC101" si="86">IF(AA71&gt;0,(AA71-AB70)/(0.5*(AA71+AB70)*((L71+L70)/(($F$8+$H$8)*10^6))^(1/3)),"N/A")</f>
        <v>N/A</v>
      </c>
      <c r="AD71" s="14">
        <f t="shared" si="67"/>
        <v>0</v>
      </c>
      <c r="AE71" s="14">
        <f t="shared" si="46"/>
        <v>0</v>
      </c>
      <c r="AF71" s="16"/>
      <c r="AG71" s="14" t="e">
        <f t="shared" si="69"/>
        <v>#DIV/0!</v>
      </c>
      <c r="AH71" s="16"/>
      <c r="AI71" s="14" t="e">
        <f t="shared" si="32"/>
        <v>#NUM!</v>
      </c>
      <c r="AJ71" s="12" t="str">
        <f t="shared" si="70"/>
        <v>N/A</v>
      </c>
      <c r="AK71" s="14" t="e">
        <f t="shared" si="71"/>
        <v>#DIV/0!</v>
      </c>
      <c r="AL71" s="14" t="e">
        <f t="shared" si="72"/>
        <v>#NUM!</v>
      </c>
      <c r="AM71" s="14" t="e">
        <f t="shared" si="73"/>
        <v>#DIV/0!</v>
      </c>
      <c r="AN71" s="14" t="e">
        <f t="shared" si="74"/>
        <v>#NUM!</v>
      </c>
      <c r="AO71" s="14" t="e">
        <f t="shared" ref="AO71:AO101" si="87">10^((-14.18-AL71)/2.5)+IF(ISERROR(AN71),0,10^((-14.18-AN71)/2.5))</f>
        <v>#NUM!</v>
      </c>
      <c r="AP71" s="14" t="e">
        <f t="shared" si="75"/>
        <v>#DIV/0!</v>
      </c>
      <c r="AQ71" s="15"/>
      <c r="AR71" s="14" t="e">
        <f t="shared" si="76"/>
        <v>#DIV/0!</v>
      </c>
      <c r="AS71" s="16"/>
      <c r="AT71" s="14" t="e">
        <f t="shared" si="77"/>
        <v>#DIV/0!</v>
      </c>
      <c r="AU71" s="14" t="e">
        <f t="shared" si="78"/>
        <v>#DIV/0!</v>
      </c>
      <c r="AV71" s="14" t="e">
        <f t="shared" si="79"/>
        <v>#DIV/0!</v>
      </c>
      <c r="AW71" s="14" t="e">
        <f t="shared" si="48"/>
        <v>#DIV/0!</v>
      </c>
      <c r="AX71" s="12" t="e">
        <f t="shared" si="49"/>
        <v>#DIV/0!</v>
      </c>
      <c r="AY71" s="14" t="e">
        <f t="shared" si="80"/>
        <v>#DIV/0!</v>
      </c>
      <c r="AZ71" s="14" t="e">
        <f t="shared" si="34"/>
        <v>#DIV/0!</v>
      </c>
      <c r="BA71" s="14" t="e">
        <f t="shared" si="81"/>
        <v>#DIV/0!</v>
      </c>
      <c r="BB71" s="14" t="e">
        <f t="shared" si="47"/>
        <v>#DIV/0!</v>
      </c>
      <c r="BC71" s="14">
        <f t="shared" si="36"/>
        <v>0</v>
      </c>
      <c r="BD71" s="14">
        <f t="shared" si="37"/>
        <v>0</v>
      </c>
      <c r="BE71" s="37" t="e">
        <f t="shared" si="82"/>
        <v>#DIV/0!</v>
      </c>
      <c r="BF71" s="14" t="e">
        <f t="shared" si="83"/>
        <v>#NUM!</v>
      </c>
      <c r="BG71" s="21"/>
      <c r="BH71" s="16"/>
      <c r="BI71" s="14" t="e">
        <f t="shared" si="38"/>
        <v>#DIV/0!</v>
      </c>
      <c r="BJ71" s="37">
        <f t="shared" si="39"/>
        <v>0</v>
      </c>
      <c r="BK71" s="16"/>
      <c r="BL71" s="16"/>
      <c r="BM71" s="16"/>
      <c r="BN71" s="14">
        <f t="shared" ref="BN71:BN101" ca="1" si="88">RAND()*(180--180)-180</f>
        <v>130.183932047658</v>
      </c>
      <c r="BO71" s="15"/>
      <c r="BP71" s="14">
        <f t="shared" ref="BP71:BP101" ca="1" si="89">RAND()*(3--3)-3</f>
        <v>1.3432271027964315</v>
      </c>
      <c r="BQ71" s="15"/>
      <c r="BR71" s="132"/>
    </row>
    <row r="72" spans="2:70" x14ac:dyDescent="0.35">
      <c r="B72" t="s">
        <v>538</v>
      </c>
      <c r="L72" s="8"/>
      <c r="M72" s="9">
        <f t="shared" ref="M72:M101" si="90">L72/318</f>
        <v>0</v>
      </c>
      <c r="N72" s="10"/>
      <c r="O72" s="10"/>
      <c r="P72" s="9">
        <f t="shared" ref="P72:P101" si="91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2">IF(Q72&gt;0,Q72,P72)^2</f>
        <v>0</v>
      </c>
      <c r="S72" s="9" t="e">
        <f t="shared" ref="S72:S101" si="93">(L72*5.97*10^24)/((4/3)*PI()*((IF(Q72&gt;0,Q72,P72)*6371000)^3))/1000</f>
        <v>#DIV/0!</v>
      </c>
      <c r="T72" s="11"/>
      <c r="U72" s="9">
        <f t="shared" si="84"/>
        <v>0</v>
      </c>
      <c r="V72" s="9">
        <f t="shared" si="68"/>
        <v>0</v>
      </c>
      <c r="W72" s="9" t="e">
        <f t="shared" si="85"/>
        <v>#DIV/0!</v>
      </c>
      <c r="X72" s="11"/>
      <c r="Y72" s="9" t="e">
        <f t="shared" ref="Y72:Y101" si="94">U72/(ABS(X72)/24)</f>
        <v>#DIV/0!</v>
      </c>
      <c r="Z72" s="11"/>
      <c r="AA72" s="9">
        <f t="shared" ref="AA72:AA101" si="95">ABS(T72)*(1-Z72)</f>
        <v>0</v>
      </c>
      <c r="AB72" s="9">
        <f t="shared" ref="AB72:AB101" si="96">ABS(T72)*(Z72+1)</f>
        <v>0</v>
      </c>
      <c r="AC72" s="9" t="str">
        <f t="shared" si="86"/>
        <v>N/A</v>
      </c>
      <c r="AD72" s="9">
        <f t="shared" si="67"/>
        <v>0</v>
      </c>
      <c r="AE72" s="9">
        <f t="shared" ref="AE72:AE101" si="97">ROUND(2.44*1737*(L72/0.012)^(1/3),0)</f>
        <v>0</v>
      </c>
      <c r="AF72" s="11"/>
      <c r="AG72" s="9" t="e">
        <f t="shared" si="69"/>
        <v>#DIV/0!</v>
      </c>
      <c r="AH72" s="11"/>
      <c r="AI72" s="9" t="e">
        <f t="shared" ref="AI72:AI101" si="98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0"/>
        <v>N/A</v>
      </c>
      <c r="AK72" s="9" t="e">
        <f t="shared" si="71"/>
        <v>#DIV/0!</v>
      </c>
      <c r="AL72" s="9" t="e">
        <f t="shared" si="72"/>
        <v>#NUM!</v>
      </c>
      <c r="AM72" s="9" t="e">
        <f t="shared" si="73"/>
        <v>#DIV/0!</v>
      </c>
      <c r="AN72" s="9" t="e">
        <f t="shared" si="74"/>
        <v>#NUM!</v>
      </c>
      <c r="AO72" s="9" t="e">
        <f t="shared" si="87"/>
        <v>#NUM!</v>
      </c>
      <c r="AP72" s="9" t="e">
        <f t="shared" si="75"/>
        <v>#DIV/0!</v>
      </c>
      <c r="AQ72" s="10"/>
      <c r="AR72" s="9" t="e">
        <f t="shared" si="76"/>
        <v>#DIV/0!</v>
      </c>
      <c r="AS72" s="11"/>
      <c r="AT72" s="9" t="e">
        <f t="shared" si="77"/>
        <v>#DIV/0!</v>
      </c>
      <c r="AU72" s="9" t="e">
        <f t="shared" si="78"/>
        <v>#DIV/0!</v>
      </c>
      <c r="AV72" s="9" t="e">
        <f t="shared" si="79"/>
        <v>#DIV/0!</v>
      </c>
      <c r="AW72" s="9" t="e">
        <f t="shared" si="48"/>
        <v>#DIV/0!</v>
      </c>
      <c r="AX72" s="12" t="e">
        <f t="shared" si="49"/>
        <v>#DIV/0!</v>
      </c>
      <c r="AY72" s="9" t="e">
        <f t="shared" si="80"/>
        <v>#DIV/0!</v>
      </c>
      <c r="AZ72" s="9" t="e">
        <f t="shared" ref="AZ72:AZ101" si="99">((P72^4/(T72*23481)^3)*($F$8+$H$8)*333000/L72)*1000</f>
        <v>#DIV/0!</v>
      </c>
      <c r="BA72" s="9" t="e">
        <f t="shared" si="81"/>
        <v>#DIV/0!</v>
      </c>
      <c r="BB72" s="9" t="e">
        <f t="shared" ref="BB72:BB101" si="100">BA72*SQRT(2)</f>
        <v>#DIV/0!</v>
      </c>
      <c r="BC72" s="9">
        <f t="shared" ref="BC72:BC101" si="101">24*(IF(X72=0,U72,U72/(U72/(ABS(X72)/24)+(IF(X72&gt;0,1,-1)))))</f>
        <v>0</v>
      </c>
      <c r="BD72" s="9">
        <f t="shared" ref="BD72:BD101" si="102">((((6.67408/10^11)*L72*5.972*10^24*(BC72*3600)^2)/(4*PI()^2))^(1/3))/1000-IF(Q72&gt;0,Q72,P72)*6371</f>
        <v>0</v>
      </c>
      <c r="BE72" s="36" t="e">
        <f t="shared" si="82"/>
        <v>#DIV/0!</v>
      </c>
      <c r="BF72" s="9" t="e">
        <f t="shared" si="83"/>
        <v>#NUM!</v>
      </c>
      <c r="BG72" s="1"/>
      <c r="BH72" s="11"/>
      <c r="BI72" s="9" t="e">
        <f t="shared" ref="BI72:BI101" si="103">-214600*LN(0.000001/BG72)/(AY72*BH72)</f>
        <v>#DIV/0!</v>
      </c>
      <c r="BJ72" s="36">
        <f t="shared" ref="BJ72:BJ101" si="104">IF(OR(Q72&gt;0,P72&gt;0),SQRT(0.0018*(2*6371*IF(Q72&gt;0,Q72,P72)+0.0018)),0)</f>
        <v>0</v>
      </c>
      <c r="BK72" s="11"/>
      <c r="BL72" s="11"/>
      <c r="BM72" s="11"/>
      <c r="BN72" s="9">
        <f t="shared" ca="1" si="88"/>
        <v>60.148689447444724</v>
      </c>
      <c r="BO72" s="10"/>
      <c r="BP72" s="9">
        <f t="shared" ca="1" si="89"/>
        <v>0.49706072249177424</v>
      </c>
      <c r="BQ72" s="10"/>
      <c r="BR72" s="132"/>
    </row>
    <row r="73" spans="2:70" x14ac:dyDescent="0.35">
      <c r="B73" s="4" t="s">
        <v>539</v>
      </c>
      <c r="L73" s="13"/>
      <c r="M73" s="14">
        <f t="shared" si="90"/>
        <v>0</v>
      </c>
      <c r="N73" s="15"/>
      <c r="O73" s="15"/>
      <c r="P73" s="14">
        <f t="shared" si="91"/>
        <v>0</v>
      </c>
      <c r="Q73" s="15"/>
      <c r="R73" s="14">
        <f t="shared" si="92"/>
        <v>0</v>
      </c>
      <c r="S73" s="14" t="e">
        <f t="shared" si="93"/>
        <v>#DIV/0!</v>
      </c>
      <c r="T73" s="16"/>
      <c r="U73" s="14">
        <f t="shared" si="84"/>
        <v>0</v>
      </c>
      <c r="V73" s="14">
        <f t="shared" si="68"/>
        <v>0</v>
      </c>
      <c r="W73" s="14" t="e">
        <f t="shared" si="85"/>
        <v>#DIV/0!</v>
      </c>
      <c r="X73" s="16"/>
      <c r="Y73" s="14" t="e">
        <f t="shared" si="94"/>
        <v>#DIV/0!</v>
      </c>
      <c r="Z73" s="16"/>
      <c r="AA73" s="14">
        <f t="shared" si="95"/>
        <v>0</v>
      </c>
      <c r="AB73" s="14">
        <f t="shared" si="96"/>
        <v>0</v>
      </c>
      <c r="AC73" s="14" t="str">
        <f t="shared" si="86"/>
        <v>N/A</v>
      </c>
      <c r="AD73" s="14">
        <f t="shared" si="67"/>
        <v>0</v>
      </c>
      <c r="AE73" s="14">
        <f t="shared" si="97"/>
        <v>0</v>
      </c>
      <c r="AF73" s="16"/>
      <c r="AG73" s="14" t="e">
        <f t="shared" si="69"/>
        <v>#DIV/0!</v>
      </c>
      <c r="AH73" s="16"/>
      <c r="AI73" s="14" t="e">
        <f t="shared" si="98"/>
        <v>#NUM!</v>
      </c>
      <c r="AJ73" s="12" t="str">
        <f t="shared" si="70"/>
        <v>N/A</v>
      </c>
      <c r="AK73" s="14" t="e">
        <f t="shared" si="71"/>
        <v>#DIV/0!</v>
      </c>
      <c r="AL73" s="14" t="e">
        <f t="shared" si="72"/>
        <v>#NUM!</v>
      </c>
      <c r="AM73" s="14" t="e">
        <f t="shared" si="73"/>
        <v>#DIV/0!</v>
      </c>
      <c r="AN73" s="14" t="e">
        <f t="shared" si="74"/>
        <v>#NUM!</v>
      </c>
      <c r="AO73" s="14" t="e">
        <f t="shared" si="87"/>
        <v>#NUM!</v>
      </c>
      <c r="AP73" s="14" t="e">
        <f t="shared" si="75"/>
        <v>#DIV/0!</v>
      </c>
      <c r="AQ73" s="15"/>
      <c r="AR73" s="14" t="e">
        <f t="shared" si="76"/>
        <v>#DIV/0!</v>
      </c>
      <c r="AS73" s="16"/>
      <c r="AT73" s="14" t="e">
        <f t="shared" si="77"/>
        <v>#DIV/0!</v>
      </c>
      <c r="AU73" s="14" t="e">
        <f t="shared" si="78"/>
        <v>#DIV/0!</v>
      </c>
      <c r="AV73" s="14" t="e">
        <f t="shared" si="79"/>
        <v>#DIV/0!</v>
      </c>
      <c r="AW73" s="14" t="e">
        <f t="shared" si="48"/>
        <v>#DIV/0!</v>
      </c>
      <c r="AX73" s="12" t="e">
        <f t="shared" si="49"/>
        <v>#DIV/0!</v>
      </c>
      <c r="AY73" s="14" t="e">
        <f t="shared" si="80"/>
        <v>#DIV/0!</v>
      </c>
      <c r="AZ73" s="14" t="e">
        <f t="shared" si="99"/>
        <v>#DIV/0!</v>
      </c>
      <c r="BA73" s="14" t="e">
        <f t="shared" si="81"/>
        <v>#DIV/0!</v>
      </c>
      <c r="BB73" s="14" t="e">
        <f t="shared" si="100"/>
        <v>#DIV/0!</v>
      </c>
      <c r="BC73" s="14">
        <f t="shared" si="101"/>
        <v>0</v>
      </c>
      <c r="BD73" s="14">
        <f t="shared" si="102"/>
        <v>0</v>
      </c>
      <c r="BE73" s="37" t="e">
        <f t="shared" si="82"/>
        <v>#DIV/0!</v>
      </c>
      <c r="BF73" s="14" t="e">
        <f t="shared" si="83"/>
        <v>#NUM!</v>
      </c>
      <c r="BG73" s="21"/>
      <c r="BH73" s="16"/>
      <c r="BI73" s="14" t="e">
        <f t="shared" si="103"/>
        <v>#DIV/0!</v>
      </c>
      <c r="BJ73" s="37">
        <f t="shared" si="104"/>
        <v>0</v>
      </c>
      <c r="BK73" s="16"/>
      <c r="BL73" s="16"/>
      <c r="BM73" s="16"/>
      <c r="BN73" s="14">
        <f t="shared" ca="1" si="88"/>
        <v>33.821234951235482</v>
      </c>
      <c r="BO73" s="15"/>
      <c r="BP73" s="14">
        <f t="shared" ca="1" si="89"/>
        <v>-0.81941712413676004</v>
      </c>
      <c r="BQ73" s="15"/>
      <c r="BR73" s="132"/>
    </row>
    <row r="74" spans="2:70" x14ac:dyDescent="0.35">
      <c r="B74" t="s">
        <v>540</v>
      </c>
      <c r="L74" s="8"/>
      <c r="M74" s="9">
        <f t="shared" si="90"/>
        <v>0</v>
      </c>
      <c r="N74" s="10"/>
      <c r="O74" s="10"/>
      <c r="P74" s="9">
        <f t="shared" si="91"/>
        <v>0</v>
      </c>
      <c r="Q74" s="10"/>
      <c r="R74" s="9">
        <f t="shared" si="92"/>
        <v>0</v>
      </c>
      <c r="S74" s="9" t="e">
        <f t="shared" si="93"/>
        <v>#DIV/0!</v>
      </c>
      <c r="T74" s="11"/>
      <c r="U74" s="9">
        <f t="shared" si="84"/>
        <v>0</v>
      </c>
      <c r="V74" s="9">
        <f t="shared" si="68"/>
        <v>0</v>
      </c>
      <c r="W74" s="9" t="e">
        <f t="shared" si="85"/>
        <v>#DIV/0!</v>
      </c>
      <c r="X74" s="11"/>
      <c r="Y74" s="9" t="e">
        <f t="shared" si="94"/>
        <v>#DIV/0!</v>
      </c>
      <c r="Z74" s="11"/>
      <c r="AA74" s="9">
        <f t="shared" si="95"/>
        <v>0</v>
      </c>
      <c r="AB74" s="9">
        <f t="shared" si="96"/>
        <v>0</v>
      </c>
      <c r="AC74" s="9" t="str">
        <f t="shared" si="86"/>
        <v>N/A</v>
      </c>
      <c r="AD74" s="9">
        <f t="shared" si="67"/>
        <v>0</v>
      </c>
      <c r="AE74" s="9">
        <f t="shared" si="97"/>
        <v>0</v>
      </c>
      <c r="AF74" s="11"/>
      <c r="AG74" s="9" t="e">
        <f t="shared" si="69"/>
        <v>#DIV/0!</v>
      </c>
      <c r="AH74" s="11"/>
      <c r="AI74" s="9" t="e">
        <f t="shared" si="98"/>
        <v>#NUM!</v>
      </c>
      <c r="AJ74" s="12" t="str">
        <f t="shared" si="70"/>
        <v>N/A</v>
      </c>
      <c r="AK74" s="9" t="e">
        <f t="shared" si="71"/>
        <v>#DIV/0!</v>
      </c>
      <c r="AL74" s="9" t="e">
        <f t="shared" si="72"/>
        <v>#NUM!</v>
      </c>
      <c r="AM74" s="9" t="e">
        <f t="shared" si="73"/>
        <v>#DIV/0!</v>
      </c>
      <c r="AN74" s="9" t="e">
        <f t="shared" si="74"/>
        <v>#NUM!</v>
      </c>
      <c r="AO74" s="9" t="e">
        <f t="shared" si="87"/>
        <v>#NUM!</v>
      </c>
      <c r="AP74" s="9" t="e">
        <f t="shared" si="75"/>
        <v>#DIV/0!</v>
      </c>
      <c r="AQ74" s="10"/>
      <c r="AR74" s="9" t="e">
        <f t="shared" si="76"/>
        <v>#DIV/0!</v>
      </c>
      <c r="AS74" s="11"/>
      <c r="AT74" s="9" t="e">
        <f t="shared" si="77"/>
        <v>#DIV/0!</v>
      </c>
      <c r="AU74" s="9" t="e">
        <f t="shared" si="78"/>
        <v>#DIV/0!</v>
      </c>
      <c r="AV74" s="9" t="e">
        <f t="shared" si="79"/>
        <v>#DIV/0!</v>
      </c>
      <c r="AW74" s="9" t="e">
        <f t="shared" si="48"/>
        <v>#DIV/0!</v>
      </c>
      <c r="AX74" s="12" t="e">
        <f t="shared" si="49"/>
        <v>#DIV/0!</v>
      </c>
      <c r="AY74" s="9" t="e">
        <f t="shared" si="80"/>
        <v>#DIV/0!</v>
      </c>
      <c r="AZ74" s="9" t="e">
        <f t="shared" si="99"/>
        <v>#DIV/0!</v>
      </c>
      <c r="BA74" s="9" t="e">
        <f t="shared" si="81"/>
        <v>#DIV/0!</v>
      </c>
      <c r="BB74" s="9" t="e">
        <f t="shared" si="100"/>
        <v>#DIV/0!</v>
      </c>
      <c r="BC74" s="9">
        <f t="shared" si="101"/>
        <v>0</v>
      </c>
      <c r="BD74" s="9">
        <f t="shared" si="102"/>
        <v>0</v>
      </c>
      <c r="BE74" s="36" t="e">
        <f t="shared" si="82"/>
        <v>#DIV/0!</v>
      </c>
      <c r="BF74" s="9" t="e">
        <f t="shared" si="83"/>
        <v>#NUM!</v>
      </c>
      <c r="BG74" s="1"/>
      <c r="BH74" s="11"/>
      <c r="BI74" s="9" t="e">
        <f t="shared" si="103"/>
        <v>#DIV/0!</v>
      </c>
      <c r="BJ74" s="36">
        <f t="shared" si="104"/>
        <v>0</v>
      </c>
      <c r="BK74" s="11"/>
      <c r="BL74" s="11"/>
      <c r="BM74" s="11"/>
      <c r="BN74" s="9">
        <f t="shared" ca="1" si="88"/>
        <v>82.936820356132955</v>
      </c>
      <c r="BO74" s="10"/>
      <c r="BP74" s="9">
        <f t="shared" ca="1" si="89"/>
        <v>-0.48010071146499866</v>
      </c>
      <c r="BQ74" s="10"/>
      <c r="BR74" s="132"/>
    </row>
    <row r="75" spans="2:70" x14ac:dyDescent="0.35">
      <c r="B75" s="4" t="s">
        <v>541</v>
      </c>
      <c r="L75" s="13"/>
      <c r="M75" s="14">
        <f t="shared" si="90"/>
        <v>0</v>
      </c>
      <c r="N75" s="15"/>
      <c r="O75" s="15"/>
      <c r="P75" s="14">
        <f t="shared" si="91"/>
        <v>0</v>
      </c>
      <c r="Q75" s="15"/>
      <c r="R75" s="14">
        <f t="shared" si="92"/>
        <v>0</v>
      </c>
      <c r="S75" s="14" t="e">
        <f t="shared" si="93"/>
        <v>#DIV/0!</v>
      </c>
      <c r="T75" s="16"/>
      <c r="U75" s="14">
        <f t="shared" si="84"/>
        <v>0</v>
      </c>
      <c r="V75" s="14">
        <f t="shared" si="68"/>
        <v>0</v>
      </c>
      <c r="W75" s="14" t="e">
        <f t="shared" si="85"/>
        <v>#DIV/0!</v>
      </c>
      <c r="X75" s="16"/>
      <c r="Y75" s="14" t="e">
        <f t="shared" si="94"/>
        <v>#DIV/0!</v>
      </c>
      <c r="Z75" s="16"/>
      <c r="AA75" s="14">
        <f t="shared" si="95"/>
        <v>0</v>
      </c>
      <c r="AB75" s="14">
        <f t="shared" si="96"/>
        <v>0</v>
      </c>
      <c r="AC75" s="14" t="str">
        <f t="shared" si="86"/>
        <v>N/A</v>
      </c>
      <c r="AD75" s="14">
        <f t="shared" si="67"/>
        <v>0</v>
      </c>
      <c r="AE75" s="14">
        <f t="shared" si="97"/>
        <v>0</v>
      </c>
      <c r="AF75" s="16"/>
      <c r="AG75" s="14" t="e">
        <f t="shared" si="69"/>
        <v>#DIV/0!</v>
      </c>
      <c r="AH75" s="16"/>
      <c r="AI75" s="14" t="e">
        <f t="shared" si="98"/>
        <v>#NUM!</v>
      </c>
      <c r="AJ75" s="12" t="str">
        <f t="shared" si="70"/>
        <v>N/A</v>
      </c>
      <c r="AK75" s="14" t="e">
        <f t="shared" si="71"/>
        <v>#DIV/0!</v>
      </c>
      <c r="AL75" s="14" t="e">
        <f t="shared" si="72"/>
        <v>#NUM!</v>
      </c>
      <c r="AM75" s="14" t="e">
        <f t="shared" si="73"/>
        <v>#DIV/0!</v>
      </c>
      <c r="AN75" s="14" t="e">
        <f t="shared" si="74"/>
        <v>#NUM!</v>
      </c>
      <c r="AO75" s="14" t="e">
        <f t="shared" si="87"/>
        <v>#NUM!</v>
      </c>
      <c r="AP75" s="14" t="e">
        <f t="shared" si="75"/>
        <v>#DIV/0!</v>
      </c>
      <c r="AQ75" s="15"/>
      <c r="AR75" s="14" t="e">
        <f t="shared" si="76"/>
        <v>#DIV/0!</v>
      </c>
      <c r="AS75" s="16"/>
      <c r="AT75" s="14" t="e">
        <f t="shared" si="77"/>
        <v>#DIV/0!</v>
      </c>
      <c r="AU75" s="14" t="e">
        <f t="shared" si="78"/>
        <v>#DIV/0!</v>
      </c>
      <c r="AV75" s="14" t="e">
        <f t="shared" si="79"/>
        <v>#DIV/0!</v>
      </c>
      <c r="AW75" s="14" t="e">
        <f t="shared" si="48"/>
        <v>#DIV/0!</v>
      </c>
      <c r="AX75" s="12" t="e">
        <f t="shared" si="49"/>
        <v>#DIV/0!</v>
      </c>
      <c r="AY75" s="14" t="e">
        <f t="shared" si="80"/>
        <v>#DIV/0!</v>
      </c>
      <c r="AZ75" s="14" t="e">
        <f t="shared" si="99"/>
        <v>#DIV/0!</v>
      </c>
      <c r="BA75" s="14" t="e">
        <f t="shared" si="81"/>
        <v>#DIV/0!</v>
      </c>
      <c r="BB75" s="14" t="e">
        <f t="shared" si="100"/>
        <v>#DIV/0!</v>
      </c>
      <c r="BC75" s="14">
        <f t="shared" si="101"/>
        <v>0</v>
      </c>
      <c r="BD75" s="14">
        <f t="shared" si="102"/>
        <v>0</v>
      </c>
      <c r="BE75" s="37" t="e">
        <f t="shared" si="82"/>
        <v>#DIV/0!</v>
      </c>
      <c r="BF75" s="14" t="e">
        <f t="shared" si="83"/>
        <v>#NUM!</v>
      </c>
      <c r="BG75" s="21"/>
      <c r="BH75" s="16"/>
      <c r="BI75" s="14" t="e">
        <f t="shared" si="103"/>
        <v>#DIV/0!</v>
      </c>
      <c r="BJ75" s="37">
        <f t="shared" si="104"/>
        <v>0</v>
      </c>
      <c r="BK75" s="16"/>
      <c r="BL75" s="16"/>
      <c r="BM75" s="16"/>
      <c r="BN75" s="14">
        <f t="shared" ca="1" si="88"/>
        <v>-170.89749796507368</v>
      </c>
      <c r="BO75" s="15"/>
      <c r="BP75" s="14">
        <f t="shared" ca="1" si="89"/>
        <v>-0.91349246655233873</v>
      </c>
      <c r="BQ75" s="15"/>
      <c r="BR75" s="132"/>
    </row>
    <row r="76" spans="2:70" x14ac:dyDescent="0.35">
      <c r="B76" t="s">
        <v>542</v>
      </c>
      <c r="L76" s="8"/>
      <c r="M76" s="9">
        <f t="shared" si="90"/>
        <v>0</v>
      </c>
      <c r="N76" s="10"/>
      <c r="O76" s="10"/>
      <c r="P76" s="9">
        <f t="shared" si="91"/>
        <v>0</v>
      </c>
      <c r="Q76" s="10"/>
      <c r="R76" s="9">
        <f t="shared" si="92"/>
        <v>0</v>
      </c>
      <c r="S76" s="9" t="e">
        <f t="shared" si="93"/>
        <v>#DIV/0!</v>
      </c>
      <c r="T76" s="11"/>
      <c r="U76" s="9">
        <f t="shared" si="84"/>
        <v>0</v>
      </c>
      <c r="V76" s="9">
        <f t="shared" si="68"/>
        <v>0</v>
      </c>
      <c r="W76" s="9" t="e">
        <f t="shared" si="85"/>
        <v>#DIV/0!</v>
      </c>
      <c r="X76" s="11"/>
      <c r="Y76" s="9" t="e">
        <f t="shared" si="94"/>
        <v>#DIV/0!</v>
      </c>
      <c r="Z76" s="11"/>
      <c r="AA76" s="9">
        <f t="shared" si="95"/>
        <v>0</v>
      </c>
      <c r="AB76" s="9">
        <f t="shared" si="96"/>
        <v>0</v>
      </c>
      <c r="AC76" s="9" t="str">
        <f t="shared" si="86"/>
        <v>N/A</v>
      </c>
      <c r="AD76" s="9">
        <f t="shared" si="67"/>
        <v>0</v>
      </c>
      <c r="AE76" s="9">
        <f t="shared" si="97"/>
        <v>0</v>
      </c>
      <c r="AF76" s="11"/>
      <c r="AG76" s="9" t="e">
        <f t="shared" si="69"/>
        <v>#DIV/0!</v>
      </c>
      <c r="AH76" s="11"/>
      <c r="AI76" s="9" t="e">
        <f t="shared" si="98"/>
        <v>#NUM!</v>
      </c>
      <c r="AJ76" s="12" t="str">
        <f t="shared" si="70"/>
        <v>N/A</v>
      </c>
      <c r="AK76" s="9" t="e">
        <f t="shared" si="71"/>
        <v>#DIV/0!</v>
      </c>
      <c r="AL76" s="9" t="e">
        <f t="shared" si="72"/>
        <v>#NUM!</v>
      </c>
      <c r="AM76" s="9" t="e">
        <f t="shared" si="73"/>
        <v>#DIV/0!</v>
      </c>
      <c r="AN76" s="9" t="e">
        <f t="shared" si="74"/>
        <v>#NUM!</v>
      </c>
      <c r="AO76" s="9" t="e">
        <f t="shared" si="87"/>
        <v>#NUM!</v>
      </c>
      <c r="AP76" s="9" t="e">
        <f t="shared" si="75"/>
        <v>#DIV/0!</v>
      </c>
      <c r="AQ76" s="10"/>
      <c r="AR76" s="9" t="e">
        <f t="shared" si="76"/>
        <v>#DIV/0!</v>
      </c>
      <c r="AS76" s="11"/>
      <c r="AT76" s="9" t="e">
        <f t="shared" si="77"/>
        <v>#DIV/0!</v>
      </c>
      <c r="AU76" s="9" t="e">
        <f t="shared" si="78"/>
        <v>#DIV/0!</v>
      </c>
      <c r="AV76" s="9" t="e">
        <f t="shared" si="79"/>
        <v>#DIV/0!</v>
      </c>
      <c r="AW76" s="9" t="e">
        <f t="shared" si="48"/>
        <v>#DIV/0!</v>
      </c>
      <c r="AX76" s="12" t="e">
        <f t="shared" si="49"/>
        <v>#DIV/0!</v>
      </c>
      <c r="AY76" s="9" t="e">
        <f t="shared" si="80"/>
        <v>#DIV/0!</v>
      </c>
      <c r="AZ76" s="9" t="e">
        <f t="shared" si="99"/>
        <v>#DIV/0!</v>
      </c>
      <c r="BA76" s="9" t="e">
        <f t="shared" si="81"/>
        <v>#DIV/0!</v>
      </c>
      <c r="BB76" s="9" t="e">
        <f t="shared" si="100"/>
        <v>#DIV/0!</v>
      </c>
      <c r="BC76" s="9">
        <f t="shared" si="101"/>
        <v>0</v>
      </c>
      <c r="BD76" s="9">
        <f t="shared" si="102"/>
        <v>0</v>
      </c>
      <c r="BE76" s="36" t="e">
        <f t="shared" si="82"/>
        <v>#DIV/0!</v>
      </c>
      <c r="BF76" s="9" t="e">
        <f t="shared" si="83"/>
        <v>#NUM!</v>
      </c>
      <c r="BG76" s="1"/>
      <c r="BH76" s="11"/>
      <c r="BI76" s="9" t="e">
        <f t="shared" si="103"/>
        <v>#DIV/0!</v>
      </c>
      <c r="BJ76" s="36">
        <f t="shared" si="104"/>
        <v>0</v>
      </c>
      <c r="BK76" s="11"/>
      <c r="BL76" s="11"/>
      <c r="BM76" s="11"/>
      <c r="BN76" s="9">
        <f t="shared" ca="1" si="88"/>
        <v>-35.517561503025661</v>
      </c>
      <c r="BO76" s="10"/>
      <c r="BP76" s="9">
        <f t="shared" ca="1" si="89"/>
        <v>0.97284989168879044</v>
      </c>
      <c r="BQ76" s="10"/>
      <c r="BR76" s="132"/>
    </row>
    <row r="77" spans="2:70" x14ac:dyDescent="0.35">
      <c r="B77" s="4" t="s">
        <v>543</v>
      </c>
      <c r="L77" s="13"/>
      <c r="M77" s="14">
        <f t="shared" si="90"/>
        <v>0</v>
      </c>
      <c r="N77" s="15"/>
      <c r="O77" s="15"/>
      <c r="P77" s="14">
        <f t="shared" si="91"/>
        <v>0</v>
      </c>
      <c r="Q77" s="15"/>
      <c r="R77" s="14">
        <f t="shared" si="92"/>
        <v>0</v>
      </c>
      <c r="S77" s="14" t="e">
        <f t="shared" si="93"/>
        <v>#DIV/0!</v>
      </c>
      <c r="T77" s="16"/>
      <c r="U77" s="14">
        <f t="shared" si="84"/>
        <v>0</v>
      </c>
      <c r="V77" s="14">
        <f t="shared" si="68"/>
        <v>0</v>
      </c>
      <c r="W77" s="14" t="e">
        <f t="shared" si="85"/>
        <v>#DIV/0!</v>
      </c>
      <c r="X77" s="16"/>
      <c r="Y77" s="14" t="e">
        <f t="shared" si="94"/>
        <v>#DIV/0!</v>
      </c>
      <c r="Z77" s="16"/>
      <c r="AA77" s="14">
        <f t="shared" si="95"/>
        <v>0</v>
      </c>
      <c r="AB77" s="14">
        <f t="shared" si="96"/>
        <v>0</v>
      </c>
      <c r="AC77" s="14" t="str">
        <f t="shared" si="86"/>
        <v>N/A</v>
      </c>
      <c r="AD77" s="14">
        <f t="shared" si="67"/>
        <v>0</v>
      </c>
      <c r="AE77" s="14">
        <f t="shared" si="97"/>
        <v>0</v>
      </c>
      <c r="AF77" s="16"/>
      <c r="AG77" s="14" t="e">
        <f t="shared" si="69"/>
        <v>#DIV/0!</v>
      </c>
      <c r="AH77" s="16"/>
      <c r="AI77" s="14" t="e">
        <f t="shared" si="98"/>
        <v>#NUM!</v>
      </c>
      <c r="AJ77" s="12" t="str">
        <f t="shared" si="70"/>
        <v>N/A</v>
      </c>
      <c r="AK77" s="14" t="e">
        <f t="shared" si="71"/>
        <v>#DIV/0!</v>
      </c>
      <c r="AL77" s="14" t="e">
        <f t="shared" si="72"/>
        <v>#NUM!</v>
      </c>
      <c r="AM77" s="14" t="e">
        <f t="shared" si="73"/>
        <v>#DIV/0!</v>
      </c>
      <c r="AN77" s="14" t="e">
        <f t="shared" si="74"/>
        <v>#NUM!</v>
      </c>
      <c r="AO77" s="14" t="e">
        <f t="shared" si="87"/>
        <v>#NUM!</v>
      </c>
      <c r="AP77" s="14" t="e">
        <f t="shared" si="75"/>
        <v>#DIV/0!</v>
      </c>
      <c r="AQ77" s="15"/>
      <c r="AR77" s="14" t="e">
        <f t="shared" si="76"/>
        <v>#DIV/0!</v>
      </c>
      <c r="AS77" s="16"/>
      <c r="AT77" s="14" t="e">
        <f t="shared" si="77"/>
        <v>#DIV/0!</v>
      </c>
      <c r="AU77" s="14" t="e">
        <f t="shared" si="78"/>
        <v>#DIV/0!</v>
      </c>
      <c r="AV77" s="14" t="e">
        <f t="shared" si="79"/>
        <v>#DIV/0!</v>
      </c>
      <c r="AW77" s="14" t="e">
        <f t="shared" si="48"/>
        <v>#DIV/0!</v>
      </c>
      <c r="AX77" s="12" t="e">
        <f t="shared" si="49"/>
        <v>#DIV/0!</v>
      </c>
      <c r="AY77" s="14" t="e">
        <f t="shared" si="80"/>
        <v>#DIV/0!</v>
      </c>
      <c r="AZ77" s="14" t="e">
        <f t="shared" si="99"/>
        <v>#DIV/0!</v>
      </c>
      <c r="BA77" s="14" t="e">
        <f t="shared" si="81"/>
        <v>#DIV/0!</v>
      </c>
      <c r="BB77" s="14" t="e">
        <f t="shared" si="100"/>
        <v>#DIV/0!</v>
      </c>
      <c r="BC77" s="14">
        <f t="shared" si="101"/>
        <v>0</v>
      </c>
      <c r="BD77" s="14">
        <f t="shared" si="102"/>
        <v>0</v>
      </c>
      <c r="BE77" s="37" t="e">
        <f t="shared" si="82"/>
        <v>#DIV/0!</v>
      </c>
      <c r="BF77" s="14" t="e">
        <f t="shared" si="83"/>
        <v>#NUM!</v>
      </c>
      <c r="BG77" s="21"/>
      <c r="BH77" s="16"/>
      <c r="BI77" s="14" t="e">
        <f t="shared" si="103"/>
        <v>#DIV/0!</v>
      </c>
      <c r="BJ77" s="37">
        <f t="shared" si="104"/>
        <v>0</v>
      </c>
      <c r="BK77" s="16"/>
      <c r="BL77" s="16"/>
      <c r="BM77" s="16"/>
      <c r="BN77" s="14">
        <f t="shared" ca="1" si="88"/>
        <v>-41.100534192743709</v>
      </c>
      <c r="BO77" s="15"/>
      <c r="BP77" s="14">
        <f t="shared" ca="1" si="89"/>
        <v>1.3060406383716892</v>
      </c>
      <c r="BQ77" s="15"/>
      <c r="BR77" s="132"/>
    </row>
    <row r="78" spans="2:70" x14ac:dyDescent="0.35">
      <c r="B78" t="s">
        <v>544</v>
      </c>
      <c r="L78" s="8"/>
      <c r="M78" s="9">
        <f t="shared" si="90"/>
        <v>0</v>
      </c>
      <c r="N78" s="10"/>
      <c r="O78" s="10"/>
      <c r="P78" s="9">
        <f t="shared" si="91"/>
        <v>0</v>
      </c>
      <c r="Q78" s="10"/>
      <c r="R78" s="9">
        <f t="shared" si="92"/>
        <v>0</v>
      </c>
      <c r="S78" s="9" t="e">
        <f t="shared" si="93"/>
        <v>#DIV/0!</v>
      </c>
      <c r="T78" s="11"/>
      <c r="U78" s="9">
        <f t="shared" si="84"/>
        <v>0</v>
      </c>
      <c r="V78" s="9">
        <f t="shared" si="68"/>
        <v>0</v>
      </c>
      <c r="W78" s="9" t="e">
        <f t="shared" si="85"/>
        <v>#DIV/0!</v>
      </c>
      <c r="X78" s="11"/>
      <c r="Y78" s="9" t="e">
        <f t="shared" si="94"/>
        <v>#DIV/0!</v>
      </c>
      <c r="Z78" s="11"/>
      <c r="AA78" s="9">
        <f t="shared" si="95"/>
        <v>0</v>
      </c>
      <c r="AB78" s="9">
        <f t="shared" si="96"/>
        <v>0</v>
      </c>
      <c r="AC78" s="9" t="str">
        <f t="shared" si="86"/>
        <v>N/A</v>
      </c>
      <c r="AD78" s="9">
        <f t="shared" si="67"/>
        <v>0</v>
      </c>
      <c r="AE78" s="9">
        <f t="shared" si="97"/>
        <v>0</v>
      </c>
      <c r="AF78" s="11"/>
      <c r="AG78" s="9" t="e">
        <f t="shared" si="69"/>
        <v>#DIV/0!</v>
      </c>
      <c r="AH78" s="11"/>
      <c r="AI78" s="9" t="e">
        <f t="shared" si="98"/>
        <v>#NUM!</v>
      </c>
      <c r="AJ78" s="12" t="str">
        <f t="shared" si="70"/>
        <v>N/A</v>
      </c>
      <c r="AK78" s="9" t="e">
        <f t="shared" si="71"/>
        <v>#DIV/0!</v>
      </c>
      <c r="AL78" s="9" t="e">
        <f t="shared" si="72"/>
        <v>#NUM!</v>
      </c>
      <c r="AM78" s="9" t="e">
        <f t="shared" si="73"/>
        <v>#DIV/0!</v>
      </c>
      <c r="AN78" s="9" t="e">
        <f t="shared" si="74"/>
        <v>#NUM!</v>
      </c>
      <c r="AO78" s="9" t="e">
        <f t="shared" si="87"/>
        <v>#NUM!</v>
      </c>
      <c r="AP78" s="9" t="e">
        <f t="shared" si="75"/>
        <v>#DIV/0!</v>
      </c>
      <c r="AQ78" s="10"/>
      <c r="AR78" s="9" t="e">
        <f t="shared" si="76"/>
        <v>#DIV/0!</v>
      </c>
      <c r="AS78" s="11"/>
      <c r="AT78" s="9" t="e">
        <f t="shared" si="77"/>
        <v>#DIV/0!</v>
      </c>
      <c r="AU78" s="9" t="e">
        <f t="shared" si="78"/>
        <v>#DIV/0!</v>
      </c>
      <c r="AV78" s="9" t="e">
        <f t="shared" si="79"/>
        <v>#DIV/0!</v>
      </c>
      <c r="AW78" s="9" t="e">
        <f t="shared" si="48"/>
        <v>#DIV/0!</v>
      </c>
      <c r="AX78" s="12" t="e">
        <f t="shared" si="49"/>
        <v>#DIV/0!</v>
      </c>
      <c r="AY78" s="9" t="e">
        <f t="shared" si="80"/>
        <v>#DIV/0!</v>
      </c>
      <c r="AZ78" s="9" t="e">
        <f t="shared" si="99"/>
        <v>#DIV/0!</v>
      </c>
      <c r="BA78" s="9" t="e">
        <f t="shared" si="81"/>
        <v>#DIV/0!</v>
      </c>
      <c r="BB78" s="9" t="e">
        <f t="shared" si="100"/>
        <v>#DIV/0!</v>
      </c>
      <c r="BC78" s="9">
        <f t="shared" si="101"/>
        <v>0</v>
      </c>
      <c r="BD78" s="9">
        <f t="shared" si="102"/>
        <v>0</v>
      </c>
      <c r="BE78" s="36" t="e">
        <f t="shared" si="82"/>
        <v>#DIV/0!</v>
      </c>
      <c r="BF78" s="9" t="e">
        <f t="shared" si="83"/>
        <v>#NUM!</v>
      </c>
      <c r="BG78" s="1"/>
      <c r="BH78" s="11"/>
      <c r="BI78" s="9" t="e">
        <f t="shared" si="103"/>
        <v>#DIV/0!</v>
      </c>
      <c r="BJ78" s="36">
        <f t="shared" si="104"/>
        <v>0</v>
      </c>
      <c r="BK78" s="11"/>
      <c r="BL78" s="11"/>
      <c r="BM78" s="11"/>
      <c r="BN78" s="9">
        <f t="shared" ca="1" si="88"/>
        <v>149.82892633061692</v>
      </c>
      <c r="BO78" s="10"/>
      <c r="BP78" s="9">
        <f t="shared" ca="1" si="89"/>
        <v>2.6001364753323362</v>
      </c>
      <c r="BQ78" s="10"/>
      <c r="BR78" s="132"/>
    </row>
    <row r="79" spans="2:70" x14ac:dyDescent="0.35">
      <c r="B79" s="4" t="s">
        <v>545</v>
      </c>
      <c r="L79" s="13"/>
      <c r="M79" s="14">
        <f t="shared" si="90"/>
        <v>0</v>
      </c>
      <c r="N79" s="15"/>
      <c r="O79" s="15"/>
      <c r="P79" s="14">
        <f t="shared" si="91"/>
        <v>0</v>
      </c>
      <c r="Q79" s="15"/>
      <c r="R79" s="14">
        <f t="shared" si="92"/>
        <v>0</v>
      </c>
      <c r="S79" s="14" t="e">
        <f t="shared" si="93"/>
        <v>#DIV/0!</v>
      </c>
      <c r="T79" s="16"/>
      <c r="U79" s="14">
        <f t="shared" si="84"/>
        <v>0</v>
      </c>
      <c r="V79" s="14">
        <f t="shared" si="68"/>
        <v>0</v>
      </c>
      <c r="W79" s="14" t="e">
        <f t="shared" si="85"/>
        <v>#DIV/0!</v>
      </c>
      <c r="X79" s="16"/>
      <c r="Y79" s="14" t="e">
        <f t="shared" si="94"/>
        <v>#DIV/0!</v>
      </c>
      <c r="Z79" s="16"/>
      <c r="AA79" s="14">
        <f t="shared" si="95"/>
        <v>0</v>
      </c>
      <c r="AB79" s="14">
        <f t="shared" si="96"/>
        <v>0</v>
      </c>
      <c r="AC79" s="14" t="str">
        <f t="shared" si="86"/>
        <v>N/A</v>
      </c>
      <c r="AD79" s="14">
        <f t="shared" si="67"/>
        <v>0</v>
      </c>
      <c r="AE79" s="14">
        <f t="shared" si="97"/>
        <v>0</v>
      </c>
      <c r="AF79" s="16"/>
      <c r="AG79" s="14" t="e">
        <f t="shared" si="69"/>
        <v>#DIV/0!</v>
      </c>
      <c r="AH79" s="16"/>
      <c r="AI79" s="14" t="e">
        <f t="shared" si="98"/>
        <v>#NUM!</v>
      </c>
      <c r="AJ79" s="12" t="str">
        <f t="shared" si="70"/>
        <v>N/A</v>
      </c>
      <c r="AK79" s="14" t="e">
        <f t="shared" si="71"/>
        <v>#DIV/0!</v>
      </c>
      <c r="AL79" s="14" t="e">
        <f t="shared" si="72"/>
        <v>#NUM!</v>
      </c>
      <c r="AM79" s="14" t="e">
        <f t="shared" si="73"/>
        <v>#DIV/0!</v>
      </c>
      <c r="AN79" s="14" t="e">
        <f t="shared" si="74"/>
        <v>#NUM!</v>
      </c>
      <c r="AO79" s="14" t="e">
        <f t="shared" si="87"/>
        <v>#NUM!</v>
      </c>
      <c r="AP79" s="14" t="e">
        <f t="shared" si="75"/>
        <v>#DIV/0!</v>
      </c>
      <c r="AQ79" s="15"/>
      <c r="AR79" s="14" t="e">
        <f t="shared" si="76"/>
        <v>#DIV/0!</v>
      </c>
      <c r="AS79" s="16"/>
      <c r="AT79" s="14" t="e">
        <f t="shared" si="77"/>
        <v>#DIV/0!</v>
      </c>
      <c r="AU79" s="14" t="e">
        <f t="shared" si="78"/>
        <v>#DIV/0!</v>
      </c>
      <c r="AV79" s="14" t="e">
        <f t="shared" si="79"/>
        <v>#DIV/0!</v>
      </c>
      <c r="AW79" s="14" t="e">
        <f t="shared" si="48"/>
        <v>#DIV/0!</v>
      </c>
      <c r="AX79" s="12" t="e">
        <f t="shared" si="49"/>
        <v>#DIV/0!</v>
      </c>
      <c r="AY79" s="14" t="e">
        <f t="shared" si="80"/>
        <v>#DIV/0!</v>
      </c>
      <c r="AZ79" s="14" t="e">
        <f t="shared" si="99"/>
        <v>#DIV/0!</v>
      </c>
      <c r="BA79" s="14" t="e">
        <f t="shared" si="81"/>
        <v>#DIV/0!</v>
      </c>
      <c r="BB79" s="14" t="e">
        <f t="shared" si="100"/>
        <v>#DIV/0!</v>
      </c>
      <c r="BC79" s="14">
        <f t="shared" si="101"/>
        <v>0</v>
      </c>
      <c r="BD79" s="14">
        <f t="shared" si="102"/>
        <v>0</v>
      </c>
      <c r="BE79" s="37" t="e">
        <f t="shared" si="82"/>
        <v>#DIV/0!</v>
      </c>
      <c r="BF79" s="14" t="e">
        <f t="shared" si="83"/>
        <v>#NUM!</v>
      </c>
      <c r="BG79" s="21"/>
      <c r="BH79" s="16"/>
      <c r="BI79" s="14" t="e">
        <f t="shared" si="103"/>
        <v>#DIV/0!</v>
      </c>
      <c r="BJ79" s="37">
        <f t="shared" si="104"/>
        <v>0</v>
      </c>
      <c r="BK79" s="16"/>
      <c r="BL79" s="16"/>
      <c r="BM79" s="16"/>
      <c r="BN79" s="14">
        <f t="shared" ca="1" si="88"/>
        <v>59.849741057938729</v>
      </c>
      <c r="BO79" s="15"/>
      <c r="BP79" s="14">
        <f t="shared" ca="1" si="89"/>
        <v>1.2969130929547488</v>
      </c>
      <c r="BQ79" s="15"/>
      <c r="BR79" s="132"/>
    </row>
    <row r="80" spans="2:70" x14ac:dyDescent="0.35">
      <c r="B80" t="s">
        <v>546</v>
      </c>
      <c r="L80" s="8"/>
      <c r="M80" s="9">
        <f t="shared" si="90"/>
        <v>0</v>
      </c>
      <c r="N80" s="10"/>
      <c r="O80" s="10"/>
      <c r="P80" s="9">
        <f t="shared" si="91"/>
        <v>0</v>
      </c>
      <c r="Q80" s="10"/>
      <c r="R80" s="9">
        <f t="shared" si="92"/>
        <v>0</v>
      </c>
      <c r="S80" s="9" t="e">
        <f t="shared" si="93"/>
        <v>#DIV/0!</v>
      </c>
      <c r="T80" s="11"/>
      <c r="U80" s="9">
        <f t="shared" si="84"/>
        <v>0</v>
      </c>
      <c r="V80" s="9">
        <f t="shared" si="68"/>
        <v>0</v>
      </c>
      <c r="W80" s="9" t="e">
        <f t="shared" si="85"/>
        <v>#DIV/0!</v>
      </c>
      <c r="X80" s="11"/>
      <c r="Y80" s="9" t="e">
        <f t="shared" si="94"/>
        <v>#DIV/0!</v>
      </c>
      <c r="Z80" s="11"/>
      <c r="AA80" s="9">
        <f t="shared" si="95"/>
        <v>0</v>
      </c>
      <c r="AB80" s="9">
        <f t="shared" si="96"/>
        <v>0</v>
      </c>
      <c r="AC80" s="9" t="str">
        <f t="shared" si="86"/>
        <v>N/A</v>
      </c>
      <c r="AD80" s="9">
        <f t="shared" si="67"/>
        <v>0</v>
      </c>
      <c r="AE80" s="9">
        <f t="shared" si="97"/>
        <v>0</v>
      </c>
      <c r="AF80" s="11"/>
      <c r="AG80" s="9" t="e">
        <f t="shared" si="69"/>
        <v>#DIV/0!</v>
      </c>
      <c r="AH80" s="11"/>
      <c r="AI80" s="9" t="e">
        <f t="shared" si="98"/>
        <v>#NUM!</v>
      </c>
      <c r="AJ80" s="12" t="str">
        <f t="shared" si="70"/>
        <v>N/A</v>
      </c>
      <c r="AK80" s="9" t="e">
        <f t="shared" si="71"/>
        <v>#DIV/0!</v>
      </c>
      <c r="AL80" s="9" t="e">
        <f t="shared" si="72"/>
        <v>#NUM!</v>
      </c>
      <c r="AM80" s="9" t="e">
        <f t="shared" si="73"/>
        <v>#DIV/0!</v>
      </c>
      <c r="AN80" s="9" t="e">
        <f t="shared" si="74"/>
        <v>#NUM!</v>
      </c>
      <c r="AO80" s="9" t="e">
        <f t="shared" si="87"/>
        <v>#NUM!</v>
      </c>
      <c r="AP80" s="9" t="e">
        <f t="shared" si="75"/>
        <v>#DIV/0!</v>
      </c>
      <c r="AQ80" s="10"/>
      <c r="AR80" s="9" t="e">
        <f t="shared" si="76"/>
        <v>#DIV/0!</v>
      </c>
      <c r="AS80" s="11"/>
      <c r="AT80" s="9" t="e">
        <f t="shared" si="77"/>
        <v>#DIV/0!</v>
      </c>
      <c r="AU80" s="9" t="e">
        <f t="shared" si="78"/>
        <v>#DIV/0!</v>
      </c>
      <c r="AV80" s="9" t="e">
        <f t="shared" si="79"/>
        <v>#DIV/0!</v>
      </c>
      <c r="AW80" s="9" t="e">
        <f t="shared" si="48"/>
        <v>#DIV/0!</v>
      </c>
      <c r="AX80" s="12" t="e">
        <f t="shared" si="49"/>
        <v>#DIV/0!</v>
      </c>
      <c r="AY80" s="9" t="e">
        <f t="shared" si="80"/>
        <v>#DIV/0!</v>
      </c>
      <c r="AZ80" s="9" t="e">
        <f t="shared" si="99"/>
        <v>#DIV/0!</v>
      </c>
      <c r="BA80" s="9" t="e">
        <f t="shared" si="81"/>
        <v>#DIV/0!</v>
      </c>
      <c r="BB80" s="9" t="e">
        <f t="shared" si="100"/>
        <v>#DIV/0!</v>
      </c>
      <c r="BC80" s="9">
        <f t="shared" si="101"/>
        <v>0</v>
      </c>
      <c r="BD80" s="9">
        <f t="shared" si="102"/>
        <v>0</v>
      </c>
      <c r="BE80" s="36" t="e">
        <f t="shared" si="82"/>
        <v>#DIV/0!</v>
      </c>
      <c r="BF80" s="9" t="e">
        <f t="shared" si="83"/>
        <v>#NUM!</v>
      </c>
      <c r="BG80" s="1"/>
      <c r="BH80" s="11"/>
      <c r="BI80" s="9" t="e">
        <f t="shared" si="103"/>
        <v>#DIV/0!</v>
      </c>
      <c r="BJ80" s="36">
        <f t="shared" si="104"/>
        <v>0</v>
      </c>
      <c r="BK80" s="11"/>
      <c r="BL80" s="11"/>
      <c r="BM80" s="11"/>
      <c r="BN80" s="9">
        <f t="shared" ca="1" si="88"/>
        <v>91.744920859704678</v>
      </c>
      <c r="BO80" s="10"/>
      <c r="BP80" s="9">
        <f t="shared" ca="1" si="89"/>
        <v>-1.3241975855231942</v>
      </c>
      <c r="BQ80" s="10"/>
      <c r="BR80" s="132"/>
    </row>
    <row r="81" spans="2:70" x14ac:dyDescent="0.35">
      <c r="B81" s="4" t="s">
        <v>547</v>
      </c>
      <c r="L81" s="13"/>
      <c r="M81" s="14">
        <f t="shared" si="90"/>
        <v>0</v>
      </c>
      <c r="N81" s="15"/>
      <c r="O81" s="15"/>
      <c r="P81" s="14">
        <f t="shared" si="91"/>
        <v>0</v>
      </c>
      <c r="Q81" s="15"/>
      <c r="R81" s="14">
        <f t="shared" si="92"/>
        <v>0</v>
      </c>
      <c r="S81" s="14" t="e">
        <f t="shared" si="93"/>
        <v>#DIV/0!</v>
      </c>
      <c r="T81" s="16"/>
      <c r="U81" s="14">
        <f t="shared" si="84"/>
        <v>0</v>
      </c>
      <c r="V81" s="14">
        <f t="shared" si="68"/>
        <v>0</v>
      </c>
      <c r="W81" s="14" t="e">
        <f t="shared" si="85"/>
        <v>#DIV/0!</v>
      </c>
      <c r="X81" s="16"/>
      <c r="Y81" s="14" t="e">
        <f t="shared" si="94"/>
        <v>#DIV/0!</v>
      </c>
      <c r="Z81" s="16"/>
      <c r="AA81" s="14">
        <f t="shared" si="95"/>
        <v>0</v>
      </c>
      <c r="AB81" s="14">
        <f t="shared" si="96"/>
        <v>0</v>
      </c>
      <c r="AC81" s="14" t="str">
        <f t="shared" si="86"/>
        <v>N/A</v>
      </c>
      <c r="AD81" s="14">
        <f t="shared" si="67"/>
        <v>0</v>
      </c>
      <c r="AE81" s="14">
        <f t="shared" si="97"/>
        <v>0</v>
      </c>
      <c r="AF81" s="16"/>
      <c r="AG81" s="14" t="e">
        <f t="shared" si="69"/>
        <v>#DIV/0!</v>
      </c>
      <c r="AH81" s="16"/>
      <c r="AI81" s="14" t="e">
        <f t="shared" si="98"/>
        <v>#NUM!</v>
      </c>
      <c r="AJ81" s="12" t="str">
        <f t="shared" si="70"/>
        <v>N/A</v>
      </c>
      <c r="AK81" s="14" t="e">
        <f t="shared" si="71"/>
        <v>#DIV/0!</v>
      </c>
      <c r="AL81" s="14" t="e">
        <f t="shared" si="72"/>
        <v>#NUM!</v>
      </c>
      <c r="AM81" s="14" t="e">
        <f t="shared" si="73"/>
        <v>#DIV/0!</v>
      </c>
      <c r="AN81" s="14" t="e">
        <f t="shared" si="74"/>
        <v>#NUM!</v>
      </c>
      <c r="AO81" s="14" t="e">
        <f t="shared" si="87"/>
        <v>#NUM!</v>
      </c>
      <c r="AP81" s="14" t="e">
        <f t="shared" si="75"/>
        <v>#DIV/0!</v>
      </c>
      <c r="AQ81" s="15"/>
      <c r="AR81" s="14" t="e">
        <f t="shared" si="76"/>
        <v>#DIV/0!</v>
      </c>
      <c r="AS81" s="16"/>
      <c r="AT81" s="14" t="e">
        <f t="shared" si="77"/>
        <v>#DIV/0!</v>
      </c>
      <c r="AU81" s="14" t="e">
        <f t="shared" si="78"/>
        <v>#DIV/0!</v>
      </c>
      <c r="AV81" s="14" t="e">
        <f t="shared" si="79"/>
        <v>#DIV/0!</v>
      </c>
      <c r="AW81" s="14" t="e">
        <f t="shared" si="48"/>
        <v>#DIV/0!</v>
      </c>
      <c r="AX81" s="12" t="e">
        <f t="shared" si="49"/>
        <v>#DIV/0!</v>
      </c>
      <c r="AY81" s="14" t="e">
        <f t="shared" si="80"/>
        <v>#DIV/0!</v>
      </c>
      <c r="AZ81" s="14" t="e">
        <f t="shared" si="99"/>
        <v>#DIV/0!</v>
      </c>
      <c r="BA81" s="14" t="e">
        <f t="shared" si="81"/>
        <v>#DIV/0!</v>
      </c>
      <c r="BB81" s="14" t="e">
        <f t="shared" si="100"/>
        <v>#DIV/0!</v>
      </c>
      <c r="BC81" s="14">
        <f t="shared" si="101"/>
        <v>0</v>
      </c>
      <c r="BD81" s="14">
        <f t="shared" si="102"/>
        <v>0</v>
      </c>
      <c r="BE81" s="37" t="e">
        <f t="shared" si="82"/>
        <v>#DIV/0!</v>
      </c>
      <c r="BF81" s="14" t="e">
        <f t="shared" si="83"/>
        <v>#NUM!</v>
      </c>
      <c r="BG81" s="21"/>
      <c r="BH81" s="16"/>
      <c r="BI81" s="14" t="e">
        <f t="shared" si="103"/>
        <v>#DIV/0!</v>
      </c>
      <c r="BJ81" s="37">
        <f t="shared" si="104"/>
        <v>0</v>
      </c>
      <c r="BK81" s="16"/>
      <c r="BL81" s="16"/>
      <c r="BM81" s="16"/>
      <c r="BN81" s="14">
        <f t="shared" ca="1" si="88"/>
        <v>95.951079944925198</v>
      </c>
      <c r="BO81" s="15"/>
      <c r="BP81" s="14">
        <f t="shared" ca="1" si="89"/>
        <v>-2.4587170818851742</v>
      </c>
      <c r="BQ81" s="15"/>
      <c r="BR81" s="132"/>
    </row>
    <row r="82" spans="2:70" x14ac:dyDescent="0.35">
      <c r="B82" t="s">
        <v>548</v>
      </c>
      <c r="L82" s="8"/>
      <c r="M82" s="9">
        <f t="shared" si="90"/>
        <v>0</v>
      </c>
      <c r="N82" s="10"/>
      <c r="O82" s="10"/>
      <c r="P82" s="9">
        <f t="shared" si="91"/>
        <v>0</v>
      </c>
      <c r="Q82" s="10"/>
      <c r="R82" s="9">
        <f t="shared" si="92"/>
        <v>0</v>
      </c>
      <c r="S82" s="9" t="e">
        <f t="shared" si="93"/>
        <v>#DIV/0!</v>
      </c>
      <c r="T82" s="11"/>
      <c r="U82" s="9">
        <f t="shared" si="84"/>
        <v>0</v>
      </c>
      <c r="V82" s="9">
        <f t="shared" si="68"/>
        <v>0</v>
      </c>
      <c r="W82" s="9" t="e">
        <f t="shared" si="85"/>
        <v>#DIV/0!</v>
      </c>
      <c r="X82" s="11"/>
      <c r="Y82" s="9" t="e">
        <f t="shared" si="94"/>
        <v>#DIV/0!</v>
      </c>
      <c r="Z82" s="11"/>
      <c r="AA82" s="9">
        <f t="shared" si="95"/>
        <v>0</v>
      </c>
      <c r="AB82" s="9">
        <f t="shared" si="96"/>
        <v>0</v>
      </c>
      <c r="AC82" s="9" t="str">
        <f t="shared" si="86"/>
        <v>N/A</v>
      </c>
      <c r="AD82" s="9">
        <f t="shared" si="67"/>
        <v>0</v>
      </c>
      <c r="AE82" s="9">
        <f t="shared" si="97"/>
        <v>0</v>
      </c>
      <c r="AF82" s="11"/>
      <c r="AG82" s="9" t="e">
        <f t="shared" si="69"/>
        <v>#DIV/0!</v>
      </c>
      <c r="AH82" s="11"/>
      <c r="AI82" s="9" t="e">
        <f t="shared" si="98"/>
        <v>#NUM!</v>
      </c>
      <c r="AJ82" s="12" t="str">
        <f t="shared" si="70"/>
        <v>N/A</v>
      </c>
      <c r="AK82" s="9" t="e">
        <f t="shared" si="71"/>
        <v>#DIV/0!</v>
      </c>
      <c r="AL82" s="9" t="e">
        <f t="shared" si="72"/>
        <v>#NUM!</v>
      </c>
      <c r="AM82" s="9" t="e">
        <f t="shared" si="73"/>
        <v>#DIV/0!</v>
      </c>
      <c r="AN82" s="9" t="e">
        <f t="shared" si="74"/>
        <v>#NUM!</v>
      </c>
      <c r="AO82" s="9" t="e">
        <f t="shared" si="87"/>
        <v>#NUM!</v>
      </c>
      <c r="AP82" s="9" t="e">
        <f t="shared" si="75"/>
        <v>#DIV/0!</v>
      </c>
      <c r="AQ82" s="10"/>
      <c r="AR82" s="9" t="e">
        <f t="shared" si="76"/>
        <v>#DIV/0!</v>
      </c>
      <c r="AS82" s="11"/>
      <c r="AT82" s="9" t="e">
        <f t="shared" si="77"/>
        <v>#DIV/0!</v>
      </c>
      <c r="AU82" s="9" t="e">
        <f t="shared" si="78"/>
        <v>#DIV/0!</v>
      </c>
      <c r="AV82" s="9" t="e">
        <f t="shared" si="79"/>
        <v>#DIV/0!</v>
      </c>
      <c r="AW82" s="9" t="e">
        <f t="shared" si="48"/>
        <v>#DIV/0!</v>
      </c>
      <c r="AX82" s="12" t="e">
        <f t="shared" si="49"/>
        <v>#DIV/0!</v>
      </c>
      <c r="AY82" s="9" t="e">
        <f t="shared" si="80"/>
        <v>#DIV/0!</v>
      </c>
      <c r="AZ82" s="9" t="e">
        <f t="shared" si="99"/>
        <v>#DIV/0!</v>
      </c>
      <c r="BA82" s="9" t="e">
        <f t="shared" si="81"/>
        <v>#DIV/0!</v>
      </c>
      <c r="BB82" s="9" t="e">
        <f t="shared" si="100"/>
        <v>#DIV/0!</v>
      </c>
      <c r="BC82" s="9">
        <f t="shared" si="101"/>
        <v>0</v>
      </c>
      <c r="BD82" s="9">
        <f t="shared" si="102"/>
        <v>0</v>
      </c>
      <c r="BE82" s="36" t="e">
        <f t="shared" si="82"/>
        <v>#DIV/0!</v>
      </c>
      <c r="BF82" s="9" t="e">
        <f t="shared" si="83"/>
        <v>#NUM!</v>
      </c>
      <c r="BG82" s="1"/>
      <c r="BH82" s="11"/>
      <c r="BI82" s="9" t="e">
        <f t="shared" si="103"/>
        <v>#DIV/0!</v>
      </c>
      <c r="BJ82" s="36">
        <f t="shared" si="104"/>
        <v>0</v>
      </c>
      <c r="BK82" s="11"/>
      <c r="BL82" s="11"/>
      <c r="BM82" s="11"/>
      <c r="BN82" s="9">
        <f t="shared" ca="1" si="88"/>
        <v>81.128123317679012</v>
      </c>
      <c r="BO82" s="10"/>
      <c r="BP82" s="9">
        <f t="shared" ca="1" si="89"/>
        <v>1.8594492948870709</v>
      </c>
      <c r="BQ82" s="10"/>
      <c r="BR82" s="132"/>
    </row>
    <row r="83" spans="2:70" x14ac:dyDescent="0.35">
      <c r="B83" s="4" t="s">
        <v>549</v>
      </c>
      <c r="L83" s="13"/>
      <c r="M83" s="14">
        <f t="shared" si="90"/>
        <v>0</v>
      </c>
      <c r="N83" s="15"/>
      <c r="O83" s="15"/>
      <c r="P83" s="14">
        <f t="shared" si="91"/>
        <v>0</v>
      </c>
      <c r="Q83" s="15"/>
      <c r="R83" s="14">
        <f t="shared" si="92"/>
        <v>0</v>
      </c>
      <c r="S83" s="14" t="e">
        <f t="shared" si="93"/>
        <v>#DIV/0!</v>
      </c>
      <c r="T83" s="16"/>
      <c r="U83" s="14">
        <f t="shared" si="84"/>
        <v>0</v>
      </c>
      <c r="V83" s="14">
        <f t="shared" si="68"/>
        <v>0</v>
      </c>
      <c r="W83" s="14" t="e">
        <f t="shared" si="85"/>
        <v>#DIV/0!</v>
      </c>
      <c r="X83" s="16"/>
      <c r="Y83" s="14" t="e">
        <f t="shared" si="94"/>
        <v>#DIV/0!</v>
      </c>
      <c r="Z83" s="16"/>
      <c r="AA83" s="14">
        <f t="shared" si="95"/>
        <v>0</v>
      </c>
      <c r="AB83" s="14">
        <f t="shared" si="96"/>
        <v>0</v>
      </c>
      <c r="AC83" s="14" t="str">
        <f t="shared" si="86"/>
        <v>N/A</v>
      </c>
      <c r="AD83" s="14">
        <f t="shared" ref="AD83:AD101" si="105">ABS(T83)*(L83/(($F$8+$H$8)*3*333000))^(1/3)*1.496*10^8</f>
        <v>0</v>
      </c>
      <c r="AE83" s="14">
        <f t="shared" si="97"/>
        <v>0</v>
      </c>
      <c r="AF83" s="16"/>
      <c r="AG83" s="14" t="e">
        <f t="shared" si="69"/>
        <v>#DIV/0!</v>
      </c>
      <c r="AH83" s="16"/>
      <c r="AI83" s="14" t="e">
        <f t="shared" si="98"/>
        <v>#NUM!</v>
      </c>
      <c r="AJ83" s="12" t="str">
        <f t="shared" si="70"/>
        <v>N/A</v>
      </c>
      <c r="AK83" s="14" t="e">
        <f t="shared" si="71"/>
        <v>#DIV/0!</v>
      </c>
      <c r="AL83" s="14" t="e">
        <f t="shared" si="72"/>
        <v>#NUM!</v>
      </c>
      <c r="AM83" s="14" t="e">
        <f t="shared" si="73"/>
        <v>#DIV/0!</v>
      </c>
      <c r="AN83" s="14" t="e">
        <f t="shared" si="74"/>
        <v>#NUM!</v>
      </c>
      <c r="AO83" s="14" t="e">
        <f t="shared" si="87"/>
        <v>#NUM!</v>
      </c>
      <c r="AP83" s="14" t="e">
        <f t="shared" si="75"/>
        <v>#DIV/0!</v>
      </c>
      <c r="AQ83" s="15"/>
      <c r="AR83" s="14" t="e">
        <f t="shared" si="76"/>
        <v>#DIV/0!</v>
      </c>
      <c r="AS83" s="16"/>
      <c r="AT83" s="14" t="e">
        <f t="shared" si="77"/>
        <v>#DIV/0!</v>
      </c>
      <c r="AU83" s="14" t="e">
        <f t="shared" si="78"/>
        <v>#DIV/0!</v>
      </c>
      <c r="AV83" s="14" t="e">
        <f t="shared" si="79"/>
        <v>#DIV/0!</v>
      </c>
      <c r="AW83" s="14" t="e">
        <f t="shared" si="48"/>
        <v>#DIV/0!</v>
      </c>
      <c r="AX83" s="12" t="e">
        <f t="shared" si="49"/>
        <v>#DIV/0!</v>
      </c>
      <c r="AY83" s="14" t="e">
        <f t="shared" si="80"/>
        <v>#DIV/0!</v>
      </c>
      <c r="AZ83" s="14" t="e">
        <f t="shared" si="99"/>
        <v>#DIV/0!</v>
      </c>
      <c r="BA83" s="14" t="e">
        <f t="shared" si="81"/>
        <v>#DIV/0!</v>
      </c>
      <c r="BB83" s="14" t="e">
        <f t="shared" si="100"/>
        <v>#DIV/0!</v>
      </c>
      <c r="BC83" s="14">
        <f t="shared" si="101"/>
        <v>0</v>
      </c>
      <c r="BD83" s="14">
        <f t="shared" si="102"/>
        <v>0</v>
      </c>
      <c r="BE83" s="37" t="e">
        <f t="shared" si="82"/>
        <v>#DIV/0!</v>
      </c>
      <c r="BF83" s="14" t="e">
        <f t="shared" si="83"/>
        <v>#NUM!</v>
      </c>
      <c r="BG83" s="21"/>
      <c r="BH83" s="16"/>
      <c r="BI83" s="14" t="e">
        <f t="shared" si="103"/>
        <v>#DIV/0!</v>
      </c>
      <c r="BJ83" s="37">
        <f t="shared" si="104"/>
        <v>0</v>
      </c>
      <c r="BK83" s="16"/>
      <c r="BL83" s="16"/>
      <c r="BM83" s="16"/>
      <c r="BN83" s="14">
        <f t="shared" ca="1" si="88"/>
        <v>-67.832125828858793</v>
      </c>
      <c r="BO83" s="15"/>
      <c r="BP83" s="14">
        <f t="shared" ca="1" si="89"/>
        <v>-1.8696107400453776</v>
      </c>
      <c r="BQ83" s="15"/>
      <c r="BR83" s="132"/>
    </row>
    <row r="84" spans="2:70" x14ac:dyDescent="0.35">
      <c r="B84" t="s">
        <v>550</v>
      </c>
      <c r="L84" s="8"/>
      <c r="M84" s="9">
        <f t="shared" si="90"/>
        <v>0</v>
      </c>
      <c r="N84" s="10"/>
      <c r="O84" s="10"/>
      <c r="P84" s="9">
        <f t="shared" si="91"/>
        <v>0</v>
      </c>
      <c r="Q84" s="10"/>
      <c r="R84" s="9">
        <f t="shared" si="92"/>
        <v>0</v>
      </c>
      <c r="S84" s="9" t="e">
        <f t="shared" si="93"/>
        <v>#DIV/0!</v>
      </c>
      <c r="T84" s="11"/>
      <c r="U84" s="9">
        <f t="shared" si="84"/>
        <v>0</v>
      </c>
      <c r="V84" s="9">
        <f t="shared" si="68"/>
        <v>0</v>
      </c>
      <c r="W84" s="9" t="e">
        <f t="shared" si="85"/>
        <v>#DIV/0!</v>
      </c>
      <c r="X84" s="11"/>
      <c r="Y84" s="9" t="e">
        <f t="shared" si="94"/>
        <v>#DIV/0!</v>
      </c>
      <c r="Z84" s="11"/>
      <c r="AA84" s="9">
        <f t="shared" si="95"/>
        <v>0</v>
      </c>
      <c r="AB84" s="9">
        <f t="shared" si="96"/>
        <v>0</v>
      </c>
      <c r="AC84" s="9" t="str">
        <f t="shared" si="86"/>
        <v>N/A</v>
      </c>
      <c r="AD84" s="9">
        <f t="shared" si="105"/>
        <v>0</v>
      </c>
      <c r="AE84" s="9">
        <f t="shared" si="97"/>
        <v>0</v>
      </c>
      <c r="AF84" s="11"/>
      <c r="AG84" s="9" t="e">
        <f t="shared" si="69"/>
        <v>#DIV/0!</v>
      </c>
      <c r="AH84" s="11"/>
      <c r="AI84" s="9" t="e">
        <f t="shared" si="98"/>
        <v>#NUM!</v>
      </c>
      <c r="AJ84" s="12" t="str">
        <f t="shared" si="70"/>
        <v>N/A</v>
      </c>
      <c r="AK84" s="9" t="e">
        <f t="shared" si="71"/>
        <v>#DIV/0!</v>
      </c>
      <c r="AL84" s="9" t="e">
        <f t="shared" si="72"/>
        <v>#NUM!</v>
      </c>
      <c r="AM84" s="9" t="e">
        <f t="shared" si="73"/>
        <v>#DIV/0!</v>
      </c>
      <c r="AN84" s="9" t="e">
        <f t="shared" si="74"/>
        <v>#NUM!</v>
      </c>
      <c r="AO84" s="9" t="e">
        <f t="shared" si="87"/>
        <v>#NUM!</v>
      </c>
      <c r="AP84" s="9" t="e">
        <f t="shared" si="75"/>
        <v>#DIV/0!</v>
      </c>
      <c r="AQ84" s="10"/>
      <c r="AR84" s="9" t="e">
        <f t="shared" si="76"/>
        <v>#DIV/0!</v>
      </c>
      <c r="AS84" s="11"/>
      <c r="AT84" s="9" t="e">
        <f t="shared" si="77"/>
        <v>#DIV/0!</v>
      </c>
      <c r="AU84" s="9" t="e">
        <f t="shared" si="78"/>
        <v>#DIV/0!</v>
      </c>
      <c r="AV84" s="9" t="e">
        <f t="shared" si="79"/>
        <v>#DIV/0!</v>
      </c>
      <c r="AW84" s="9" t="e">
        <f t="shared" si="48"/>
        <v>#DIV/0!</v>
      </c>
      <c r="AX84" s="12" t="e">
        <f t="shared" si="49"/>
        <v>#DIV/0!</v>
      </c>
      <c r="AY84" s="9" t="e">
        <f t="shared" si="80"/>
        <v>#DIV/0!</v>
      </c>
      <c r="AZ84" s="9" t="e">
        <f t="shared" si="99"/>
        <v>#DIV/0!</v>
      </c>
      <c r="BA84" s="9" t="e">
        <f t="shared" si="81"/>
        <v>#DIV/0!</v>
      </c>
      <c r="BB84" s="9" t="e">
        <f t="shared" si="100"/>
        <v>#DIV/0!</v>
      </c>
      <c r="BC84" s="9">
        <f t="shared" si="101"/>
        <v>0</v>
      </c>
      <c r="BD84" s="9">
        <f t="shared" si="102"/>
        <v>0</v>
      </c>
      <c r="BE84" s="36" t="e">
        <f t="shared" si="82"/>
        <v>#DIV/0!</v>
      </c>
      <c r="BF84" s="9" t="e">
        <f t="shared" si="83"/>
        <v>#NUM!</v>
      </c>
      <c r="BG84" s="1"/>
      <c r="BH84" s="11"/>
      <c r="BI84" s="9" t="e">
        <f t="shared" si="103"/>
        <v>#DIV/0!</v>
      </c>
      <c r="BJ84" s="36">
        <f t="shared" si="104"/>
        <v>0</v>
      </c>
      <c r="BK84" s="11"/>
      <c r="BL84" s="11"/>
      <c r="BM84" s="11"/>
      <c r="BN84" s="9">
        <f t="shared" ca="1" si="88"/>
        <v>60.666655038866452</v>
      </c>
      <c r="BO84" s="10"/>
      <c r="BP84" s="9">
        <f t="shared" ca="1" si="89"/>
        <v>-1.4261920972674145</v>
      </c>
      <c r="BQ84" s="10"/>
      <c r="BR84" s="132"/>
    </row>
    <row r="85" spans="2:70" x14ac:dyDescent="0.35">
      <c r="B85" s="4" t="s">
        <v>551</v>
      </c>
      <c r="L85" s="13"/>
      <c r="M85" s="14">
        <f t="shared" si="90"/>
        <v>0</v>
      </c>
      <c r="N85" s="15"/>
      <c r="O85" s="15"/>
      <c r="P85" s="14">
        <f t="shared" si="91"/>
        <v>0</v>
      </c>
      <c r="Q85" s="15"/>
      <c r="R85" s="14">
        <f t="shared" si="92"/>
        <v>0</v>
      </c>
      <c r="S85" s="14" t="e">
        <f t="shared" si="93"/>
        <v>#DIV/0!</v>
      </c>
      <c r="T85" s="16"/>
      <c r="U85" s="14">
        <f t="shared" si="84"/>
        <v>0</v>
      </c>
      <c r="V85" s="14">
        <f t="shared" si="68"/>
        <v>0</v>
      </c>
      <c r="W85" s="14" t="e">
        <f t="shared" si="85"/>
        <v>#DIV/0!</v>
      </c>
      <c r="X85" s="16"/>
      <c r="Y85" s="14" t="e">
        <f t="shared" si="94"/>
        <v>#DIV/0!</v>
      </c>
      <c r="Z85" s="16"/>
      <c r="AA85" s="14">
        <f t="shared" si="95"/>
        <v>0</v>
      </c>
      <c r="AB85" s="14">
        <f t="shared" si="96"/>
        <v>0</v>
      </c>
      <c r="AC85" s="14" t="str">
        <f t="shared" si="86"/>
        <v>N/A</v>
      </c>
      <c r="AD85" s="14">
        <f t="shared" si="105"/>
        <v>0</v>
      </c>
      <c r="AE85" s="14">
        <f t="shared" si="97"/>
        <v>0</v>
      </c>
      <c r="AF85" s="16"/>
      <c r="AG85" s="14" t="e">
        <f t="shared" si="69"/>
        <v>#DIV/0!</v>
      </c>
      <c r="AH85" s="16"/>
      <c r="AI85" s="14" t="e">
        <f t="shared" si="98"/>
        <v>#NUM!</v>
      </c>
      <c r="AJ85" s="12" t="str">
        <f t="shared" si="70"/>
        <v>N/A</v>
      </c>
      <c r="AK85" s="14" t="e">
        <f t="shared" si="71"/>
        <v>#DIV/0!</v>
      </c>
      <c r="AL85" s="14" t="e">
        <f t="shared" si="72"/>
        <v>#NUM!</v>
      </c>
      <c r="AM85" s="14" t="e">
        <f t="shared" si="73"/>
        <v>#DIV/0!</v>
      </c>
      <c r="AN85" s="14" t="e">
        <f t="shared" si="74"/>
        <v>#NUM!</v>
      </c>
      <c r="AO85" s="14" t="e">
        <f t="shared" si="87"/>
        <v>#NUM!</v>
      </c>
      <c r="AP85" s="14" t="e">
        <f t="shared" si="75"/>
        <v>#DIV/0!</v>
      </c>
      <c r="AQ85" s="15"/>
      <c r="AR85" s="14" t="e">
        <f t="shared" si="76"/>
        <v>#DIV/0!</v>
      </c>
      <c r="AS85" s="16"/>
      <c r="AT85" s="14" t="e">
        <f t="shared" si="77"/>
        <v>#DIV/0!</v>
      </c>
      <c r="AU85" s="14" t="e">
        <f t="shared" si="78"/>
        <v>#DIV/0!</v>
      </c>
      <c r="AV85" s="14" t="e">
        <f t="shared" si="79"/>
        <v>#DIV/0!</v>
      </c>
      <c r="AW85" s="14" t="e">
        <f t="shared" si="48"/>
        <v>#DIV/0!</v>
      </c>
      <c r="AX85" s="12" t="e">
        <f t="shared" si="49"/>
        <v>#DIV/0!</v>
      </c>
      <c r="AY85" s="14" t="e">
        <f t="shared" si="80"/>
        <v>#DIV/0!</v>
      </c>
      <c r="AZ85" s="14" t="e">
        <f t="shared" si="99"/>
        <v>#DIV/0!</v>
      </c>
      <c r="BA85" s="14" t="e">
        <f t="shared" si="81"/>
        <v>#DIV/0!</v>
      </c>
      <c r="BB85" s="14" t="e">
        <f t="shared" si="100"/>
        <v>#DIV/0!</v>
      </c>
      <c r="BC85" s="14">
        <f t="shared" si="101"/>
        <v>0</v>
      </c>
      <c r="BD85" s="14">
        <f t="shared" si="102"/>
        <v>0</v>
      </c>
      <c r="BE85" s="37" t="e">
        <f t="shared" si="82"/>
        <v>#DIV/0!</v>
      </c>
      <c r="BF85" s="14" t="e">
        <f t="shared" si="83"/>
        <v>#NUM!</v>
      </c>
      <c r="BG85" s="21"/>
      <c r="BH85" s="16"/>
      <c r="BI85" s="14" t="e">
        <f t="shared" si="103"/>
        <v>#DIV/0!</v>
      </c>
      <c r="BJ85" s="37">
        <f t="shared" si="104"/>
        <v>0</v>
      </c>
      <c r="BK85" s="16"/>
      <c r="BL85" s="16"/>
      <c r="BM85" s="16"/>
      <c r="BN85" s="14">
        <f t="shared" ca="1" si="88"/>
        <v>-10.920808794532547</v>
      </c>
      <c r="BO85" s="15"/>
      <c r="BP85" s="14">
        <f t="shared" ca="1" si="89"/>
        <v>2.9551919636206847</v>
      </c>
      <c r="BQ85" s="15"/>
      <c r="BR85" s="132"/>
    </row>
    <row r="86" spans="2:70" x14ac:dyDescent="0.35">
      <c r="B86" t="s">
        <v>552</v>
      </c>
      <c r="L86" s="8"/>
      <c r="M86" s="9">
        <f t="shared" si="90"/>
        <v>0</v>
      </c>
      <c r="N86" s="10"/>
      <c r="O86" s="10"/>
      <c r="P86" s="9">
        <f t="shared" si="91"/>
        <v>0</v>
      </c>
      <c r="Q86" s="10"/>
      <c r="R86" s="9">
        <f t="shared" si="92"/>
        <v>0</v>
      </c>
      <c r="S86" s="9" t="e">
        <f t="shared" si="93"/>
        <v>#DIV/0!</v>
      </c>
      <c r="T86" s="11"/>
      <c r="U86" s="9">
        <f t="shared" si="84"/>
        <v>0</v>
      </c>
      <c r="V86" s="9">
        <f t="shared" si="68"/>
        <v>0</v>
      </c>
      <c r="W86" s="9" t="e">
        <f t="shared" si="85"/>
        <v>#DIV/0!</v>
      </c>
      <c r="X86" s="11"/>
      <c r="Y86" s="9" t="e">
        <f t="shared" si="94"/>
        <v>#DIV/0!</v>
      </c>
      <c r="Z86" s="11"/>
      <c r="AA86" s="9">
        <f t="shared" si="95"/>
        <v>0</v>
      </c>
      <c r="AB86" s="9">
        <f t="shared" si="96"/>
        <v>0</v>
      </c>
      <c r="AC86" s="9" t="str">
        <f t="shared" si="86"/>
        <v>N/A</v>
      </c>
      <c r="AD86" s="9">
        <f t="shared" si="105"/>
        <v>0</v>
      </c>
      <c r="AE86" s="9">
        <f t="shared" si="97"/>
        <v>0</v>
      </c>
      <c r="AF86" s="11"/>
      <c r="AG86" s="9" t="e">
        <f t="shared" si="69"/>
        <v>#DIV/0!</v>
      </c>
      <c r="AH86" s="11"/>
      <c r="AI86" s="9" t="e">
        <f t="shared" si="98"/>
        <v>#NUM!</v>
      </c>
      <c r="AJ86" s="12" t="str">
        <f t="shared" si="70"/>
        <v>N/A</v>
      </c>
      <c r="AK86" s="9" t="e">
        <f t="shared" si="71"/>
        <v>#DIV/0!</v>
      </c>
      <c r="AL86" s="9" t="e">
        <f t="shared" si="72"/>
        <v>#NUM!</v>
      </c>
      <c r="AM86" s="9" t="e">
        <f t="shared" si="73"/>
        <v>#DIV/0!</v>
      </c>
      <c r="AN86" s="9" t="e">
        <f t="shared" si="74"/>
        <v>#NUM!</v>
      </c>
      <c r="AO86" s="9" t="e">
        <f t="shared" si="87"/>
        <v>#NUM!</v>
      </c>
      <c r="AP86" s="9" t="e">
        <f t="shared" si="75"/>
        <v>#DIV/0!</v>
      </c>
      <c r="AQ86" s="10"/>
      <c r="AR86" s="9" t="e">
        <f t="shared" si="76"/>
        <v>#DIV/0!</v>
      </c>
      <c r="AS86" s="11"/>
      <c r="AT86" s="9" t="e">
        <f t="shared" si="77"/>
        <v>#DIV/0!</v>
      </c>
      <c r="AU86" s="9" t="e">
        <f t="shared" si="78"/>
        <v>#DIV/0!</v>
      </c>
      <c r="AV86" s="9" t="e">
        <f t="shared" si="79"/>
        <v>#DIV/0!</v>
      </c>
      <c r="AW86" s="9" t="e">
        <f t="shared" si="48"/>
        <v>#DIV/0!</v>
      </c>
      <c r="AX86" s="12" t="e">
        <f t="shared" si="49"/>
        <v>#DIV/0!</v>
      </c>
      <c r="AY86" s="9" t="e">
        <f t="shared" si="80"/>
        <v>#DIV/0!</v>
      </c>
      <c r="AZ86" s="9" t="e">
        <f t="shared" si="99"/>
        <v>#DIV/0!</v>
      </c>
      <c r="BA86" s="9" t="e">
        <f t="shared" si="81"/>
        <v>#DIV/0!</v>
      </c>
      <c r="BB86" s="9" t="e">
        <f t="shared" si="100"/>
        <v>#DIV/0!</v>
      </c>
      <c r="BC86" s="9">
        <f t="shared" si="101"/>
        <v>0</v>
      </c>
      <c r="BD86" s="9">
        <f t="shared" si="102"/>
        <v>0</v>
      </c>
      <c r="BE86" s="36" t="e">
        <f t="shared" si="82"/>
        <v>#DIV/0!</v>
      </c>
      <c r="BF86" s="9" t="e">
        <f t="shared" si="83"/>
        <v>#NUM!</v>
      </c>
      <c r="BG86" s="1"/>
      <c r="BH86" s="11"/>
      <c r="BI86" s="9" t="e">
        <f t="shared" si="103"/>
        <v>#DIV/0!</v>
      </c>
      <c r="BJ86" s="36">
        <f t="shared" si="104"/>
        <v>0</v>
      </c>
      <c r="BK86" s="11"/>
      <c r="BL86" s="11"/>
      <c r="BM86" s="11"/>
      <c r="BN86" s="9">
        <f t="shared" ca="1" si="88"/>
        <v>23.267280169838926</v>
      </c>
      <c r="BO86" s="10"/>
      <c r="BP86" s="9">
        <f t="shared" ca="1" si="89"/>
        <v>-1.9205846109391886</v>
      </c>
      <c r="BQ86" s="10"/>
      <c r="BR86" s="132"/>
    </row>
    <row r="87" spans="2:70" x14ac:dyDescent="0.35">
      <c r="B87" s="4" t="s">
        <v>553</v>
      </c>
      <c r="L87" s="13"/>
      <c r="M87" s="14">
        <f t="shared" si="90"/>
        <v>0</v>
      </c>
      <c r="N87" s="15"/>
      <c r="O87" s="15"/>
      <c r="P87" s="14">
        <f t="shared" si="91"/>
        <v>0</v>
      </c>
      <c r="Q87" s="15"/>
      <c r="R87" s="14">
        <f t="shared" si="92"/>
        <v>0</v>
      </c>
      <c r="S87" s="14" t="e">
        <f t="shared" si="93"/>
        <v>#DIV/0!</v>
      </c>
      <c r="T87" s="16"/>
      <c r="U87" s="14">
        <f t="shared" si="84"/>
        <v>0</v>
      </c>
      <c r="V87" s="14">
        <f t="shared" si="68"/>
        <v>0</v>
      </c>
      <c r="W87" s="14" t="e">
        <f t="shared" si="85"/>
        <v>#DIV/0!</v>
      </c>
      <c r="X87" s="16"/>
      <c r="Y87" s="14" t="e">
        <f t="shared" si="94"/>
        <v>#DIV/0!</v>
      </c>
      <c r="Z87" s="16"/>
      <c r="AA87" s="14">
        <f t="shared" si="95"/>
        <v>0</v>
      </c>
      <c r="AB87" s="14">
        <f t="shared" si="96"/>
        <v>0</v>
      </c>
      <c r="AC87" s="14" t="str">
        <f t="shared" si="86"/>
        <v>N/A</v>
      </c>
      <c r="AD87" s="14">
        <f t="shared" si="105"/>
        <v>0</v>
      </c>
      <c r="AE87" s="14">
        <f t="shared" si="97"/>
        <v>0</v>
      </c>
      <c r="AF87" s="16"/>
      <c r="AG87" s="14" t="e">
        <f t="shared" si="69"/>
        <v>#DIV/0!</v>
      </c>
      <c r="AH87" s="16"/>
      <c r="AI87" s="14" t="e">
        <f t="shared" si="98"/>
        <v>#NUM!</v>
      </c>
      <c r="AJ87" s="12" t="str">
        <f t="shared" si="70"/>
        <v>N/A</v>
      </c>
      <c r="AK87" s="14" t="e">
        <f t="shared" si="71"/>
        <v>#DIV/0!</v>
      </c>
      <c r="AL87" s="14" t="e">
        <f t="shared" si="72"/>
        <v>#NUM!</v>
      </c>
      <c r="AM87" s="14" t="e">
        <f t="shared" si="73"/>
        <v>#DIV/0!</v>
      </c>
      <c r="AN87" s="14" t="e">
        <f t="shared" si="74"/>
        <v>#NUM!</v>
      </c>
      <c r="AO87" s="14" t="e">
        <f t="shared" si="87"/>
        <v>#NUM!</v>
      </c>
      <c r="AP87" s="14" t="e">
        <f t="shared" si="75"/>
        <v>#DIV/0!</v>
      </c>
      <c r="AQ87" s="15"/>
      <c r="AR87" s="14" t="e">
        <f t="shared" si="76"/>
        <v>#DIV/0!</v>
      </c>
      <c r="AS87" s="16"/>
      <c r="AT87" s="14" t="e">
        <f t="shared" si="77"/>
        <v>#DIV/0!</v>
      </c>
      <c r="AU87" s="14" t="e">
        <f t="shared" si="78"/>
        <v>#DIV/0!</v>
      </c>
      <c r="AV87" s="14" t="e">
        <f t="shared" si="79"/>
        <v>#DIV/0!</v>
      </c>
      <c r="AW87" s="14" t="e">
        <f t="shared" si="48"/>
        <v>#DIV/0!</v>
      </c>
      <c r="AX87" s="12" t="e">
        <f t="shared" si="49"/>
        <v>#DIV/0!</v>
      </c>
      <c r="AY87" s="14" t="e">
        <f t="shared" si="80"/>
        <v>#DIV/0!</v>
      </c>
      <c r="AZ87" s="14" t="e">
        <f t="shared" si="99"/>
        <v>#DIV/0!</v>
      </c>
      <c r="BA87" s="14" t="e">
        <f t="shared" si="81"/>
        <v>#DIV/0!</v>
      </c>
      <c r="BB87" s="14" t="e">
        <f t="shared" si="100"/>
        <v>#DIV/0!</v>
      </c>
      <c r="BC87" s="14">
        <f t="shared" si="101"/>
        <v>0</v>
      </c>
      <c r="BD87" s="14">
        <f t="shared" si="102"/>
        <v>0</v>
      </c>
      <c r="BE87" s="37" t="e">
        <f t="shared" si="82"/>
        <v>#DIV/0!</v>
      </c>
      <c r="BF87" s="14" t="e">
        <f t="shared" si="83"/>
        <v>#NUM!</v>
      </c>
      <c r="BG87" s="21"/>
      <c r="BH87" s="16"/>
      <c r="BI87" s="14" t="e">
        <f t="shared" si="103"/>
        <v>#DIV/0!</v>
      </c>
      <c r="BJ87" s="37">
        <f t="shared" si="104"/>
        <v>0</v>
      </c>
      <c r="BK87" s="16"/>
      <c r="BL87" s="16"/>
      <c r="BM87" s="16"/>
      <c r="BN87" s="14">
        <f t="shared" ca="1" si="88"/>
        <v>-68.052313919043101</v>
      </c>
      <c r="BO87" s="15"/>
      <c r="BP87" s="14">
        <f t="shared" ca="1" si="89"/>
        <v>-0.2458903312834102</v>
      </c>
      <c r="BQ87" s="15"/>
      <c r="BR87" s="132"/>
    </row>
    <row r="88" spans="2:70" x14ac:dyDescent="0.35">
      <c r="B88" t="s">
        <v>554</v>
      </c>
      <c r="L88" s="8"/>
      <c r="M88" s="9">
        <f t="shared" si="90"/>
        <v>0</v>
      </c>
      <c r="N88" s="10"/>
      <c r="O88" s="10"/>
      <c r="P88" s="9">
        <f t="shared" si="91"/>
        <v>0</v>
      </c>
      <c r="Q88" s="10"/>
      <c r="R88" s="9">
        <f t="shared" si="92"/>
        <v>0</v>
      </c>
      <c r="S88" s="9" t="e">
        <f t="shared" si="93"/>
        <v>#DIV/0!</v>
      </c>
      <c r="T88" s="11"/>
      <c r="U88" s="9">
        <f t="shared" si="84"/>
        <v>0</v>
      </c>
      <c r="V88" s="9">
        <f t="shared" si="68"/>
        <v>0</v>
      </c>
      <c r="W88" s="9" t="e">
        <f t="shared" si="85"/>
        <v>#DIV/0!</v>
      </c>
      <c r="X88" s="11"/>
      <c r="Y88" s="9" t="e">
        <f t="shared" si="94"/>
        <v>#DIV/0!</v>
      </c>
      <c r="Z88" s="11"/>
      <c r="AA88" s="9">
        <f t="shared" si="95"/>
        <v>0</v>
      </c>
      <c r="AB88" s="9">
        <f t="shared" si="96"/>
        <v>0</v>
      </c>
      <c r="AC88" s="9" t="str">
        <f t="shared" si="86"/>
        <v>N/A</v>
      </c>
      <c r="AD88" s="9">
        <f t="shared" si="105"/>
        <v>0</v>
      </c>
      <c r="AE88" s="9">
        <f t="shared" si="97"/>
        <v>0</v>
      </c>
      <c r="AF88" s="11"/>
      <c r="AG88" s="9" t="e">
        <f t="shared" si="69"/>
        <v>#DIV/0!</v>
      </c>
      <c r="AH88" s="11"/>
      <c r="AI88" s="9" t="e">
        <f t="shared" si="98"/>
        <v>#NUM!</v>
      </c>
      <c r="AJ88" s="12" t="str">
        <f t="shared" si="70"/>
        <v>N/A</v>
      </c>
      <c r="AK88" s="9" t="e">
        <f t="shared" si="71"/>
        <v>#DIV/0!</v>
      </c>
      <c r="AL88" s="9" t="e">
        <f t="shared" si="72"/>
        <v>#NUM!</v>
      </c>
      <c r="AM88" s="9" t="e">
        <f t="shared" si="73"/>
        <v>#DIV/0!</v>
      </c>
      <c r="AN88" s="9" t="e">
        <f t="shared" si="74"/>
        <v>#NUM!</v>
      </c>
      <c r="AO88" s="9" t="e">
        <f t="shared" si="87"/>
        <v>#NUM!</v>
      </c>
      <c r="AP88" s="9" t="e">
        <f t="shared" si="75"/>
        <v>#DIV/0!</v>
      </c>
      <c r="AQ88" s="10"/>
      <c r="AR88" s="9" t="e">
        <f t="shared" si="76"/>
        <v>#DIV/0!</v>
      </c>
      <c r="AS88" s="11"/>
      <c r="AT88" s="9" t="e">
        <f t="shared" si="77"/>
        <v>#DIV/0!</v>
      </c>
      <c r="AU88" s="9" t="e">
        <f t="shared" si="78"/>
        <v>#DIV/0!</v>
      </c>
      <c r="AV88" s="9" t="e">
        <f t="shared" si="79"/>
        <v>#DIV/0!</v>
      </c>
      <c r="AW88" s="9" t="e">
        <f t="shared" si="48"/>
        <v>#DIV/0!</v>
      </c>
      <c r="AX88" s="12" t="e">
        <f t="shared" si="49"/>
        <v>#DIV/0!</v>
      </c>
      <c r="AY88" s="9" t="e">
        <f t="shared" si="80"/>
        <v>#DIV/0!</v>
      </c>
      <c r="AZ88" s="9" t="e">
        <f t="shared" si="99"/>
        <v>#DIV/0!</v>
      </c>
      <c r="BA88" s="9" t="e">
        <f t="shared" si="81"/>
        <v>#DIV/0!</v>
      </c>
      <c r="BB88" s="9" t="e">
        <f t="shared" si="100"/>
        <v>#DIV/0!</v>
      </c>
      <c r="BC88" s="9">
        <f t="shared" si="101"/>
        <v>0</v>
      </c>
      <c r="BD88" s="9">
        <f t="shared" si="102"/>
        <v>0</v>
      </c>
      <c r="BE88" s="36" t="e">
        <f t="shared" si="82"/>
        <v>#DIV/0!</v>
      </c>
      <c r="BF88" s="9" t="e">
        <f t="shared" si="83"/>
        <v>#NUM!</v>
      </c>
      <c r="BG88" s="1"/>
      <c r="BH88" s="11"/>
      <c r="BI88" s="9" t="e">
        <f t="shared" si="103"/>
        <v>#DIV/0!</v>
      </c>
      <c r="BJ88" s="36">
        <f t="shared" si="104"/>
        <v>0</v>
      </c>
      <c r="BK88" s="11"/>
      <c r="BL88" s="11"/>
      <c r="BM88" s="11"/>
      <c r="BN88" s="9">
        <f t="shared" ca="1" si="88"/>
        <v>-3.1348221946685726</v>
      </c>
      <c r="BO88" s="10"/>
      <c r="BP88" s="9">
        <f t="shared" ca="1" si="89"/>
        <v>-1.4524602885719926</v>
      </c>
      <c r="BQ88" s="10"/>
      <c r="BR88" s="132"/>
    </row>
    <row r="89" spans="2:70" x14ac:dyDescent="0.35">
      <c r="B89" t="s">
        <v>555</v>
      </c>
      <c r="L89" s="13"/>
      <c r="M89" s="14">
        <f t="shared" si="90"/>
        <v>0</v>
      </c>
      <c r="N89" s="15"/>
      <c r="O89" s="15"/>
      <c r="P89" s="14">
        <f t="shared" si="91"/>
        <v>0</v>
      </c>
      <c r="Q89" s="15"/>
      <c r="R89" s="14">
        <f t="shared" si="92"/>
        <v>0</v>
      </c>
      <c r="S89" s="14" t="e">
        <f t="shared" si="93"/>
        <v>#DIV/0!</v>
      </c>
      <c r="T89" s="16"/>
      <c r="U89" s="14">
        <f t="shared" si="84"/>
        <v>0</v>
      </c>
      <c r="V89" s="14">
        <f t="shared" si="68"/>
        <v>0</v>
      </c>
      <c r="W89" s="14" t="e">
        <f t="shared" si="85"/>
        <v>#DIV/0!</v>
      </c>
      <c r="X89" s="16"/>
      <c r="Y89" s="14" t="e">
        <f t="shared" si="94"/>
        <v>#DIV/0!</v>
      </c>
      <c r="Z89" s="16"/>
      <c r="AA89" s="14">
        <f t="shared" si="95"/>
        <v>0</v>
      </c>
      <c r="AB89" s="14">
        <f t="shared" si="96"/>
        <v>0</v>
      </c>
      <c r="AC89" s="14" t="str">
        <f t="shared" si="86"/>
        <v>N/A</v>
      </c>
      <c r="AD89" s="14">
        <f t="shared" si="105"/>
        <v>0</v>
      </c>
      <c r="AE89" s="14">
        <f t="shared" si="97"/>
        <v>0</v>
      </c>
      <c r="AF89" s="16"/>
      <c r="AG89" s="14" t="e">
        <f t="shared" si="69"/>
        <v>#DIV/0!</v>
      </c>
      <c r="AH89" s="16"/>
      <c r="AI89" s="14" t="e">
        <f t="shared" si="98"/>
        <v>#NUM!</v>
      </c>
      <c r="AJ89" s="12" t="str">
        <f t="shared" si="70"/>
        <v>N/A</v>
      </c>
      <c r="AK89" s="14" t="e">
        <f t="shared" si="71"/>
        <v>#DIV/0!</v>
      </c>
      <c r="AL89" s="14" t="e">
        <f t="shared" si="72"/>
        <v>#NUM!</v>
      </c>
      <c r="AM89" s="14" t="e">
        <f t="shared" si="73"/>
        <v>#DIV/0!</v>
      </c>
      <c r="AN89" s="14" t="e">
        <f t="shared" si="74"/>
        <v>#NUM!</v>
      </c>
      <c r="AO89" s="14" t="e">
        <f t="shared" si="87"/>
        <v>#NUM!</v>
      </c>
      <c r="AP89" s="14" t="e">
        <f t="shared" si="75"/>
        <v>#DIV/0!</v>
      </c>
      <c r="AQ89" s="15"/>
      <c r="AR89" s="14" t="e">
        <f t="shared" si="76"/>
        <v>#DIV/0!</v>
      </c>
      <c r="AS89" s="16"/>
      <c r="AT89" s="14" t="e">
        <f t="shared" si="77"/>
        <v>#DIV/0!</v>
      </c>
      <c r="AU89" s="14" t="e">
        <f t="shared" si="78"/>
        <v>#DIV/0!</v>
      </c>
      <c r="AV89" s="14" t="e">
        <f t="shared" si="79"/>
        <v>#DIV/0!</v>
      </c>
      <c r="AW89" s="14" t="e">
        <f t="shared" si="48"/>
        <v>#DIV/0!</v>
      </c>
      <c r="AX89" s="12" t="e">
        <f t="shared" si="49"/>
        <v>#DIV/0!</v>
      </c>
      <c r="AY89" s="14" t="e">
        <f t="shared" si="80"/>
        <v>#DIV/0!</v>
      </c>
      <c r="AZ89" s="14" t="e">
        <f t="shared" si="99"/>
        <v>#DIV/0!</v>
      </c>
      <c r="BA89" s="14" t="e">
        <f t="shared" si="81"/>
        <v>#DIV/0!</v>
      </c>
      <c r="BB89" s="14" t="e">
        <f t="shared" si="100"/>
        <v>#DIV/0!</v>
      </c>
      <c r="BC89" s="14">
        <f t="shared" si="101"/>
        <v>0</v>
      </c>
      <c r="BD89" s="14">
        <f t="shared" si="102"/>
        <v>0</v>
      </c>
      <c r="BE89" s="37" t="e">
        <f t="shared" si="82"/>
        <v>#DIV/0!</v>
      </c>
      <c r="BF89" s="14" t="e">
        <f t="shared" si="83"/>
        <v>#NUM!</v>
      </c>
      <c r="BG89" s="21"/>
      <c r="BH89" s="16"/>
      <c r="BI89" s="14" t="e">
        <f t="shared" si="103"/>
        <v>#DIV/0!</v>
      </c>
      <c r="BJ89" s="37">
        <f t="shared" si="104"/>
        <v>0</v>
      </c>
      <c r="BK89" s="16"/>
      <c r="BL89" s="16"/>
      <c r="BM89" s="16"/>
      <c r="BN89" s="14">
        <f t="shared" ca="1" si="88"/>
        <v>-141.08357427183432</v>
      </c>
      <c r="BO89" s="15"/>
      <c r="BP89" s="14">
        <f t="shared" ca="1" si="89"/>
        <v>-2.2951276250093589</v>
      </c>
      <c r="BQ89" s="15"/>
      <c r="BR89" s="132"/>
    </row>
    <row r="90" spans="2:70" x14ac:dyDescent="0.35">
      <c r="L90" s="8"/>
      <c r="M90" s="9">
        <f t="shared" si="90"/>
        <v>0</v>
      </c>
      <c r="N90" s="10"/>
      <c r="O90" s="10"/>
      <c r="P90" s="9">
        <f t="shared" si="91"/>
        <v>0</v>
      </c>
      <c r="Q90" s="10"/>
      <c r="R90" s="9">
        <f t="shared" si="92"/>
        <v>0</v>
      </c>
      <c r="S90" s="9" t="e">
        <f t="shared" si="93"/>
        <v>#DIV/0!</v>
      </c>
      <c r="T90" s="11"/>
      <c r="U90" s="9">
        <f t="shared" si="84"/>
        <v>0</v>
      </c>
      <c r="V90" s="9">
        <f t="shared" si="68"/>
        <v>0</v>
      </c>
      <c r="W90" s="9" t="e">
        <f t="shared" si="85"/>
        <v>#DIV/0!</v>
      </c>
      <c r="X90" s="11"/>
      <c r="Y90" s="9" t="e">
        <f t="shared" si="94"/>
        <v>#DIV/0!</v>
      </c>
      <c r="Z90" s="11"/>
      <c r="AA90" s="9">
        <f t="shared" si="95"/>
        <v>0</v>
      </c>
      <c r="AB90" s="9">
        <f t="shared" si="96"/>
        <v>0</v>
      </c>
      <c r="AC90" s="9" t="str">
        <f t="shared" si="86"/>
        <v>N/A</v>
      </c>
      <c r="AD90" s="9">
        <f t="shared" si="105"/>
        <v>0</v>
      </c>
      <c r="AE90" s="9">
        <f t="shared" si="97"/>
        <v>0</v>
      </c>
      <c r="AF90" s="11"/>
      <c r="AG90" s="9" t="e">
        <f t="shared" si="69"/>
        <v>#DIV/0!</v>
      </c>
      <c r="AH90" s="11"/>
      <c r="AI90" s="9" t="e">
        <f t="shared" si="98"/>
        <v>#NUM!</v>
      </c>
      <c r="AJ90" s="12" t="str">
        <f t="shared" si="70"/>
        <v>N/A</v>
      </c>
      <c r="AK90" s="9" t="e">
        <f t="shared" si="71"/>
        <v>#DIV/0!</v>
      </c>
      <c r="AL90" s="9" t="e">
        <f t="shared" si="72"/>
        <v>#NUM!</v>
      </c>
      <c r="AM90" s="9" t="e">
        <f t="shared" si="73"/>
        <v>#DIV/0!</v>
      </c>
      <c r="AN90" s="9" t="e">
        <f t="shared" si="74"/>
        <v>#NUM!</v>
      </c>
      <c r="AO90" s="9" t="e">
        <f t="shared" si="87"/>
        <v>#NUM!</v>
      </c>
      <c r="AP90" s="9" t="e">
        <f t="shared" si="75"/>
        <v>#DIV/0!</v>
      </c>
      <c r="AQ90" s="10"/>
      <c r="AR90" s="9" t="e">
        <f t="shared" si="76"/>
        <v>#DIV/0!</v>
      </c>
      <c r="AS90" s="11"/>
      <c r="AT90" s="9" t="e">
        <f t="shared" si="77"/>
        <v>#DIV/0!</v>
      </c>
      <c r="AU90" s="9" t="e">
        <f t="shared" si="78"/>
        <v>#DIV/0!</v>
      </c>
      <c r="AV90" s="9" t="e">
        <f t="shared" si="79"/>
        <v>#DIV/0!</v>
      </c>
      <c r="AW90" s="9" t="e">
        <f t="shared" si="48"/>
        <v>#DIV/0!</v>
      </c>
      <c r="AX90" s="12" t="e">
        <f t="shared" si="49"/>
        <v>#DIV/0!</v>
      </c>
      <c r="AY90" s="9" t="e">
        <f t="shared" si="80"/>
        <v>#DIV/0!</v>
      </c>
      <c r="AZ90" s="9" t="e">
        <f t="shared" si="99"/>
        <v>#DIV/0!</v>
      </c>
      <c r="BA90" s="9" t="e">
        <f t="shared" si="81"/>
        <v>#DIV/0!</v>
      </c>
      <c r="BB90" s="9" t="e">
        <f t="shared" si="100"/>
        <v>#DIV/0!</v>
      </c>
      <c r="BC90" s="9">
        <f t="shared" si="101"/>
        <v>0</v>
      </c>
      <c r="BD90" s="9">
        <f t="shared" si="102"/>
        <v>0</v>
      </c>
      <c r="BE90" s="36" t="e">
        <f t="shared" si="82"/>
        <v>#DIV/0!</v>
      </c>
      <c r="BF90" s="9" t="e">
        <f t="shared" si="83"/>
        <v>#NUM!</v>
      </c>
      <c r="BG90" s="1"/>
      <c r="BH90" s="11"/>
      <c r="BI90" s="9" t="e">
        <f t="shared" si="103"/>
        <v>#DIV/0!</v>
      </c>
      <c r="BJ90" s="36">
        <f t="shared" si="104"/>
        <v>0</v>
      </c>
      <c r="BK90" s="11"/>
      <c r="BL90" s="11"/>
      <c r="BM90" s="11"/>
      <c r="BN90" s="9">
        <f t="shared" ca="1" si="88"/>
        <v>-60.30267557317481</v>
      </c>
      <c r="BO90" s="10"/>
      <c r="BP90" s="9">
        <f t="shared" ca="1" si="89"/>
        <v>-0.40896461075866553</v>
      </c>
      <c r="BQ90" s="10"/>
      <c r="BR90" s="132"/>
    </row>
    <row r="91" spans="2:70" x14ac:dyDescent="0.35">
      <c r="L91" s="13"/>
      <c r="M91" s="14">
        <f t="shared" si="90"/>
        <v>0</v>
      </c>
      <c r="N91" s="15"/>
      <c r="O91" s="15"/>
      <c r="P91" s="14">
        <f t="shared" si="91"/>
        <v>0</v>
      </c>
      <c r="Q91" s="15"/>
      <c r="R91" s="14">
        <f t="shared" si="92"/>
        <v>0</v>
      </c>
      <c r="S91" s="14" t="e">
        <f t="shared" si="93"/>
        <v>#DIV/0!</v>
      </c>
      <c r="T91" s="16"/>
      <c r="U91" s="14">
        <f t="shared" si="84"/>
        <v>0</v>
      </c>
      <c r="V91" s="14">
        <f t="shared" si="68"/>
        <v>0</v>
      </c>
      <c r="W91" s="14" t="e">
        <f t="shared" si="85"/>
        <v>#DIV/0!</v>
      </c>
      <c r="X91" s="16"/>
      <c r="Y91" s="14" t="e">
        <f t="shared" si="94"/>
        <v>#DIV/0!</v>
      </c>
      <c r="Z91" s="16"/>
      <c r="AA91" s="14">
        <f t="shared" si="95"/>
        <v>0</v>
      </c>
      <c r="AB91" s="14">
        <f t="shared" si="96"/>
        <v>0</v>
      </c>
      <c r="AC91" s="14" t="str">
        <f t="shared" si="86"/>
        <v>N/A</v>
      </c>
      <c r="AD91" s="14">
        <f t="shared" si="105"/>
        <v>0</v>
      </c>
      <c r="AE91" s="14">
        <f t="shared" si="97"/>
        <v>0</v>
      </c>
      <c r="AF91" s="16"/>
      <c r="AG91" s="14" t="e">
        <f t="shared" si="69"/>
        <v>#DIV/0!</v>
      </c>
      <c r="AH91" s="16"/>
      <c r="AI91" s="14" t="e">
        <f t="shared" si="98"/>
        <v>#NUM!</v>
      </c>
      <c r="AJ91" s="12" t="str">
        <f t="shared" si="70"/>
        <v>N/A</v>
      </c>
      <c r="AK91" s="14" t="e">
        <f t="shared" si="71"/>
        <v>#DIV/0!</v>
      </c>
      <c r="AL91" s="14" t="e">
        <f t="shared" si="72"/>
        <v>#NUM!</v>
      </c>
      <c r="AM91" s="14" t="e">
        <f t="shared" si="73"/>
        <v>#DIV/0!</v>
      </c>
      <c r="AN91" s="14" t="e">
        <f t="shared" si="74"/>
        <v>#NUM!</v>
      </c>
      <c r="AO91" s="14" t="e">
        <f t="shared" si="87"/>
        <v>#NUM!</v>
      </c>
      <c r="AP91" s="14" t="e">
        <f t="shared" si="75"/>
        <v>#DIV/0!</v>
      </c>
      <c r="AQ91" s="15"/>
      <c r="AR91" s="14" t="e">
        <f t="shared" si="76"/>
        <v>#DIV/0!</v>
      </c>
      <c r="AS91" s="16"/>
      <c r="AT91" s="14" t="e">
        <f t="shared" si="77"/>
        <v>#DIV/0!</v>
      </c>
      <c r="AU91" s="14" t="e">
        <f t="shared" si="78"/>
        <v>#DIV/0!</v>
      </c>
      <c r="AV91" s="14" t="e">
        <f t="shared" si="79"/>
        <v>#DIV/0!</v>
      </c>
      <c r="AW91" s="14" t="e">
        <f t="shared" si="48"/>
        <v>#DIV/0!</v>
      </c>
      <c r="AX91" s="12" t="e">
        <f t="shared" si="49"/>
        <v>#DIV/0!</v>
      </c>
      <c r="AY91" s="14" t="e">
        <f t="shared" si="80"/>
        <v>#DIV/0!</v>
      </c>
      <c r="AZ91" s="14" t="e">
        <f t="shared" si="99"/>
        <v>#DIV/0!</v>
      </c>
      <c r="BA91" s="14" t="e">
        <f t="shared" si="81"/>
        <v>#DIV/0!</v>
      </c>
      <c r="BB91" s="14" t="e">
        <f t="shared" si="100"/>
        <v>#DIV/0!</v>
      </c>
      <c r="BC91" s="14">
        <f t="shared" si="101"/>
        <v>0</v>
      </c>
      <c r="BD91" s="14">
        <f t="shared" si="102"/>
        <v>0</v>
      </c>
      <c r="BE91" s="37" t="e">
        <f t="shared" si="82"/>
        <v>#DIV/0!</v>
      </c>
      <c r="BF91" s="14" t="e">
        <f t="shared" si="83"/>
        <v>#NUM!</v>
      </c>
      <c r="BG91" s="21"/>
      <c r="BH91" s="16"/>
      <c r="BI91" s="14" t="e">
        <f t="shared" si="103"/>
        <v>#DIV/0!</v>
      </c>
      <c r="BJ91" s="37">
        <f t="shared" si="104"/>
        <v>0</v>
      </c>
      <c r="BK91" s="16"/>
      <c r="BL91" s="16"/>
      <c r="BM91" s="16"/>
      <c r="BN91" s="14">
        <f t="shared" ca="1" si="88"/>
        <v>-75.535915201370173</v>
      </c>
      <c r="BO91" s="15"/>
      <c r="BP91" s="14">
        <f t="shared" ca="1" si="89"/>
        <v>1.1326972201366496</v>
      </c>
      <c r="BQ91" s="15"/>
      <c r="BR91" s="132"/>
    </row>
    <row r="92" spans="2:70" x14ac:dyDescent="0.35">
      <c r="L92" s="8"/>
      <c r="M92" s="9">
        <f t="shared" si="90"/>
        <v>0</v>
      </c>
      <c r="N92" s="10"/>
      <c r="O92" s="10"/>
      <c r="P92" s="9">
        <f t="shared" si="91"/>
        <v>0</v>
      </c>
      <c r="Q92" s="10"/>
      <c r="R92" s="9">
        <f t="shared" si="92"/>
        <v>0</v>
      </c>
      <c r="S92" s="9" t="e">
        <f t="shared" si="93"/>
        <v>#DIV/0!</v>
      </c>
      <c r="T92" s="11"/>
      <c r="U92" s="9">
        <f t="shared" si="84"/>
        <v>0</v>
      </c>
      <c r="V92" s="9">
        <f t="shared" si="68"/>
        <v>0</v>
      </c>
      <c r="W92" s="9" t="e">
        <f t="shared" si="85"/>
        <v>#DIV/0!</v>
      </c>
      <c r="X92" s="11"/>
      <c r="Y92" s="9" t="e">
        <f t="shared" si="94"/>
        <v>#DIV/0!</v>
      </c>
      <c r="Z92" s="11"/>
      <c r="AA92" s="9">
        <f t="shared" si="95"/>
        <v>0</v>
      </c>
      <c r="AB92" s="9">
        <f t="shared" si="96"/>
        <v>0</v>
      </c>
      <c r="AC92" s="9" t="str">
        <f t="shared" si="86"/>
        <v>N/A</v>
      </c>
      <c r="AD92" s="9">
        <f t="shared" si="105"/>
        <v>0</v>
      </c>
      <c r="AE92" s="9">
        <f t="shared" si="97"/>
        <v>0</v>
      </c>
      <c r="AF92" s="11"/>
      <c r="AG92" s="9" t="e">
        <f t="shared" si="69"/>
        <v>#DIV/0!</v>
      </c>
      <c r="AH92" s="11"/>
      <c r="AI92" s="9" t="e">
        <f t="shared" si="98"/>
        <v>#NUM!</v>
      </c>
      <c r="AJ92" s="12" t="str">
        <f t="shared" si="70"/>
        <v>N/A</v>
      </c>
      <c r="AK92" s="9" t="e">
        <f t="shared" si="71"/>
        <v>#DIV/0!</v>
      </c>
      <c r="AL92" s="9" t="e">
        <f t="shared" si="72"/>
        <v>#NUM!</v>
      </c>
      <c r="AM92" s="9" t="e">
        <f t="shared" si="73"/>
        <v>#DIV/0!</v>
      </c>
      <c r="AN92" s="9" t="e">
        <f t="shared" si="74"/>
        <v>#NUM!</v>
      </c>
      <c r="AO92" s="9" t="e">
        <f t="shared" si="87"/>
        <v>#NUM!</v>
      </c>
      <c r="AP92" s="9" t="e">
        <f t="shared" si="75"/>
        <v>#DIV/0!</v>
      </c>
      <c r="AQ92" s="10"/>
      <c r="AR92" s="9" t="e">
        <f t="shared" si="76"/>
        <v>#DIV/0!</v>
      </c>
      <c r="AS92" s="11"/>
      <c r="AT92" s="9" t="e">
        <f t="shared" si="77"/>
        <v>#DIV/0!</v>
      </c>
      <c r="AU92" s="9" t="e">
        <f t="shared" si="78"/>
        <v>#DIV/0!</v>
      </c>
      <c r="AV92" s="9" t="e">
        <f t="shared" si="79"/>
        <v>#DIV/0!</v>
      </c>
      <c r="AW92" s="9" t="e">
        <f t="shared" si="48"/>
        <v>#DIV/0!</v>
      </c>
      <c r="AX92" s="12" t="e">
        <f t="shared" si="49"/>
        <v>#DIV/0!</v>
      </c>
      <c r="AY92" s="9" t="e">
        <f t="shared" si="80"/>
        <v>#DIV/0!</v>
      </c>
      <c r="AZ92" s="9" t="e">
        <f t="shared" si="99"/>
        <v>#DIV/0!</v>
      </c>
      <c r="BA92" s="9" t="e">
        <f t="shared" si="81"/>
        <v>#DIV/0!</v>
      </c>
      <c r="BB92" s="9" t="e">
        <f t="shared" si="100"/>
        <v>#DIV/0!</v>
      </c>
      <c r="BC92" s="9">
        <f t="shared" si="101"/>
        <v>0</v>
      </c>
      <c r="BD92" s="9">
        <f t="shared" si="102"/>
        <v>0</v>
      </c>
      <c r="BE92" s="36" t="e">
        <f t="shared" si="82"/>
        <v>#DIV/0!</v>
      </c>
      <c r="BF92" s="9" t="e">
        <f t="shared" si="83"/>
        <v>#NUM!</v>
      </c>
      <c r="BG92" s="1"/>
      <c r="BH92" s="11"/>
      <c r="BI92" s="9" t="e">
        <f t="shared" si="103"/>
        <v>#DIV/0!</v>
      </c>
      <c r="BJ92" s="36">
        <f t="shared" si="104"/>
        <v>0</v>
      </c>
      <c r="BK92" s="11"/>
      <c r="BL92" s="11"/>
      <c r="BM92" s="11"/>
      <c r="BN92" s="9">
        <f t="shared" ca="1" si="88"/>
        <v>42.917649952450631</v>
      </c>
      <c r="BO92" s="10"/>
      <c r="BP92" s="9">
        <f t="shared" ca="1" si="89"/>
        <v>2.3304384529319666</v>
      </c>
      <c r="BQ92" s="10"/>
      <c r="BR92" s="132"/>
    </row>
    <row r="93" spans="2:70" x14ac:dyDescent="0.35">
      <c r="L93" s="13"/>
      <c r="M93" s="14">
        <f t="shared" si="90"/>
        <v>0</v>
      </c>
      <c r="N93" s="15"/>
      <c r="O93" s="15"/>
      <c r="P93" s="14">
        <f t="shared" si="91"/>
        <v>0</v>
      </c>
      <c r="Q93" s="15"/>
      <c r="R93" s="14">
        <f t="shared" si="92"/>
        <v>0</v>
      </c>
      <c r="S93" s="14" t="e">
        <f t="shared" si="93"/>
        <v>#DIV/0!</v>
      </c>
      <c r="T93" s="16"/>
      <c r="U93" s="14">
        <f t="shared" si="84"/>
        <v>0</v>
      </c>
      <c r="V93" s="14">
        <f t="shared" si="68"/>
        <v>0</v>
      </c>
      <c r="W93" s="14" t="e">
        <f t="shared" si="85"/>
        <v>#DIV/0!</v>
      </c>
      <c r="X93" s="16"/>
      <c r="Y93" s="14" t="e">
        <f t="shared" si="94"/>
        <v>#DIV/0!</v>
      </c>
      <c r="Z93" s="16"/>
      <c r="AA93" s="14">
        <f t="shared" si="95"/>
        <v>0</v>
      </c>
      <c r="AB93" s="14">
        <f t="shared" si="96"/>
        <v>0</v>
      </c>
      <c r="AC93" s="14" t="str">
        <f t="shared" si="86"/>
        <v>N/A</v>
      </c>
      <c r="AD93" s="14">
        <f t="shared" si="105"/>
        <v>0</v>
      </c>
      <c r="AE93" s="14">
        <f t="shared" si="97"/>
        <v>0</v>
      </c>
      <c r="AF93" s="16"/>
      <c r="AG93" s="14" t="e">
        <f t="shared" si="69"/>
        <v>#DIV/0!</v>
      </c>
      <c r="AH93" s="16"/>
      <c r="AI93" s="14" t="e">
        <f t="shared" si="98"/>
        <v>#NUM!</v>
      </c>
      <c r="AJ93" s="12" t="str">
        <f t="shared" si="70"/>
        <v>N/A</v>
      </c>
      <c r="AK93" s="14" t="e">
        <f t="shared" si="71"/>
        <v>#DIV/0!</v>
      </c>
      <c r="AL93" s="14" t="e">
        <f t="shared" si="72"/>
        <v>#NUM!</v>
      </c>
      <c r="AM93" s="14" t="e">
        <f t="shared" si="73"/>
        <v>#DIV/0!</v>
      </c>
      <c r="AN93" s="14" t="e">
        <f t="shared" si="74"/>
        <v>#NUM!</v>
      </c>
      <c r="AO93" s="14" t="e">
        <f t="shared" si="87"/>
        <v>#NUM!</v>
      </c>
      <c r="AP93" s="14" t="e">
        <f t="shared" si="75"/>
        <v>#DIV/0!</v>
      </c>
      <c r="AQ93" s="15"/>
      <c r="AR93" s="14" t="e">
        <f t="shared" si="76"/>
        <v>#DIV/0!</v>
      </c>
      <c r="AS93" s="16"/>
      <c r="AT93" s="14" t="e">
        <f t="shared" si="77"/>
        <v>#DIV/0!</v>
      </c>
      <c r="AU93" s="14" t="e">
        <f t="shared" si="78"/>
        <v>#DIV/0!</v>
      </c>
      <c r="AV93" s="14" t="e">
        <f t="shared" si="79"/>
        <v>#DIV/0!</v>
      </c>
      <c r="AW93" s="14" t="e">
        <f t="shared" si="48"/>
        <v>#DIV/0!</v>
      </c>
      <c r="AX93" s="12" t="e">
        <f t="shared" si="49"/>
        <v>#DIV/0!</v>
      </c>
      <c r="AY93" s="14" t="e">
        <f t="shared" si="80"/>
        <v>#DIV/0!</v>
      </c>
      <c r="AZ93" s="14" t="e">
        <f t="shared" si="99"/>
        <v>#DIV/0!</v>
      </c>
      <c r="BA93" s="14" t="e">
        <f t="shared" si="81"/>
        <v>#DIV/0!</v>
      </c>
      <c r="BB93" s="14" t="e">
        <f t="shared" si="100"/>
        <v>#DIV/0!</v>
      </c>
      <c r="BC93" s="14">
        <f t="shared" si="101"/>
        <v>0</v>
      </c>
      <c r="BD93" s="14">
        <f t="shared" si="102"/>
        <v>0</v>
      </c>
      <c r="BE93" s="37" t="e">
        <f t="shared" si="82"/>
        <v>#DIV/0!</v>
      </c>
      <c r="BF93" s="14" t="e">
        <f t="shared" si="83"/>
        <v>#NUM!</v>
      </c>
      <c r="BG93" s="21"/>
      <c r="BH93" s="16"/>
      <c r="BI93" s="14" t="e">
        <f t="shared" si="103"/>
        <v>#DIV/0!</v>
      </c>
      <c r="BJ93" s="37">
        <f t="shared" si="104"/>
        <v>0</v>
      </c>
      <c r="BK93" s="16"/>
      <c r="BL93" s="16"/>
      <c r="BM93" s="16"/>
      <c r="BN93" s="14">
        <f t="shared" ca="1" si="88"/>
        <v>126.25340572860438</v>
      </c>
      <c r="BO93" s="15"/>
      <c r="BP93" s="14">
        <f t="shared" ca="1" si="89"/>
        <v>-1.1655704690490369</v>
      </c>
      <c r="BQ93" s="15"/>
      <c r="BR93" s="132"/>
    </row>
    <row r="94" spans="2:70" x14ac:dyDescent="0.35">
      <c r="L94" s="8"/>
      <c r="M94" s="9">
        <f t="shared" si="90"/>
        <v>0</v>
      </c>
      <c r="N94" s="10"/>
      <c r="O94" s="10"/>
      <c r="P94" s="9">
        <f t="shared" si="91"/>
        <v>0</v>
      </c>
      <c r="Q94" s="10"/>
      <c r="R94" s="9">
        <f t="shared" si="92"/>
        <v>0</v>
      </c>
      <c r="S94" s="9" t="e">
        <f t="shared" si="93"/>
        <v>#DIV/0!</v>
      </c>
      <c r="T94" s="11"/>
      <c r="U94" s="9">
        <f t="shared" si="84"/>
        <v>0</v>
      </c>
      <c r="V94" s="9">
        <f t="shared" si="68"/>
        <v>0</v>
      </c>
      <c r="W94" s="9" t="e">
        <f t="shared" si="85"/>
        <v>#DIV/0!</v>
      </c>
      <c r="X94" s="11"/>
      <c r="Y94" s="9" t="e">
        <f t="shared" si="94"/>
        <v>#DIV/0!</v>
      </c>
      <c r="Z94" s="11"/>
      <c r="AA94" s="9">
        <f t="shared" si="95"/>
        <v>0</v>
      </c>
      <c r="AB94" s="9">
        <f t="shared" si="96"/>
        <v>0</v>
      </c>
      <c r="AC94" s="9" t="str">
        <f t="shared" si="86"/>
        <v>N/A</v>
      </c>
      <c r="AD94" s="9">
        <f t="shared" si="105"/>
        <v>0</v>
      </c>
      <c r="AE94" s="9">
        <f t="shared" si="97"/>
        <v>0</v>
      </c>
      <c r="AF94" s="11"/>
      <c r="AG94" s="9" t="e">
        <f t="shared" si="69"/>
        <v>#DIV/0!</v>
      </c>
      <c r="AH94" s="11"/>
      <c r="AI94" s="9" t="e">
        <f t="shared" si="98"/>
        <v>#NUM!</v>
      </c>
      <c r="AJ94" s="12" t="str">
        <f t="shared" si="70"/>
        <v>N/A</v>
      </c>
      <c r="AK94" s="9" t="e">
        <f t="shared" si="71"/>
        <v>#DIV/0!</v>
      </c>
      <c r="AL94" s="9" t="e">
        <f t="shared" si="72"/>
        <v>#NUM!</v>
      </c>
      <c r="AM94" s="9" t="e">
        <f t="shared" si="73"/>
        <v>#DIV/0!</v>
      </c>
      <c r="AN94" s="9" t="e">
        <f t="shared" si="74"/>
        <v>#NUM!</v>
      </c>
      <c r="AO94" s="9" t="e">
        <f t="shared" si="87"/>
        <v>#NUM!</v>
      </c>
      <c r="AP94" s="9" t="e">
        <f t="shared" si="75"/>
        <v>#DIV/0!</v>
      </c>
      <c r="AQ94" s="10"/>
      <c r="AR94" s="9" t="e">
        <f t="shared" si="76"/>
        <v>#DIV/0!</v>
      </c>
      <c r="AS94" s="11"/>
      <c r="AT94" s="9" t="e">
        <f t="shared" si="77"/>
        <v>#DIV/0!</v>
      </c>
      <c r="AU94" s="9" t="e">
        <f t="shared" si="78"/>
        <v>#DIV/0!</v>
      </c>
      <c r="AV94" s="9" t="e">
        <f t="shared" si="79"/>
        <v>#DIV/0!</v>
      </c>
      <c r="AW94" s="9" t="e">
        <f t="shared" si="48"/>
        <v>#DIV/0!</v>
      </c>
      <c r="AX94" s="12" t="e">
        <f t="shared" si="49"/>
        <v>#DIV/0!</v>
      </c>
      <c r="AY94" s="9" t="e">
        <f t="shared" si="80"/>
        <v>#DIV/0!</v>
      </c>
      <c r="AZ94" s="9" t="e">
        <f t="shared" si="99"/>
        <v>#DIV/0!</v>
      </c>
      <c r="BA94" s="9" t="e">
        <f t="shared" si="81"/>
        <v>#DIV/0!</v>
      </c>
      <c r="BB94" s="9" t="e">
        <f t="shared" si="100"/>
        <v>#DIV/0!</v>
      </c>
      <c r="BC94" s="9">
        <f t="shared" si="101"/>
        <v>0</v>
      </c>
      <c r="BD94" s="9">
        <f t="shared" si="102"/>
        <v>0</v>
      </c>
      <c r="BE94" s="36" t="e">
        <f t="shared" si="82"/>
        <v>#DIV/0!</v>
      </c>
      <c r="BF94" s="9" t="e">
        <f t="shared" si="83"/>
        <v>#NUM!</v>
      </c>
      <c r="BG94" s="1"/>
      <c r="BH94" s="11"/>
      <c r="BI94" s="9" t="e">
        <f t="shared" si="103"/>
        <v>#DIV/0!</v>
      </c>
      <c r="BJ94" s="36">
        <f t="shared" si="104"/>
        <v>0</v>
      </c>
      <c r="BK94" s="11"/>
      <c r="BL94" s="11"/>
      <c r="BM94" s="11"/>
      <c r="BN94" s="9">
        <f t="shared" ca="1" si="88"/>
        <v>73.524283743589507</v>
      </c>
      <c r="BO94" s="10"/>
      <c r="BP94" s="9">
        <f t="shared" ca="1" si="89"/>
        <v>0.69133714984006289</v>
      </c>
      <c r="BQ94" s="10"/>
      <c r="BR94" s="132"/>
    </row>
    <row r="95" spans="2:70" x14ac:dyDescent="0.35">
      <c r="L95" s="13"/>
      <c r="M95" s="14">
        <f t="shared" si="90"/>
        <v>0</v>
      </c>
      <c r="N95" s="15"/>
      <c r="O95" s="15"/>
      <c r="P95" s="14">
        <f t="shared" si="91"/>
        <v>0</v>
      </c>
      <c r="Q95" s="15"/>
      <c r="R95" s="14">
        <f t="shared" si="92"/>
        <v>0</v>
      </c>
      <c r="S95" s="14" t="e">
        <f t="shared" si="93"/>
        <v>#DIV/0!</v>
      </c>
      <c r="T95" s="16"/>
      <c r="U95" s="14">
        <f t="shared" si="84"/>
        <v>0</v>
      </c>
      <c r="V95" s="14">
        <f t="shared" si="68"/>
        <v>0</v>
      </c>
      <c r="W95" s="14" t="e">
        <f t="shared" si="85"/>
        <v>#DIV/0!</v>
      </c>
      <c r="X95" s="16"/>
      <c r="Y95" s="14" t="e">
        <f t="shared" si="94"/>
        <v>#DIV/0!</v>
      </c>
      <c r="Z95" s="16"/>
      <c r="AA95" s="14">
        <f t="shared" si="95"/>
        <v>0</v>
      </c>
      <c r="AB95" s="14">
        <f t="shared" si="96"/>
        <v>0</v>
      </c>
      <c r="AC95" s="14" t="str">
        <f t="shared" si="86"/>
        <v>N/A</v>
      </c>
      <c r="AD95" s="14">
        <f t="shared" si="105"/>
        <v>0</v>
      </c>
      <c r="AE95" s="14">
        <f t="shared" si="97"/>
        <v>0</v>
      </c>
      <c r="AF95" s="16"/>
      <c r="AG95" s="14" t="e">
        <f t="shared" si="69"/>
        <v>#DIV/0!</v>
      </c>
      <c r="AH95" s="16"/>
      <c r="AI95" s="14" t="e">
        <f t="shared" si="98"/>
        <v>#NUM!</v>
      </c>
      <c r="AJ95" s="12" t="str">
        <f t="shared" si="70"/>
        <v>N/A</v>
      </c>
      <c r="AK95" s="14" t="e">
        <f t="shared" si="71"/>
        <v>#DIV/0!</v>
      </c>
      <c r="AL95" s="14" t="e">
        <f t="shared" si="72"/>
        <v>#NUM!</v>
      </c>
      <c r="AM95" s="14" t="e">
        <f t="shared" si="73"/>
        <v>#DIV/0!</v>
      </c>
      <c r="AN95" s="14" t="e">
        <f t="shared" si="74"/>
        <v>#NUM!</v>
      </c>
      <c r="AO95" s="14" t="e">
        <f t="shared" si="87"/>
        <v>#NUM!</v>
      </c>
      <c r="AP95" s="14" t="e">
        <f t="shared" si="75"/>
        <v>#DIV/0!</v>
      </c>
      <c r="AQ95" s="15"/>
      <c r="AR95" s="14" t="e">
        <f t="shared" si="76"/>
        <v>#DIV/0!</v>
      </c>
      <c r="AS95" s="16"/>
      <c r="AT95" s="14" t="e">
        <f t="shared" si="77"/>
        <v>#DIV/0!</v>
      </c>
      <c r="AU95" s="14" t="e">
        <f t="shared" si="78"/>
        <v>#DIV/0!</v>
      </c>
      <c r="AV95" s="14" t="e">
        <f t="shared" si="79"/>
        <v>#DIV/0!</v>
      </c>
      <c r="AW95" s="14" t="e">
        <f t="shared" si="48"/>
        <v>#DIV/0!</v>
      </c>
      <c r="AX95" s="12" t="e">
        <f t="shared" si="49"/>
        <v>#DIV/0!</v>
      </c>
      <c r="AY95" s="14" t="e">
        <f t="shared" si="80"/>
        <v>#DIV/0!</v>
      </c>
      <c r="AZ95" s="14" t="e">
        <f t="shared" si="99"/>
        <v>#DIV/0!</v>
      </c>
      <c r="BA95" s="14" t="e">
        <f t="shared" si="81"/>
        <v>#DIV/0!</v>
      </c>
      <c r="BB95" s="14" t="e">
        <f t="shared" si="100"/>
        <v>#DIV/0!</v>
      </c>
      <c r="BC95" s="14">
        <f t="shared" si="101"/>
        <v>0</v>
      </c>
      <c r="BD95" s="14">
        <f t="shared" si="102"/>
        <v>0</v>
      </c>
      <c r="BE95" s="37" t="e">
        <f t="shared" si="82"/>
        <v>#DIV/0!</v>
      </c>
      <c r="BF95" s="14" t="e">
        <f t="shared" si="83"/>
        <v>#NUM!</v>
      </c>
      <c r="BG95" s="21"/>
      <c r="BH95" s="16"/>
      <c r="BI95" s="14" t="e">
        <f t="shared" si="103"/>
        <v>#DIV/0!</v>
      </c>
      <c r="BJ95" s="37">
        <f t="shared" si="104"/>
        <v>0</v>
      </c>
      <c r="BK95" s="16"/>
      <c r="BL95" s="16"/>
      <c r="BM95" s="16"/>
      <c r="BN95" s="14">
        <f t="shared" ca="1" si="88"/>
        <v>67.51692753433673</v>
      </c>
      <c r="BO95" s="15"/>
      <c r="BP95" s="14">
        <f t="shared" ca="1" si="89"/>
        <v>2.5456674873842022</v>
      </c>
      <c r="BQ95" s="15"/>
      <c r="BR95" s="132"/>
    </row>
    <row r="96" spans="2:70" x14ac:dyDescent="0.35">
      <c r="L96" s="8"/>
      <c r="M96" s="9">
        <f t="shared" si="90"/>
        <v>0</v>
      </c>
      <c r="N96" s="10"/>
      <c r="O96" s="10"/>
      <c r="P96" s="9">
        <f t="shared" si="91"/>
        <v>0</v>
      </c>
      <c r="Q96" s="10"/>
      <c r="R96" s="9">
        <f t="shared" si="92"/>
        <v>0</v>
      </c>
      <c r="S96" s="9" t="e">
        <f t="shared" si="93"/>
        <v>#DIV/0!</v>
      </c>
      <c r="T96" s="11"/>
      <c r="U96" s="9">
        <f t="shared" si="84"/>
        <v>0</v>
      </c>
      <c r="V96" s="9">
        <f t="shared" si="68"/>
        <v>0</v>
      </c>
      <c r="W96" s="9" t="e">
        <f t="shared" si="85"/>
        <v>#DIV/0!</v>
      </c>
      <c r="X96" s="11"/>
      <c r="Y96" s="9" t="e">
        <f t="shared" si="94"/>
        <v>#DIV/0!</v>
      </c>
      <c r="Z96" s="11"/>
      <c r="AA96" s="9">
        <f t="shared" si="95"/>
        <v>0</v>
      </c>
      <c r="AB96" s="9">
        <f t="shared" si="96"/>
        <v>0</v>
      </c>
      <c r="AC96" s="9" t="str">
        <f t="shared" si="86"/>
        <v>N/A</v>
      </c>
      <c r="AD96" s="9">
        <f t="shared" si="105"/>
        <v>0</v>
      </c>
      <c r="AE96" s="9">
        <f t="shared" si="97"/>
        <v>0</v>
      </c>
      <c r="AF96" s="11"/>
      <c r="AG96" s="9" t="e">
        <f t="shared" si="69"/>
        <v>#DIV/0!</v>
      </c>
      <c r="AH96" s="11"/>
      <c r="AI96" s="9" t="e">
        <f t="shared" si="98"/>
        <v>#NUM!</v>
      </c>
      <c r="AJ96" s="12" t="str">
        <f t="shared" si="70"/>
        <v>N/A</v>
      </c>
      <c r="AK96" s="9" t="e">
        <f t="shared" si="71"/>
        <v>#DIV/0!</v>
      </c>
      <c r="AL96" s="9" t="e">
        <f t="shared" si="72"/>
        <v>#NUM!</v>
      </c>
      <c r="AM96" s="9" t="e">
        <f t="shared" si="73"/>
        <v>#DIV/0!</v>
      </c>
      <c r="AN96" s="9" t="e">
        <f t="shared" si="74"/>
        <v>#NUM!</v>
      </c>
      <c r="AO96" s="9" t="e">
        <f t="shared" si="87"/>
        <v>#NUM!</v>
      </c>
      <c r="AP96" s="9" t="e">
        <f t="shared" si="75"/>
        <v>#DIV/0!</v>
      </c>
      <c r="AQ96" s="10"/>
      <c r="AR96" s="9" t="e">
        <f t="shared" si="76"/>
        <v>#DIV/0!</v>
      </c>
      <c r="AS96" s="11"/>
      <c r="AT96" s="9" t="e">
        <f t="shared" si="77"/>
        <v>#DIV/0!</v>
      </c>
      <c r="AU96" s="9" t="e">
        <f t="shared" si="78"/>
        <v>#DIV/0!</v>
      </c>
      <c r="AV96" s="9" t="e">
        <f t="shared" si="79"/>
        <v>#DIV/0!</v>
      </c>
      <c r="AW96" s="9" t="e">
        <f t="shared" si="48"/>
        <v>#DIV/0!</v>
      </c>
      <c r="AX96" s="12" t="e">
        <f t="shared" si="49"/>
        <v>#DIV/0!</v>
      </c>
      <c r="AY96" s="9" t="e">
        <f t="shared" si="80"/>
        <v>#DIV/0!</v>
      </c>
      <c r="AZ96" s="9" t="e">
        <f t="shared" si="99"/>
        <v>#DIV/0!</v>
      </c>
      <c r="BA96" s="9" t="e">
        <f t="shared" si="81"/>
        <v>#DIV/0!</v>
      </c>
      <c r="BB96" s="9" t="e">
        <f t="shared" si="100"/>
        <v>#DIV/0!</v>
      </c>
      <c r="BC96" s="9">
        <f t="shared" si="101"/>
        <v>0</v>
      </c>
      <c r="BD96" s="9">
        <f t="shared" si="102"/>
        <v>0</v>
      </c>
      <c r="BE96" s="36" t="e">
        <f t="shared" si="82"/>
        <v>#DIV/0!</v>
      </c>
      <c r="BF96" s="9" t="e">
        <f t="shared" si="83"/>
        <v>#NUM!</v>
      </c>
      <c r="BG96" s="1"/>
      <c r="BH96" s="11"/>
      <c r="BI96" s="9" t="e">
        <f t="shared" si="103"/>
        <v>#DIV/0!</v>
      </c>
      <c r="BJ96" s="36">
        <f t="shared" si="104"/>
        <v>0</v>
      </c>
      <c r="BK96" s="11"/>
      <c r="BL96" s="11"/>
      <c r="BM96" s="11"/>
      <c r="BN96" s="9">
        <f t="shared" ca="1" si="88"/>
        <v>1.6587477946627871</v>
      </c>
      <c r="BO96" s="10"/>
      <c r="BP96" s="9">
        <f t="shared" ca="1" si="89"/>
        <v>-1.3799530685531631</v>
      </c>
      <c r="BQ96" s="10"/>
      <c r="BR96" s="132"/>
    </row>
    <row r="97" spans="12:70" x14ac:dyDescent="0.35">
      <c r="L97" s="13"/>
      <c r="M97" s="14">
        <f t="shared" si="90"/>
        <v>0</v>
      </c>
      <c r="N97" s="15"/>
      <c r="O97" s="15"/>
      <c r="P97" s="14">
        <f t="shared" si="91"/>
        <v>0</v>
      </c>
      <c r="Q97" s="15"/>
      <c r="R97" s="14">
        <f t="shared" si="92"/>
        <v>0</v>
      </c>
      <c r="S97" s="14" t="e">
        <f t="shared" si="93"/>
        <v>#DIV/0!</v>
      </c>
      <c r="T97" s="16"/>
      <c r="U97" s="14">
        <f t="shared" si="84"/>
        <v>0</v>
      </c>
      <c r="V97" s="14">
        <f t="shared" si="68"/>
        <v>0</v>
      </c>
      <c r="W97" s="14" t="e">
        <f t="shared" si="85"/>
        <v>#DIV/0!</v>
      </c>
      <c r="X97" s="16"/>
      <c r="Y97" s="14" t="e">
        <f t="shared" si="94"/>
        <v>#DIV/0!</v>
      </c>
      <c r="Z97" s="16"/>
      <c r="AA97" s="14">
        <f t="shared" si="95"/>
        <v>0</v>
      </c>
      <c r="AB97" s="14">
        <f t="shared" si="96"/>
        <v>0</v>
      </c>
      <c r="AC97" s="14" t="str">
        <f t="shared" si="86"/>
        <v>N/A</v>
      </c>
      <c r="AD97" s="14">
        <f t="shared" si="105"/>
        <v>0</v>
      </c>
      <c r="AE97" s="14">
        <f t="shared" si="97"/>
        <v>0</v>
      </c>
      <c r="AF97" s="16"/>
      <c r="AG97" s="14" t="e">
        <f t="shared" si="69"/>
        <v>#DIV/0!</v>
      </c>
      <c r="AH97" s="16"/>
      <c r="AI97" s="14" t="e">
        <f t="shared" si="98"/>
        <v>#NUM!</v>
      </c>
      <c r="AJ97" s="12" t="str">
        <f t="shared" si="70"/>
        <v>N/A</v>
      </c>
      <c r="AK97" s="14" t="e">
        <f t="shared" si="71"/>
        <v>#DIV/0!</v>
      </c>
      <c r="AL97" s="14" t="e">
        <f t="shared" si="72"/>
        <v>#NUM!</v>
      </c>
      <c r="AM97" s="14" t="e">
        <f t="shared" si="73"/>
        <v>#DIV/0!</v>
      </c>
      <c r="AN97" s="14" t="e">
        <f t="shared" si="74"/>
        <v>#NUM!</v>
      </c>
      <c r="AO97" s="14" t="e">
        <f t="shared" si="87"/>
        <v>#NUM!</v>
      </c>
      <c r="AP97" s="14" t="e">
        <f t="shared" si="75"/>
        <v>#DIV/0!</v>
      </c>
      <c r="AQ97" s="15"/>
      <c r="AR97" s="14" t="e">
        <f t="shared" si="76"/>
        <v>#DIV/0!</v>
      </c>
      <c r="AS97" s="16"/>
      <c r="AT97" s="14" t="e">
        <f t="shared" si="77"/>
        <v>#DIV/0!</v>
      </c>
      <c r="AU97" s="14" t="e">
        <f t="shared" si="78"/>
        <v>#DIV/0!</v>
      </c>
      <c r="AV97" s="14" t="e">
        <f t="shared" si="79"/>
        <v>#DIV/0!</v>
      </c>
      <c r="AW97" s="14" t="e">
        <f t="shared" si="48"/>
        <v>#DIV/0!</v>
      </c>
      <c r="AX97" s="12" t="e">
        <f t="shared" si="49"/>
        <v>#DIV/0!</v>
      </c>
      <c r="AY97" s="14" t="e">
        <f t="shared" si="80"/>
        <v>#DIV/0!</v>
      </c>
      <c r="AZ97" s="14" t="e">
        <f t="shared" si="99"/>
        <v>#DIV/0!</v>
      </c>
      <c r="BA97" s="14" t="e">
        <f t="shared" si="81"/>
        <v>#DIV/0!</v>
      </c>
      <c r="BB97" s="14" t="e">
        <f t="shared" si="100"/>
        <v>#DIV/0!</v>
      </c>
      <c r="BC97" s="14">
        <f t="shared" si="101"/>
        <v>0</v>
      </c>
      <c r="BD97" s="14">
        <f t="shared" si="102"/>
        <v>0</v>
      </c>
      <c r="BE97" s="37" t="e">
        <f t="shared" si="82"/>
        <v>#DIV/0!</v>
      </c>
      <c r="BF97" s="14" t="e">
        <f t="shared" si="83"/>
        <v>#NUM!</v>
      </c>
      <c r="BG97" s="21"/>
      <c r="BH97" s="16"/>
      <c r="BI97" s="14" t="e">
        <f t="shared" si="103"/>
        <v>#DIV/0!</v>
      </c>
      <c r="BJ97" s="37">
        <f t="shared" si="104"/>
        <v>0</v>
      </c>
      <c r="BK97" s="16"/>
      <c r="BL97" s="16"/>
      <c r="BM97" s="16"/>
      <c r="BN97" s="14">
        <f t="shared" ca="1" si="88"/>
        <v>98.533814119573321</v>
      </c>
      <c r="BO97" s="15"/>
      <c r="BP97" s="14">
        <f t="shared" ca="1" si="89"/>
        <v>0.12610566008266932</v>
      </c>
      <c r="BQ97" s="15"/>
      <c r="BR97" s="132"/>
    </row>
    <row r="98" spans="12:70" x14ac:dyDescent="0.35">
      <c r="L98" s="8"/>
      <c r="M98" s="9">
        <f t="shared" si="90"/>
        <v>0</v>
      </c>
      <c r="N98" s="10"/>
      <c r="O98" s="10"/>
      <c r="P98" s="9">
        <f t="shared" si="91"/>
        <v>0</v>
      </c>
      <c r="Q98" s="10"/>
      <c r="R98" s="9">
        <f t="shared" si="92"/>
        <v>0</v>
      </c>
      <c r="S98" s="9" t="e">
        <f t="shared" si="93"/>
        <v>#DIV/0!</v>
      </c>
      <c r="T98" s="11"/>
      <c r="U98" s="9">
        <f t="shared" si="84"/>
        <v>0</v>
      </c>
      <c r="V98" s="9">
        <f t="shared" si="68"/>
        <v>0</v>
      </c>
      <c r="W98" s="9" t="e">
        <f t="shared" si="85"/>
        <v>#DIV/0!</v>
      </c>
      <c r="X98" s="11"/>
      <c r="Y98" s="9" t="e">
        <f t="shared" si="94"/>
        <v>#DIV/0!</v>
      </c>
      <c r="Z98" s="11"/>
      <c r="AA98" s="9">
        <f t="shared" si="95"/>
        <v>0</v>
      </c>
      <c r="AB98" s="9">
        <f t="shared" si="96"/>
        <v>0</v>
      </c>
      <c r="AC98" s="9" t="str">
        <f t="shared" si="86"/>
        <v>N/A</v>
      </c>
      <c r="AD98" s="9">
        <f t="shared" si="105"/>
        <v>0</v>
      </c>
      <c r="AE98" s="9">
        <f t="shared" si="97"/>
        <v>0</v>
      </c>
      <c r="AF98" s="11"/>
      <c r="AG98" s="9" t="e">
        <f t="shared" si="69"/>
        <v>#DIV/0!</v>
      </c>
      <c r="AH98" s="11"/>
      <c r="AI98" s="9" t="e">
        <f t="shared" si="98"/>
        <v>#NUM!</v>
      </c>
      <c r="AJ98" s="12" t="str">
        <f t="shared" si="70"/>
        <v>N/A</v>
      </c>
      <c r="AK98" s="9" t="e">
        <f t="shared" si="71"/>
        <v>#DIV/0!</v>
      </c>
      <c r="AL98" s="9" t="e">
        <f t="shared" si="72"/>
        <v>#NUM!</v>
      </c>
      <c r="AM98" s="9" t="e">
        <f t="shared" si="73"/>
        <v>#DIV/0!</v>
      </c>
      <c r="AN98" s="9" t="e">
        <f t="shared" si="74"/>
        <v>#NUM!</v>
      </c>
      <c r="AO98" s="9" t="e">
        <f t="shared" si="87"/>
        <v>#NUM!</v>
      </c>
      <c r="AP98" s="9" t="e">
        <f t="shared" si="75"/>
        <v>#DIV/0!</v>
      </c>
      <c r="AQ98" s="10"/>
      <c r="AR98" s="9" t="e">
        <f t="shared" si="76"/>
        <v>#DIV/0!</v>
      </c>
      <c r="AS98" s="11"/>
      <c r="AT98" s="9" t="e">
        <f t="shared" si="77"/>
        <v>#DIV/0!</v>
      </c>
      <c r="AU98" s="9" t="e">
        <f t="shared" si="78"/>
        <v>#DIV/0!</v>
      </c>
      <c r="AV98" s="9" t="e">
        <f t="shared" si="79"/>
        <v>#DIV/0!</v>
      </c>
      <c r="AW98" s="9" t="e">
        <f t="shared" si="48"/>
        <v>#DIV/0!</v>
      </c>
      <c r="AX98" s="12" t="e">
        <f t="shared" si="49"/>
        <v>#DIV/0!</v>
      </c>
      <c r="AY98" s="9" t="e">
        <f t="shared" si="80"/>
        <v>#DIV/0!</v>
      </c>
      <c r="AZ98" s="9" t="e">
        <f t="shared" si="99"/>
        <v>#DIV/0!</v>
      </c>
      <c r="BA98" s="9" t="e">
        <f t="shared" si="81"/>
        <v>#DIV/0!</v>
      </c>
      <c r="BB98" s="9" t="e">
        <f t="shared" si="100"/>
        <v>#DIV/0!</v>
      </c>
      <c r="BC98" s="9">
        <f t="shared" si="101"/>
        <v>0</v>
      </c>
      <c r="BD98" s="9">
        <f t="shared" si="102"/>
        <v>0</v>
      </c>
      <c r="BE98" s="36" t="e">
        <f t="shared" si="82"/>
        <v>#DIV/0!</v>
      </c>
      <c r="BF98" s="9" t="e">
        <f t="shared" si="83"/>
        <v>#NUM!</v>
      </c>
      <c r="BG98" s="1"/>
      <c r="BH98" s="11"/>
      <c r="BI98" s="9" t="e">
        <f t="shared" si="103"/>
        <v>#DIV/0!</v>
      </c>
      <c r="BJ98" s="36">
        <f t="shared" si="104"/>
        <v>0</v>
      </c>
      <c r="BK98" s="11"/>
      <c r="BL98" s="11"/>
      <c r="BM98" s="11"/>
      <c r="BN98" s="9">
        <f t="shared" ca="1" si="88"/>
        <v>-58.569976014199142</v>
      </c>
      <c r="BO98" s="10"/>
      <c r="BP98" s="9">
        <f t="shared" ca="1" si="89"/>
        <v>0.28201207807358308</v>
      </c>
      <c r="BQ98" s="10"/>
      <c r="BR98" s="132"/>
    </row>
    <row r="99" spans="12:70" x14ac:dyDescent="0.35">
      <c r="L99" s="13"/>
      <c r="M99" s="14">
        <f t="shared" si="90"/>
        <v>0</v>
      </c>
      <c r="N99" s="15"/>
      <c r="O99" s="15"/>
      <c r="P99" s="14">
        <f t="shared" si="91"/>
        <v>0</v>
      </c>
      <c r="Q99" s="15"/>
      <c r="R99" s="14">
        <f t="shared" si="92"/>
        <v>0</v>
      </c>
      <c r="S99" s="14" t="e">
        <f t="shared" si="93"/>
        <v>#DIV/0!</v>
      </c>
      <c r="T99" s="16"/>
      <c r="U99" s="14">
        <f t="shared" si="84"/>
        <v>0</v>
      </c>
      <c r="V99" s="14">
        <f t="shared" si="68"/>
        <v>0</v>
      </c>
      <c r="W99" s="14" t="e">
        <f t="shared" si="85"/>
        <v>#DIV/0!</v>
      </c>
      <c r="X99" s="16"/>
      <c r="Y99" s="14" t="e">
        <f t="shared" si="94"/>
        <v>#DIV/0!</v>
      </c>
      <c r="Z99" s="16"/>
      <c r="AA99" s="14">
        <f t="shared" si="95"/>
        <v>0</v>
      </c>
      <c r="AB99" s="14">
        <f t="shared" si="96"/>
        <v>0</v>
      </c>
      <c r="AC99" s="14" t="str">
        <f t="shared" si="86"/>
        <v>N/A</v>
      </c>
      <c r="AD99" s="14">
        <f t="shared" si="105"/>
        <v>0</v>
      </c>
      <c r="AE99" s="14">
        <f t="shared" si="97"/>
        <v>0</v>
      </c>
      <c r="AF99" s="16"/>
      <c r="AG99" s="14" t="e">
        <f t="shared" si="69"/>
        <v>#DIV/0!</v>
      </c>
      <c r="AH99" s="16"/>
      <c r="AI99" s="14" t="e">
        <f t="shared" si="98"/>
        <v>#NUM!</v>
      </c>
      <c r="AJ99" s="12" t="str">
        <f t="shared" si="70"/>
        <v>N/A</v>
      </c>
      <c r="AK99" s="14" t="e">
        <f t="shared" si="71"/>
        <v>#DIV/0!</v>
      </c>
      <c r="AL99" s="14" t="e">
        <f t="shared" si="72"/>
        <v>#NUM!</v>
      </c>
      <c r="AM99" s="14" t="e">
        <f t="shared" si="73"/>
        <v>#DIV/0!</v>
      </c>
      <c r="AN99" s="14" t="e">
        <f t="shared" si="74"/>
        <v>#NUM!</v>
      </c>
      <c r="AO99" s="14" t="e">
        <f t="shared" si="87"/>
        <v>#NUM!</v>
      </c>
      <c r="AP99" s="14" t="e">
        <f t="shared" si="75"/>
        <v>#DIV/0!</v>
      </c>
      <c r="AQ99" s="15"/>
      <c r="AR99" s="14" t="e">
        <f t="shared" si="76"/>
        <v>#DIV/0!</v>
      </c>
      <c r="AS99" s="16"/>
      <c r="AT99" s="14" t="e">
        <f t="shared" si="77"/>
        <v>#DIV/0!</v>
      </c>
      <c r="AU99" s="14" t="e">
        <f t="shared" si="78"/>
        <v>#DIV/0!</v>
      </c>
      <c r="AV99" s="14" t="e">
        <f t="shared" si="79"/>
        <v>#DIV/0!</v>
      </c>
      <c r="AW99" s="14" t="e">
        <f t="shared" si="48"/>
        <v>#DIV/0!</v>
      </c>
      <c r="AX99" s="12" t="e">
        <f t="shared" si="49"/>
        <v>#DIV/0!</v>
      </c>
      <c r="AY99" s="14" t="e">
        <f t="shared" si="80"/>
        <v>#DIV/0!</v>
      </c>
      <c r="AZ99" s="14" t="e">
        <f t="shared" si="99"/>
        <v>#DIV/0!</v>
      </c>
      <c r="BA99" s="14" t="e">
        <f t="shared" si="81"/>
        <v>#DIV/0!</v>
      </c>
      <c r="BB99" s="14" t="e">
        <f t="shared" si="100"/>
        <v>#DIV/0!</v>
      </c>
      <c r="BC99" s="14">
        <f t="shared" si="101"/>
        <v>0</v>
      </c>
      <c r="BD99" s="14">
        <f t="shared" si="102"/>
        <v>0</v>
      </c>
      <c r="BE99" s="37" t="e">
        <f t="shared" si="82"/>
        <v>#DIV/0!</v>
      </c>
      <c r="BF99" s="14" t="e">
        <f t="shared" si="83"/>
        <v>#NUM!</v>
      </c>
      <c r="BG99" s="21"/>
      <c r="BH99" s="16"/>
      <c r="BI99" s="14" t="e">
        <f t="shared" si="103"/>
        <v>#DIV/0!</v>
      </c>
      <c r="BJ99" s="37">
        <f t="shared" si="104"/>
        <v>0</v>
      </c>
      <c r="BK99" s="16"/>
      <c r="BL99" s="16"/>
      <c r="BM99" s="16"/>
      <c r="BN99" s="14">
        <f t="shared" ca="1" si="88"/>
        <v>154.42076801496552</v>
      </c>
      <c r="BO99" s="15"/>
      <c r="BP99" s="14">
        <f t="shared" ca="1" si="89"/>
        <v>1.4072783139388063</v>
      </c>
      <c r="BQ99" s="15"/>
      <c r="BR99" s="132"/>
    </row>
    <row r="100" spans="12:70" x14ac:dyDescent="0.35">
      <c r="L100" s="8"/>
      <c r="M100" s="9">
        <f t="shared" si="90"/>
        <v>0</v>
      </c>
      <c r="N100" s="10"/>
      <c r="O100" s="10"/>
      <c r="P100" s="9">
        <f t="shared" si="91"/>
        <v>0</v>
      </c>
      <c r="Q100" s="10"/>
      <c r="R100" s="9">
        <f t="shared" si="92"/>
        <v>0</v>
      </c>
      <c r="S100" s="9" t="e">
        <f t="shared" si="93"/>
        <v>#DIV/0!</v>
      </c>
      <c r="T100" s="11"/>
      <c r="U100" s="9">
        <f t="shared" si="84"/>
        <v>0</v>
      </c>
      <c r="V100" s="9">
        <f t="shared" si="68"/>
        <v>0</v>
      </c>
      <c r="W100" s="9" t="e">
        <f t="shared" si="85"/>
        <v>#DIV/0!</v>
      </c>
      <c r="X100" s="11"/>
      <c r="Y100" s="9" t="e">
        <f t="shared" si="94"/>
        <v>#DIV/0!</v>
      </c>
      <c r="Z100" s="11"/>
      <c r="AA100" s="9">
        <f t="shared" si="95"/>
        <v>0</v>
      </c>
      <c r="AB100" s="9">
        <f t="shared" si="96"/>
        <v>0</v>
      </c>
      <c r="AC100" s="9" t="str">
        <f t="shared" si="86"/>
        <v>N/A</v>
      </c>
      <c r="AD100" s="9">
        <f t="shared" si="105"/>
        <v>0</v>
      </c>
      <c r="AE100" s="9">
        <f t="shared" si="97"/>
        <v>0</v>
      </c>
      <c r="AF100" s="11"/>
      <c r="AG100" s="9" t="e">
        <f t="shared" si="69"/>
        <v>#DIV/0!</v>
      </c>
      <c r="AH100" s="11"/>
      <c r="AI100" s="9" t="e">
        <f t="shared" si="98"/>
        <v>#NUM!</v>
      </c>
      <c r="AJ100" s="12" t="str">
        <f t="shared" si="70"/>
        <v>N/A</v>
      </c>
      <c r="AK100" s="9" t="e">
        <f t="shared" si="71"/>
        <v>#DIV/0!</v>
      </c>
      <c r="AL100" s="9" t="e">
        <f t="shared" si="72"/>
        <v>#NUM!</v>
      </c>
      <c r="AM100" s="9" t="e">
        <f t="shared" si="73"/>
        <v>#DIV/0!</v>
      </c>
      <c r="AN100" s="9" t="e">
        <f t="shared" si="74"/>
        <v>#NUM!</v>
      </c>
      <c r="AO100" s="9" t="e">
        <f t="shared" si="87"/>
        <v>#NUM!</v>
      </c>
      <c r="AP100" s="9" t="e">
        <f t="shared" si="75"/>
        <v>#DIV/0!</v>
      </c>
      <c r="AQ100" s="10"/>
      <c r="AR100" s="9" t="e">
        <f t="shared" si="76"/>
        <v>#DIV/0!</v>
      </c>
      <c r="AS100" s="11"/>
      <c r="AT100" s="9" t="e">
        <f t="shared" si="77"/>
        <v>#DIV/0!</v>
      </c>
      <c r="AU100" s="9" t="e">
        <f t="shared" si="78"/>
        <v>#DIV/0!</v>
      </c>
      <c r="AV100" s="9" t="e">
        <f t="shared" si="79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0"/>
        <v>#DIV/0!</v>
      </c>
      <c r="AZ100" s="9" t="e">
        <f t="shared" si="99"/>
        <v>#DIV/0!</v>
      </c>
      <c r="BA100" s="9" t="e">
        <f t="shared" si="81"/>
        <v>#DIV/0!</v>
      </c>
      <c r="BB100" s="9" t="e">
        <f t="shared" si="100"/>
        <v>#DIV/0!</v>
      </c>
      <c r="BC100" s="9">
        <f t="shared" si="101"/>
        <v>0</v>
      </c>
      <c r="BD100" s="9">
        <f t="shared" si="102"/>
        <v>0</v>
      </c>
      <c r="BE100" s="36" t="e">
        <f t="shared" si="82"/>
        <v>#DIV/0!</v>
      </c>
      <c r="BF100" s="9" t="e">
        <f t="shared" si="83"/>
        <v>#NUM!</v>
      </c>
      <c r="BG100" s="1"/>
      <c r="BH100" s="11"/>
      <c r="BI100" s="9" t="e">
        <f t="shared" si="103"/>
        <v>#DIV/0!</v>
      </c>
      <c r="BJ100" s="36">
        <f t="shared" si="104"/>
        <v>0</v>
      </c>
      <c r="BK100" s="11"/>
      <c r="BL100" s="11"/>
      <c r="BM100" s="11"/>
      <c r="BN100" s="9">
        <f t="shared" ca="1" si="88"/>
        <v>-166.97434746110056</v>
      </c>
      <c r="BO100" s="10"/>
      <c r="BP100" s="9">
        <f t="shared" ca="1" si="89"/>
        <v>-1.1954971414680438</v>
      </c>
      <c r="BQ100" s="10"/>
      <c r="BR100" s="132"/>
    </row>
    <row r="101" spans="12:70" x14ac:dyDescent="0.35">
      <c r="L101" s="13"/>
      <c r="M101" s="14">
        <f t="shared" si="90"/>
        <v>0</v>
      </c>
      <c r="N101" s="15"/>
      <c r="O101" s="15"/>
      <c r="P101" s="14">
        <f t="shared" si="91"/>
        <v>0</v>
      </c>
      <c r="Q101" s="15"/>
      <c r="R101" s="14">
        <f t="shared" si="92"/>
        <v>0</v>
      </c>
      <c r="S101" s="14" t="e">
        <f t="shared" si="93"/>
        <v>#DIV/0!</v>
      </c>
      <c r="T101" s="16"/>
      <c r="U101" s="14">
        <f t="shared" si="84"/>
        <v>0</v>
      </c>
      <c r="V101" s="14">
        <f t="shared" si="68"/>
        <v>0</v>
      </c>
      <c r="W101" s="14" t="e">
        <f t="shared" si="85"/>
        <v>#DIV/0!</v>
      </c>
      <c r="X101" s="16"/>
      <c r="Y101" s="14" t="e">
        <f t="shared" si="94"/>
        <v>#DIV/0!</v>
      </c>
      <c r="Z101" s="16"/>
      <c r="AA101" s="14">
        <f t="shared" si="95"/>
        <v>0</v>
      </c>
      <c r="AB101" s="14">
        <f t="shared" si="96"/>
        <v>0</v>
      </c>
      <c r="AC101" s="14" t="str">
        <f t="shared" si="86"/>
        <v>N/A</v>
      </c>
      <c r="AD101" s="14">
        <f t="shared" si="105"/>
        <v>0</v>
      </c>
      <c r="AE101" s="14">
        <f t="shared" si="97"/>
        <v>0</v>
      </c>
      <c r="AF101" s="16"/>
      <c r="AG101" s="14" t="e">
        <f t="shared" si="69"/>
        <v>#DIV/0!</v>
      </c>
      <c r="AH101" s="16"/>
      <c r="AI101" s="14" t="e">
        <f t="shared" si="98"/>
        <v>#NUM!</v>
      </c>
      <c r="AJ101" s="12" t="str">
        <f t="shared" si="70"/>
        <v>N/A</v>
      </c>
      <c r="AK101" s="14" t="e">
        <f t="shared" si="71"/>
        <v>#DIV/0!</v>
      </c>
      <c r="AL101" s="14" t="e">
        <f t="shared" si="72"/>
        <v>#NUM!</v>
      </c>
      <c r="AM101" s="14" t="e">
        <f t="shared" si="73"/>
        <v>#DIV/0!</v>
      </c>
      <c r="AN101" s="14" t="e">
        <f t="shared" si="74"/>
        <v>#NUM!</v>
      </c>
      <c r="AO101" s="14" t="e">
        <f t="shared" si="87"/>
        <v>#NUM!</v>
      </c>
      <c r="AP101" s="14" t="e">
        <f t="shared" si="75"/>
        <v>#DIV/0!</v>
      </c>
      <c r="AQ101" s="15"/>
      <c r="AR101" s="14" t="e">
        <f t="shared" si="76"/>
        <v>#DIV/0!</v>
      </c>
      <c r="AS101" s="16"/>
      <c r="AT101" s="14" t="e">
        <f t="shared" si="77"/>
        <v>#DIV/0!</v>
      </c>
      <c r="AU101" s="14" t="e">
        <f t="shared" si="78"/>
        <v>#DIV/0!</v>
      </c>
      <c r="AV101" s="14" t="e">
        <f t="shared" si="79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0"/>
        <v>#DIV/0!</v>
      </c>
      <c r="AZ101" s="14" t="e">
        <f t="shared" si="99"/>
        <v>#DIV/0!</v>
      </c>
      <c r="BA101" s="14" t="e">
        <f t="shared" si="81"/>
        <v>#DIV/0!</v>
      </c>
      <c r="BB101" s="14" t="e">
        <f t="shared" si="100"/>
        <v>#DIV/0!</v>
      </c>
      <c r="BC101" s="14">
        <f t="shared" si="101"/>
        <v>0</v>
      </c>
      <c r="BD101" s="14">
        <f t="shared" si="102"/>
        <v>0</v>
      </c>
      <c r="BE101" s="37" t="e">
        <f t="shared" si="82"/>
        <v>#DIV/0!</v>
      </c>
      <c r="BF101" s="14" t="e">
        <f t="shared" si="83"/>
        <v>#NUM!</v>
      </c>
      <c r="BG101" s="21"/>
      <c r="BH101" s="16"/>
      <c r="BI101" s="14" t="e">
        <f t="shared" si="103"/>
        <v>#DIV/0!</v>
      </c>
      <c r="BJ101" s="37">
        <f t="shared" si="104"/>
        <v>0</v>
      </c>
      <c r="BK101" s="16"/>
      <c r="BL101" s="16"/>
      <c r="BM101" s="16"/>
      <c r="BN101" s="14">
        <f t="shared" ca="1" si="88"/>
        <v>-25.949104360779842</v>
      </c>
      <c r="BO101" s="15"/>
      <c r="BP101" s="14">
        <f t="shared" ca="1" si="89"/>
        <v>-0.72185527829794349</v>
      </c>
      <c r="BQ101" s="15"/>
      <c r="BR101" s="132"/>
    </row>
    <row r="102" spans="12:70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70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70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70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70" x14ac:dyDescent="0.35">
      <c r="AG106" t="s">
        <v>591</v>
      </c>
    </row>
    <row r="107" spans="12:70" x14ac:dyDescent="0.35">
      <c r="AG107" t="s">
        <v>592</v>
      </c>
    </row>
    <row r="108" spans="12:70" x14ac:dyDescent="0.35">
      <c r="AG108" t="s">
        <v>593</v>
      </c>
    </row>
    <row r="109" spans="12:70" x14ac:dyDescent="0.35">
      <c r="AG109" t="s">
        <v>594</v>
      </c>
    </row>
    <row r="110" spans="12:70" x14ac:dyDescent="0.35">
      <c r="AG110" t="s">
        <v>595</v>
      </c>
    </row>
    <row r="111" spans="12:70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3" xr:uid="{595C6E01-AA04-EC47-8899-D47AAB8B3588}">
      <formula1>BS$6:BS$11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9268.7342154296039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1.0801000000000001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312.6640523552523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-0.10687819343002047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2.0483626274724689E-2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ellIs" dxfId="71" priority="145" operator="lessThan">
      <formula>0.00001</formula>
    </cfRule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:AR87">
    <cfRule type="cellIs" dxfId="70" priority="143" operator="lessThan">
      <formula>0.00001</formula>
    </cfRule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:AR110">
    <cfRule type="cellIs" dxfId="69" priority="141" operator="lessThan">
      <formula>0.00001</formula>
    </cfRule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:AR133">
    <cfRule type="cellIs" dxfId="68" priority="139" operator="lessThan">
      <formula>0.00001</formula>
    </cfRule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:AR156">
    <cfRule type="cellIs" dxfId="67" priority="137" operator="lessThan">
      <formula>0.00001</formula>
    </cfRule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:AR179">
    <cfRule type="cellIs" dxfId="66" priority="135" operator="lessThan">
      <formula>0.00001</formula>
    </cfRule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84:AR202">
    <cfRule type="cellIs" dxfId="65" priority="133" operator="lessThan">
      <formula>0.00001</formula>
    </cfRule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07:AR225">
    <cfRule type="cellIs" dxfId="64" priority="131" operator="lessThan">
      <formula>0.00001</formula>
    </cfRule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30:AR248">
    <cfRule type="cellIs" dxfId="63" priority="129" operator="lessThan">
      <formula>0.00001</formula>
    </cfRule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53:AR271">
    <cfRule type="cellIs" dxfId="62" priority="127" operator="lessThan">
      <formula>0.00001</formula>
    </cfRule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76:AR294">
    <cfRule type="cellIs" dxfId="61" priority="125" operator="lessThan">
      <formula>0.00001</formula>
    </cfRule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99:AR317">
    <cfRule type="cellIs" dxfId="60" priority="123" operator="lessThan">
      <formula>0.00001</formula>
    </cfRule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22:AR340">
    <cfRule type="cellIs" dxfId="59" priority="121" operator="lessThan">
      <formula>0.00001</formula>
    </cfRule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45:AR363">
    <cfRule type="cellIs" dxfId="58" priority="119" operator="lessThan">
      <formula>0.00001</formula>
    </cfRule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68:AR386">
    <cfRule type="cellIs" dxfId="57" priority="117" operator="lessThan">
      <formula>0.00001</formula>
    </cfRule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91:AR409">
    <cfRule type="cellIs" dxfId="56" priority="115" operator="lessThan">
      <formula>0.00001</formula>
    </cfRule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14:AR432">
    <cfRule type="cellIs" dxfId="55" priority="113" operator="lessThan">
      <formula>0.00001</formula>
    </cfRule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37:AR455">
    <cfRule type="cellIs" dxfId="54" priority="111" operator="lessThan">
      <formula>0.00001</formula>
    </cfRule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60:AR478">
    <cfRule type="cellIs" dxfId="53" priority="109" operator="lessThan">
      <formula>0.00001</formula>
    </cfRule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83:AR501">
    <cfRule type="cellIs" dxfId="52" priority="107" operator="lessThan">
      <formula>0.00001</formula>
    </cfRule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06:AR524">
    <cfRule type="cellIs" dxfId="51" priority="105" operator="lessThan">
      <formula>0.00001</formula>
    </cfRule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29:AR547">
    <cfRule type="cellIs" dxfId="50" priority="103" operator="lessThan">
      <formula>0.00001</formula>
    </cfRule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52:AR570">
    <cfRule type="cellIs" dxfId="49" priority="101" operator="lessThan">
      <formula>0.00001</formula>
    </cfRule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75:AR593">
    <cfRule type="cellIs" dxfId="48" priority="99" operator="lessThan">
      <formula>0.00001</formula>
    </cfRule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98:AR616">
    <cfRule type="cellIs" dxfId="47" priority="97" operator="lessThan">
      <formula>0.00001</formula>
    </cfRule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21:AR639">
    <cfRule type="cellIs" dxfId="46" priority="95" operator="lessThan">
      <formula>0.00001</formula>
    </cfRule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44:AR662">
    <cfRule type="cellIs" dxfId="45" priority="93" operator="lessThan">
      <formula>0.00001</formula>
    </cfRule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ellIs" dxfId="43" priority="89" operator="lessThan">
      <formula>0.00001</formula>
    </cfRule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13:AR731">
    <cfRule type="cellIs" dxfId="42" priority="87" operator="lessThan">
      <formula>0.00001</formula>
    </cfRule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36:AR754">
    <cfRule type="cellIs" dxfId="41" priority="85" operator="lessThan">
      <formula>0.00001</formula>
    </cfRule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59:AR777">
    <cfRule type="cellIs" dxfId="40" priority="83" operator="lessThan">
      <formula>0.00001</formula>
    </cfRule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ellIs" dxfId="38" priority="79" operator="lessThan">
      <formula>0.00001</formula>
    </cfRule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28:AR846">
    <cfRule type="cellIs" dxfId="37" priority="77" operator="lessThan">
      <formula>0.00001</formula>
    </cfRule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51:AR869">
    <cfRule type="cellIs" dxfId="36" priority="75" operator="lessThan">
      <formula>0.00001</formula>
    </cfRule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ellIs" dxfId="34" priority="71" operator="lessThan">
      <formula>0.00001</formula>
    </cfRule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ellIs" dxfId="32" priority="67" operator="lessThan">
      <formula>0.00001</formula>
    </cfRule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66:AR984">
    <cfRule type="cellIs" dxfId="31" priority="65" operator="lessThan">
      <formula>0.00001</formula>
    </cfRule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89:AR1007">
    <cfRule type="cellIs" dxfId="30" priority="63" operator="lessThan">
      <formula>0.00001</formula>
    </cfRule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12:AR1030">
    <cfRule type="cellIs" dxfId="29" priority="61" operator="lessThan">
      <formula>0.00001</formula>
    </cfRule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35:AR1053">
    <cfRule type="cellIs" dxfId="28" priority="59" operator="lessThan">
      <formula>0.00001</formula>
    </cfRule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58:AR1076">
    <cfRule type="cellIs" dxfId="27" priority="57" operator="lessThan">
      <formula>0.00001</formula>
    </cfRule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ellIs" dxfId="25" priority="53" operator="lessThan">
      <formula>0.00001</formula>
    </cfRule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ellIs" dxfId="23" priority="49" operator="lessThan">
      <formula>0.00001</formula>
    </cfRule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73:AR1191">
    <cfRule type="cellIs" dxfId="22" priority="47" operator="lessThan">
      <formula>0.00001</formula>
    </cfRule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96:AR1214">
    <cfRule type="cellIs" dxfId="21" priority="45" operator="lessThan">
      <formula>0.00001</formula>
    </cfRule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19:AR1237">
    <cfRule type="cellIs" dxfId="20" priority="43" operator="lessThan">
      <formula>0.00001</formula>
    </cfRule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42:AR1260">
    <cfRule type="cellIs" dxfId="19" priority="41" operator="lessThan">
      <formula>0.00001</formula>
    </cfRule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65:AR1283">
    <cfRule type="cellIs" dxfId="18" priority="39" operator="lessThan">
      <formula>0.00001</formula>
    </cfRule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88:AR1306">
    <cfRule type="cellIs" dxfId="17" priority="37" operator="lessThan">
      <formula>0.00001</formula>
    </cfRule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11:AR1329">
    <cfRule type="cellIs" dxfId="16" priority="35" operator="lessThan">
      <formula>0.00001</formula>
    </cfRule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34:AR1352">
    <cfRule type="cellIs" dxfId="15" priority="33" operator="lessThan">
      <formula>0.00001</formula>
    </cfRule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57:AR1375">
    <cfRule type="cellIs" dxfId="14" priority="31" operator="lessThan">
      <formula>0.00001</formula>
    </cfRule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0:AR1398">
    <cfRule type="cellIs" dxfId="13" priority="29" operator="lessThan">
      <formula>0.00001</formula>
    </cfRule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03:AR1421">
    <cfRule type="cellIs" dxfId="12" priority="27" operator="lessThan">
      <formula>0.00001</formula>
    </cfRule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26:AR1444">
    <cfRule type="cellIs" dxfId="11" priority="25" operator="lessThan">
      <formula>0.00001</formula>
    </cfRule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49:AR1467">
    <cfRule type="cellIs" dxfId="10" priority="23" operator="lessThan">
      <formula>0.00001</formula>
    </cfRule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72:AR1490">
    <cfRule type="cellIs" dxfId="9" priority="21" operator="lessThan">
      <formula>0.00001</formula>
    </cfRule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95:AR1513">
    <cfRule type="cellIs" dxfId="8" priority="19" operator="lessThan">
      <formula>0.00001</formula>
    </cfRule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18:AR1536">
    <cfRule type="cellIs" dxfId="7" priority="17" operator="lessThan">
      <formula>0.00001</formula>
    </cfRule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41:AR1559">
    <cfRule type="cellIs" dxfId="6" priority="15" operator="lessThan">
      <formula>0.00001</formula>
    </cfRule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64:AR1582">
    <cfRule type="cellIs" dxfId="5" priority="13" operator="lessThan">
      <formula>0.00001</formula>
    </cfRule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87:AR1605">
    <cfRule type="cellIs" dxfId="4" priority="11" operator="lessThan">
      <formula>0.00001</formula>
    </cfRule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0:AR1628">
    <cfRule type="cellIs" dxfId="3" priority="9" operator="lessThan">
      <formula>0.00001</formula>
    </cfRule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33:AR1651">
    <cfRule type="cellIs" dxfId="2" priority="7" operator="lessThan">
      <formula>0.00001</formula>
    </cfRule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56:AR1674">
    <cfRule type="cellIs" dxfId="1" priority="5" operator="lessThan">
      <formula>0.00001</formula>
    </cfRule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79:AR1697">
    <cfRule type="cellIs" dxfId="0" priority="3" operator="lessThan">
      <formula>0.00001</formula>
    </cfRule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L3" sqref="L3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2025-04-09T17:00:51Z</dcterms:modified>
  <cp:category/>
  <cp:contentStatus/>
</cp:coreProperties>
</file>