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avisbritton/Dropbox/WaRM/WaRM_raw/"/>
    </mc:Choice>
  </mc:AlternateContent>
  <bookViews>
    <workbookView xWindow="40220" yWindow="460" windowWidth="34240" windowHeight="17620" tabRatio="500" activeTab="1"/>
  </bookViews>
  <sheets>
    <sheet name="MASTER" sheetId="1" r:id="rId1"/>
    <sheet name="Master_metadata" sheetId="3" r:id="rId2"/>
    <sheet name="SLA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1" i="2" l="1"/>
  <c r="O5" i="1"/>
  <c r="O7" i="1"/>
  <c r="O8" i="1"/>
  <c r="O11" i="1"/>
  <c r="O12" i="1"/>
  <c r="O14" i="1"/>
  <c r="O15" i="1"/>
  <c r="O16" i="1"/>
  <c r="O17" i="1"/>
  <c r="O21" i="1"/>
  <c r="O22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8" i="1"/>
  <c r="O49" i="1"/>
  <c r="O51" i="1"/>
  <c r="O52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9" i="1"/>
  <c r="O80" i="1"/>
  <c r="O82" i="1"/>
  <c r="O84" i="1"/>
  <c r="O85" i="1"/>
  <c r="O87" i="1"/>
  <c r="O88" i="1"/>
  <c r="O89" i="1"/>
  <c r="O90" i="1"/>
  <c r="O91" i="1"/>
  <c r="O92" i="1"/>
  <c r="O93" i="1"/>
  <c r="O97" i="1"/>
  <c r="O100" i="1"/>
  <c r="O106" i="1"/>
  <c r="O107" i="1"/>
  <c r="O108" i="1"/>
  <c r="O109" i="1"/>
  <c r="O110" i="1"/>
  <c r="O111" i="1"/>
  <c r="O112" i="1"/>
  <c r="O113" i="1"/>
  <c r="O115" i="1"/>
  <c r="O116" i="1"/>
  <c r="O118" i="1"/>
  <c r="O119" i="1"/>
  <c r="O120" i="1"/>
  <c r="O121" i="1"/>
  <c r="O122" i="1"/>
  <c r="O124" i="1"/>
  <c r="O126" i="1"/>
  <c r="O127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8" i="1"/>
  <c r="O160" i="1"/>
  <c r="O164" i="1"/>
  <c r="O165" i="1"/>
  <c r="O166" i="1"/>
  <c r="O168" i="1"/>
  <c r="O169" i="1"/>
  <c r="O170" i="1"/>
  <c r="O171" i="1"/>
  <c r="O172" i="1"/>
  <c r="O174" i="1"/>
  <c r="O176" i="1"/>
  <c r="O177" i="1"/>
  <c r="O182" i="1"/>
  <c r="O183" i="1"/>
  <c r="O184" i="1"/>
  <c r="O185" i="1"/>
  <c r="O186" i="1"/>
  <c r="O187" i="1"/>
  <c r="O188" i="1"/>
  <c r="O191" i="1"/>
  <c r="O192" i="1"/>
  <c r="O193" i="1"/>
  <c r="O197" i="1"/>
  <c r="O198" i="1"/>
  <c r="O199" i="1"/>
  <c r="O200" i="1"/>
  <c r="O201" i="1"/>
  <c r="O202" i="1"/>
  <c r="O203" i="1"/>
  <c r="O204" i="1"/>
  <c r="O205" i="1"/>
  <c r="O206" i="1"/>
  <c r="O207" i="1"/>
  <c r="O209" i="1"/>
  <c r="O210" i="1"/>
  <c r="O211" i="1"/>
  <c r="O212" i="1"/>
  <c r="O213" i="1"/>
  <c r="O214" i="1"/>
  <c r="O221" i="1"/>
  <c r="O222" i="1"/>
  <c r="O223" i="1"/>
  <c r="O224" i="1"/>
  <c r="O225" i="1"/>
  <c r="O226" i="1"/>
  <c r="O227" i="1"/>
  <c r="O228" i="1"/>
  <c r="O229" i="1"/>
  <c r="O234" i="1"/>
  <c r="O235" i="1"/>
  <c r="O236" i="1"/>
  <c r="O237" i="1"/>
  <c r="O238" i="1"/>
  <c r="O240" i="1"/>
  <c r="O241" i="1"/>
  <c r="O242" i="1"/>
  <c r="O243" i="1"/>
  <c r="O244" i="1"/>
  <c r="O246" i="1"/>
  <c r="O247" i="1"/>
  <c r="O249" i="1"/>
  <c r="O250" i="1"/>
  <c r="O251" i="1"/>
  <c r="O255" i="1"/>
  <c r="O258" i="1"/>
  <c r="O259" i="1"/>
  <c r="O260" i="1"/>
  <c r="O267" i="1"/>
  <c r="O268" i="1"/>
  <c r="O270" i="1"/>
  <c r="O274" i="1"/>
  <c r="O277" i="1"/>
  <c r="O278" i="1"/>
  <c r="O280" i="1"/>
  <c r="O283" i="1"/>
  <c r="O284" i="1"/>
  <c r="O286" i="1"/>
  <c r="O287" i="1"/>
  <c r="O288" i="1"/>
  <c r="O289" i="1"/>
  <c r="O290" i="1"/>
  <c r="O297" i="1"/>
  <c r="O300" i="1"/>
  <c r="O301" i="1"/>
  <c r="O302" i="1"/>
  <c r="O303" i="1"/>
  <c r="O304" i="1"/>
  <c r="O305" i="1"/>
  <c r="O309" i="1"/>
  <c r="O310" i="1"/>
  <c r="O311" i="1"/>
  <c r="O312" i="1"/>
  <c r="O313" i="1"/>
  <c r="O314" i="1"/>
  <c r="O315" i="1"/>
  <c r="O316" i="1"/>
  <c r="O317" i="1"/>
  <c r="O321" i="1"/>
  <c r="O324" i="1"/>
  <c r="O325" i="1"/>
  <c r="O333" i="1"/>
  <c r="O334" i="1"/>
  <c r="O335" i="1"/>
  <c r="O336" i="1"/>
  <c r="O339" i="1"/>
  <c r="O340" i="1"/>
  <c r="O348" i="1"/>
  <c r="O349" i="1"/>
  <c r="O350" i="1"/>
  <c r="O357" i="1"/>
  <c r="O358" i="1"/>
  <c r="O359" i="1"/>
  <c r="O360" i="1"/>
  <c r="O361" i="1"/>
  <c r="O362" i="1"/>
  <c r="O363" i="1"/>
  <c r="O364" i="1"/>
  <c r="O365" i="1"/>
  <c r="O369" i="1"/>
  <c r="O370" i="1"/>
  <c r="O371" i="1"/>
  <c r="O372" i="1"/>
  <c r="O373" i="1"/>
  <c r="O374" i="1"/>
  <c r="O384" i="1"/>
  <c r="O385" i="1"/>
  <c r="O386" i="1"/>
  <c r="O387" i="1"/>
  <c r="O388" i="1"/>
  <c r="O389" i="1"/>
  <c r="O395" i="1"/>
  <c r="O396" i="1"/>
  <c r="O397" i="1"/>
  <c r="O398" i="1"/>
  <c r="O399" i="1"/>
  <c r="O400" i="1"/>
  <c r="O407" i="1"/>
  <c r="O410" i="1"/>
  <c r="O411" i="1"/>
  <c r="O412" i="1"/>
  <c r="O413" i="1"/>
  <c r="O414" i="1"/>
  <c r="O417" i="1"/>
  <c r="O418" i="1"/>
  <c r="O420" i="1"/>
  <c r="O421" i="1"/>
  <c r="O428" i="1"/>
  <c r="O429" i="1"/>
  <c r="O430" i="1"/>
  <c r="O431" i="1"/>
  <c r="O432" i="1"/>
  <c r="O433" i="1"/>
  <c r="O437" i="1"/>
  <c r="O438" i="1"/>
  <c r="O443" i="1"/>
  <c r="O444" i="1"/>
  <c r="O446" i="1"/>
  <c r="O452" i="1"/>
  <c r="O453" i="1"/>
  <c r="O463" i="1"/>
  <c r="O464" i="1"/>
  <c r="O466" i="1"/>
  <c r="O472" i="1"/>
  <c r="O473" i="1"/>
  <c r="O475" i="1"/>
  <c r="O476" i="1"/>
  <c r="O485" i="1"/>
  <c r="O488" i="1"/>
  <c r="O489" i="1"/>
  <c r="O492" i="1"/>
  <c r="O493" i="1"/>
  <c r="O494" i="1"/>
  <c r="O495" i="1"/>
  <c r="O496" i="1"/>
  <c r="O497" i="1"/>
  <c r="O509" i="1"/>
  <c r="O510" i="1"/>
  <c r="O514" i="1"/>
  <c r="O515" i="1"/>
  <c r="O516" i="1"/>
  <c r="O517" i="1"/>
  <c r="O518" i="1"/>
  <c r="O519" i="1"/>
  <c r="O522" i="1"/>
  <c r="O523" i="1"/>
  <c r="O527" i="1"/>
  <c r="O528" i="1"/>
  <c r="O529" i="1"/>
  <c r="O530" i="1"/>
  <c r="O531" i="1"/>
  <c r="O533" i="1"/>
  <c r="O538" i="1"/>
  <c r="O539" i="1"/>
  <c r="O541" i="1"/>
  <c r="O543" i="1"/>
  <c r="O549" i="1"/>
  <c r="O550" i="1"/>
  <c r="O555" i="1"/>
  <c r="O556" i="1"/>
  <c r="O558" i="1"/>
  <c r="O559" i="1"/>
  <c r="O560" i="1"/>
  <c r="O564" i="1"/>
  <c r="O565" i="1"/>
  <c r="O566" i="1"/>
  <c r="O572" i="1"/>
  <c r="O573" i="1"/>
  <c r="O584" i="1"/>
  <c r="O585" i="1"/>
  <c r="O587" i="1"/>
  <c r="O588" i="1"/>
  <c r="O593" i="1"/>
  <c r="O594" i="1"/>
  <c r="O596" i="1"/>
  <c r="O597" i="1"/>
  <c r="O598" i="1"/>
  <c r="O608" i="1"/>
  <c r="O609" i="1"/>
  <c r="O611" i="1"/>
  <c r="O621" i="1"/>
  <c r="O622" i="1"/>
  <c r="O624" i="1"/>
  <c r="O629" i="1"/>
  <c r="O630" i="1"/>
  <c r="O631" i="1"/>
  <c r="O632" i="1"/>
  <c r="O633" i="1"/>
  <c r="O634" i="1"/>
  <c r="O637" i="1"/>
  <c r="O638" i="1"/>
  <c r="O643" i="1"/>
  <c r="O644" i="1"/>
  <c r="O646" i="1"/>
  <c r="O647" i="1"/>
  <c r="O648" i="1"/>
  <c r="O654" i="1"/>
  <c r="O655" i="1"/>
  <c r="O657" i="1"/>
  <c r="O658" i="1"/>
  <c r="O666" i="1"/>
  <c r="O667" i="1"/>
  <c r="O669" i="1"/>
  <c r="O670" i="1"/>
  <c r="O671" i="1"/>
  <c r="O675" i="1"/>
  <c r="O679" i="1"/>
  <c r="O680" i="1"/>
  <c r="O682" i="1"/>
  <c r="O683" i="1"/>
  <c r="O684" i="1"/>
  <c r="O688" i="1"/>
  <c r="O689" i="1"/>
  <c r="O690" i="1"/>
  <c r="O691" i="1"/>
  <c r="O697" i="1"/>
  <c r="O698" i="1"/>
  <c r="O704" i="1"/>
  <c r="O705" i="1"/>
  <c r="O707" i="1"/>
  <c r="O715" i="1"/>
  <c r="O716" i="1"/>
  <c r="O718" i="1"/>
  <c r="O724" i="1"/>
  <c r="O725" i="1"/>
  <c r="O727" i="1"/>
  <c r="O735" i="1"/>
  <c r="O736" i="1"/>
  <c r="O737" i="1"/>
  <c r="O738" i="1"/>
  <c r="O739" i="1"/>
  <c r="O740" i="1"/>
  <c r="O741" i="1"/>
  <c r="O742" i="1"/>
  <c r="O744" i="1"/>
  <c r="O745" i="1"/>
  <c r="O752" i="1"/>
  <c r="O753" i="1"/>
  <c r="O754" i="1"/>
  <c r="O755" i="1"/>
  <c r="O756" i="1"/>
  <c r="O757" i="1"/>
  <c r="O760" i="1"/>
  <c r="O761" i="1"/>
  <c r="O763" i="1"/>
  <c r="O764" i="1"/>
  <c r="O765" i="1"/>
  <c r="O766" i="1"/>
  <c r="O778" i="1"/>
  <c r="O779" i="1"/>
  <c r="O782" i="1"/>
  <c r="O785" i="1"/>
  <c r="O786" i="1"/>
  <c r="O787" i="1"/>
  <c r="O788" i="1"/>
  <c r="O789" i="1"/>
  <c r="O794" i="1"/>
  <c r="O797" i="1"/>
  <c r="O798" i="1"/>
  <c r="O807" i="1"/>
  <c r="O808" i="1"/>
  <c r="O809" i="1"/>
  <c r="O810" i="1"/>
  <c r="O811" i="1"/>
  <c r="O816" i="1"/>
  <c r="O821" i="1"/>
  <c r="O822" i="1"/>
  <c r="O823" i="1"/>
  <c r="O824" i="1"/>
  <c r="O825" i="1"/>
  <c r="O826" i="1"/>
  <c r="O834" i="1"/>
  <c r="O835" i="1"/>
  <c r="O837" i="1"/>
  <c r="P641" i="2"/>
  <c r="Q641" i="2"/>
  <c r="K817" i="2"/>
  <c r="L816" i="2"/>
  <c r="M783" i="2"/>
  <c r="M782" i="2"/>
  <c r="L782" i="2"/>
  <c r="K782" i="2"/>
  <c r="M662" i="2"/>
  <c r="L580" i="2"/>
  <c r="M578" i="2"/>
  <c r="M397" i="2"/>
  <c r="M395" i="2"/>
  <c r="K386" i="2"/>
  <c r="M385" i="2"/>
  <c r="L385" i="2"/>
  <c r="K385" i="2"/>
  <c r="M384" i="2"/>
  <c r="L384" i="2"/>
  <c r="K384" i="2"/>
  <c r="M371" i="2"/>
  <c r="L371" i="2"/>
  <c r="K371" i="2"/>
  <c r="M370" i="2"/>
  <c r="L370" i="2"/>
  <c r="L369" i="2"/>
  <c r="K369" i="2"/>
  <c r="M359" i="2"/>
  <c r="L359" i="2"/>
  <c r="K359" i="2"/>
  <c r="L358" i="2"/>
  <c r="K358" i="2"/>
  <c r="K357" i="2"/>
  <c r="K348" i="2"/>
  <c r="L347" i="2"/>
  <c r="K347" i="2"/>
  <c r="M346" i="2"/>
  <c r="L346" i="2"/>
  <c r="M345" i="2"/>
  <c r="K345" i="2"/>
  <c r="K342" i="2"/>
  <c r="K339" i="2"/>
  <c r="M335" i="2"/>
  <c r="L335" i="2"/>
  <c r="K335" i="2"/>
  <c r="M334" i="2"/>
  <c r="K334" i="2"/>
  <c r="M333" i="2"/>
  <c r="L333" i="2"/>
  <c r="K333" i="2"/>
  <c r="M323" i="2"/>
  <c r="L323" i="2"/>
  <c r="K323" i="2"/>
  <c r="M322" i="2"/>
  <c r="L322" i="2"/>
  <c r="K322" i="2"/>
  <c r="M321" i="2"/>
  <c r="L321" i="2"/>
  <c r="K321" i="2"/>
  <c r="M311" i="2"/>
  <c r="L311" i="2"/>
  <c r="K311" i="2"/>
  <c r="M310" i="2"/>
  <c r="L310" i="2"/>
  <c r="K310" i="2"/>
  <c r="M309" i="2"/>
  <c r="L309" i="2"/>
  <c r="K309" i="2"/>
  <c r="M299" i="2"/>
  <c r="L299" i="2"/>
  <c r="K299" i="2"/>
  <c r="M298" i="2"/>
  <c r="L298" i="2"/>
  <c r="K298" i="2"/>
  <c r="M297" i="2"/>
  <c r="L297" i="2"/>
  <c r="K297" i="2"/>
  <c r="M288" i="2"/>
  <c r="L288" i="2"/>
  <c r="K288" i="2"/>
  <c r="M287" i="2"/>
  <c r="L287" i="2"/>
  <c r="K287" i="2"/>
  <c r="M286" i="2"/>
  <c r="L286" i="2"/>
  <c r="K286" i="2"/>
  <c r="K282" i="2"/>
  <c r="K277" i="2"/>
  <c r="L276" i="2"/>
  <c r="K276" i="2"/>
  <c r="M275" i="2"/>
  <c r="L275" i="2"/>
  <c r="K275" i="2"/>
  <c r="M274" i="2"/>
  <c r="L274" i="2"/>
  <c r="K274" i="2"/>
  <c r="M268" i="2"/>
  <c r="M257" i="2"/>
  <c r="L257" i="2"/>
  <c r="K257" i="2"/>
  <c r="M256" i="2"/>
  <c r="L256" i="2"/>
  <c r="K256" i="2"/>
  <c r="M255" i="2"/>
  <c r="L255" i="2"/>
  <c r="M245" i="2"/>
  <c r="L245" i="2"/>
  <c r="K245" i="2"/>
  <c r="M244" i="2"/>
  <c r="L244" i="2"/>
  <c r="K244" i="2"/>
  <c r="M243" i="2"/>
  <c r="L243" i="2"/>
  <c r="K243" i="2"/>
  <c r="L236" i="2"/>
  <c r="K236" i="2"/>
  <c r="M235" i="2"/>
  <c r="K235" i="2"/>
  <c r="L235" i="2"/>
  <c r="M234" i="2"/>
  <c r="L234" i="2"/>
  <c r="M223" i="2"/>
  <c r="K223" i="2"/>
  <c r="M222" i="2"/>
  <c r="L222" i="2"/>
  <c r="K222" i="2"/>
  <c r="M221" i="2"/>
  <c r="L221" i="2"/>
  <c r="L211" i="2"/>
  <c r="K211" i="2"/>
  <c r="L210" i="2"/>
  <c r="M209" i="2"/>
  <c r="K209" i="2"/>
  <c r="L199" i="2"/>
  <c r="K199" i="2"/>
  <c r="M198" i="2"/>
  <c r="L198" i="2"/>
  <c r="K198" i="2"/>
  <c r="M197" i="2"/>
  <c r="K197" i="2"/>
  <c r="M187" i="2"/>
  <c r="L187" i="2"/>
  <c r="K187" i="2"/>
  <c r="M186" i="2"/>
  <c r="K186" i="2"/>
  <c r="M185" i="2"/>
  <c r="L185" i="2"/>
  <c r="K185" i="2"/>
  <c r="M178" i="2"/>
  <c r="L178" i="2"/>
  <c r="M177" i="2"/>
  <c r="K177" i="2"/>
  <c r="M176" i="2"/>
  <c r="L176" i="2"/>
  <c r="K176" i="2"/>
  <c r="L167" i="2"/>
  <c r="K167" i="2"/>
  <c r="M159" i="2"/>
  <c r="L159" i="2"/>
  <c r="K159" i="2"/>
  <c r="M158" i="2"/>
  <c r="K158" i="2"/>
  <c r="M148" i="2"/>
  <c r="K148" i="2"/>
  <c r="M147" i="2"/>
  <c r="L147" i="2"/>
  <c r="K147" i="2"/>
  <c r="M137" i="2"/>
  <c r="L137" i="2"/>
  <c r="K137" i="2"/>
  <c r="M136" i="2"/>
  <c r="L136" i="2"/>
  <c r="K136" i="2"/>
  <c r="M135" i="2"/>
  <c r="L135" i="2"/>
  <c r="K135" i="2"/>
  <c r="M125" i="2"/>
  <c r="L125" i="2"/>
  <c r="K125" i="2"/>
  <c r="M124" i="2"/>
  <c r="L124" i="2"/>
  <c r="K124" i="2"/>
  <c r="L114" i="2"/>
  <c r="K114" i="2"/>
  <c r="M113" i="2"/>
  <c r="L113" i="2"/>
  <c r="M112" i="2"/>
  <c r="L112" i="2"/>
  <c r="K112" i="2"/>
  <c r="M111" i="2"/>
  <c r="L111" i="2"/>
  <c r="L110" i="2"/>
  <c r="M109" i="2"/>
  <c r="L109" i="2"/>
  <c r="K109" i="2"/>
  <c r="M94" i="2"/>
  <c r="L90" i="2"/>
  <c r="M87" i="2"/>
  <c r="L87" i="2"/>
  <c r="K87" i="2"/>
  <c r="M75" i="2"/>
  <c r="L75" i="2"/>
  <c r="K75" i="2"/>
  <c r="L74" i="2"/>
  <c r="K74" i="2"/>
  <c r="M73" i="2"/>
  <c r="L73" i="2"/>
  <c r="K73" i="2"/>
  <c r="M69" i="2"/>
  <c r="L69" i="2"/>
  <c r="M68" i="2"/>
  <c r="K68" i="2"/>
  <c r="M67" i="2"/>
  <c r="L67" i="2"/>
  <c r="K67" i="2"/>
  <c r="K63" i="2"/>
  <c r="M62" i="2"/>
  <c r="K62" i="2"/>
  <c r="L61" i="2"/>
  <c r="M60" i="2"/>
  <c r="L60" i="2"/>
  <c r="K60" i="2"/>
  <c r="M56" i="2"/>
  <c r="L56" i="2"/>
  <c r="M55" i="2"/>
  <c r="L55" i="2"/>
  <c r="K55" i="2"/>
  <c r="M54" i="2"/>
  <c r="L54" i="2"/>
  <c r="K54" i="2"/>
  <c r="M50" i="2"/>
  <c r="L50" i="2"/>
  <c r="K50" i="2"/>
  <c r="L49" i="2"/>
  <c r="K49" i="2"/>
  <c r="M48" i="2"/>
  <c r="L48" i="2"/>
  <c r="K48" i="2"/>
  <c r="M43" i="2"/>
  <c r="M41" i="2"/>
  <c r="L41" i="2"/>
  <c r="K41" i="2"/>
  <c r="L34" i="2"/>
  <c r="K34" i="2"/>
  <c r="L33" i="2"/>
  <c r="K33" i="2"/>
  <c r="M32" i="2"/>
  <c r="K32" i="2"/>
  <c r="M26" i="2"/>
  <c r="L25" i="2"/>
  <c r="M19" i="2"/>
  <c r="L19" i="2"/>
  <c r="K19" i="2"/>
  <c r="L18" i="2"/>
  <c r="K9" i="2"/>
  <c r="L8" i="2"/>
  <c r="K3" i="2"/>
  <c r="K2" i="2"/>
</calcChain>
</file>

<file path=xl/sharedStrings.xml><?xml version="1.0" encoding="utf-8"?>
<sst xmlns="http://schemas.openxmlformats.org/spreadsheetml/2006/main" count="8453" uniqueCount="157">
  <si>
    <t>Site</t>
  </si>
  <si>
    <t>Plot</t>
  </si>
  <si>
    <t>SLA</t>
  </si>
  <si>
    <t>seed_mass</t>
  </si>
  <si>
    <t>leaf_count</t>
  </si>
  <si>
    <t>Block</t>
  </si>
  <si>
    <t>Treatment</t>
  </si>
  <si>
    <t>OAT</t>
  </si>
  <si>
    <t>H</t>
  </si>
  <si>
    <t>L40</t>
  </si>
  <si>
    <t>AP</t>
  </si>
  <si>
    <t>TRISUB</t>
  </si>
  <si>
    <t>CONERU</t>
  </si>
  <si>
    <t>PIMHUM</t>
  </si>
  <si>
    <t>HYPRAD</t>
  </si>
  <si>
    <t>ACEVUL</t>
  </si>
  <si>
    <t>L32</t>
  </si>
  <si>
    <t>AC</t>
  </si>
  <si>
    <t>L37</t>
  </si>
  <si>
    <t>L38</t>
  </si>
  <si>
    <t>L39</t>
  </si>
  <si>
    <t>L31</t>
  </si>
  <si>
    <t>AR</t>
  </si>
  <si>
    <t>WP</t>
  </si>
  <si>
    <t>L30</t>
  </si>
  <si>
    <t>L29</t>
  </si>
  <si>
    <t>WR</t>
  </si>
  <si>
    <t>G</t>
  </si>
  <si>
    <t>L26</t>
  </si>
  <si>
    <t>WC</t>
  </si>
  <si>
    <t>L27</t>
  </si>
  <si>
    <t>L28</t>
  </si>
  <si>
    <t>L25</t>
  </si>
  <si>
    <t>F</t>
  </si>
  <si>
    <t>L24</t>
  </si>
  <si>
    <t>L23</t>
  </si>
  <si>
    <t>L21</t>
  </si>
  <si>
    <t>L22</t>
  </si>
  <si>
    <t>E</t>
  </si>
  <si>
    <t>L20</t>
  </si>
  <si>
    <t>L36</t>
  </si>
  <si>
    <t>L19</t>
  </si>
  <si>
    <t>L35</t>
  </si>
  <si>
    <t>L17</t>
  </si>
  <si>
    <t>L18</t>
  </si>
  <si>
    <t>D</t>
  </si>
  <si>
    <t>L14</t>
  </si>
  <si>
    <t>L16</t>
  </si>
  <si>
    <t>L13</t>
  </si>
  <si>
    <t>L15</t>
  </si>
  <si>
    <t>C</t>
  </si>
  <si>
    <t>L12</t>
  </si>
  <si>
    <t>L34</t>
  </si>
  <si>
    <t>L33</t>
  </si>
  <si>
    <t>L10</t>
  </si>
  <si>
    <t>B</t>
  </si>
  <si>
    <t>L8</t>
  </si>
  <si>
    <t>L9</t>
  </si>
  <si>
    <t>L6</t>
  </si>
  <si>
    <t>L7</t>
  </si>
  <si>
    <t>L5</t>
  </si>
  <si>
    <t>A</t>
  </si>
  <si>
    <t>L4</t>
  </si>
  <si>
    <t>L1</t>
  </si>
  <si>
    <t>L2</t>
  </si>
  <si>
    <t>L3</t>
  </si>
  <si>
    <t>Survey_Date</t>
  </si>
  <si>
    <t>Harvest_Date</t>
  </si>
  <si>
    <t>Measurement_Date</t>
  </si>
  <si>
    <t>Column</t>
  </si>
  <si>
    <t>Notes</t>
  </si>
  <si>
    <t>Spp_code</t>
  </si>
  <si>
    <t>The site the sample was taken from: OAT = Oatlands (White Gum), SP = Silver Plains</t>
  </si>
  <si>
    <t>The block the sample was taken from: A - H</t>
  </si>
  <si>
    <t>Replication</t>
  </si>
  <si>
    <t>3 replications for each species in each plot where possible</t>
  </si>
  <si>
    <t>Survey_date</t>
  </si>
  <si>
    <t>Harvest_date</t>
  </si>
  <si>
    <t>The date plants were harvested for fresh leaf measurements</t>
  </si>
  <si>
    <t>The date plants were collected in the field</t>
  </si>
  <si>
    <t>Measurement_date</t>
  </si>
  <si>
    <t>Date dry leaf measurements are made</t>
  </si>
  <si>
    <t>SLA_1</t>
  </si>
  <si>
    <t>SLA_2</t>
  </si>
  <si>
    <t>SLA_3</t>
  </si>
  <si>
    <t>mean_SLA</t>
  </si>
  <si>
    <t>Leaf_count</t>
  </si>
  <si>
    <t>Number of leaves per plant - only applicable to non-grass species</t>
  </si>
  <si>
    <t>leaf_area</t>
  </si>
  <si>
    <t>Leaf_area</t>
  </si>
  <si>
    <t>average leaf area (mm2) of three leaves per plant</t>
  </si>
  <si>
    <t>Seed_mass</t>
  </si>
  <si>
    <t>SP</t>
  </si>
  <si>
    <t>VELMON</t>
  </si>
  <si>
    <t>OREERI</t>
  </si>
  <si>
    <t>RANNAN</t>
  </si>
  <si>
    <t>VERGRA</t>
  </si>
  <si>
    <t>H29</t>
  </si>
  <si>
    <t>H30</t>
  </si>
  <si>
    <t>H31</t>
  </si>
  <si>
    <t>H32</t>
  </si>
  <si>
    <t>COTALP</t>
  </si>
  <si>
    <t>H39</t>
  </si>
  <si>
    <t>H40</t>
  </si>
  <si>
    <t>H28</t>
  </si>
  <si>
    <t>H27</t>
  </si>
  <si>
    <t>H26</t>
  </si>
  <si>
    <t>H25</t>
  </si>
  <si>
    <t>L11</t>
  </si>
  <si>
    <t>H37</t>
  </si>
  <si>
    <t>H38</t>
  </si>
  <si>
    <t>H22</t>
  </si>
  <si>
    <t>H23</t>
  </si>
  <si>
    <t>H24</t>
  </si>
  <si>
    <t>H17</t>
  </si>
  <si>
    <t>H18</t>
  </si>
  <si>
    <t>H19</t>
  </si>
  <si>
    <t>H20</t>
  </si>
  <si>
    <t>H13</t>
  </si>
  <si>
    <t>H14</t>
  </si>
  <si>
    <t>H15</t>
  </si>
  <si>
    <t>H16</t>
  </si>
  <si>
    <t>H35</t>
  </si>
  <si>
    <t>H36</t>
  </si>
  <si>
    <t>H12</t>
  </si>
  <si>
    <t>H11</t>
  </si>
  <si>
    <t>H10</t>
  </si>
  <si>
    <t>H9</t>
  </si>
  <si>
    <t>H5</t>
  </si>
  <si>
    <t>H6</t>
  </si>
  <si>
    <t>H7</t>
  </si>
  <si>
    <t>H8</t>
  </si>
  <si>
    <t>H33</t>
  </si>
  <si>
    <t>H34</t>
  </si>
  <si>
    <t>H4</t>
  </si>
  <si>
    <t>H3</t>
  </si>
  <si>
    <t>H2</t>
  </si>
  <si>
    <t>H1</t>
  </si>
  <si>
    <t>Weight1(mg)</t>
  </si>
  <si>
    <t>Weight2(mg)</t>
  </si>
  <si>
    <t>Weight3(mg)</t>
  </si>
  <si>
    <t>NA</t>
  </si>
  <si>
    <t>#seed</t>
  </si>
  <si>
    <t>mean_area</t>
  </si>
  <si>
    <t>total_seed_mass</t>
  </si>
  <si>
    <t>Average seed mass (mg)- i.e. total_seed_weight/seed_count</t>
  </si>
  <si>
    <t>SHEET DESCRIPTION</t>
  </si>
  <si>
    <t>MASTER - this sheet is the main sheet for intraspecific data for the 10 focal species</t>
  </si>
  <si>
    <t>Master_metadata - this sheet has all the metadata (e.g. units and column descriptions for the master sheet)</t>
  </si>
  <si>
    <t>Area1 (mm2)</t>
  </si>
  <si>
    <t>Area2 (mm2)</t>
  </si>
  <si>
    <t>Area3 (mm2)</t>
  </si>
  <si>
    <t>Specific leaf area (mm2 mg-1). Calculated by leaf area (mm2) divided by leaf dry weight (mg). Determined by the average SLA of three leaves per replicate - see SLA sheet for raw data</t>
  </si>
  <si>
    <t>SLA - this has all the raw data for the SLA (mm2 mg-1) and leaf area (mm2) calculations: determined for three leaves per plant for each replicate</t>
  </si>
  <si>
    <t>The plot the sample was taken in, unique code from L1-L40 at White Gum and H1-H40 at Silver Plains.</t>
  </si>
  <si>
    <t>One of six experimental treatments: AC = ambient control, WC = warmed control, AR = ambient dominant species removal, WR = warmed + dominant species removal, AB = ambient, biomass thinning, WB = warming + random biomass thinning</t>
  </si>
  <si>
    <t>Ten focal species: 5 at each site; White Gum = CONERU (Convolvulus erubescens), TRISUB (Trifolium subterraneum), HYPRAD (Hypochaeris radicata), PIMHUM (Pimilea humilis), ACEVUL (Acetosella vulgaris). Silver Plains = RANNAN (Ranunculus nanas), OREERI (Oreomyrrhis eriopoda), VELMON (Velleia montana), COTALP (Cotula alpina), VERGRA (Veronica gracilis)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</si>
</sst>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0"/>
  <sheetViews>
    <sheetView workbookViewId="0">
      <pane ySplit="1" topLeftCell="A615" activePane="bottomLeft" state="frozen"/>
      <selection pane="bottomLeft" activeCell="T14" sqref="T14"/>
    </sheetView>
  </sheetViews>
  <sheetFormatPr baseColWidth="10" defaultRowHeight="16" x14ac:dyDescent="0.2"/>
  <cols>
    <col min="7" max="7" width="11.33203125" customWidth="1"/>
    <col min="8" max="8" width="12" customWidth="1"/>
    <col min="9" max="9" width="11.33203125" customWidth="1"/>
    <col min="12" max="12" width="11.83203125" customWidth="1"/>
    <col min="14" max="14" width="8" customWidth="1"/>
  </cols>
  <sheetData>
    <row r="1" spans="1:15" s="1" customFormat="1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71</v>
      </c>
      <c r="F1" s="1" t="s">
        <v>74</v>
      </c>
      <c r="G1" s="1" t="s">
        <v>66</v>
      </c>
      <c r="H1" s="1" t="s">
        <v>67</v>
      </c>
      <c r="I1" s="1" t="s">
        <v>68</v>
      </c>
      <c r="J1" s="1" t="s">
        <v>88</v>
      </c>
      <c r="K1" s="1" t="s">
        <v>2</v>
      </c>
      <c r="L1" s="1" t="s">
        <v>4</v>
      </c>
      <c r="M1" s="1" t="s">
        <v>144</v>
      </c>
      <c r="N1" s="1" t="s">
        <v>142</v>
      </c>
      <c r="O1" s="1" t="s">
        <v>3</v>
      </c>
    </row>
    <row r="2" spans="1:15" x14ac:dyDescent="0.2">
      <c r="A2" t="s">
        <v>7</v>
      </c>
      <c r="B2" t="s">
        <v>61</v>
      </c>
      <c r="C2" t="s">
        <v>63</v>
      </c>
      <c r="D2" t="s">
        <v>26</v>
      </c>
      <c r="E2" t="s">
        <v>11</v>
      </c>
      <c r="F2">
        <v>1</v>
      </c>
      <c r="G2" s="2">
        <v>42662</v>
      </c>
      <c r="H2" s="2">
        <v>42663</v>
      </c>
      <c r="I2" s="2">
        <v>42683</v>
      </c>
      <c r="J2">
        <v>448.93466666666671</v>
      </c>
      <c r="K2">
        <v>106.76155466389815</v>
      </c>
      <c r="L2">
        <v>19</v>
      </c>
    </row>
    <row r="3" spans="1:15" x14ac:dyDescent="0.2">
      <c r="A3" t="s">
        <v>7</v>
      </c>
      <c r="B3" t="s">
        <v>61</v>
      </c>
      <c r="C3" t="s">
        <v>63</v>
      </c>
      <c r="D3" t="s">
        <v>26</v>
      </c>
      <c r="E3" t="s">
        <v>11</v>
      </c>
      <c r="F3">
        <v>2</v>
      </c>
      <c r="G3" s="2">
        <v>42662</v>
      </c>
      <c r="H3" s="2">
        <v>42663</v>
      </c>
      <c r="I3" s="2">
        <v>42683</v>
      </c>
      <c r="J3">
        <v>742.72833333333335</v>
      </c>
      <c r="K3">
        <v>108.18110437741564</v>
      </c>
      <c r="L3">
        <v>8</v>
      </c>
    </row>
    <row r="4" spans="1:15" x14ac:dyDescent="0.2">
      <c r="A4" t="s">
        <v>7</v>
      </c>
      <c r="B4" t="s">
        <v>61</v>
      </c>
      <c r="C4" t="s">
        <v>63</v>
      </c>
      <c r="D4" t="s">
        <v>26</v>
      </c>
      <c r="E4" t="s">
        <v>11</v>
      </c>
      <c r="F4">
        <v>3</v>
      </c>
      <c r="G4" s="2">
        <v>42662</v>
      </c>
      <c r="H4" s="2">
        <v>42663</v>
      </c>
      <c r="I4" s="2">
        <v>42683</v>
      </c>
      <c r="J4">
        <v>1002.944</v>
      </c>
      <c r="K4">
        <v>101.18425998906343</v>
      </c>
      <c r="L4">
        <v>33</v>
      </c>
    </row>
    <row r="5" spans="1:15" x14ac:dyDescent="0.2">
      <c r="A5" t="s">
        <v>7</v>
      </c>
      <c r="B5" t="s">
        <v>61</v>
      </c>
      <c r="C5" t="s">
        <v>63</v>
      </c>
      <c r="D5" t="s">
        <v>26</v>
      </c>
      <c r="E5" t="s">
        <v>12</v>
      </c>
      <c r="F5">
        <v>1</v>
      </c>
      <c r="G5" s="2">
        <v>42662</v>
      </c>
      <c r="H5" s="2">
        <v>42663</v>
      </c>
      <c r="I5" s="2">
        <v>42683</v>
      </c>
      <c r="J5">
        <v>2060.0196666666666</v>
      </c>
      <c r="K5">
        <v>81.312755031538174</v>
      </c>
      <c r="L5">
        <v>10</v>
      </c>
      <c r="M5" s="5">
        <v>165.90799999999999</v>
      </c>
      <c r="N5" s="5">
        <v>17</v>
      </c>
      <c r="O5">
        <f t="shared" ref="O5:O66" si="0">M5/N5</f>
        <v>9.7592941176470589</v>
      </c>
    </row>
    <row r="6" spans="1:15" x14ac:dyDescent="0.2">
      <c r="A6" t="s">
        <v>7</v>
      </c>
      <c r="B6" t="s">
        <v>61</v>
      </c>
      <c r="C6" t="s">
        <v>63</v>
      </c>
      <c r="D6" t="s">
        <v>26</v>
      </c>
      <c r="E6" t="s">
        <v>12</v>
      </c>
      <c r="F6">
        <v>2</v>
      </c>
      <c r="G6" s="2">
        <v>42662</v>
      </c>
      <c r="H6" s="2">
        <v>42663</v>
      </c>
      <c r="I6" s="2">
        <v>42683</v>
      </c>
      <c r="J6">
        <v>1183.7803333333334</v>
      </c>
      <c r="K6">
        <v>92.31242082102743</v>
      </c>
      <c r="L6">
        <v>20</v>
      </c>
    </row>
    <row r="7" spans="1:15" x14ac:dyDescent="0.2">
      <c r="A7" t="s">
        <v>7</v>
      </c>
      <c r="B7" t="s">
        <v>61</v>
      </c>
      <c r="C7" t="s">
        <v>63</v>
      </c>
      <c r="D7" t="s">
        <v>26</v>
      </c>
      <c r="E7" t="s">
        <v>14</v>
      </c>
      <c r="F7">
        <v>1</v>
      </c>
      <c r="G7" s="2">
        <v>42662</v>
      </c>
      <c r="H7" s="2">
        <v>42663</v>
      </c>
      <c r="I7" s="2">
        <v>42683</v>
      </c>
      <c r="J7">
        <v>5517.9289999999992</v>
      </c>
      <c r="K7">
        <v>83.09015721034848</v>
      </c>
      <c r="L7">
        <v>14</v>
      </c>
      <c r="M7">
        <v>12.826000000000001</v>
      </c>
      <c r="N7">
        <v>20</v>
      </c>
      <c r="O7">
        <f t="shared" si="0"/>
        <v>0.64129999999999998</v>
      </c>
    </row>
    <row r="8" spans="1:15" x14ac:dyDescent="0.2">
      <c r="A8" t="s">
        <v>7</v>
      </c>
      <c r="B8" t="s">
        <v>61</v>
      </c>
      <c r="C8" t="s">
        <v>64</v>
      </c>
      <c r="D8" t="s">
        <v>22</v>
      </c>
      <c r="E8" t="s">
        <v>11</v>
      </c>
      <c r="F8">
        <v>1</v>
      </c>
      <c r="G8" s="2">
        <v>42662</v>
      </c>
      <c r="H8" s="2">
        <v>42663</v>
      </c>
      <c r="I8" s="2">
        <v>42683</v>
      </c>
      <c r="J8">
        <v>305.74133333333333</v>
      </c>
      <c r="K8">
        <v>80.6000179407025</v>
      </c>
      <c r="L8">
        <v>11</v>
      </c>
      <c r="M8">
        <v>34.875999999999998</v>
      </c>
      <c r="N8">
        <v>6</v>
      </c>
      <c r="O8">
        <f t="shared" si="0"/>
        <v>5.812666666666666</v>
      </c>
    </row>
    <row r="9" spans="1:15" x14ac:dyDescent="0.2">
      <c r="A9" t="s">
        <v>7</v>
      </c>
      <c r="B9" t="s">
        <v>61</v>
      </c>
      <c r="C9" t="s">
        <v>64</v>
      </c>
      <c r="D9" t="s">
        <v>22</v>
      </c>
      <c r="E9" t="s">
        <v>11</v>
      </c>
      <c r="F9">
        <v>2</v>
      </c>
      <c r="G9" s="2">
        <v>42662</v>
      </c>
      <c r="H9" s="2">
        <v>42663</v>
      </c>
      <c r="I9" s="2">
        <v>42683</v>
      </c>
      <c r="J9">
        <v>421.50733333333329</v>
      </c>
      <c r="K9">
        <v>102.1301446257105</v>
      </c>
      <c r="L9">
        <v>5</v>
      </c>
    </row>
    <row r="10" spans="1:15" x14ac:dyDescent="0.2">
      <c r="A10" t="s">
        <v>7</v>
      </c>
      <c r="B10" t="s">
        <v>61</v>
      </c>
      <c r="C10" t="s">
        <v>64</v>
      </c>
      <c r="D10" t="s">
        <v>22</v>
      </c>
      <c r="E10" t="s">
        <v>11</v>
      </c>
      <c r="F10">
        <v>3</v>
      </c>
      <c r="G10" s="2">
        <v>42662</v>
      </c>
      <c r="H10" s="2">
        <v>42663</v>
      </c>
      <c r="I10" s="2">
        <v>42683</v>
      </c>
      <c r="J10">
        <v>397.459</v>
      </c>
      <c r="K10">
        <v>98.203912571980936</v>
      </c>
      <c r="L10">
        <v>12</v>
      </c>
    </row>
    <row r="11" spans="1:15" x14ac:dyDescent="0.2">
      <c r="A11" t="s">
        <v>7</v>
      </c>
      <c r="B11" t="s">
        <v>61</v>
      </c>
      <c r="C11" t="s">
        <v>64</v>
      </c>
      <c r="D11" t="s">
        <v>22</v>
      </c>
      <c r="E11" t="s">
        <v>12</v>
      </c>
      <c r="F11">
        <v>1</v>
      </c>
      <c r="G11" s="2">
        <v>42662</v>
      </c>
      <c r="H11" s="2">
        <v>42663</v>
      </c>
      <c r="I11" s="2">
        <v>42683</v>
      </c>
      <c r="J11">
        <v>1967.9783333333332</v>
      </c>
      <c r="K11">
        <v>78.044759083666861</v>
      </c>
      <c r="L11">
        <v>16</v>
      </c>
      <c r="M11" s="5">
        <v>166.46</v>
      </c>
      <c r="N11" s="5">
        <v>19</v>
      </c>
      <c r="O11">
        <f t="shared" si="0"/>
        <v>8.7610526315789485</v>
      </c>
    </row>
    <row r="12" spans="1:15" x14ac:dyDescent="0.2">
      <c r="A12" t="s">
        <v>7</v>
      </c>
      <c r="B12" t="s">
        <v>61</v>
      </c>
      <c r="C12" t="s">
        <v>64</v>
      </c>
      <c r="D12" t="s">
        <v>22</v>
      </c>
      <c r="E12" t="s">
        <v>12</v>
      </c>
      <c r="F12">
        <v>2</v>
      </c>
      <c r="G12" s="2">
        <v>42662</v>
      </c>
      <c r="H12" s="2">
        <v>42663</v>
      </c>
      <c r="I12" s="2">
        <v>42683</v>
      </c>
      <c r="J12">
        <v>1425.8410000000001</v>
      </c>
      <c r="K12">
        <v>60.692752225907192</v>
      </c>
      <c r="L12">
        <v>20</v>
      </c>
      <c r="M12" s="5">
        <v>149.49199999999999</v>
      </c>
      <c r="N12" s="5">
        <v>16</v>
      </c>
      <c r="O12">
        <f t="shared" si="0"/>
        <v>9.3432499999999994</v>
      </c>
    </row>
    <row r="13" spans="1:15" x14ac:dyDescent="0.2">
      <c r="A13" t="s">
        <v>7</v>
      </c>
      <c r="B13" t="s">
        <v>61</v>
      </c>
      <c r="C13" t="s">
        <v>64</v>
      </c>
      <c r="D13" t="s">
        <v>22</v>
      </c>
      <c r="E13" t="s">
        <v>12</v>
      </c>
      <c r="F13">
        <v>3</v>
      </c>
      <c r="G13" s="2">
        <v>42662</v>
      </c>
      <c r="H13" s="2">
        <v>42663</v>
      </c>
      <c r="I13" s="2">
        <v>42683</v>
      </c>
      <c r="J13">
        <v>1679.0876666666666</v>
      </c>
      <c r="K13">
        <v>61.60772281428234</v>
      </c>
      <c r="L13">
        <v>30</v>
      </c>
    </row>
    <row r="14" spans="1:15" x14ac:dyDescent="0.2">
      <c r="A14" t="s">
        <v>7</v>
      </c>
      <c r="B14" t="s">
        <v>61</v>
      </c>
      <c r="C14" t="s">
        <v>64</v>
      </c>
      <c r="D14" t="s">
        <v>22</v>
      </c>
      <c r="E14" t="s">
        <v>13</v>
      </c>
      <c r="F14">
        <v>1</v>
      </c>
      <c r="G14" s="2">
        <v>42662</v>
      </c>
      <c r="H14" s="2">
        <v>42663</v>
      </c>
      <c r="I14" s="2">
        <v>42683</v>
      </c>
      <c r="J14">
        <v>190.17533333333336</v>
      </c>
      <c r="K14">
        <v>51.912282246785459</v>
      </c>
      <c r="L14">
        <v>35</v>
      </c>
      <c r="M14">
        <v>22.238</v>
      </c>
      <c r="N14">
        <v>10</v>
      </c>
      <c r="O14">
        <f t="shared" si="0"/>
        <v>2.2237999999999998</v>
      </c>
    </row>
    <row r="15" spans="1:15" x14ac:dyDescent="0.2">
      <c r="A15" t="s">
        <v>7</v>
      </c>
      <c r="B15" t="s">
        <v>61</v>
      </c>
      <c r="C15" t="s">
        <v>64</v>
      </c>
      <c r="D15" t="s">
        <v>22</v>
      </c>
      <c r="E15" t="s">
        <v>13</v>
      </c>
      <c r="F15">
        <v>2</v>
      </c>
      <c r="G15" s="2">
        <v>42662</v>
      </c>
      <c r="H15" s="2">
        <v>42663</v>
      </c>
      <c r="I15" s="2">
        <v>42683</v>
      </c>
      <c r="J15">
        <v>161.20566666666664</v>
      </c>
      <c r="K15">
        <v>49.711874162524374</v>
      </c>
      <c r="L15">
        <v>20</v>
      </c>
      <c r="M15">
        <v>19.544</v>
      </c>
      <c r="N15">
        <v>10</v>
      </c>
      <c r="O15">
        <f t="shared" si="0"/>
        <v>1.9544000000000001</v>
      </c>
    </row>
    <row r="16" spans="1:15" x14ac:dyDescent="0.2">
      <c r="A16" t="s">
        <v>7</v>
      </c>
      <c r="B16" t="s">
        <v>61</v>
      </c>
      <c r="C16" t="s">
        <v>64</v>
      </c>
      <c r="D16" t="s">
        <v>22</v>
      </c>
      <c r="E16" t="s">
        <v>13</v>
      </c>
      <c r="F16">
        <v>3</v>
      </c>
      <c r="G16" s="2">
        <v>42662</v>
      </c>
      <c r="H16" s="2">
        <v>42663</v>
      </c>
      <c r="I16" s="2">
        <v>42683</v>
      </c>
      <c r="J16">
        <v>243.48866666666666</v>
      </c>
      <c r="K16">
        <v>52.809474160679031</v>
      </c>
      <c r="L16">
        <v>170</v>
      </c>
      <c r="M16">
        <v>23.606000000000002</v>
      </c>
      <c r="N16">
        <v>10</v>
      </c>
      <c r="O16">
        <f t="shared" si="0"/>
        <v>2.3606000000000003</v>
      </c>
    </row>
    <row r="17" spans="1:15" x14ac:dyDescent="0.2">
      <c r="A17" t="s">
        <v>7</v>
      </c>
      <c r="B17" t="s">
        <v>61</v>
      </c>
      <c r="C17" t="s">
        <v>64</v>
      </c>
      <c r="D17" t="s">
        <v>22</v>
      </c>
      <c r="E17" t="s">
        <v>14</v>
      </c>
      <c r="F17">
        <v>1</v>
      </c>
      <c r="G17" s="2">
        <v>42662</v>
      </c>
      <c r="H17" s="2">
        <v>42663</v>
      </c>
      <c r="I17" s="2">
        <v>42683</v>
      </c>
      <c r="J17">
        <v>2324.9479999999999</v>
      </c>
      <c r="K17">
        <v>73.179416294575034</v>
      </c>
      <c r="L17">
        <v>16</v>
      </c>
      <c r="M17">
        <v>7.444</v>
      </c>
      <c r="N17">
        <v>14</v>
      </c>
      <c r="O17">
        <f t="shared" si="0"/>
        <v>0.53171428571428569</v>
      </c>
    </row>
    <row r="18" spans="1:15" x14ac:dyDescent="0.2">
      <c r="A18" t="s">
        <v>7</v>
      </c>
      <c r="B18" t="s">
        <v>61</v>
      </c>
      <c r="C18" t="s">
        <v>65</v>
      </c>
      <c r="D18" t="s">
        <v>29</v>
      </c>
      <c r="E18" t="s">
        <v>11</v>
      </c>
      <c r="F18">
        <v>1</v>
      </c>
      <c r="G18" s="2">
        <v>42662</v>
      </c>
      <c r="H18" s="2">
        <v>42663</v>
      </c>
      <c r="I18" s="2">
        <v>42683</v>
      </c>
      <c r="J18">
        <v>593.58466666666664</v>
      </c>
      <c r="K18">
        <v>113.47742557621602</v>
      </c>
      <c r="L18">
        <v>8</v>
      </c>
    </row>
    <row r="19" spans="1:15" x14ac:dyDescent="0.2">
      <c r="A19" t="s">
        <v>7</v>
      </c>
      <c r="B19" t="s">
        <v>61</v>
      </c>
      <c r="C19" t="s">
        <v>65</v>
      </c>
      <c r="D19" t="s">
        <v>29</v>
      </c>
      <c r="E19" t="s">
        <v>11</v>
      </c>
      <c r="F19">
        <v>2</v>
      </c>
      <c r="G19" s="2">
        <v>42662</v>
      </c>
      <c r="H19" s="2">
        <v>42663</v>
      </c>
      <c r="I19" s="2">
        <v>42683</v>
      </c>
      <c r="J19">
        <v>440.64300000000003</v>
      </c>
      <c r="K19">
        <v>104.29683326518608</v>
      </c>
      <c r="L19">
        <v>13</v>
      </c>
    </row>
    <row r="20" spans="1:15" x14ac:dyDescent="0.2">
      <c r="A20" t="s">
        <v>7</v>
      </c>
      <c r="B20" t="s">
        <v>61</v>
      </c>
      <c r="C20" t="s">
        <v>65</v>
      </c>
      <c r="D20" t="s">
        <v>29</v>
      </c>
      <c r="E20" t="s">
        <v>11</v>
      </c>
      <c r="F20">
        <v>3</v>
      </c>
      <c r="G20" s="2">
        <v>42662</v>
      </c>
      <c r="H20" s="2">
        <v>42663</v>
      </c>
      <c r="I20" s="2">
        <v>42683</v>
      </c>
      <c r="J20">
        <v>431.84566666666666</v>
      </c>
      <c r="K20">
        <v>92.431387117494751</v>
      </c>
      <c r="L20">
        <v>15</v>
      </c>
    </row>
    <row r="21" spans="1:15" x14ac:dyDescent="0.2">
      <c r="A21" t="s">
        <v>7</v>
      </c>
      <c r="B21" t="s">
        <v>61</v>
      </c>
      <c r="C21" t="s">
        <v>65</v>
      </c>
      <c r="D21" t="s">
        <v>29</v>
      </c>
      <c r="E21" t="s">
        <v>12</v>
      </c>
      <c r="F21">
        <v>1</v>
      </c>
      <c r="G21" s="2">
        <v>42662</v>
      </c>
      <c r="H21" s="2">
        <v>42663</v>
      </c>
      <c r="I21" s="2">
        <v>42683</v>
      </c>
      <c r="J21">
        <v>1999.5663333333334</v>
      </c>
      <c r="K21">
        <v>77.209448163675162</v>
      </c>
      <c r="L21">
        <v>10</v>
      </c>
      <c r="M21" s="5">
        <v>158.822</v>
      </c>
      <c r="N21" s="5">
        <v>16</v>
      </c>
      <c r="O21">
        <f t="shared" si="0"/>
        <v>9.9263750000000002</v>
      </c>
    </row>
    <row r="22" spans="1:15" x14ac:dyDescent="0.2">
      <c r="A22" t="s">
        <v>7</v>
      </c>
      <c r="B22" t="s">
        <v>61</v>
      </c>
      <c r="C22" t="s">
        <v>65</v>
      </c>
      <c r="D22" t="s">
        <v>29</v>
      </c>
      <c r="E22" t="s">
        <v>12</v>
      </c>
      <c r="F22">
        <v>2</v>
      </c>
      <c r="G22" s="2">
        <v>42662</v>
      </c>
      <c r="H22" s="2">
        <v>42663</v>
      </c>
      <c r="I22" s="2">
        <v>42683</v>
      </c>
      <c r="J22">
        <v>1671.6336666666666</v>
      </c>
      <c r="K22">
        <v>91.751204229005893</v>
      </c>
      <c r="L22">
        <v>9</v>
      </c>
      <c r="M22" s="5">
        <v>159.19200000000001</v>
      </c>
      <c r="N22" s="5">
        <v>18</v>
      </c>
      <c r="O22">
        <f t="shared" si="0"/>
        <v>8.8440000000000012</v>
      </c>
    </row>
    <row r="23" spans="1:15" x14ac:dyDescent="0.2">
      <c r="A23" t="s">
        <v>7</v>
      </c>
      <c r="B23" t="s">
        <v>61</v>
      </c>
      <c r="C23" t="s">
        <v>65</v>
      </c>
      <c r="D23" t="s">
        <v>29</v>
      </c>
      <c r="E23" t="s">
        <v>12</v>
      </c>
      <c r="F23">
        <v>3</v>
      </c>
      <c r="G23" s="2">
        <v>42662</v>
      </c>
      <c r="H23" s="2">
        <v>42663</v>
      </c>
      <c r="I23" s="2">
        <v>42683</v>
      </c>
      <c r="J23">
        <v>2740.438333333333</v>
      </c>
      <c r="K23">
        <v>78.57799101088645</v>
      </c>
      <c r="L23">
        <v>23</v>
      </c>
    </row>
    <row r="24" spans="1:15" x14ac:dyDescent="0.2">
      <c r="A24" t="s">
        <v>7</v>
      </c>
      <c r="B24" t="s">
        <v>61</v>
      </c>
      <c r="C24" t="s">
        <v>65</v>
      </c>
      <c r="D24" t="s">
        <v>29</v>
      </c>
      <c r="E24" t="s">
        <v>14</v>
      </c>
      <c r="F24">
        <v>1</v>
      </c>
      <c r="G24" s="2">
        <v>42662</v>
      </c>
      <c r="H24" s="2">
        <v>42663</v>
      </c>
      <c r="I24" s="2">
        <v>42683</v>
      </c>
      <c r="J24">
        <v>1291.8916666666667</v>
      </c>
      <c r="K24">
        <v>86.597593292530902</v>
      </c>
      <c r="L24">
        <v>7</v>
      </c>
      <c r="M24" s="5">
        <v>30.712</v>
      </c>
      <c r="N24" s="5">
        <v>30</v>
      </c>
      <c r="O24">
        <f t="shared" si="0"/>
        <v>1.0237333333333334</v>
      </c>
    </row>
    <row r="25" spans="1:15" x14ac:dyDescent="0.2">
      <c r="A25" t="s">
        <v>7</v>
      </c>
      <c r="B25" t="s">
        <v>61</v>
      </c>
      <c r="C25" t="s">
        <v>62</v>
      </c>
      <c r="D25" t="s">
        <v>17</v>
      </c>
      <c r="E25" t="s">
        <v>11</v>
      </c>
      <c r="F25">
        <v>1</v>
      </c>
      <c r="G25" s="2">
        <v>42662</v>
      </c>
      <c r="H25" s="2">
        <v>42663</v>
      </c>
      <c r="I25" s="2">
        <v>42683</v>
      </c>
      <c r="J25">
        <v>524.55366666666669</v>
      </c>
      <c r="K25">
        <v>99.977040231138076</v>
      </c>
      <c r="L25">
        <v>17</v>
      </c>
      <c r="M25">
        <v>18.094000000000001</v>
      </c>
      <c r="N25">
        <v>3</v>
      </c>
      <c r="O25">
        <f t="shared" si="0"/>
        <v>6.0313333333333334</v>
      </c>
    </row>
    <row r="26" spans="1:15" x14ac:dyDescent="0.2">
      <c r="A26" t="s">
        <v>7</v>
      </c>
      <c r="B26" t="s">
        <v>61</v>
      </c>
      <c r="C26" t="s">
        <v>62</v>
      </c>
      <c r="D26" t="s">
        <v>17</v>
      </c>
      <c r="E26" t="s">
        <v>11</v>
      </c>
      <c r="F26">
        <v>2</v>
      </c>
      <c r="G26" s="2">
        <v>42662</v>
      </c>
      <c r="H26" s="2">
        <v>42663</v>
      </c>
      <c r="I26" s="2">
        <v>42683</v>
      </c>
      <c r="J26">
        <v>385.76800000000003</v>
      </c>
      <c r="K26">
        <v>92.618820598231125</v>
      </c>
      <c r="L26">
        <v>8</v>
      </c>
      <c r="M26">
        <v>54.61</v>
      </c>
      <c r="N26">
        <v>8</v>
      </c>
      <c r="O26">
        <f t="shared" si="0"/>
        <v>6.8262499999999999</v>
      </c>
    </row>
    <row r="27" spans="1:15" x14ac:dyDescent="0.2">
      <c r="A27" t="s">
        <v>7</v>
      </c>
      <c r="B27" t="s">
        <v>61</v>
      </c>
      <c r="C27" t="s">
        <v>62</v>
      </c>
      <c r="D27" t="s">
        <v>17</v>
      </c>
      <c r="E27" t="s">
        <v>11</v>
      </c>
      <c r="F27">
        <v>3</v>
      </c>
      <c r="G27" s="2">
        <v>42662</v>
      </c>
      <c r="H27" s="2">
        <v>42663</v>
      </c>
      <c r="I27" s="2">
        <v>42683</v>
      </c>
      <c r="J27">
        <v>506.5986666666667</v>
      </c>
      <c r="K27">
        <v>106.19699916676029</v>
      </c>
      <c r="L27">
        <v>16</v>
      </c>
      <c r="M27">
        <v>1.0660000000000001</v>
      </c>
      <c r="N27">
        <v>1</v>
      </c>
      <c r="O27">
        <f t="shared" si="0"/>
        <v>1.0660000000000001</v>
      </c>
    </row>
    <row r="28" spans="1:15" x14ac:dyDescent="0.2">
      <c r="A28" t="s">
        <v>7</v>
      </c>
      <c r="B28" t="s">
        <v>61</v>
      </c>
      <c r="C28" t="s">
        <v>62</v>
      </c>
      <c r="D28" t="s">
        <v>17</v>
      </c>
      <c r="E28" t="s">
        <v>12</v>
      </c>
      <c r="F28">
        <v>1</v>
      </c>
      <c r="G28" s="2">
        <v>42662</v>
      </c>
      <c r="H28" s="2">
        <v>42663</v>
      </c>
      <c r="I28" s="2">
        <v>42683</v>
      </c>
      <c r="J28">
        <v>2514.143</v>
      </c>
      <c r="K28">
        <v>78.373996563901869</v>
      </c>
      <c r="L28">
        <v>18</v>
      </c>
      <c r="M28" s="5">
        <v>85.233999999999995</v>
      </c>
      <c r="N28" s="5">
        <v>15</v>
      </c>
      <c r="O28">
        <f t="shared" si="0"/>
        <v>5.6822666666666661</v>
      </c>
    </row>
    <row r="29" spans="1:15" x14ac:dyDescent="0.2">
      <c r="A29" t="s">
        <v>7</v>
      </c>
      <c r="B29" t="s">
        <v>61</v>
      </c>
      <c r="C29" t="s">
        <v>62</v>
      </c>
      <c r="D29" t="s">
        <v>17</v>
      </c>
      <c r="E29" t="s">
        <v>12</v>
      </c>
      <c r="F29">
        <v>2</v>
      </c>
      <c r="G29" s="2">
        <v>42662</v>
      </c>
      <c r="H29" s="2">
        <v>42663</v>
      </c>
      <c r="I29" s="2">
        <v>42683</v>
      </c>
      <c r="J29">
        <v>1794.0823333333335</v>
      </c>
      <c r="K29">
        <v>68.811188742720617</v>
      </c>
      <c r="L29">
        <v>21</v>
      </c>
      <c r="M29" s="5">
        <v>65.313999999999993</v>
      </c>
      <c r="N29" s="5">
        <v>15</v>
      </c>
      <c r="O29">
        <f t="shared" si="0"/>
        <v>4.3542666666666658</v>
      </c>
    </row>
    <row r="30" spans="1:15" x14ac:dyDescent="0.2">
      <c r="A30" t="s">
        <v>7</v>
      </c>
      <c r="B30" t="s">
        <v>61</v>
      </c>
      <c r="C30" t="s">
        <v>62</v>
      </c>
      <c r="D30" t="s">
        <v>17</v>
      </c>
      <c r="E30" t="s">
        <v>12</v>
      </c>
      <c r="F30">
        <v>3</v>
      </c>
      <c r="G30" s="2">
        <v>42662</v>
      </c>
      <c r="H30" s="2">
        <v>42663</v>
      </c>
      <c r="I30" s="2">
        <v>42683</v>
      </c>
      <c r="J30">
        <v>1191.6056666666666</v>
      </c>
      <c r="K30">
        <v>71.087075324137203</v>
      </c>
      <c r="L30">
        <v>24</v>
      </c>
    </row>
    <row r="31" spans="1:15" x14ac:dyDescent="0.2">
      <c r="A31" t="s">
        <v>7</v>
      </c>
      <c r="B31" t="s">
        <v>61</v>
      </c>
      <c r="C31" t="s">
        <v>62</v>
      </c>
      <c r="D31" t="s">
        <v>17</v>
      </c>
      <c r="E31" t="s">
        <v>14</v>
      </c>
      <c r="F31">
        <v>1</v>
      </c>
      <c r="G31" s="2">
        <v>42662</v>
      </c>
      <c r="H31" s="2">
        <v>42663</v>
      </c>
      <c r="I31" s="2">
        <v>42683</v>
      </c>
      <c r="J31">
        <v>2134.5533333333333</v>
      </c>
      <c r="K31">
        <v>83.32975976139214</v>
      </c>
      <c r="L31">
        <v>11</v>
      </c>
      <c r="M31">
        <v>15.884</v>
      </c>
      <c r="N31">
        <v>20</v>
      </c>
      <c r="O31">
        <f t="shared" si="0"/>
        <v>0.79420000000000002</v>
      </c>
    </row>
    <row r="32" spans="1:15" x14ac:dyDescent="0.2">
      <c r="A32" t="s">
        <v>7</v>
      </c>
      <c r="B32" t="s">
        <v>55</v>
      </c>
      <c r="C32" t="s">
        <v>60</v>
      </c>
      <c r="D32" t="s">
        <v>17</v>
      </c>
      <c r="E32" t="s">
        <v>11</v>
      </c>
      <c r="F32">
        <v>1</v>
      </c>
      <c r="G32" s="2">
        <v>42662</v>
      </c>
      <c r="H32" s="2">
        <v>42663</v>
      </c>
      <c r="I32" s="2">
        <v>42683</v>
      </c>
      <c r="J32">
        <v>754.14300000000003</v>
      </c>
      <c r="K32">
        <v>79.441820550775432</v>
      </c>
      <c r="L32">
        <v>9</v>
      </c>
      <c r="M32">
        <v>36.863999999999997</v>
      </c>
      <c r="N32">
        <v>5</v>
      </c>
      <c r="O32">
        <f t="shared" si="0"/>
        <v>7.3727999999999998</v>
      </c>
    </row>
    <row r="33" spans="1:15" x14ac:dyDescent="0.2">
      <c r="A33" t="s">
        <v>7</v>
      </c>
      <c r="B33" t="s">
        <v>55</v>
      </c>
      <c r="C33" t="s">
        <v>60</v>
      </c>
      <c r="D33" t="s">
        <v>17</v>
      </c>
      <c r="E33" t="s">
        <v>11</v>
      </c>
      <c r="F33">
        <v>2</v>
      </c>
      <c r="G33" s="2">
        <v>42662</v>
      </c>
      <c r="H33" s="2">
        <v>42663</v>
      </c>
      <c r="I33" s="2">
        <v>42683</v>
      </c>
      <c r="J33">
        <v>602.89566666666667</v>
      </c>
      <c r="K33">
        <v>96.87293144494879</v>
      </c>
      <c r="L33">
        <v>20</v>
      </c>
      <c r="M33">
        <v>29.085999999999999</v>
      </c>
      <c r="N33">
        <v>5</v>
      </c>
      <c r="O33">
        <f t="shared" si="0"/>
        <v>5.8171999999999997</v>
      </c>
    </row>
    <row r="34" spans="1:15" x14ac:dyDescent="0.2">
      <c r="A34" t="s">
        <v>7</v>
      </c>
      <c r="B34" t="s">
        <v>55</v>
      </c>
      <c r="C34" t="s">
        <v>60</v>
      </c>
      <c r="D34" t="s">
        <v>17</v>
      </c>
      <c r="E34" t="s">
        <v>11</v>
      </c>
      <c r="F34">
        <v>3</v>
      </c>
      <c r="G34" s="2">
        <v>42662</v>
      </c>
      <c r="H34" s="2">
        <v>42663</v>
      </c>
      <c r="I34" s="2">
        <v>42683</v>
      </c>
      <c r="J34">
        <v>825.23033333333331</v>
      </c>
      <c r="K34">
        <v>87.867584798335031</v>
      </c>
      <c r="L34">
        <v>13</v>
      </c>
      <c r="M34">
        <v>67.724000000000004</v>
      </c>
      <c r="N34">
        <v>8</v>
      </c>
      <c r="O34">
        <f t="shared" si="0"/>
        <v>8.4655000000000005</v>
      </c>
    </row>
    <row r="35" spans="1:15" x14ac:dyDescent="0.2">
      <c r="A35" t="s">
        <v>7</v>
      </c>
      <c r="B35" t="s">
        <v>55</v>
      </c>
      <c r="C35" t="s">
        <v>60</v>
      </c>
      <c r="D35" t="s">
        <v>17</v>
      </c>
      <c r="E35" t="s">
        <v>12</v>
      </c>
      <c r="F35">
        <v>1</v>
      </c>
      <c r="G35" s="2">
        <v>42662</v>
      </c>
      <c r="H35" s="2">
        <v>42663</v>
      </c>
      <c r="I35" s="2">
        <v>42683</v>
      </c>
      <c r="J35">
        <v>2194.4069999999997</v>
      </c>
      <c r="K35">
        <v>72.217808768480197</v>
      </c>
      <c r="L35">
        <v>13</v>
      </c>
      <c r="M35" s="5">
        <v>143.41</v>
      </c>
      <c r="N35" s="5">
        <v>20</v>
      </c>
      <c r="O35">
        <f t="shared" si="0"/>
        <v>7.1704999999999997</v>
      </c>
    </row>
    <row r="36" spans="1:15" x14ac:dyDescent="0.2">
      <c r="A36" t="s">
        <v>7</v>
      </c>
      <c r="B36" t="s">
        <v>55</v>
      </c>
      <c r="C36" t="s">
        <v>60</v>
      </c>
      <c r="D36" t="s">
        <v>17</v>
      </c>
      <c r="E36" t="s">
        <v>12</v>
      </c>
      <c r="F36">
        <v>2</v>
      </c>
      <c r="G36" s="2">
        <v>42662</v>
      </c>
      <c r="H36" s="2">
        <v>42663</v>
      </c>
      <c r="I36" s="2">
        <v>42683</v>
      </c>
      <c r="J36">
        <v>2058.563333333333</v>
      </c>
      <c r="K36">
        <v>95.330354749303808</v>
      </c>
      <c r="L36">
        <v>12</v>
      </c>
      <c r="M36" s="5">
        <v>120.968</v>
      </c>
      <c r="N36" s="5">
        <v>17</v>
      </c>
      <c r="O36">
        <f t="shared" si="0"/>
        <v>7.115764705882353</v>
      </c>
    </row>
    <row r="37" spans="1:15" x14ac:dyDescent="0.2">
      <c r="A37" t="s">
        <v>7</v>
      </c>
      <c r="B37" t="s">
        <v>55</v>
      </c>
      <c r="C37" t="s">
        <v>60</v>
      </c>
      <c r="D37" t="s">
        <v>17</v>
      </c>
      <c r="E37" t="s">
        <v>12</v>
      </c>
      <c r="F37">
        <v>3</v>
      </c>
      <c r="G37" s="2">
        <v>42662</v>
      </c>
      <c r="H37" s="2">
        <v>42663</v>
      </c>
      <c r="I37" s="2">
        <v>42683</v>
      </c>
      <c r="J37">
        <v>1888.18</v>
      </c>
      <c r="K37">
        <v>84.734932466649468</v>
      </c>
      <c r="L37">
        <v>10</v>
      </c>
      <c r="M37" s="5">
        <v>67.430000000000007</v>
      </c>
      <c r="N37" s="5">
        <v>11</v>
      </c>
      <c r="O37">
        <f t="shared" si="0"/>
        <v>6.1300000000000008</v>
      </c>
    </row>
    <row r="38" spans="1:15" x14ac:dyDescent="0.2">
      <c r="A38" t="s">
        <v>7</v>
      </c>
      <c r="B38" t="s">
        <v>55</v>
      </c>
      <c r="C38" t="s">
        <v>60</v>
      </c>
      <c r="D38" t="s">
        <v>17</v>
      </c>
      <c r="E38" t="s">
        <v>15</v>
      </c>
      <c r="F38">
        <v>1</v>
      </c>
      <c r="G38" s="2">
        <v>42662</v>
      </c>
      <c r="H38" s="2">
        <v>42663</v>
      </c>
      <c r="I38" s="2">
        <v>42683</v>
      </c>
      <c r="J38">
        <v>1042.1293333333333</v>
      </c>
      <c r="K38">
        <v>97.946447548020117</v>
      </c>
      <c r="L38">
        <v>30</v>
      </c>
      <c r="M38">
        <v>11.926</v>
      </c>
      <c r="N38">
        <v>30</v>
      </c>
      <c r="O38">
        <f t="shared" si="0"/>
        <v>0.39753333333333335</v>
      </c>
    </row>
    <row r="39" spans="1:15" x14ac:dyDescent="0.2">
      <c r="A39" t="s">
        <v>7</v>
      </c>
      <c r="B39" t="s">
        <v>55</v>
      </c>
      <c r="C39" t="s">
        <v>60</v>
      </c>
      <c r="D39" t="s">
        <v>17</v>
      </c>
      <c r="E39" t="s">
        <v>15</v>
      </c>
      <c r="F39">
        <v>2</v>
      </c>
      <c r="G39" s="2">
        <v>42662</v>
      </c>
      <c r="H39" s="2">
        <v>42663</v>
      </c>
      <c r="I39" s="2">
        <v>42683</v>
      </c>
      <c r="J39">
        <v>1259.3513333333333</v>
      </c>
      <c r="K39">
        <v>84.415367954188142</v>
      </c>
      <c r="L39">
        <v>31</v>
      </c>
      <c r="M39">
        <v>9.0020000000000007</v>
      </c>
      <c r="N39">
        <v>25</v>
      </c>
      <c r="O39">
        <f t="shared" si="0"/>
        <v>0.36008000000000001</v>
      </c>
    </row>
    <row r="40" spans="1:15" x14ac:dyDescent="0.2">
      <c r="A40" t="s">
        <v>7</v>
      </c>
      <c r="B40" t="s">
        <v>55</v>
      </c>
      <c r="C40" t="s">
        <v>60</v>
      </c>
      <c r="D40" t="s">
        <v>17</v>
      </c>
      <c r="E40" t="s">
        <v>15</v>
      </c>
      <c r="F40">
        <v>3</v>
      </c>
      <c r="G40" s="2">
        <v>42662</v>
      </c>
      <c r="H40" s="2">
        <v>42663</v>
      </c>
      <c r="I40" s="2">
        <v>42683</v>
      </c>
      <c r="J40">
        <v>681.57033333333334</v>
      </c>
      <c r="K40">
        <v>121.83772590281438</v>
      </c>
      <c r="L40">
        <v>20</v>
      </c>
      <c r="M40">
        <v>6.0119999999999996</v>
      </c>
      <c r="N40">
        <v>16</v>
      </c>
      <c r="O40">
        <f t="shared" si="0"/>
        <v>0.37574999999999997</v>
      </c>
    </row>
    <row r="41" spans="1:15" x14ac:dyDescent="0.2">
      <c r="A41" t="s">
        <v>7</v>
      </c>
      <c r="B41" t="s">
        <v>55</v>
      </c>
      <c r="C41" t="s">
        <v>58</v>
      </c>
      <c r="D41" t="s">
        <v>29</v>
      </c>
      <c r="E41" t="s">
        <v>11</v>
      </c>
      <c r="F41">
        <v>1</v>
      </c>
      <c r="G41" s="2">
        <v>42662</v>
      </c>
      <c r="H41" s="2">
        <v>42663</v>
      </c>
      <c r="I41" s="2">
        <v>42683</v>
      </c>
      <c r="J41">
        <v>695.42233333333331</v>
      </c>
      <c r="K41">
        <v>115.47565253731624</v>
      </c>
      <c r="L41">
        <v>6</v>
      </c>
      <c r="M41">
        <v>62.47</v>
      </c>
      <c r="N41">
        <v>9</v>
      </c>
      <c r="O41">
        <f t="shared" si="0"/>
        <v>6.9411111111111108</v>
      </c>
    </row>
    <row r="42" spans="1:15" x14ac:dyDescent="0.2">
      <c r="A42" t="s">
        <v>7</v>
      </c>
      <c r="B42" t="s">
        <v>55</v>
      </c>
      <c r="C42" t="s">
        <v>58</v>
      </c>
      <c r="D42" t="s">
        <v>29</v>
      </c>
      <c r="E42" t="s">
        <v>11</v>
      </c>
      <c r="F42">
        <v>2</v>
      </c>
      <c r="G42" s="2">
        <v>42662</v>
      </c>
      <c r="H42" s="2">
        <v>42663</v>
      </c>
      <c r="I42" s="2">
        <v>42683</v>
      </c>
      <c r="J42">
        <v>1104.3910000000001</v>
      </c>
      <c r="K42">
        <v>125.95153117405668</v>
      </c>
      <c r="L42">
        <v>11</v>
      </c>
      <c r="M42">
        <v>9.9960000000000004</v>
      </c>
      <c r="N42">
        <v>5</v>
      </c>
      <c r="O42">
        <f t="shared" si="0"/>
        <v>1.9992000000000001</v>
      </c>
    </row>
    <row r="43" spans="1:15" x14ac:dyDescent="0.2">
      <c r="A43" t="s">
        <v>7</v>
      </c>
      <c r="B43" t="s">
        <v>55</v>
      </c>
      <c r="C43" t="s">
        <v>58</v>
      </c>
      <c r="D43" t="s">
        <v>29</v>
      </c>
      <c r="E43" t="s">
        <v>11</v>
      </c>
      <c r="F43">
        <v>3</v>
      </c>
      <c r="G43" s="2">
        <v>42662</v>
      </c>
      <c r="H43" s="2">
        <v>42663</v>
      </c>
      <c r="I43" s="2">
        <v>42683</v>
      </c>
      <c r="J43">
        <v>862.53033333333326</v>
      </c>
      <c r="K43">
        <v>96.515899739324709</v>
      </c>
      <c r="L43">
        <v>17</v>
      </c>
      <c r="M43">
        <v>16.018000000000001</v>
      </c>
      <c r="N43">
        <v>2</v>
      </c>
      <c r="O43">
        <f t="shared" si="0"/>
        <v>8.0090000000000003</v>
      </c>
    </row>
    <row r="44" spans="1:15" x14ac:dyDescent="0.2">
      <c r="A44" t="s">
        <v>7</v>
      </c>
      <c r="B44" t="s">
        <v>55</v>
      </c>
      <c r="C44" t="s">
        <v>58</v>
      </c>
      <c r="D44" t="s">
        <v>29</v>
      </c>
      <c r="E44" t="s">
        <v>12</v>
      </c>
      <c r="F44">
        <v>1</v>
      </c>
      <c r="G44" s="2">
        <v>42662</v>
      </c>
      <c r="H44" s="2">
        <v>42663</v>
      </c>
      <c r="I44" s="2">
        <v>42683</v>
      </c>
      <c r="J44">
        <v>1330.7246666666667</v>
      </c>
      <c r="K44">
        <v>104.87606737609485</v>
      </c>
      <c r="L44">
        <v>10</v>
      </c>
    </row>
    <row r="45" spans="1:15" x14ac:dyDescent="0.2">
      <c r="A45" t="s">
        <v>7</v>
      </c>
      <c r="B45" t="s">
        <v>55</v>
      </c>
      <c r="C45" t="s">
        <v>58</v>
      </c>
      <c r="D45" t="s">
        <v>29</v>
      </c>
      <c r="E45" t="s">
        <v>12</v>
      </c>
      <c r="F45">
        <v>2</v>
      </c>
      <c r="G45" s="2">
        <v>42662</v>
      </c>
      <c r="H45" s="2">
        <v>42663</v>
      </c>
      <c r="I45" s="2">
        <v>42683</v>
      </c>
      <c r="J45">
        <v>1682.9626666666666</v>
      </c>
      <c r="K45">
        <v>80.977753942680749</v>
      </c>
      <c r="L45">
        <v>22</v>
      </c>
    </row>
    <row r="46" spans="1:15" x14ac:dyDescent="0.2">
      <c r="A46" t="s">
        <v>7</v>
      </c>
      <c r="B46" t="s">
        <v>55</v>
      </c>
      <c r="C46" t="s">
        <v>58</v>
      </c>
      <c r="D46" t="s">
        <v>29</v>
      </c>
      <c r="E46" t="s">
        <v>12</v>
      </c>
      <c r="F46">
        <v>3</v>
      </c>
      <c r="G46" s="2">
        <v>42662</v>
      </c>
      <c r="H46" s="2">
        <v>42663</v>
      </c>
      <c r="I46" s="2">
        <v>42683</v>
      </c>
      <c r="J46">
        <v>2955.69</v>
      </c>
      <c r="K46">
        <v>97.210793202981961</v>
      </c>
      <c r="L46">
        <v>19</v>
      </c>
    </row>
    <row r="47" spans="1:15" x14ac:dyDescent="0.2">
      <c r="A47" t="s">
        <v>7</v>
      </c>
      <c r="B47" t="s">
        <v>55</v>
      </c>
      <c r="C47" t="s">
        <v>58</v>
      </c>
      <c r="D47" t="s">
        <v>29</v>
      </c>
      <c r="E47" t="s">
        <v>14</v>
      </c>
      <c r="F47">
        <v>1</v>
      </c>
      <c r="G47" s="2">
        <v>42662</v>
      </c>
      <c r="H47" s="2">
        <v>42663</v>
      </c>
      <c r="I47" s="2">
        <v>42683</v>
      </c>
      <c r="J47">
        <v>6661.6390000000001</v>
      </c>
      <c r="K47">
        <v>66.565081337634737</v>
      </c>
      <c r="L47">
        <v>20</v>
      </c>
    </row>
    <row r="48" spans="1:15" x14ac:dyDescent="0.2">
      <c r="A48" t="s">
        <v>7</v>
      </c>
      <c r="B48" t="s">
        <v>55</v>
      </c>
      <c r="C48" t="s">
        <v>59</v>
      </c>
      <c r="D48" t="s">
        <v>26</v>
      </c>
      <c r="E48" t="s">
        <v>11</v>
      </c>
      <c r="F48">
        <v>1</v>
      </c>
      <c r="G48" s="2">
        <v>42662</v>
      </c>
      <c r="H48" s="2">
        <v>42663</v>
      </c>
      <c r="I48" s="2">
        <v>42683</v>
      </c>
      <c r="J48">
        <v>1061.1603333333335</v>
      </c>
      <c r="K48">
        <v>107.78769065777784</v>
      </c>
      <c r="L48">
        <v>14</v>
      </c>
      <c r="M48">
        <v>7.64</v>
      </c>
      <c r="N48">
        <v>3</v>
      </c>
      <c r="O48">
        <f t="shared" si="0"/>
        <v>2.5466666666666664</v>
      </c>
    </row>
    <row r="49" spans="1:15" x14ac:dyDescent="0.2">
      <c r="A49" t="s">
        <v>7</v>
      </c>
      <c r="B49" t="s">
        <v>55</v>
      </c>
      <c r="C49" t="s">
        <v>59</v>
      </c>
      <c r="D49" t="s">
        <v>26</v>
      </c>
      <c r="E49" t="s">
        <v>11</v>
      </c>
      <c r="F49">
        <v>2</v>
      </c>
      <c r="G49" s="2">
        <v>42662</v>
      </c>
      <c r="H49" s="2">
        <v>42663</v>
      </c>
      <c r="I49" s="2">
        <v>42683</v>
      </c>
      <c r="J49">
        <v>1335.4463333333333</v>
      </c>
      <c r="K49">
        <v>119.65082637239929</v>
      </c>
      <c r="L49">
        <v>16</v>
      </c>
      <c r="M49">
        <v>6.3419999999999996</v>
      </c>
      <c r="N49">
        <v>3</v>
      </c>
      <c r="O49">
        <f t="shared" si="0"/>
        <v>2.1139999999999999</v>
      </c>
    </row>
    <row r="50" spans="1:15" x14ac:dyDescent="0.2">
      <c r="A50" t="s">
        <v>7</v>
      </c>
      <c r="B50" t="s">
        <v>55</v>
      </c>
      <c r="C50" t="s">
        <v>59</v>
      </c>
      <c r="D50" t="s">
        <v>26</v>
      </c>
      <c r="E50" t="s">
        <v>11</v>
      </c>
      <c r="F50">
        <v>3</v>
      </c>
      <c r="G50" s="2">
        <v>42662</v>
      </c>
      <c r="H50" s="2">
        <v>42663</v>
      </c>
      <c r="I50" s="2">
        <v>42683</v>
      </c>
      <c r="J50">
        <v>2037.6473333333333</v>
      </c>
      <c r="K50">
        <v>116.63608927902685</v>
      </c>
      <c r="L50">
        <v>18</v>
      </c>
    </row>
    <row r="51" spans="1:15" x14ac:dyDescent="0.2">
      <c r="A51" t="s">
        <v>7</v>
      </c>
      <c r="B51" t="s">
        <v>55</v>
      </c>
      <c r="C51" t="s">
        <v>59</v>
      </c>
      <c r="D51" t="s">
        <v>26</v>
      </c>
      <c r="E51" t="s">
        <v>12</v>
      </c>
      <c r="F51">
        <v>1</v>
      </c>
      <c r="G51" s="2">
        <v>42662</v>
      </c>
      <c r="H51" s="2">
        <v>42663</v>
      </c>
      <c r="I51" s="2">
        <v>42683</v>
      </c>
      <c r="J51">
        <v>2281.4216666666666</v>
      </c>
      <c r="K51">
        <v>85.149894475491095</v>
      </c>
      <c r="L51">
        <v>14</v>
      </c>
      <c r="M51" s="5">
        <v>79.16</v>
      </c>
      <c r="N51" s="5">
        <v>10</v>
      </c>
      <c r="O51">
        <f t="shared" si="0"/>
        <v>7.9159999999999995</v>
      </c>
    </row>
    <row r="52" spans="1:15" x14ac:dyDescent="0.2">
      <c r="A52" t="s">
        <v>7</v>
      </c>
      <c r="B52" t="s">
        <v>55</v>
      </c>
      <c r="C52" t="s">
        <v>59</v>
      </c>
      <c r="D52" t="s">
        <v>26</v>
      </c>
      <c r="E52" t="s">
        <v>12</v>
      </c>
      <c r="F52">
        <v>2</v>
      </c>
      <c r="G52" s="2">
        <v>42662</v>
      </c>
      <c r="H52" s="2">
        <v>42663</v>
      </c>
      <c r="I52" s="2">
        <v>42683</v>
      </c>
      <c r="J52">
        <v>2868.3706666666662</v>
      </c>
      <c r="K52">
        <v>63.769319268576986</v>
      </c>
      <c r="L52">
        <v>11</v>
      </c>
      <c r="M52" s="5">
        <v>20.22</v>
      </c>
      <c r="N52" s="5">
        <v>6</v>
      </c>
      <c r="O52">
        <f t="shared" si="0"/>
        <v>3.3699999999999997</v>
      </c>
    </row>
    <row r="53" spans="1:15" x14ac:dyDescent="0.2">
      <c r="A53" t="s">
        <v>7</v>
      </c>
      <c r="B53" t="s">
        <v>55</v>
      </c>
      <c r="C53" t="s">
        <v>59</v>
      </c>
      <c r="D53" t="s">
        <v>26</v>
      </c>
      <c r="E53" t="s">
        <v>12</v>
      </c>
      <c r="F53">
        <v>3</v>
      </c>
      <c r="G53" s="2">
        <v>42662</v>
      </c>
      <c r="H53" s="2">
        <v>42663</v>
      </c>
      <c r="I53" s="2">
        <v>42683</v>
      </c>
      <c r="J53">
        <v>2432.355</v>
      </c>
      <c r="K53">
        <v>67.584879923590549</v>
      </c>
      <c r="L53">
        <v>10</v>
      </c>
    </row>
    <row r="54" spans="1:15" x14ac:dyDescent="0.2">
      <c r="A54" t="s">
        <v>7</v>
      </c>
      <c r="B54" t="s">
        <v>55</v>
      </c>
      <c r="C54" t="s">
        <v>56</v>
      </c>
      <c r="D54" t="s">
        <v>22</v>
      </c>
      <c r="E54" t="s">
        <v>11</v>
      </c>
      <c r="F54">
        <v>1</v>
      </c>
      <c r="G54" s="2">
        <v>42662</v>
      </c>
      <c r="H54" s="2">
        <v>42663</v>
      </c>
      <c r="I54" s="2">
        <v>42683</v>
      </c>
      <c r="J54">
        <v>1484.8756666666668</v>
      </c>
      <c r="K54">
        <v>123.82976496911037</v>
      </c>
      <c r="L54">
        <v>19</v>
      </c>
      <c r="M54">
        <v>42.921999999999997</v>
      </c>
      <c r="N54">
        <v>5</v>
      </c>
      <c r="O54">
        <f t="shared" si="0"/>
        <v>8.5843999999999987</v>
      </c>
    </row>
    <row r="55" spans="1:15" x14ac:dyDescent="0.2">
      <c r="A55" t="s">
        <v>7</v>
      </c>
      <c r="B55" t="s">
        <v>55</v>
      </c>
      <c r="C55" t="s">
        <v>56</v>
      </c>
      <c r="D55" t="s">
        <v>22</v>
      </c>
      <c r="E55" t="s">
        <v>11</v>
      </c>
      <c r="F55">
        <v>2</v>
      </c>
      <c r="G55" s="2">
        <v>42662</v>
      </c>
      <c r="H55" s="2">
        <v>42663</v>
      </c>
      <c r="I55" s="2">
        <v>42683</v>
      </c>
      <c r="J55">
        <v>648.81133333333344</v>
      </c>
      <c r="K55">
        <v>102.54652670452238</v>
      </c>
      <c r="L55">
        <v>16</v>
      </c>
      <c r="M55">
        <v>54.64</v>
      </c>
      <c r="N55">
        <v>10</v>
      </c>
      <c r="O55">
        <f t="shared" si="0"/>
        <v>5.4640000000000004</v>
      </c>
    </row>
    <row r="56" spans="1:15" x14ac:dyDescent="0.2">
      <c r="A56" t="s">
        <v>7</v>
      </c>
      <c r="B56" t="s">
        <v>55</v>
      </c>
      <c r="C56" t="s">
        <v>56</v>
      </c>
      <c r="D56" t="s">
        <v>22</v>
      </c>
      <c r="E56" t="s">
        <v>11</v>
      </c>
      <c r="F56">
        <v>3</v>
      </c>
      <c r="G56" s="2">
        <v>42662</v>
      </c>
      <c r="H56" s="2">
        <v>42663</v>
      </c>
      <c r="I56" s="2">
        <v>42683</v>
      </c>
      <c r="J56">
        <v>1036.7696666666666</v>
      </c>
      <c r="K56">
        <v>89.695448812694124</v>
      </c>
      <c r="L56">
        <v>12</v>
      </c>
      <c r="M56">
        <v>54.911999999999999</v>
      </c>
      <c r="N56">
        <v>10</v>
      </c>
      <c r="O56">
        <f t="shared" si="0"/>
        <v>5.4912000000000001</v>
      </c>
    </row>
    <row r="57" spans="1:15" x14ac:dyDescent="0.2">
      <c r="A57" t="s">
        <v>7</v>
      </c>
      <c r="B57" t="s">
        <v>55</v>
      </c>
      <c r="C57" t="s">
        <v>56</v>
      </c>
      <c r="D57" t="s">
        <v>22</v>
      </c>
      <c r="E57" t="s">
        <v>12</v>
      </c>
      <c r="F57">
        <v>1</v>
      </c>
      <c r="G57" s="2">
        <v>42662</v>
      </c>
      <c r="H57" s="2">
        <v>42663</v>
      </c>
      <c r="I57" s="2">
        <v>42683</v>
      </c>
      <c r="J57">
        <v>1304.4776666666667</v>
      </c>
      <c r="K57">
        <v>66.225446931561905</v>
      </c>
      <c r="L57">
        <v>16</v>
      </c>
      <c r="M57" s="5">
        <v>36.774000000000001</v>
      </c>
      <c r="N57" s="5">
        <v>9</v>
      </c>
      <c r="O57">
        <f t="shared" si="0"/>
        <v>4.0860000000000003</v>
      </c>
    </row>
    <row r="58" spans="1:15" x14ac:dyDescent="0.2">
      <c r="A58" t="s">
        <v>7</v>
      </c>
      <c r="B58" t="s">
        <v>55</v>
      </c>
      <c r="C58" t="s">
        <v>56</v>
      </c>
      <c r="D58" t="s">
        <v>22</v>
      </c>
      <c r="E58" t="s">
        <v>12</v>
      </c>
      <c r="F58">
        <v>2</v>
      </c>
      <c r="G58" s="2">
        <v>42662</v>
      </c>
      <c r="H58" s="2">
        <v>42663</v>
      </c>
      <c r="I58" s="2">
        <v>42683</v>
      </c>
      <c r="J58">
        <v>1319.1006666666667</v>
      </c>
      <c r="K58">
        <v>66.530844105335063</v>
      </c>
      <c r="L58">
        <v>15</v>
      </c>
      <c r="M58" s="5">
        <v>100.61</v>
      </c>
      <c r="N58" s="5">
        <v>16</v>
      </c>
      <c r="O58">
        <f t="shared" si="0"/>
        <v>6.288125</v>
      </c>
    </row>
    <row r="59" spans="1:15" x14ac:dyDescent="0.2">
      <c r="A59" t="s">
        <v>7</v>
      </c>
      <c r="B59" t="s">
        <v>55</v>
      </c>
      <c r="C59" t="s">
        <v>56</v>
      </c>
      <c r="D59" t="s">
        <v>22</v>
      </c>
      <c r="E59" t="s">
        <v>12</v>
      </c>
      <c r="F59">
        <v>3</v>
      </c>
      <c r="G59" s="2">
        <v>42662</v>
      </c>
      <c r="H59" s="2">
        <v>42663</v>
      </c>
      <c r="I59" s="2">
        <v>42683</v>
      </c>
      <c r="J59">
        <v>1930.231</v>
      </c>
      <c r="K59">
        <v>57.791988729306787</v>
      </c>
      <c r="L59">
        <v>16</v>
      </c>
      <c r="M59" s="5">
        <v>15.827999999999999</v>
      </c>
      <c r="N59" s="5">
        <v>6</v>
      </c>
      <c r="O59">
        <f t="shared" si="0"/>
        <v>2.6379999999999999</v>
      </c>
    </row>
    <row r="60" spans="1:15" x14ac:dyDescent="0.2">
      <c r="A60" t="s">
        <v>7</v>
      </c>
      <c r="B60" t="s">
        <v>55</v>
      </c>
      <c r="C60" t="s">
        <v>57</v>
      </c>
      <c r="D60" t="s">
        <v>17</v>
      </c>
      <c r="E60" t="s">
        <v>11</v>
      </c>
      <c r="F60">
        <v>1</v>
      </c>
      <c r="G60" s="2">
        <v>42662</v>
      </c>
      <c r="H60" s="2">
        <v>42663</v>
      </c>
      <c r="I60" s="2">
        <v>42683</v>
      </c>
      <c r="J60">
        <v>1708.3530000000001</v>
      </c>
      <c r="K60">
        <v>97.930566210548065</v>
      </c>
      <c r="L60">
        <v>30</v>
      </c>
      <c r="M60">
        <v>67.099999999999994</v>
      </c>
      <c r="N60">
        <v>10</v>
      </c>
      <c r="O60">
        <f t="shared" si="0"/>
        <v>6.7099999999999991</v>
      </c>
    </row>
    <row r="61" spans="1:15" x14ac:dyDescent="0.2">
      <c r="A61" t="s">
        <v>7</v>
      </c>
      <c r="B61" t="s">
        <v>55</v>
      </c>
      <c r="C61" t="s">
        <v>57</v>
      </c>
      <c r="D61" t="s">
        <v>17</v>
      </c>
      <c r="E61" t="s">
        <v>11</v>
      </c>
      <c r="F61">
        <v>2</v>
      </c>
      <c r="G61" s="2">
        <v>42662</v>
      </c>
      <c r="H61" s="2">
        <v>42663</v>
      </c>
      <c r="I61" s="2">
        <v>42683</v>
      </c>
      <c r="J61">
        <v>1687.3230000000001</v>
      </c>
      <c r="K61">
        <v>105.65345251824357</v>
      </c>
      <c r="L61">
        <v>45</v>
      </c>
      <c r="M61">
        <v>65.206000000000003</v>
      </c>
      <c r="N61">
        <v>10</v>
      </c>
      <c r="O61">
        <f t="shared" si="0"/>
        <v>6.5206</v>
      </c>
    </row>
    <row r="62" spans="1:15" x14ac:dyDescent="0.2">
      <c r="A62" t="s">
        <v>7</v>
      </c>
      <c r="B62" t="s">
        <v>55</v>
      </c>
      <c r="C62" t="s">
        <v>57</v>
      </c>
      <c r="D62" t="s">
        <v>17</v>
      </c>
      <c r="E62" t="s">
        <v>11</v>
      </c>
      <c r="F62">
        <v>3</v>
      </c>
      <c r="G62" s="2">
        <v>42662</v>
      </c>
      <c r="H62" s="2">
        <v>42663</v>
      </c>
      <c r="I62" s="2">
        <v>42683</v>
      </c>
      <c r="J62">
        <v>779.04766666666671</v>
      </c>
      <c r="K62">
        <v>110.61186624826081</v>
      </c>
      <c r="L62">
        <v>12</v>
      </c>
    </row>
    <row r="63" spans="1:15" x14ac:dyDescent="0.2">
      <c r="A63" t="s">
        <v>7</v>
      </c>
      <c r="B63" t="s">
        <v>55</v>
      </c>
      <c r="C63" t="s">
        <v>57</v>
      </c>
      <c r="D63" t="s">
        <v>17</v>
      </c>
      <c r="E63" t="s">
        <v>12</v>
      </c>
      <c r="F63">
        <v>1</v>
      </c>
      <c r="G63" s="2">
        <v>42662</v>
      </c>
      <c r="H63" s="2">
        <v>42663</v>
      </c>
      <c r="I63" s="2">
        <v>42683</v>
      </c>
      <c r="J63">
        <v>2450.7669999999998</v>
      </c>
      <c r="K63">
        <v>77.853875168561672</v>
      </c>
      <c r="L63">
        <v>13</v>
      </c>
      <c r="M63" s="5">
        <v>2.4319999999999999</v>
      </c>
      <c r="N63" s="5">
        <v>4</v>
      </c>
      <c r="O63">
        <f t="shared" si="0"/>
        <v>0.60799999999999998</v>
      </c>
    </row>
    <row r="64" spans="1:15" x14ac:dyDescent="0.2">
      <c r="A64" t="s">
        <v>7</v>
      </c>
      <c r="B64" t="s">
        <v>55</v>
      </c>
      <c r="C64" t="s">
        <v>57</v>
      </c>
      <c r="D64" t="s">
        <v>17</v>
      </c>
      <c r="E64" t="s">
        <v>12</v>
      </c>
      <c r="F64">
        <v>2</v>
      </c>
      <c r="G64" s="2">
        <v>42662</v>
      </c>
      <c r="H64" s="2">
        <v>42663</v>
      </c>
      <c r="I64" s="2">
        <v>42683</v>
      </c>
      <c r="J64">
        <v>1822.8050000000001</v>
      </c>
      <c r="K64">
        <v>57.744994003279551</v>
      </c>
      <c r="L64">
        <v>12</v>
      </c>
      <c r="M64" s="5">
        <v>82.876000000000005</v>
      </c>
      <c r="N64" s="5">
        <v>9</v>
      </c>
      <c r="O64">
        <f t="shared" si="0"/>
        <v>9.2084444444444458</v>
      </c>
    </row>
    <row r="65" spans="1:15" x14ac:dyDescent="0.2">
      <c r="A65" t="s">
        <v>7</v>
      </c>
      <c r="B65" t="s">
        <v>55</v>
      </c>
      <c r="C65" t="s">
        <v>57</v>
      </c>
      <c r="D65" t="s">
        <v>17</v>
      </c>
      <c r="E65" t="s">
        <v>12</v>
      </c>
      <c r="F65">
        <v>3</v>
      </c>
      <c r="G65" s="2">
        <v>42662</v>
      </c>
      <c r="H65" s="2">
        <v>42663</v>
      </c>
      <c r="I65" s="2">
        <v>42683</v>
      </c>
      <c r="J65">
        <v>2087.923666666667</v>
      </c>
      <c r="K65">
        <v>80.144951086587909</v>
      </c>
      <c r="L65">
        <v>10</v>
      </c>
      <c r="M65" s="5">
        <v>47.566000000000003</v>
      </c>
      <c r="N65" s="5">
        <v>10</v>
      </c>
      <c r="O65">
        <f t="shared" si="0"/>
        <v>4.7566000000000006</v>
      </c>
    </row>
    <row r="66" spans="1:15" x14ac:dyDescent="0.2">
      <c r="A66" t="s">
        <v>7</v>
      </c>
      <c r="B66" t="s">
        <v>55</v>
      </c>
      <c r="C66" t="s">
        <v>57</v>
      </c>
      <c r="D66" t="s">
        <v>17</v>
      </c>
      <c r="E66" t="s">
        <v>14</v>
      </c>
      <c r="F66">
        <v>1</v>
      </c>
      <c r="G66" s="2">
        <v>42662</v>
      </c>
      <c r="H66" s="2">
        <v>42663</v>
      </c>
      <c r="I66" s="2">
        <v>42683</v>
      </c>
      <c r="J66">
        <v>5353.2296666666671</v>
      </c>
      <c r="K66">
        <v>77.863467371844294</v>
      </c>
      <c r="L66">
        <v>20</v>
      </c>
      <c r="M66">
        <v>10.593999999999999</v>
      </c>
      <c r="N66">
        <v>20</v>
      </c>
      <c r="O66">
        <f t="shared" si="0"/>
        <v>0.52969999999999995</v>
      </c>
    </row>
    <row r="67" spans="1:15" x14ac:dyDescent="0.2">
      <c r="A67" t="s">
        <v>7</v>
      </c>
      <c r="B67" t="s">
        <v>50</v>
      </c>
      <c r="C67" t="s">
        <v>54</v>
      </c>
      <c r="D67" t="s">
        <v>29</v>
      </c>
      <c r="E67" t="s">
        <v>11</v>
      </c>
      <c r="F67">
        <v>1</v>
      </c>
      <c r="G67" s="2">
        <v>42660</v>
      </c>
      <c r="H67" s="2">
        <v>42661</v>
      </c>
      <c r="I67" s="2">
        <v>42683</v>
      </c>
      <c r="J67">
        <v>1486.1989999999998</v>
      </c>
      <c r="K67">
        <v>105.73240054640742</v>
      </c>
      <c r="L67">
        <v>9</v>
      </c>
      <c r="M67">
        <v>61.847999999999999</v>
      </c>
      <c r="N67">
        <v>10</v>
      </c>
      <c r="O67">
        <f t="shared" ref="O67:O130" si="1">M67/N67</f>
        <v>6.1848000000000001</v>
      </c>
    </row>
    <row r="68" spans="1:15" x14ac:dyDescent="0.2">
      <c r="A68" t="s">
        <v>7</v>
      </c>
      <c r="B68" t="s">
        <v>50</v>
      </c>
      <c r="C68" t="s">
        <v>54</v>
      </c>
      <c r="D68" t="s">
        <v>29</v>
      </c>
      <c r="E68" t="s">
        <v>11</v>
      </c>
      <c r="F68">
        <v>2</v>
      </c>
      <c r="G68" s="2">
        <v>42660</v>
      </c>
      <c r="H68" s="2">
        <v>42661</v>
      </c>
      <c r="I68" s="2">
        <v>42683</v>
      </c>
      <c r="J68">
        <v>2048.11</v>
      </c>
      <c r="K68">
        <v>117.83685246508652</v>
      </c>
      <c r="L68">
        <v>24</v>
      </c>
      <c r="M68">
        <v>32.853999999999999</v>
      </c>
      <c r="N68">
        <v>5</v>
      </c>
      <c r="O68">
        <f t="shared" si="1"/>
        <v>6.5708000000000002</v>
      </c>
    </row>
    <row r="69" spans="1:15" x14ac:dyDescent="0.2">
      <c r="A69" t="s">
        <v>7</v>
      </c>
      <c r="B69" t="s">
        <v>50</v>
      </c>
      <c r="C69" t="s">
        <v>54</v>
      </c>
      <c r="D69" t="s">
        <v>29</v>
      </c>
      <c r="E69" t="s">
        <v>11</v>
      </c>
      <c r="F69">
        <v>3</v>
      </c>
      <c r="G69" s="2">
        <v>42660</v>
      </c>
      <c r="H69" s="2">
        <v>42661</v>
      </c>
      <c r="I69" s="2">
        <v>42683</v>
      </c>
      <c r="J69">
        <v>906.66633333333323</v>
      </c>
      <c r="K69">
        <v>92.308644355408617</v>
      </c>
      <c r="L69">
        <v>13</v>
      </c>
    </row>
    <row r="70" spans="1:15" x14ac:dyDescent="0.2">
      <c r="A70" t="s">
        <v>7</v>
      </c>
      <c r="B70" t="s">
        <v>50</v>
      </c>
      <c r="C70" t="s">
        <v>54</v>
      </c>
      <c r="D70" t="s">
        <v>29</v>
      </c>
      <c r="E70" t="s">
        <v>12</v>
      </c>
      <c r="F70">
        <v>1</v>
      </c>
      <c r="G70" s="2">
        <v>42660</v>
      </c>
      <c r="H70" s="2">
        <v>42661</v>
      </c>
      <c r="I70" s="2">
        <v>42683</v>
      </c>
      <c r="J70">
        <v>1834.6096666666665</v>
      </c>
      <c r="K70">
        <v>120.01388128076377</v>
      </c>
      <c r="L70">
        <v>10</v>
      </c>
      <c r="M70" s="5">
        <v>42.771999999999998</v>
      </c>
      <c r="N70" s="5">
        <v>7</v>
      </c>
      <c r="O70">
        <f t="shared" si="1"/>
        <v>6.1102857142857143</v>
      </c>
    </row>
    <row r="71" spans="1:15" x14ac:dyDescent="0.2">
      <c r="A71" t="s">
        <v>7</v>
      </c>
      <c r="B71" t="s">
        <v>50</v>
      </c>
      <c r="C71" t="s">
        <v>54</v>
      </c>
      <c r="D71" t="s">
        <v>29</v>
      </c>
      <c r="E71" t="s">
        <v>12</v>
      </c>
      <c r="F71">
        <v>2</v>
      </c>
      <c r="G71" s="2">
        <v>42660</v>
      </c>
      <c r="H71" s="2">
        <v>42661</v>
      </c>
      <c r="I71" s="2">
        <v>42683</v>
      </c>
      <c r="J71">
        <v>1552.0596666666668</v>
      </c>
      <c r="K71">
        <v>100.07433979576815</v>
      </c>
      <c r="L71">
        <v>12</v>
      </c>
      <c r="M71" s="5">
        <v>156.91</v>
      </c>
      <c r="N71" s="5">
        <v>18</v>
      </c>
      <c r="O71">
        <f t="shared" si="1"/>
        <v>8.7172222222222224</v>
      </c>
    </row>
    <row r="72" spans="1:15" x14ac:dyDescent="0.2">
      <c r="A72" t="s">
        <v>7</v>
      </c>
      <c r="B72" t="s">
        <v>50</v>
      </c>
      <c r="C72" t="s">
        <v>54</v>
      </c>
      <c r="D72" t="s">
        <v>29</v>
      </c>
      <c r="E72" t="s">
        <v>12</v>
      </c>
      <c r="F72">
        <v>3</v>
      </c>
      <c r="G72" s="2">
        <v>42660</v>
      </c>
      <c r="H72" s="2">
        <v>42661</v>
      </c>
      <c r="I72" s="2">
        <v>42683</v>
      </c>
      <c r="J72">
        <v>1895.4726666666666</v>
      </c>
      <c r="K72">
        <v>77.058173320717103</v>
      </c>
      <c r="L72">
        <v>28</v>
      </c>
      <c r="M72" s="5">
        <v>50.218000000000004</v>
      </c>
      <c r="N72" s="5">
        <v>8</v>
      </c>
      <c r="O72">
        <f t="shared" si="1"/>
        <v>6.2772500000000004</v>
      </c>
    </row>
    <row r="73" spans="1:15" x14ac:dyDescent="0.2">
      <c r="A73" t="s">
        <v>7</v>
      </c>
      <c r="B73" t="s">
        <v>50</v>
      </c>
      <c r="C73" t="s">
        <v>51</v>
      </c>
      <c r="D73" t="s">
        <v>26</v>
      </c>
      <c r="E73" t="s">
        <v>11</v>
      </c>
      <c r="F73">
        <v>1</v>
      </c>
      <c r="G73" s="2">
        <v>42660</v>
      </c>
      <c r="H73" s="2">
        <v>42661</v>
      </c>
      <c r="I73" s="2">
        <v>42683</v>
      </c>
      <c r="J73">
        <v>1004.372</v>
      </c>
      <c r="K73">
        <v>95.218674577587947</v>
      </c>
      <c r="L73">
        <v>48</v>
      </c>
      <c r="M73">
        <v>28.001999999999999</v>
      </c>
      <c r="N73">
        <v>5</v>
      </c>
      <c r="O73">
        <f t="shared" si="1"/>
        <v>5.6003999999999996</v>
      </c>
    </row>
    <row r="74" spans="1:15" x14ac:dyDescent="0.2">
      <c r="A74" t="s">
        <v>7</v>
      </c>
      <c r="B74" t="s">
        <v>50</v>
      </c>
      <c r="C74" t="s">
        <v>51</v>
      </c>
      <c r="D74" t="s">
        <v>26</v>
      </c>
      <c r="E74" t="s">
        <v>11</v>
      </c>
      <c r="F74">
        <v>2</v>
      </c>
      <c r="G74" s="2">
        <v>42660</v>
      </c>
      <c r="H74" s="2">
        <v>42661</v>
      </c>
      <c r="I74" s="2">
        <v>42683</v>
      </c>
      <c r="J74">
        <v>538.52966666666669</v>
      </c>
      <c r="K74">
        <v>116.8390801427408</v>
      </c>
      <c r="L74">
        <v>16</v>
      </c>
      <c r="M74">
        <v>23.634</v>
      </c>
      <c r="N74">
        <v>5</v>
      </c>
      <c r="O74">
        <f t="shared" si="1"/>
        <v>4.7267999999999999</v>
      </c>
    </row>
    <row r="75" spans="1:15" x14ac:dyDescent="0.2">
      <c r="A75" t="s">
        <v>7</v>
      </c>
      <c r="B75" t="s">
        <v>50</v>
      </c>
      <c r="C75" t="s">
        <v>51</v>
      </c>
      <c r="D75" t="s">
        <v>26</v>
      </c>
      <c r="E75" t="s">
        <v>11</v>
      </c>
      <c r="F75">
        <v>3</v>
      </c>
      <c r="G75" s="2">
        <v>42660</v>
      </c>
      <c r="H75" s="2">
        <v>42661</v>
      </c>
      <c r="I75" s="2">
        <v>42683</v>
      </c>
      <c r="J75">
        <v>871.92700000000002</v>
      </c>
      <c r="K75">
        <v>93.95258387745038</v>
      </c>
      <c r="L75">
        <v>7</v>
      </c>
      <c r="M75">
        <v>64.304000000000002</v>
      </c>
      <c r="N75">
        <v>9</v>
      </c>
      <c r="O75">
        <f t="shared" si="1"/>
        <v>7.1448888888888895</v>
      </c>
    </row>
    <row r="76" spans="1:15" x14ac:dyDescent="0.2">
      <c r="A76" t="s">
        <v>7</v>
      </c>
      <c r="B76" t="s">
        <v>50</v>
      </c>
      <c r="C76" t="s">
        <v>51</v>
      </c>
      <c r="D76" t="s">
        <v>26</v>
      </c>
      <c r="E76" t="s">
        <v>12</v>
      </c>
      <c r="F76">
        <v>1</v>
      </c>
      <c r="G76" s="2">
        <v>42660</v>
      </c>
      <c r="H76" s="2">
        <v>42661</v>
      </c>
      <c r="I76" s="2">
        <v>42683</v>
      </c>
      <c r="J76">
        <v>1567.4733333333334</v>
      </c>
      <c r="K76">
        <v>83.535192914506908</v>
      </c>
      <c r="L76">
        <v>9</v>
      </c>
      <c r="M76" s="5">
        <v>29.806000000000001</v>
      </c>
      <c r="N76" s="5">
        <v>6</v>
      </c>
      <c r="O76">
        <f t="shared" si="1"/>
        <v>4.9676666666666671</v>
      </c>
    </row>
    <row r="77" spans="1:15" x14ac:dyDescent="0.2">
      <c r="A77" t="s">
        <v>7</v>
      </c>
      <c r="B77" t="s">
        <v>50</v>
      </c>
      <c r="C77" t="s">
        <v>51</v>
      </c>
      <c r="D77" t="s">
        <v>26</v>
      </c>
      <c r="E77" t="s">
        <v>12</v>
      </c>
      <c r="F77">
        <v>2</v>
      </c>
      <c r="G77" s="2">
        <v>42660</v>
      </c>
      <c r="H77" s="2">
        <v>42661</v>
      </c>
      <c r="I77" s="2">
        <v>42683</v>
      </c>
      <c r="J77">
        <v>3028.862333333333</v>
      </c>
      <c r="K77">
        <v>80.524074641713128</v>
      </c>
      <c r="L77">
        <v>11</v>
      </c>
    </row>
    <row r="78" spans="1:15" x14ac:dyDescent="0.2">
      <c r="A78" t="s">
        <v>7</v>
      </c>
      <c r="B78" t="s">
        <v>50</v>
      </c>
      <c r="C78" t="s">
        <v>51</v>
      </c>
      <c r="D78" t="s">
        <v>26</v>
      </c>
      <c r="E78" t="s">
        <v>12</v>
      </c>
      <c r="F78">
        <v>3</v>
      </c>
      <c r="G78" s="2">
        <v>42660</v>
      </c>
      <c r="H78" s="2">
        <v>42661</v>
      </c>
      <c r="I78" s="2">
        <v>42683</v>
      </c>
      <c r="J78">
        <v>2015.6273333333331</v>
      </c>
      <c r="K78">
        <v>77.095777557906032</v>
      </c>
      <c r="L78">
        <v>17</v>
      </c>
    </row>
    <row r="79" spans="1:15" x14ac:dyDescent="0.2">
      <c r="A79" t="s">
        <v>7</v>
      </c>
      <c r="B79" t="s">
        <v>50</v>
      </c>
      <c r="C79" t="s">
        <v>51</v>
      </c>
      <c r="D79" t="s">
        <v>26</v>
      </c>
      <c r="E79" t="s">
        <v>13</v>
      </c>
      <c r="F79">
        <v>1</v>
      </c>
      <c r="G79" s="2">
        <v>42660</v>
      </c>
      <c r="H79" s="2">
        <v>42661</v>
      </c>
      <c r="I79" s="2">
        <v>42683</v>
      </c>
      <c r="J79">
        <v>140.76566666666668</v>
      </c>
      <c r="K79">
        <v>49.061421018413171</v>
      </c>
      <c r="L79">
        <v>100</v>
      </c>
      <c r="M79">
        <v>15.742000000000001</v>
      </c>
      <c r="N79">
        <v>6</v>
      </c>
      <c r="O79">
        <f t="shared" si="1"/>
        <v>2.6236666666666668</v>
      </c>
    </row>
    <row r="80" spans="1:15" x14ac:dyDescent="0.2">
      <c r="A80" t="s">
        <v>7</v>
      </c>
      <c r="B80" t="s">
        <v>50</v>
      </c>
      <c r="C80" t="s">
        <v>51</v>
      </c>
      <c r="D80" t="s">
        <v>26</v>
      </c>
      <c r="E80" t="s">
        <v>13</v>
      </c>
      <c r="F80">
        <v>2</v>
      </c>
      <c r="G80" s="2">
        <v>42660</v>
      </c>
      <c r="H80" s="2">
        <v>42661</v>
      </c>
      <c r="I80" s="2">
        <v>42683</v>
      </c>
      <c r="J80">
        <v>129.827</v>
      </c>
      <c r="K80">
        <v>45.086311194386553</v>
      </c>
      <c r="L80">
        <v>40</v>
      </c>
      <c r="M80">
        <v>17.507999999999999</v>
      </c>
      <c r="N80">
        <v>8</v>
      </c>
      <c r="O80">
        <f t="shared" si="1"/>
        <v>2.1884999999999999</v>
      </c>
    </row>
    <row r="81" spans="1:15" x14ac:dyDescent="0.2">
      <c r="A81" t="s">
        <v>7</v>
      </c>
      <c r="B81" t="s">
        <v>50</v>
      </c>
      <c r="C81" t="s">
        <v>51</v>
      </c>
      <c r="D81" t="s">
        <v>26</v>
      </c>
      <c r="E81" t="s">
        <v>13</v>
      </c>
      <c r="F81">
        <v>3</v>
      </c>
      <c r="G81" s="2">
        <v>42660</v>
      </c>
      <c r="H81" s="2">
        <v>42661</v>
      </c>
      <c r="I81" s="2">
        <v>42683</v>
      </c>
      <c r="J81">
        <v>88.261666666666656</v>
      </c>
      <c r="K81">
        <v>45.329315898295526</v>
      </c>
      <c r="L81">
        <v>225</v>
      </c>
    </row>
    <row r="82" spans="1:15" x14ac:dyDescent="0.2">
      <c r="A82" t="s">
        <v>7</v>
      </c>
      <c r="B82" t="s">
        <v>50</v>
      </c>
      <c r="C82" t="s">
        <v>51</v>
      </c>
      <c r="D82" t="s">
        <v>26</v>
      </c>
      <c r="E82" t="s">
        <v>14</v>
      </c>
      <c r="F82">
        <v>1</v>
      </c>
      <c r="G82" s="2">
        <v>42660</v>
      </c>
      <c r="H82" s="2">
        <v>42661</v>
      </c>
      <c r="I82" s="2">
        <v>42683</v>
      </c>
      <c r="J82">
        <v>3247.6743333333338</v>
      </c>
      <c r="K82">
        <v>78.415759234529801</v>
      </c>
      <c r="L82">
        <v>18</v>
      </c>
      <c r="M82">
        <v>18.54</v>
      </c>
      <c r="N82">
        <v>20</v>
      </c>
      <c r="O82">
        <f t="shared" si="1"/>
        <v>0.92699999999999994</v>
      </c>
    </row>
    <row r="83" spans="1:15" x14ac:dyDescent="0.2">
      <c r="A83" t="s">
        <v>7</v>
      </c>
      <c r="B83" t="s">
        <v>50</v>
      </c>
      <c r="C83" t="s">
        <v>51</v>
      </c>
      <c r="D83" t="s">
        <v>26</v>
      </c>
      <c r="E83" t="s">
        <v>14</v>
      </c>
      <c r="F83">
        <v>2</v>
      </c>
      <c r="G83" s="2">
        <v>42660</v>
      </c>
      <c r="H83" s="2">
        <v>42661</v>
      </c>
      <c r="I83" s="2">
        <v>42683</v>
      </c>
      <c r="J83">
        <v>3261.4316666666668</v>
      </c>
      <c r="K83">
        <v>70.558405443654394</v>
      </c>
      <c r="L83">
        <v>17</v>
      </c>
    </row>
    <row r="84" spans="1:15" x14ac:dyDescent="0.2">
      <c r="A84" t="s">
        <v>7</v>
      </c>
      <c r="B84" t="s">
        <v>50</v>
      </c>
      <c r="C84" t="s">
        <v>51</v>
      </c>
      <c r="D84" t="s">
        <v>26</v>
      </c>
      <c r="E84" t="s">
        <v>15</v>
      </c>
      <c r="F84">
        <v>1</v>
      </c>
      <c r="G84" s="2">
        <v>42660</v>
      </c>
      <c r="H84" s="2">
        <v>42661</v>
      </c>
      <c r="I84" s="2">
        <v>42683</v>
      </c>
      <c r="J84">
        <v>898.14566666666678</v>
      </c>
      <c r="K84">
        <v>138.0978901967037</v>
      </c>
      <c r="L84">
        <v>4</v>
      </c>
      <c r="M84">
        <v>16</v>
      </c>
      <c r="N84">
        <v>30</v>
      </c>
      <c r="O84">
        <f t="shared" si="1"/>
        <v>0.53333333333333333</v>
      </c>
    </row>
    <row r="85" spans="1:15" x14ac:dyDescent="0.2">
      <c r="A85" t="s">
        <v>7</v>
      </c>
      <c r="B85" t="s">
        <v>50</v>
      </c>
      <c r="C85" t="s">
        <v>51</v>
      </c>
      <c r="D85" t="s">
        <v>26</v>
      </c>
      <c r="E85" t="s">
        <v>15</v>
      </c>
      <c r="F85">
        <v>2</v>
      </c>
      <c r="G85" s="2">
        <v>42660</v>
      </c>
      <c r="H85" s="2">
        <v>42661</v>
      </c>
      <c r="I85" s="2">
        <v>42683</v>
      </c>
      <c r="J85">
        <v>553.09533333333331</v>
      </c>
      <c r="K85">
        <v>116.62641282251349</v>
      </c>
      <c r="L85">
        <v>3</v>
      </c>
      <c r="M85">
        <v>18.61</v>
      </c>
      <c r="N85">
        <v>30</v>
      </c>
      <c r="O85">
        <f t="shared" si="1"/>
        <v>0.62033333333333329</v>
      </c>
    </row>
    <row r="86" spans="1:15" x14ac:dyDescent="0.2">
      <c r="A86" t="s">
        <v>7</v>
      </c>
      <c r="B86" t="s">
        <v>50</v>
      </c>
      <c r="C86" t="s">
        <v>51</v>
      </c>
      <c r="D86" t="s">
        <v>26</v>
      </c>
      <c r="E86" t="s">
        <v>15</v>
      </c>
      <c r="F86">
        <v>3</v>
      </c>
      <c r="G86" s="2">
        <v>42660</v>
      </c>
      <c r="H86" s="2">
        <v>42661</v>
      </c>
      <c r="I86" s="2">
        <v>42683</v>
      </c>
      <c r="J86">
        <v>1301.8593333333331</v>
      </c>
      <c r="K86">
        <v>107.46452087470435</v>
      </c>
      <c r="L86">
        <v>10</v>
      </c>
    </row>
    <row r="87" spans="1:15" x14ac:dyDescent="0.2">
      <c r="A87" t="s">
        <v>7</v>
      </c>
      <c r="B87" t="s">
        <v>50</v>
      </c>
      <c r="C87" t="s">
        <v>53</v>
      </c>
      <c r="D87" t="s">
        <v>23</v>
      </c>
      <c r="E87" t="s">
        <v>11</v>
      </c>
      <c r="F87">
        <v>1</v>
      </c>
      <c r="G87" s="2">
        <v>42660</v>
      </c>
      <c r="H87" s="2">
        <v>42661</v>
      </c>
      <c r="I87" s="2">
        <v>42683</v>
      </c>
      <c r="J87">
        <v>471.41200000000003</v>
      </c>
      <c r="K87">
        <v>90.144157586878009</v>
      </c>
      <c r="L87">
        <v>18</v>
      </c>
      <c r="M87">
        <v>22.852</v>
      </c>
      <c r="N87">
        <v>3</v>
      </c>
      <c r="O87">
        <f t="shared" si="1"/>
        <v>7.6173333333333337</v>
      </c>
    </row>
    <row r="88" spans="1:15" x14ac:dyDescent="0.2">
      <c r="A88" t="s">
        <v>7</v>
      </c>
      <c r="B88" t="s">
        <v>50</v>
      </c>
      <c r="C88" t="s">
        <v>53</v>
      </c>
      <c r="D88" t="s">
        <v>23</v>
      </c>
      <c r="E88" t="s">
        <v>12</v>
      </c>
      <c r="F88">
        <v>1</v>
      </c>
      <c r="G88" s="2">
        <v>42660</v>
      </c>
      <c r="H88" s="2">
        <v>42661</v>
      </c>
      <c r="I88" s="2">
        <v>42683</v>
      </c>
      <c r="J88">
        <v>3485.4513333333339</v>
      </c>
      <c r="K88">
        <v>67.039128649734323</v>
      </c>
      <c r="L88">
        <v>14</v>
      </c>
      <c r="M88" s="5">
        <v>13.696</v>
      </c>
      <c r="N88" s="5">
        <v>3</v>
      </c>
      <c r="O88">
        <f t="shared" si="1"/>
        <v>4.5653333333333332</v>
      </c>
    </row>
    <row r="89" spans="1:15" x14ac:dyDescent="0.2">
      <c r="A89" t="s">
        <v>7</v>
      </c>
      <c r="B89" t="s">
        <v>50</v>
      </c>
      <c r="C89" t="s">
        <v>53</v>
      </c>
      <c r="D89" t="s">
        <v>23</v>
      </c>
      <c r="E89" t="s">
        <v>12</v>
      </c>
      <c r="F89">
        <v>2</v>
      </c>
      <c r="G89" s="2">
        <v>42660</v>
      </c>
      <c r="H89" s="2">
        <v>42661</v>
      </c>
      <c r="I89" s="2">
        <v>42683</v>
      </c>
      <c r="J89">
        <v>2212.4670000000001</v>
      </c>
      <c r="K89">
        <v>53.242367594279436</v>
      </c>
      <c r="L89">
        <v>21</v>
      </c>
      <c r="M89" s="5">
        <v>67.744</v>
      </c>
      <c r="N89" s="5">
        <v>7</v>
      </c>
      <c r="O89">
        <f t="shared" si="1"/>
        <v>9.6777142857142859</v>
      </c>
    </row>
    <row r="90" spans="1:15" x14ac:dyDescent="0.2">
      <c r="A90" t="s">
        <v>7</v>
      </c>
      <c r="B90" t="s">
        <v>50</v>
      </c>
      <c r="C90" t="s">
        <v>53</v>
      </c>
      <c r="D90" t="s">
        <v>23</v>
      </c>
      <c r="E90" t="s">
        <v>12</v>
      </c>
      <c r="F90">
        <v>3</v>
      </c>
      <c r="G90" s="2">
        <v>42660</v>
      </c>
      <c r="H90" s="2">
        <v>42661</v>
      </c>
      <c r="I90" s="2">
        <v>42683</v>
      </c>
      <c r="J90">
        <v>1878.6409999999996</v>
      </c>
      <c r="K90">
        <v>57.770428993162604</v>
      </c>
      <c r="L90">
        <v>16</v>
      </c>
      <c r="M90" s="5">
        <v>109.572</v>
      </c>
      <c r="N90" s="5">
        <v>12</v>
      </c>
      <c r="O90">
        <f t="shared" si="1"/>
        <v>9.1310000000000002</v>
      </c>
    </row>
    <row r="91" spans="1:15" x14ac:dyDescent="0.2">
      <c r="A91" t="s">
        <v>7</v>
      </c>
      <c r="B91" t="s">
        <v>50</v>
      </c>
      <c r="C91" t="s">
        <v>53</v>
      </c>
      <c r="D91" t="s">
        <v>23</v>
      </c>
      <c r="E91" t="s">
        <v>14</v>
      </c>
      <c r="F91">
        <v>1</v>
      </c>
      <c r="G91" s="2">
        <v>42660</v>
      </c>
      <c r="H91" s="2">
        <v>42661</v>
      </c>
      <c r="I91" s="2">
        <v>42683</v>
      </c>
      <c r="J91">
        <v>2609.6689999999999</v>
      </c>
      <c r="K91">
        <v>90.046202330455017</v>
      </c>
      <c r="L91">
        <v>15</v>
      </c>
      <c r="M91">
        <v>14.246</v>
      </c>
      <c r="N91">
        <v>20</v>
      </c>
      <c r="O91">
        <f t="shared" si="1"/>
        <v>0.71230000000000004</v>
      </c>
    </row>
    <row r="92" spans="1:15" x14ac:dyDescent="0.2">
      <c r="A92" t="s">
        <v>7</v>
      </c>
      <c r="B92" t="s">
        <v>50</v>
      </c>
      <c r="C92" t="s">
        <v>53</v>
      </c>
      <c r="D92" t="s">
        <v>23</v>
      </c>
      <c r="E92" t="s">
        <v>14</v>
      </c>
      <c r="F92">
        <v>2</v>
      </c>
      <c r="G92" s="2">
        <v>42660</v>
      </c>
      <c r="H92" s="2">
        <v>42661</v>
      </c>
      <c r="I92" s="2">
        <v>42683</v>
      </c>
      <c r="J92">
        <v>2758.6216666666664</v>
      </c>
      <c r="K92">
        <v>74.132101714185907</v>
      </c>
      <c r="L92">
        <v>15</v>
      </c>
      <c r="M92">
        <v>10.119999999999999</v>
      </c>
      <c r="N92">
        <v>20</v>
      </c>
      <c r="O92">
        <f t="shared" si="1"/>
        <v>0.50600000000000001</v>
      </c>
    </row>
    <row r="93" spans="1:15" x14ac:dyDescent="0.2">
      <c r="A93" t="s">
        <v>7</v>
      </c>
      <c r="B93" t="s">
        <v>50</v>
      </c>
      <c r="C93" t="s">
        <v>53</v>
      </c>
      <c r="D93" t="s">
        <v>23</v>
      </c>
      <c r="E93" t="s">
        <v>14</v>
      </c>
      <c r="F93">
        <v>3</v>
      </c>
      <c r="G93" s="2">
        <v>42660</v>
      </c>
      <c r="H93" s="2">
        <v>42661</v>
      </c>
      <c r="I93" s="2">
        <v>42683</v>
      </c>
      <c r="J93">
        <v>3173.6456666666668</v>
      </c>
      <c r="K93">
        <v>91.118896389797442</v>
      </c>
      <c r="L93">
        <v>13</v>
      </c>
      <c r="M93">
        <v>12.804</v>
      </c>
      <c r="N93">
        <v>20</v>
      </c>
      <c r="O93">
        <f t="shared" si="1"/>
        <v>0.64019999999999999</v>
      </c>
    </row>
    <row r="94" spans="1:15" x14ac:dyDescent="0.2">
      <c r="A94" t="s">
        <v>7</v>
      </c>
      <c r="B94" t="s">
        <v>50</v>
      </c>
      <c r="C94" t="s">
        <v>52</v>
      </c>
      <c r="D94" t="s">
        <v>10</v>
      </c>
      <c r="E94" t="s">
        <v>11</v>
      </c>
      <c r="F94">
        <v>1</v>
      </c>
      <c r="G94" s="2">
        <v>42660</v>
      </c>
      <c r="H94" s="2">
        <v>42661</v>
      </c>
      <c r="I94" s="2">
        <v>42683</v>
      </c>
      <c r="J94">
        <v>621.79300000000001</v>
      </c>
      <c r="K94">
        <v>132.57296463164701</v>
      </c>
      <c r="L94">
        <v>14</v>
      </c>
    </row>
    <row r="95" spans="1:15" x14ac:dyDescent="0.2">
      <c r="A95" t="s">
        <v>7</v>
      </c>
      <c r="B95" t="s">
        <v>50</v>
      </c>
      <c r="C95" t="s">
        <v>52</v>
      </c>
      <c r="D95" t="s">
        <v>10</v>
      </c>
      <c r="E95" t="s">
        <v>11</v>
      </c>
      <c r="F95">
        <v>2</v>
      </c>
      <c r="G95" s="2">
        <v>42660</v>
      </c>
      <c r="H95" s="2">
        <v>42661</v>
      </c>
      <c r="I95" s="2">
        <v>42683</v>
      </c>
      <c r="J95">
        <v>455.36066666666665</v>
      </c>
      <c r="K95">
        <v>115.24717620934446</v>
      </c>
      <c r="L95">
        <v>20</v>
      </c>
    </row>
    <row r="96" spans="1:15" x14ac:dyDescent="0.2">
      <c r="A96" t="s">
        <v>7</v>
      </c>
      <c r="B96" t="s">
        <v>50</v>
      </c>
      <c r="C96" t="s">
        <v>52</v>
      </c>
      <c r="D96" t="s">
        <v>10</v>
      </c>
      <c r="E96" t="s">
        <v>11</v>
      </c>
      <c r="F96">
        <v>3</v>
      </c>
      <c r="G96" s="2">
        <v>42660</v>
      </c>
      <c r="H96" s="2">
        <v>42661</v>
      </c>
      <c r="I96" s="2">
        <v>42683</v>
      </c>
      <c r="J96">
        <v>495.64099999999991</v>
      </c>
      <c r="K96">
        <v>114.62989667597515</v>
      </c>
      <c r="L96">
        <v>10</v>
      </c>
    </row>
    <row r="97" spans="1:15" x14ac:dyDescent="0.2">
      <c r="A97" t="s">
        <v>7</v>
      </c>
      <c r="B97" t="s">
        <v>50</v>
      </c>
      <c r="C97" t="s">
        <v>52</v>
      </c>
      <c r="D97" t="s">
        <v>10</v>
      </c>
      <c r="E97" t="s">
        <v>12</v>
      </c>
      <c r="F97">
        <v>1</v>
      </c>
      <c r="G97" s="2">
        <v>42660</v>
      </c>
      <c r="H97" s="2">
        <v>42661</v>
      </c>
      <c r="I97" s="2">
        <v>42683</v>
      </c>
      <c r="J97">
        <v>1683.3433333333332</v>
      </c>
      <c r="K97">
        <v>69.581312362229156</v>
      </c>
      <c r="L97">
        <v>18</v>
      </c>
      <c r="M97" s="5">
        <v>50.02</v>
      </c>
      <c r="N97" s="5">
        <v>11</v>
      </c>
      <c r="O97">
        <f t="shared" si="1"/>
        <v>4.5472727272727278</v>
      </c>
    </row>
    <row r="98" spans="1:15" x14ac:dyDescent="0.2">
      <c r="A98" t="s">
        <v>7</v>
      </c>
      <c r="B98" t="s">
        <v>50</v>
      </c>
      <c r="C98" t="s">
        <v>52</v>
      </c>
      <c r="D98" t="s">
        <v>10</v>
      </c>
      <c r="E98" t="s">
        <v>12</v>
      </c>
      <c r="F98">
        <v>2</v>
      </c>
      <c r="G98" s="2">
        <v>42660</v>
      </c>
      <c r="H98" s="2">
        <v>42661</v>
      </c>
      <c r="I98" s="2">
        <v>42683</v>
      </c>
      <c r="J98">
        <v>1036.8073333333332</v>
      </c>
      <c r="K98">
        <v>62.334244650626687</v>
      </c>
      <c r="L98">
        <v>23</v>
      </c>
    </row>
    <row r="99" spans="1:15" x14ac:dyDescent="0.2">
      <c r="A99" t="s">
        <v>7</v>
      </c>
      <c r="B99" t="s">
        <v>50</v>
      </c>
      <c r="C99" t="s">
        <v>52</v>
      </c>
      <c r="D99" t="s">
        <v>10</v>
      </c>
      <c r="E99" t="s">
        <v>12</v>
      </c>
      <c r="F99">
        <v>3</v>
      </c>
      <c r="G99" s="2">
        <v>42660</v>
      </c>
      <c r="H99" s="2">
        <v>42661</v>
      </c>
      <c r="I99" s="2">
        <v>42683</v>
      </c>
      <c r="J99">
        <v>1591.559</v>
      </c>
      <c r="K99">
        <v>65.090013861534246</v>
      </c>
      <c r="L99">
        <v>24</v>
      </c>
    </row>
    <row r="100" spans="1:15" x14ac:dyDescent="0.2">
      <c r="A100" t="s">
        <v>7</v>
      </c>
      <c r="B100" t="s">
        <v>50</v>
      </c>
      <c r="C100" t="s">
        <v>52</v>
      </c>
      <c r="D100" t="s">
        <v>10</v>
      </c>
      <c r="E100" t="s">
        <v>14</v>
      </c>
      <c r="F100">
        <v>1</v>
      </c>
      <c r="G100" s="2">
        <v>42660</v>
      </c>
      <c r="H100" s="2">
        <v>42661</v>
      </c>
      <c r="I100" s="2">
        <v>42683</v>
      </c>
      <c r="J100">
        <v>2553.0426666666667</v>
      </c>
      <c r="K100">
        <v>73.941165516009164</v>
      </c>
      <c r="L100">
        <v>40</v>
      </c>
      <c r="M100" s="5">
        <v>25.027999999999999</v>
      </c>
      <c r="N100" s="5">
        <v>30</v>
      </c>
      <c r="O100">
        <f t="shared" si="1"/>
        <v>0.8342666666666666</v>
      </c>
    </row>
    <row r="101" spans="1:15" x14ac:dyDescent="0.2">
      <c r="A101" t="s">
        <v>7</v>
      </c>
      <c r="B101" t="s">
        <v>50</v>
      </c>
      <c r="C101" t="s">
        <v>52</v>
      </c>
      <c r="D101" t="s">
        <v>10</v>
      </c>
      <c r="E101" t="s">
        <v>14</v>
      </c>
      <c r="F101">
        <v>2</v>
      </c>
      <c r="G101" s="2">
        <v>42660</v>
      </c>
      <c r="H101" s="2">
        <v>42661</v>
      </c>
      <c r="I101" s="2">
        <v>42683</v>
      </c>
      <c r="J101">
        <v>2478.0709999999999</v>
      </c>
      <c r="K101">
        <v>64.045327363682873</v>
      </c>
      <c r="L101">
        <v>17</v>
      </c>
    </row>
    <row r="102" spans="1:15" x14ac:dyDescent="0.2">
      <c r="A102" t="s">
        <v>7</v>
      </c>
      <c r="B102" t="s">
        <v>50</v>
      </c>
      <c r="C102" t="s">
        <v>52</v>
      </c>
      <c r="D102" t="s">
        <v>10</v>
      </c>
      <c r="E102" t="s">
        <v>14</v>
      </c>
      <c r="F102">
        <v>3</v>
      </c>
      <c r="G102" s="2">
        <v>42660</v>
      </c>
      <c r="H102" s="2">
        <v>42661</v>
      </c>
      <c r="I102" s="2">
        <v>42683</v>
      </c>
      <c r="J102">
        <v>3764.4503333333337</v>
      </c>
      <c r="K102">
        <v>85.825540507371784</v>
      </c>
      <c r="L102">
        <v>15</v>
      </c>
    </row>
    <row r="103" spans="1:15" x14ac:dyDescent="0.2">
      <c r="A103" t="s">
        <v>7</v>
      </c>
      <c r="B103" t="s">
        <v>50</v>
      </c>
      <c r="C103" t="s">
        <v>108</v>
      </c>
      <c r="D103" t="s">
        <v>22</v>
      </c>
      <c r="E103" t="s">
        <v>14</v>
      </c>
      <c r="F103">
        <v>1</v>
      </c>
      <c r="G103" s="2">
        <v>42660</v>
      </c>
      <c r="H103" s="2">
        <v>42661</v>
      </c>
      <c r="I103" s="2">
        <v>42683</v>
      </c>
      <c r="J103">
        <v>2477.3473333333332</v>
      </c>
      <c r="K103">
        <v>64.262523339632779</v>
      </c>
      <c r="L103">
        <v>27</v>
      </c>
    </row>
    <row r="104" spans="1:15" x14ac:dyDescent="0.2">
      <c r="A104" t="s">
        <v>7</v>
      </c>
      <c r="B104" t="s">
        <v>50</v>
      </c>
      <c r="C104" t="s">
        <v>108</v>
      </c>
      <c r="D104" t="s">
        <v>22</v>
      </c>
      <c r="E104" t="s">
        <v>14</v>
      </c>
      <c r="F104">
        <v>2</v>
      </c>
      <c r="G104" s="2">
        <v>42660</v>
      </c>
      <c r="H104" s="2">
        <v>42661</v>
      </c>
      <c r="I104" s="2">
        <v>42683</v>
      </c>
      <c r="J104">
        <v>2295.902</v>
      </c>
      <c r="K104">
        <v>64.217474965379765</v>
      </c>
      <c r="L104">
        <v>24</v>
      </c>
    </row>
    <row r="105" spans="1:15" x14ac:dyDescent="0.2">
      <c r="A105" t="s">
        <v>7</v>
      </c>
      <c r="B105" t="s">
        <v>50</v>
      </c>
      <c r="C105" t="s">
        <v>108</v>
      </c>
      <c r="D105" t="s">
        <v>22</v>
      </c>
      <c r="E105" t="s">
        <v>14</v>
      </c>
      <c r="F105">
        <v>3</v>
      </c>
      <c r="G105" s="2">
        <v>42660</v>
      </c>
      <c r="H105" s="2">
        <v>42661</v>
      </c>
      <c r="I105" s="2">
        <v>42683</v>
      </c>
      <c r="J105">
        <v>6145.2249999999995</v>
      </c>
      <c r="K105">
        <v>73.244946118679863</v>
      </c>
      <c r="L105">
        <v>13</v>
      </c>
    </row>
    <row r="106" spans="1:15" x14ac:dyDescent="0.2">
      <c r="A106" t="s">
        <v>7</v>
      </c>
      <c r="B106" t="s">
        <v>50</v>
      </c>
      <c r="C106" t="s">
        <v>108</v>
      </c>
      <c r="D106" t="s">
        <v>22</v>
      </c>
      <c r="E106" t="s">
        <v>12</v>
      </c>
      <c r="F106">
        <v>1</v>
      </c>
      <c r="G106" s="2">
        <v>42660</v>
      </c>
      <c r="H106" s="2">
        <v>42661</v>
      </c>
      <c r="I106" s="2">
        <v>42683</v>
      </c>
      <c r="J106">
        <v>1925.6710000000003</v>
      </c>
      <c r="K106">
        <v>59.806358896214867</v>
      </c>
      <c r="L106">
        <v>12</v>
      </c>
      <c r="M106" s="5">
        <v>142.172</v>
      </c>
      <c r="N106" s="5">
        <v>20</v>
      </c>
      <c r="O106">
        <f t="shared" si="1"/>
        <v>7.1086</v>
      </c>
    </row>
    <row r="107" spans="1:15" x14ac:dyDescent="0.2">
      <c r="A107" t="s">
        <v>7</v>
      </c>
      <c r="B107" t="s">
        <v>50</v>
      </c>
      <c r="C107" t="s">
        <v>108</v>
      </c>
      <c r="D107" t="s">
        <v>22</v>
      </c>
      <c r="E107" t="s">
        <v>12</v>
      </c>
      <c r="F107">
        <v>2</v>
      </c>
      <c r="G107" s="2">
        <v>42660</v>
      </c>
      <c r="H107" s="2">
        <v>42661</v>
      </c>
      <c r="I107" s="2">
        <v>42683</v>
      </c>
      <c r="J107">
        <v>1967.9213333333335</v>
      </c>
      <c r="K107">
        <v>65.297773245100487</v>
      </c>
      <c r="L107">
        <v>19</v>
      </c>
      <c r="M107" s="5">
        <v>121.952</v>
      </c>
      <c r="N107" s="5">
        <v>15</v>
      </c>
      <c r="O107">
        <f t="shared" si="1"/>
        <v>8.1301333333333332</v>
      </c>
    </row>
    <row r="108" spans="1:15" x14ac:dyDescent="0.2">
      <c r="A108" t="s">
        <v>7</v>
      </c>
      <c r="B108" t="s">
        <v>50</v>
      </c>
      <c r="C108" t="s">
        <v>108</v>
      </c>
      <c r="D108" t="s">
        <v>22</v>
      </c>
      <c r="E108" t="s">
        <v>12</v>
      </c>
      <c r="F108">
        <v>3</v>
      </c>
      <c r="G108" s="2">
        <v>42660</v>
      </c>
      <c r="H108" s="2">
        <v>42661</v>
      </c>
      <c r="I108" s="2">
        <v>42683</v>
      </c>
      <c r="J108">
        <v>1970.9869999999999</v>
      </c>
      <c r="K108">
        <v>60.582930668309892</v>
      </c>
      <c r="L108">
        <v>16</v>
      </c>
      <c r="M108" s="5">
        <v>23.724</v>
      </c>
      <c r="N108" s="5">
        <v>30</v>
      </c>
      <c r="O108">
        <f t="shared" si="1"/>
        <v>0.79080000000000006</v>
      </c>
    </row>
    <row r="109" spans="1:15" x14ac:dyDescent="0.2">
      <c r="A109" t="s">
        <v>7</v>
      </c>
      <c r="B109" t="s">
        <v>50</v>
      </c>
      <c r="C109" t="s">
        <v>108</v>
      </c>
      <c r="D109" t="s">
        <v>22</v>
      </c>
      <c r="E109" t="s">
        <v>11</v>
      </c>
      <c r="F109">
        <v>1</v>
      </c>
      <c r="G109" s="2">
        <v>42660</v>
      </c>
      <c r="H109" s="2">
        <v>42661</v>
      </c>
      <c r="I109" s="2">
        <v>42683</v>
      </c>
      <c r="J109">
        <v>1149.7459999999999</v>
      </c>
      <c r="K109">
        <v>106.7387677998687</v>
      </c>
      <c r="L109">
        <v>22</v>
      </c>
      <c r="M109">
        <v>48.305999999999997</v>
      </c>
      <c r="N109">
        <v>5</v>
      </c>
      <c r="O109">
        <f t="shared" si="1"/>
        <v>9.6611999999999991</v>
      </c>
    </row>
    <row r="110" spans="1:15" x14ac:dyDescent="0.2">
      <c r="A110" t="s">
        <v>7</v>
      </c>
      <c r="B110" t="s">
        <v>50</v>
      </c>
      <c r="C110" t="s">
        <v>108</v>
      </c>
      <c r="D110" t="s">
        <v>22</v>
      </c>
      <c r="E110" t="s">
        <v>11</v>
      </c>
      <c r="F110">
        <v>2</v>
      </c>
      <c r="G110" s="2">
        <v>42660</v>
      </c>
      <c r="H110" s="2">
        <v>42661</v>
      </c>
      <c r="I110" s="2">
        <v>42683</v>
      </c>
      <c r="J110">
        <v>597.29766666666671</v>
      </c>
      <c r="K110">
        <v>93.310762375618239</v>
      </c>
      <c r="L110">
        <v>12</v>
      </c>
      <c r="M110">
        <v>60.503999999999998</v>
      </c>
      <c r="N110">
        <v>10</v>
      </c>
      <c r="O110">
        <f t="shared" si="1"/>
        <v>6.0503999999999998</v>
      </c>
    </row>
    <row r="111" spans="1:15" x14ac:dyDescent="0.2">
      <c r="A111" t="s">
        <v>7</v>
      </c>
      <c r="B111" t="s">
        <v>50</v>
      </c>
      <c r="C111" t="s">
        <v>108</v>
      </c>
      <c r="D111" t="s">
        <v>22</v>
      </c>
      <c r="E111" t="s">
        <v>11</v>
      </c>
      <c r="F111">
        <v>3</v>
      </c>
      <c r="G111" s="2">
        <v>42660</v>
      </c>
      <c r="H111" s="2">
        <v>42661</v>
      </c>
      <c r="I111" s="2">
        <v>42683</v>
      </c>
      <c r="J111">
        <v>751.601</v>
      </c>
      <c r="K111">
        <v>97.096438211614384</v>
      </c>
      <c r="L111">
        <v>16</v>
      </c>
      <c r="M111">
        <v>18.288</v>
      </c>
      <c r="N111">
        <v>5</v>
      </c>
      <c r="O111">
        <f t="shared" si="1"/>
        <v>3.6576</v>
      </c>
    </row>
    <row r="112" spans="1:15" x14ac:dyDescent="0.2">
      <c r="A112" t="s">
        <v>7</v>
      </c>
      <c r="B112" t="s">
        <v>45</v>
      </c>
      <c r="C112" t="s">
        <v>48</v>
      </c>
      <c r="D112" t="s">
        <v>22</v>
      </c>
      <c r="E112" t="s">
        <v>11</v>
      </c>
      <c r="F112">
        <v>1</v>
      </c>
      <c r="G112" s="2">
        <v>42656</v>
      </c>
      <c r="H112" s="2">
        <v>42657</v>
      </c>
      <c r="I112" s="2">
        <v>42683</v>
      </c>
      <c r="J112">
        <v>603.69500000000005</v>
      </c>
      <c r="K112">
        <v>83.702862642000184</v>
      </c>
      <c r="L112">
        <v>7</v>
      </c>
      <c r="M112">
        <v>18.170000000000002</v>
      </c>
      <c r="N112">
        <v>5</v>
      </c>
      <c r="O112">
        <f t="shared" si="1"/>
        <v>3.6340000000000003</v>
      </c>
    </row>
    <row r="113" spans="1:15" x14ac:dyDescent="0.2">
      <c r="A113" t="s">
        <v>7</v>
      </c>
      <c r="B113" t="s">
        <v>45</v>
      </c>
      <c r="C113" t="s">
        <v>48</v>
      </c>
      <c r="D113" t="s">
        <v>22</v>
      </c>
      <c r="E113" t="s">
        <v>11</v>
      </c>
      <c r="F113">
        <v>2</v>
      </c>
      <c r="G113" s="2">
        <v>42656</v>
      </c>
      <c r="H113" s="2">
        <v>42657</v>
      </c>
      <c r="I113" s="2">
        <v>42683</v>
      </c>
      <c r="J113">
        <v>1009.2846666666668</v>
      </c>
      <c r="K113">
        <v>88.974629980503906</v>
      </c>
      <c r="L113">
        <v>11</v>
      </c>
      <c r="M113">
        <v>37.124000000000002</v>
      </c>
      <c r="N113">
        <v>8</v>
      </c>
      <c r="O113">
        <f t="shared" si="1"/>
        <v>4.6405000000000003</v>
      </c>
    </row>
    <row r="114" spans="1:15" x14ac:dyDescent="0.2">
      <c r="A114" t="s">
        <v>7</v>
      </c>
      <c r="B114" t="s">
        <v>45</v>
      </c>
      <c r="C114" t="s">
        <v>48</v>
      </c>
      <c r="D114" t="s">
        <v>22</v>
      </c>
      <c r="E114" t="s">
        <v>11</v>
      </c>
      <c r="F114">
        <v>3</v>
      </c>
      <c r="G114" s="2">
        <v>42656</v>
      </c>
      <c r="H114" s="2">
        <v>42657</v>
      </c>
      <c r="I114" s="2">
        <v>42683</v>
      </c>
      <c r="J114">
        <v>793.4083333333333</v>
      </c>
      <c r="K114">
        <v>93.153435231520859</v>
      </c>
      <c r="L114">
        <v>5</v>
      </c>
    </row>
    <row r="115" spans="1:15" x14ac:dyDescent="0.2">
      <c r="A115" t="s">
        <v>7</v>
      </c>
      <c r="B115" t="s">
        <v>45</v>
      </c>
      <c r="C115" t="s">
        <v>48</v>
      </c>
      <c r="D115" t="s">
        <v>22</v>
      </c>
      <c r="E115" t="s">
        <v>12</v>
      </c>
      <c r="F115">
        <v>1</v>
      </c>
      <c r="G115" s="2">
        <v>42656</v>
      </c>
      <c r="H115" s="2">
        <v>42657</v>
      </c>
      <c r="I115" s="2">
        <v>42683</v>
      </c>
      <c r="J115">
        <v>1441.0923333333333</v>
      </c>
      <c r="K115">
        <v>70.297139666129013</v>
      </c>
      <c r="L115">
        <v>12</v>
      </c>
      <c r="M115" s="5">
        <v>87.885999999999996</v>
      </c>
      <c r="N115" s="5">
        <v>12</v>
      </c>
      <c r="O115">
        <f t="shared" si="1"/>
        <v>7.323833333333333</v>
      </c>
    </row>
    <row r="116" spans="1:15" x14ac:dyDescent="0.2">
      <c r="A116" t="s">
        <v>7</v>
      </c>
      <c r="B116" t="s">
        <v>45</v>
      </c>
      <c r="C116" t="s">
        <v>48</v>
      </c>
      <c r="D116" t="s">
        <v>22</v>
      </c>
      <c r="E116" t="s">
        <v>12</v>
      </c>
      <c r="F116">
        <v>2</v>
      </c>
      <c r="G116" s="2">
        <v>42656</v>
      </c>
      <c r="H116" s="2">
        <v>42657</v>
      </c>
      <c r="I116" s="2">
        <v>42683</v>
      </c>
      <c r="J116">
        <v>1056.2</v>
      </c>
      <c r="K116">
        <v>62.159894410769311</v>
      </c>
      <c r="L116">
        <v>15</v>
      </c>
      <c r="M116" s="5">
        <v>24.495999999999999</v>
      </c>
      <c r="N116" s="5">
        <v>7</v>
      </c>
      <c r="O116">
        <f t="shared" si="1"/>
        <v>3.4994285714285711</v>
      </c>
    </row>
    <row r="117" spans="1:15" x14ac:dyDescent="0.2">
      <c r="A117" t="s">
        <v>7</v>
      </c>
      <c r="B117" t="s">
        <v>45</v>
      </c>
      <c r="C117" t="s">
        <v>48</v>
      </c>
      <c r="D117" t="s">
        <v>22</v>
      </c>
      <c r="E117" t="s">
        <v>12</v>
      </c>
      <c r="F117">
        <v>3</v>
      </c>
      <c r="G117" s="2">
        <v>42656</v>
      </c>
      <c r="H117" s="2">
        <v>42657</v>
      </c>
      <c r="I117" s="2">
        <v>42683</v>
      </c>
      <c r="J117">
        <v>947.64066666666679</v>
      </c>
      <c r="K117">
        <v>65.689859896943133</v>
      </c>
      <c r="L117">
        <v>16</v>
      </c>
    </row>
    <row r="118" spans="1:15" x14ac:dyDescent="0.2">
      <c r="A118" t="s">
        <v>7</v>
      </c>
      <c r="B118" t="s">
        <v>45</v>
      </c>
      <c r="C118" t="s">
        <v>48</v>
      </c>
      <c r="D118" t="s">
        <v>22</v>
      </c>
      <c r="E118" t="s">
        <v>13</v>
      </c>
      <c r="F118">
        <v>1</v>
      </c>
      <c r="G118" s="2">
        <v>42656</v>
      </c>
      <c r="H118" s="2">
        <v>42657</v>
      </c>
      <c r="I118" s="2">
        <v>42683</v>
      </c>
      <c r="J118">
        <v>130.12199999999999</v>
      </c>
      <c r="K118">
        <v>40.794983002550914</v>
      </c>
      <c r="L118">
        <v>60</v>
      </c>
      <c r="M118">
        <v>2.6219999999999999</v>
      </c>
      <c r="N118">
        <v>3</v>
      </c>
      <c r="O118">
        <f t="shared" si="1"/>
        <v>0.874</v>
      </c>
    </row>
    <row r="119" spans="1:15" x14ac:dyDescent="0.2">
      <c r="A119" t="s">
        <v>7</v>
      </c>
      <c r="B119" t="s">
        <v>45</v>
      </c>
      <c r="C119" t="s">
        <v>48</v>
      </c>
      <c r="D119" t="s">
        <v>22</v>
      </c>
      <c r="E119" t="s">
        <v>13</v>
      </c>
      <c r="F119">
        <v>2</v>
      </c>
      <c r="G119" s="2">
        <v>42656</v>
      </c>
      <c r="H119" s="2">
        <v>42657</v>
      </c>
      <c r="I119" s="2">
        <v>42683</v>
      </c>
      <c r="J119">
        <v>156.62666666666667</v>
      </c>
      <c r="K119">
        <v>44.745510676729054</v>
      </c>
      <c r="L119">
        <v>55</v>
      </c>
      <c r="M119">
        <v>6.3940000000000001</v>
      </c>
      <c r="N119">
        <v>7</v>
      </c>
      <c r="O119">
        <f t="shared" si="1"/>
        <v>0.91342857142857148</v>
      </c>
    </row>
    <row r="120" spans="1:15" x14ac:dyDescent="0.2">
      <c r="A120" t="s">
        <v>7</v>
      </c>
      <c r="B120" t="s">
        <v>45</v>
      </c>
      <c r="C120" t="s">
        <v>48</v>
      </c>
      <c r="D120" t="s">
        <v>22</v>
      </c>
      <c r="E120" t="s">
        <v>13</v>
      </c>
      <c r="F120">
        <v>3</v>
      </c>
      <c r="G120" s="2">
        <v>42656</v>
      </c>
      <c r="H120" s="2">
        <v>42657</v>
      </c>
      <c r="I120" s="2">
        <v>42683</v>
      </c>
      <c r="J120">
        <v>196.42066666666668</v>
      </c>
      <c r="K120">
        <v>49.157982293776705</v>
      </c>
      <c r="L120">
        <v>90</v>
      </c>
      <c r="M120">
        <v>7.306</v>
      </c>
      <c r="N120">
        <v>10</v>
      </c>
      <c r="O120">
        <f t="shared" si="1"/>
        <v>0.73060000000000003</v>
      </c>
    </row>
    <row r="121" spans="1:15" x14ac:dyDescent="0.2">
      <c r="A121" t="s">
        <v>7</v>
      </c>
      <c r="B121" t="s">
        <v>45</v>
      </c>
      <c r="C121" t="s">
        <v>48</v>
      </c>
      <c r="D121" t="s">
        <v>22</v>
      </c>
      <c r="E121" t="s">
        <v>14</v>
      </c>
      <c r="F121">
        <v>1</v>
      </c>
      <c r="G121" s="2">
        <v>42656</v>
      </c>
      <c r="H121" s="2">
        <v>42657</v>
      </c>
      <c r="I121" s="2">
        <v>42683</v>
      </c>
      <c r="J121">
        <v>1072.1176666666668</v>
      </c>
      <c r="K121">
        <v>83.002280298696249</v>
      </c>
      <c r="L121">
        <v>10</v>
      </c>
      <c r="M121">
        <v>16.832000000000001</v>
      </c>
      <c r="N121">
        <v>20</v>
      </c>
      <c r="O121">
        <f t="shared" si="1"/>
        <v>0.84160000000000001</v>
      </c>
    </row>
    <row r="122" spans="1:15" x14ac:dyDescent="0.2">
      <c r="A122" t="s">
        <v>7</v>
      </c>
      <c r="B122" t="s">
        <v>45</v>
      </c>
      <c r="C122" t="s">
        <v>48</v>
      </c>
      <c r="D122" t="s">
        <v>22</v>
      </c>
      <c r="E122" t="s">
        <v>14</v>
      </c>
      <c r="F122">
        <v>2</v>
      </c>
      <c r="G122" s="2">
        <v>42656</v>
      </c>
      <c r="H122" s="2">
        <v>42657</v>
      </c>
      <c r="I122" s="2">
        <v>42683</v>
      </c>
      <c r="J122">
        <v>2425.7570000000001</v>
      </c>
      <c r="K122">
        <v>44.567501662260383</v>
      </c>
      <c r="L122">
        <v>17</v>
      </c>
      <c r="M122">
        <v>11.972</v>
      </c>
      <c r="N122">
        <v>20</v>
      </c>
      <c r="O122">
        <f t="shared" si="1"/>
        <v>0.59860000000000002</v>
      </c>
    </row>
    <row r="123" spans="1:15" x14ac:dyDescent="0.2">
      <c r="A123" t="s">
        <v>7</v>
      </c>
      <c r="B123" t="s">
        <v>45</v>
      </c>
      <c r="C123" t="s">
        <v>48</v>
      </c>
      <c r="D123" t="s">
        <v>22</v>
      </c>
      <c r="E123" t="s">
        <v>14</v>
      </c>
      <c r="F123">
        <v>3</v>
      </c>
      <c r="G123" s="2">
        <v>42656</v>
      </c>
      <c r="H123" s="2">
        <v>42657</v>
      </c>
      <c r="I123" s="2">
        <v>42683</v>
      </c>
      <c r="J123">
        <v>1546.8143333333335</v>
      </c>
      <c r="K123">
        <v>52.040938169058734</v>
      </c>
      <c r="L123">
        <v>27</v>
      </c>
    </row>
    <row r="124" spans="1:15" x14ac:dyDescent="0.2">
      <c r="A124" t="s">
        <v>7</v>
      </c>
      <c r="B124" t="s">
        <v>45</v>
      </c>
      <c r="C124" t="s">
        <v>46</v>
      </c>
      <c r="D124" t="s">
        <v>17</v>
      </c>
      <c r="E124" t="s">
        <v>11</v>
      </c>
      <c r="F124">
        <v>1</v>
      </c>
      <c r="G124" s="2">
        <v>42656</v>
      </c>
      <c r="H124" s="2">
        <v>42657</v>
      </c>
      <c r="I124" s="2">
        <v>42683</v>
      </c>
      <c r="J124">
        <v>823.8416666666667</v>
      </c>
      <c r="K124">
        <v>86.948267445463372</v>
      </c>
      <c r="L124">
        <v>14</v>
      </c>
      <c r="M124">
        <v>18.97</v>
      </c>
      <c r="N124">
        <v>7</v>
      </c>
      <c r="O124">
        <f t="shared" si="1"/>
        <v>2.71</v>
      </c>
    </row>
    <row r="125" spans="1:15" x14ac:dyDescent="0.2">
      <c r="A125" t="s">
        <v>7</v>
      </c>
      <c r="B125" t="s">
        <v>45</v>
      </c>
      <c r="C125" t="s">
        <v>46</v>
      </c>
      <c r="D125" t="s">
        <v>17</v>
      </c>
      <c r="E125" t="s">
        <v>11</v>
      </c>
      <c r="F125">
        <v>2</v>
      </c>
      <c r="G125" s="2">
        <v>42656</v>
      </c>
      <c r="H125" s="2">
        <v>42657</v>
      </c>
      <c r="I125" s="2">
        <v>42683</v>
      </c>
      <c r="J125">
        <v>456.875</v>
      </c>
      <c r="K125">
        <v>85.927218760245424</v>
      </c>
      <c r="L125">
        <v>8</v>
      </c>
    </row>
    <row r="126" spans="1:15" x14ac:dyDescent="0.2">
      <c r="A126" t="s">
        <v>7</v>
      </c>
      <c r="B126" t="s">
        <v>45</v>
      </c>
      <c r="C126" t="s">
        <v>46</v>
      </c>
      <c r="D126" t="s">
        <v>17</v>
      </c>
      <c r="E126" t="s">
        <v>12</v>
      </c>
      <c r="F126">
        <v>1</v>
      </c>
      <c r="G126" s="2">
        <v>42656</v>
      </c>
      <c r="H126" s="2">
        <v>42657</v>
      </c>
      <c r="I126" s="2">
        <v>42683</v>
      </c>
      <c r="J126">
        <v>1678.7926666666669</v>
      </c>
      <c r="K126">
        <v>74.785193863558106</v>
      </c>
      <c r="L126">
        <v>9</v>
      </c>
      <c r="M126" s="5">
        <v>48.688000000000002</v>
      </c>
      <c r="N126" s="5">
        <v>13</v>
      </c>
      <c r="O126">
        <f t="shared" si="1"/>
        <v>3.7452307692307696</v>
      </c>
    </row>
    <row r="127" spans="1:15" x14ac:dyDescent="0.2">
      <c r="A127" t="s">
        <v>7</v>
      </c>
      <c r="B127" t="s">
        <v>45</v>
      </c>
      <c r="C127" t="s">
        <v>46</v>
      </c>
      <c r="D127" t="s">
        <v>17</v>
      </c>
      <c r="E127" t="s">
        <v>12</v>
      </c>
      <c r="F127">
        <v>2</v>
      </c>
      <c r="G127" s="2">
        <v>42656</v>
      </c>
      <c r="H127" s="2">
        <v>42657</v>
      </c>
      <c r="I127" s="2">
        <v>42683</v>
      </c>
      <c r="J127">
        <v>1233.5043333333333</v>
      </c>
      <c r="K127">
        <v>60.921481770856779</v>
      </c>
      <c r="L127">
        <v>15</v>
      </c>
      <c r="M127" s="5">
        <v>34.24</v>
      </c>
      <c r="N127" s="5">
        <v>8</v>
      </c>
      <c r="O127">
        <f t="shared" si="1"/>
        <v>4.28</v>
      </c>
    </row>
    <row r="128" spans="1:15" x14ac:dyDescent="0.2">
      <c r="A128" t="s">
        <v>7</v>
      </c>
      <c r="B128" t="s">
        <v>45</v>
      </c>
      <c r="C128" t="s">
        <v>46</v>
      </c>
      <c r="D128" t="s">
        <v>17</v>
      </c>
      <c r="E128" t="s">
        <v>12</v>
      </c>
      <c r="F128">
        <v>3</v>
      </c>
      <c r="G128" s="2">
        <v>42656</v>
      </c>
      <c r="H128" s="2">
        <v>42657</v>
      </c>
      <c r="I128" s="2">
        <v>42683</v>
      </c>
      <c r="J128">
        <v>1652.412</v>
      </c>
      <c r="K128">
        <v>58.880533522535494</v>
      </c>
      <c r="L128">
        <v>9</v>
      </c>
    </row>
    <row r="129" spans="1:15" x14ac:dyDescent="0.2">
      <c r="A129" t="s">
        <v>7</v>
      </c>
      <c r="B129" t="s">
        <v>45</v>
      </c>
      <c r="C129" t="s">
        <v>46</v>
      </c>
      <c r="D129" t="s">
        <v>17</v>
      </c>
      <c r="E129" t="s">
        <v>13</v>
      </c>
      <c r="F129">
        <v>1</v>
      </c>
      <c r="G129" s="2">
        <v>42656</v>
      </c>
      <c r="H129" s="2">
        <v>42657</v>
      </c>
      <c r="I129" s="2">
        <v>42683</v>
      </c>
      <c r="J129">
        <v>146.697</v>
      </c>
      <c r="K129">
        <v>47.724714945814924</v>
      </c>
      <c r="L129">
        <v>35</v>
      </c>
      <c r="M129">
        <v>10.891999999999999</v>
      </c>
      <c r="N129">
        <v>9</v>
      </c>
      <c r="O129">
        <f t="shared" si="1"/>
        <v>1.2102222222222221</v>
      </c>
    </row>
    <row r="130" spans="1:15" x14ac:dyDescent="0.2">
      <c r="A130" t="s">
        <v>7</v>
      </c>
      <c r="B130" t="s">
        <v>45</v>
      </c>
      <c r="C130" t="s">
        <v>46</v>
      </c>
      <c r="D130" t="s">
        <v>17</v>
      </c>
      <c r="E130" t="s">
        <v>13</v>
      </c>
      <c r="F130">
        <v>2</v>
      </c>
      <c r="G130" s="2">
        <v>42656</v>
      </c>
      <c r="H130" s="2">
        <v>42657</v>
      </c>
      <c r="I130" s="2">
        <v>42683</v>
      </c>
      <c r="J130">
        <v>126.895</v>
      </c>
      <c r="K130">
        <v>53.39477505569289</v>
      </c>
      <c r="L130">
        <v>195</v>
      </c>
      <c r="M130">
        <v>20.411999999999999</v>
      </c>
      <c r="N130">
        <v>10</v>
      </c>
      <c r="O130">
        <f t="shared" si="1"/>
        <v>2.0411999999999999</v>
      </c>
    </row>
    <row r="131" spans="1:15" x14ac:dyDescent="0.2">
      <c r="A131" t="s">
        <v>7</v>
      </c>
      <c r="B131" t="s">
        <v>45</v>
      </c>
      <c r="C131" t="s">
        <v>46</v>
      </c>
      <c r="D131" t="s">
        <v>17</v>
      </c>
      <c r="E131" t="s">
        <v>13</v>
      </c>
      <c r="F131">
        <v>3</v>
      </c>
      <c r="G131" s="2">
        <v>42656</v>
      </c>
      <c r="H131" s="2">
        <v>42657</v>
      </c>
      <c r="I131" s="2">
        <v>42683</v>
      </c>
      <c r="J131">
        <v>96.791999999999987</v>
      </c>
      <c r="K131">
        <v>46.291569558784637</v>
      </c>
      <c r="L131">
        <v>55</v>
      </c>
      <c r="M131">
        <v>16.361999999999998</v>
      </c>
      <c r="N131">
        <v>10</v>
      </c>
      <c r="O131">
        <f t="shared" ref="O131:O193" si="2">M131/N131</f>
        <v>1.6361999999999999</v>
      </c>
    </row>
    <row r="132" spans="1:15" x14ac:dyDescent="0.2">
      <c r="A132" t="s">
        <v>7</v>
      </c>
      <c r="B132" t="s">
        <v>45</v>
      </c>
      <c r="C132" t="s">
        <v>46</v>
      </c>
      <c r="D132" t="s">
        <v>17</v>
      </c>
      <c r="E132" t="s">
        <v>14</v>
      </c>
      <c r="F132">
        <v>1</v>
      </c>
      <c r="G132" s="2">
        <v>42656</v>
      </c>
      <c r="H132" s="2">
        <v>42657</v>
      </c>
      <c r="I132" s="2">
        <v>42683</v>
      </c>
      <c r="J132">
        <v>2209.4486666666667</v>
      </c>
      <c r="K132">
        <v>58.918574261758501</v>
      </c>
      <c r="L132">
        <v>23</v>
      </c>
      <c r="M132">
        <v>15.932</v>
      </c>
      <c r="N132">
        <v>20</v>
      </c>
      <c r="O132">
        <f t="shared" si="2"/>
        <v>0.79659999999999997</v>
      </c>
    </row>
    <row r="133" spans="1:15" x14ac:dyDescent="0.2">
      <c r="A133" t="s">
        <v>7</v>
      </c>
      <c r="B133" t="s">
        <v>45</v>
      </c>
      <c r="C133" t="s">
        <v>46</v>
      </c>
      <c r="D133" t="s">
        <v>17</v>
      </c>
      <c r="E133" t="s">
        <v>14</v>
      </c>
      <c r="F133">
        <v>2</v>
      </c>
      <c r="G133" s="2">
        <v>42656</v>
      </c>
      <c r="H133" s="2">
        <v>42657</v>
      </c>
      <c r="I133" s="2">
        <v>42683</v>
      </c>
      <c r="J133">
        <v>2157.0496666666663</v>
      </c>
      <c r="K133">
        <v>63.441189647146189</v>
      </c>
      <c r="L133">
        <v>12</v>
      </c>
      <c r="M133">
        <v>14.641999999999999</v>
      </c>
      <c r="N133">
        <v>20</v>
      </c>
      <c r="O133">
        <f t="shared" si="2"/>
        <v>0.73209999999999997</v>
      </c>
    </row>
    <row r="134" spans="1:15" x14ac:dyDescent="0.2">
      <c r="A134" t="s">
        <v>7</v>
      </c>
      <c r="B134" t="s">
        <v>45</v>
      </c>
      <c r="C134" t="s">
        <v>46</v>
      </c>
      <c r="D134" t="s">
        <v>17</v>
      </c>
      <c r="E134" t="s">
        <v>14</v>
      </c>
      <c r="F134">
        <v>3</v>
      </c>
      <c r="G134" s="2">
        <v>42662</v>
      </c>
      <c r="H134" s="2">
        <v>42663</v>
      </c>
      <c r="I134" s="2">
        <v>42683</v>
      </c>
      <c r="J134">
        <v>2062.4476666666665</v>
      </c>
      <c r="K134">
        <v>50.978825572593962</v>
      </c>
      <c r="L134">
        <v>19</v>
      </c>
      <c r="M134">
        <v>3.8559999999999999</v>
      </c>
      <c r="N134">
        <v>6</v>
      </c>
      <c r="O134">
        <f t="shared" si="2"/>
        <v>0.64266666666666661</v>
      </c>
    </row>
    <row r="135" spans="1:15" x14ac:dyDescent="0.2">
      <c r="A135" t="s">
        <v>7</v>
      </c>
      <c r="B135" t="s">
        <v>45</v>
      </c>
      <c r="C135" t="s">
        <v>49</v>
      </c>
      <c r="D135" t="s">
        <v>29</v>
      </c>
      <c r="E135" t="s">
        <v>11</v>
      </c>
      <c r="F135">
        <v>1</v>
      </c>
      <c r="G135" s="2">
        <v>42660</v>
      </c>
      <c r="H135" s="2">
        <v>42661</v>
      </c>
      <c r="I135" s="2">
        <v>42776</v>
      </c>
      <c r="J135">
        <v>698.67799999999988</v>
      </c>
      <c r="K135">
        <v>90.293570480814381</v>
      </c>
      <c r="L135">
        <v>13</v>
      </c>
      <c r="M135">
        <v>16.484000000000002</v>
      </c>
      <c r="N135">
        <v>3</v>
      </c>
      <c r="O135">
        <f t="shared" si="2"/>
        <v>5.4946666666666673</v>
      </c>
    </row>
    <row r="136" spans="1:15" x14ac:dyDescent="0.2">
      <c r="A136" t="s">
        <v>7</v>
      </c>
      <c r="B136" t="s">
        <v>45</v>
      </c>
      <c r="C136" t="s">
        <v>49</v>
      </c>
      <c r="D136" t="s">
        <v>29</v>
      </c>
      <c r="E136" t="s">
        <v>11</v>
      </c>
      <c r="F136">
        <v>2</v>
      </c>
      <c r="G136" s="2">
        <v>42660</v>
      </c>
      <c r="H136" s="2">
        <v>42661</v>
      </c>
      <c r="I136" s="2">
        <v>42776</v>
      </c>
      <c r="J136">
        <v>817.21433333333334</v>
      </c>
      <c r="K136">
        <v>87.759084237056143</v>
      </c>
      <c r="L136">
        <v>18</v>
      </c>
      <c r="M136">
        <v>32.957999999999998</v>
      </c>
      <c r="N136">
        <v>5</v>
      </c>
      <c r="O136">
        <f t="shared" si="2"/>
        <v>6.5915999999999997</v>
      </c>
    </row>
    <row r="137" spans="1:15" x14ac:dyDescent="0.2">
      <c r="A137" t="s">
        <v>7</v>
      </c>
      <c r="B137" t="s">
        <v>45</v>
      </c>
      <c r="C137" t="s">
        <v>49</v>
      </c>
      <c r="D137" t="s">
        <v>29</v>
      </c>
      <c r="E137" t="s">
        <v>11</v>
      </c>
      <c r="F137">
        <v>3</v>
      </c>
      <c r="G137" s="2">
        <v>42660</v>
      </c>
      <c r="H137" s="2">
        <v>42661</v>
      </c>
      <c r="I137" s="2">
        <v>42776</v>
      </c>
      <c r="J137">
        <v>752.91466666666668</v>
      </c>
      <c r="K137">
        <v>97.666168284984835</v>
      </c>
      <c r="L137">
        <v>28</v>
      </c>
      <c r="M137">
        <v>20.175999999999998</v>
      </c>
      <c r="N137">
        <v>5</v>
      </c>
      <c r="O137">
        <f t="shared" si="2"/>
        <v>4.0351999999999997</v>
      </c>
    </row>
    <row r="138" spans="1:15" x14ac:dyDescent="0.2">
      <c r="A138" t="s">
        <v>7</v>
      </c>
      <c r="B138" t="s">
        <v>45</v>
      </c>
      <c r="C138" t="s">
        <v>49</v>
      </c>
      <c r="D138" t="s">
        <v>29</v>
      </c>
      <c r="E138" t="s">
        <v>12</v>
      </c>
      <c r="F138">
        <v>1</v>
      </c>
      <c r="G138" s="2">
        <v>42660</v>
      </c>
      <c r="H138" s="2">
        <v>42661</v>
      </c>
      <c r="I138" s="2">
        <v>42776</v>
      </c>
      <c r="J138">
        <v>1450.7360000000001</v>
      </c>
      <c r="K138">
        <v>61.72041846129153</v>
      </c>
      <c r="L138">
        <v>8</v>
      </c>
      <c r="M138" s="5">
        <v>164.024</v>
      </c>
      <c r="N138" s="5">
        <v>18</v>
      </c>
      <c r="O138">
        <f t="shared" si="2"/>
        <v>9.1124444444444439</v>
      </c>
    </row>
    <row r="139" spans="1:15" x14ac:dyDescent="0.2">
      <c r="A139" t="s">
        <v>7</v>
      </c>
      <c r="B139" t="s">
        <v>45</v>
      </c>
      <c r="C139" t="s">
        <v>49</v>
      </c>
      <c r="D139" t="s">
        <v>29</v>
      </c>
      <c r="E139" t="s">
        <v>12</v>
      </c>
      <c r="F139">
        <v>2</v>
      </c>
      <c r="G139" s="2">
        <v>42660</v>
      </c>
      <c r="H139" s="2">
        <v>42661</v>
      </c>
      <c r="I139" s="2">
        <v>42776</v>
      </c>
      <c r="J139">
        <v>930.50466666666671</v>
      </c>
      <c r="K139">
        <v>59.015055720436401</v>
      </c>
      <c r="L139">
        <v>20</v>
      </c>
      <c r="M139" s="5">
        <v>138.244</v>
      </c>
      <c r="N139" s="5">
        <v>17</v>
      </c>
      <c r="O139">
        <f t="shared" si="2"/>
        <v>8.1319999999999997</v>
      </c>
    </row>
    <row r="140" spans="1:15" x14ac:dyDescent="0.2">
      <c r="A140" t="s">
        <v>7</v>
      </c>
      <c r="B140" t="s">
        <v>45</v>
      </c>
      <c r="C140" t="s">
        <v>49</v>
      </c>
      <c r="D140" t="s">
        <v>29</v>
      </c>
      <c r="E140" t="s">
        <v>12</v>
      </c>
      <c r="F140">
        <v>3</v>
      </c>
      <c r="G140" s="2">
        <v>42660</v>
      </c>
      <c r="H140" s="2">
        <v>42661</v>
      </c>
      <c r="I140" s="2">
        <v>42776</v>
      </c>
      <c r="J140">
        <v>1606.6486666666667</v>
      </c>
      <c r="K140">
        <v>71.453742979020504</v>
      </c>
      <c r="L140">
        <v>26</v>
      </c>
      <c r="M140" s="5">
        <v>51.351999999999997</v>
      </c>
      <c r="N140" s="5">
        <v>7</v>
      </c>
      <c r="O140">
        <f t="shared" si="2"/>
        <v>7.3359999999999994</v>
      </c>
    </row>
    <row r="141" spans="1:15" x14ac:dyDescent="0.2">
      <c r="A141" t="s">
        <v>7</v>
      </c>
      <c r="B141" t="s">
        <v>45</v>
      </c>
      <c r="C141" t="s">
        <v>49</v>
      </c>
      <c r="D141" t="s">
        <v>29</v>
      </c>
      <c r="E141" t="s">
        <v>13</v>
      </c>
      <c r="F141">
        <v>1</v>
      </c>
      <c r="G141" s="2">
        <v>42660</v>
      </c>
      <c r="H141" s="2">
        <v>42661</v>
      </c>
      <c r="I141" s="2">
        <v>42776</v>
      </c>
      <c r="J141">
        <v>157.33099999999999</v>
      </c>
      <c r="K141">
        <v>58.451040035519021</v>
      </c>
      <c r="L141">
        <v>215</v>
      </c>
      <c r="M141">
        <v>13.866</v>
      </c>
      <c r="N141">
        <v>6</v>
      </c>
      <c r="O141">
        <f t="shared" si="2"/>
        <v>2.3109999999999999</v>
      </c>
    </row>
    <row r="142" spans="1:15" x14ac:dyDescent="0.2">
      <c r="A142" t="s">
        <v>7</v>
      </c>
      <c r="B142" t="s">
        <v>45</v>
      </c>
      <c r="C142" t="s">
        <v>49</v>
      </c>
      <c r="D142" t="s">
        <v>29</v>
      </c>
      <c r="E142" t="s">
        <v>13</v>
      </c>
      <c r="F142">
        <v>2</v>
      </c>
      <c r="G142" s="2">
        <v>42660</v>
      </c>
      <c r="H142" s="2">
        <v>42661</v>
      </c>
      <c r="I142" s="2">
        <v>42776</v>
      </c>
      <c r="J142">
        <v>190.70866666666666</v>
      </c>
      <c r="K142">
        <v>51.436992277296646</v>
      </c>
      <c r="L142">
        <v>240</v>
      </c>
      <c r="M142">
        <v>3.6720000000000002</v>
      </c>
      <c r="N142">
        <v>2</v>
      </c>
      <c r="O142">
        <f t="shared" si="2"/>
        <v>1.8360000000000001</v>
      </c>
    </row>
    <row r="143" spans="1:15" x14ac:dyDescent="0.2">
      <c r="A143" t="s">
        <v>7</v>
      </c>
      <c r="B143" t="s">
        <v>45</v>
      </c>
      <c r="C143" t="s">
        <v>49</v>
      </c>
      <c r="D143" t="s">
        <v>29</v>
      </c>
      <c r="E143" t="s">
        <v>13</v>
      </c>
      <c r="F143">
        <v>3</v>
      </c>
      <c r="G143" s="2">
        <v>42660</v>
      </c>
      <c r="H143" s="2">
        <v>42661</v>
      </c>
      <c r="I143" s="2">
        <v>42776</v>
      </c>
      <c r="J143">
        <v>87.024000000000001</v>
      </c>
      <c r="K143">
        <v>41.283677915781006</v>
      </c>
      <c r="L143">
        <v>120</v>
      </c>
    </row>
    <row r="144" spans="1:15" x14ac:dyDescent="0.2">
      <c r="A144" t="s">
        <v>7</v>
      </c>
      <c r="B144" t="s">
        <v>45</v>
      </c>
      <c r="C144" t="s">
        <v>49</v>
      </c>
      <c r="D144" t="s">
        <v>29</v>
      </c>
      <c r="E144" t="s">
        <v>14</v>
      </c>
      <c r="F144">
        <v>1</v>
      </c>
      <c r="G144" s="2">
        <v>42660</v>
      </c>
      <c r="H144" s="2">
        <v>42661</v>
      </c>
      <c r="I144" s="2">
        <v>42776</v>
      </c>
      <c r="J144">
        <v>2917.4283333333333</v>
      </c>
      <c r="K144">
        <v>62.449981946958957</v>
      </c>
      <c r="L144">
        <v>14</v>
      </c>
      <c r="M144">
        <v>7.1459999999999999</v>
      </c>
      <c r="N144">
        <v>19</v>
      </c>
      <c r="O144">
        <f t="shared" si="2"/>
        <v>0.37610526315789472</v>
      </c>
    </row>
    <row r="145" spans="1:15" x14ac:dyDescent="0.2">
      <c r="A145" t="s">
        <v>7</v>
      </c>
      <c r="B145" t="s">
        <v>45</v>
      </c>
      <c r="C145" t="s">
        <v>49</v>
      </c>
      <c r="D145" t="s">
        <v>29</v>
      </c>
      <c r="E145" t="s">
        <v>14</v>
      </c>
      <c r="F145">
        <v>2</v>
      </c>
      <c r="G145" s="2">
        <v>42660</v>
      </c>
      <c r="H145" s="2">
        <v>42661</v>
      </c>
      <c r="I145" s="2">
        <v>42776</v>
      </c>
      <c r="J145">
        <v>2868.9226666666668</v>
      </c>
      <c r="K145">
        <v>71.131568334317478</v>
      </c>
      <c r="L145">
        <v>37</v>
      </c>
      <c r="M145">
        <v>11.968</v>
      </c>
      <c r="N145">
        <v>20</v>
      </c>
      <c r="O145">
        <f t="shared" si="2"/>
        <v>0.59840000000000004</v>
      </c>
    </row>
    <row r="146" spans="1:15" x14ac:dyDescent="0.2">
      <c r="A146" t="s">
        <v>7</v>
      </c>
      <c r="B146" t="s">
        <v>45</v>
      </c>
      <c r="C146" t="s">
        <v>49</v>
      </c>
      <c r="D146" t="s">
        <v>29</v>
      </c>
      <c r="E146" t="s">
        <v>14</v>
      </c>
      <c r="F146">
        <v>3</v>
      </c>
      <c r="G146" s="2">
        <v>42660</v>
      </c>
      <c r="H146" s="2">
        <v>42661</v>
      </c>
      <c r="I146" s="2">
        <v>42776</v>
      </c>
      <c r="J146">
        <v>5861.6469999999999</v>
      </c>
      <c r="K146">
        <v>88.155533121612692</v>
      </c>
      <c r="L146">
        <v>13</v>
      </c>
      <c r="M146">
        <v>15.848000000000001</v>
      </c>
      <c r="N146">
        <v>20</v>
      </c>
      <c r="O146">
        <f t="shared" si="2"/>
        <v>0.79239999999999999</v>
      </c>
    </row>
    <row r="147" spans="1:15" x14ac:dyDescent="0.2">
      <c r="A147" t="s">
        <v>7</v>
      </c>
      <c r="B147" t="s">
        <v>45</v>
      </c>
      <c r="C147" t="s">
        <v>47</v>
      </c>
      <c r="D147" t="s">
        <v>26</v>
      </c>
      <c r="E147" t="s">
        <v>11</v>
      </c>
      <c r="F147">
        <v>1</v>
      </c>
      <c r="G147" s="2">
        <v>42656</v>
      </c>
      <c r="H147" s="2">
        <v>42657</v>
      </c>
      <c r="I147" s="2">
        <v>42776</v>
      </c>
      <c r="J147">
        <v>568.02300000000002</v>
      </c>
      <c r="K147">
        <v>90.546075555282286</v>
      </c>
      <c r="L147">
        <v>7</v>
      </c>
      <c r="M147">
        <v>26.794</v>
      </c>
      <c r="N147">
        <v>5</v>
      </c>
      <c r="O147">
        <f t="shared" si="2"/>
        <v>5.3588000000000005</v>
      </c>
    </row>
    <row r="148" spans="1:15" x14ac:dyDescent="0.2">
      <c r="A148" t="s">
        <v>7</v>
      </c>
      <c r="B148" t="s">
        <v>45</v>
      </c>
      <c r="C148" t="s">
        <v>47</v>
      </c>
      <c r="D148" t="s">
        <v>26</v>
      </c>
      <c r="E148" t="s">
        <v>11</v>
      </c>
      <c r="F148">
        <v>2</v>
      </c>
      <c r="G148" s="2">
        <v>42662</v>
      </c>
      <c r="H148" s="2">
        <v>42663</v>
      </c>
      <c r="I148" s="2">
        <v>42776</v>
      </c>
      <c r="J148">
        <v>538.45299999999997</v>
      </c>
      <c r="K148">
        <v>92.423535442763807</v>
      </c>
      <c r="L148">
        <v>6</v>
      </c>
      <c r="M148">
        <v>18.896000000000001</v>
      </c>
      <c r="N148">
        <v>4</v>
      </c>
      <c r="O148">
        <f t="shared" si="2"/>
        <v>4.7240000000000002</v>
      </c>
    </row>
    <row r="149" spans="1:15" x14ac:dyDescent="0.2">
      <c r="A149" t="s">
        <v>7</v>
      </c>
      <c r="B149" t="s">
        <v>45</v>
      </c>
      <c r="C149" t="s">
        <v>47</v>
      </c>
      <c r="D149" t="s">
        <v>26</v>
      </c>
      <c r="E149" t="s">
        <v>12</v>
      </c>
      <c r="F149">
        <v>1</v>
      </c>
      <c r="G149" s="2">
        <v>42656</v>
      </c>
      <c r="H149" s="2">
        <v>42657</v>
      </c>
      <c r="I149" s="2">
        <v>42776</v>
      </c>
      <c r="J149">
        <v>2149.5096666666668</v>
      </c>
      <c r="K149">
        <v>60.181328743787326</v>
      </c>
      <c r="L149">
        <v>17</v>
      </c>
      <c r="M149" s="5">
        <v>114.462</v>
      </c>
      <c r="N149" s="5">
        <v>12</v>
      </c>
      <c r="O149">
        <f t="shared" si="2"/>
        <v>9.5385000000000009</v>
      </c>
    </row>
    <row r="150" spans="1:15" x14ac:dyDescent="0.2">
      <c r="A150" t="s">
        <v>7</v>
      </c>
      <c r="B150" t="s">
        <v>45</v>
      </c>
      <c r="C150" t="s">
        <v>47</v>
      </c>
      <c r="D150" t="s">
        <v>26</v>
      </c>
      <c r="E150" t="s">
        <v>12</v>
      </c>
      <c r="F150">
        <v>2</v>
      </c>
      <c r="G150" s="2">
        <v>42656</v>
      </c>
      <c r="H150" s="2">
        <v>42657</v>
      </c>
      <c r="I150" s="2">
        <v>42776</v>
      </c>
      <c r="J150">
        <v>1627.5739999999998</v>
      </c>
      <c r="K150">
        <v>73.382518288820862</v>
      </c>
      <c r="L150">
        <v>27</v>
      </c>
      <c r="M150" s="5">
        <v>147.05000000000001</v>
      </c>
      <c r="N150" s="5">
        <v>18</v>
      </c>
      <c r="O150">
        <f t="shared" si="2"/>
        <v>8.1694444444444443</v>
      </c>
    </row>
    <row r="151" spans="1:15" x14ac:dyDescent="0.2">
      <c r="A151" t="s">
        <v>7</v>
      </c>
      <c r="B151" t="s">
        <v>45</v>
      </c>
      <c r="C151" t="s">
        <v>47</v>
      </c>
      <c r="D151" t="s">
        <v>26</v>
      </c>
      <c r="E151" t="s">
        <v>12</v>
      </c>
      <c r="F151">
        <v>3</v>
      </c>
      <c r="G151" s="2">
        <v>42656</v>
      </c>
      <c r="H151" s="2">
        <v>42657</v>
      </c>
      <c r="I151" s="2">
        <v>42776</v>
      </c>
      <c r="J151">
        <v>2182.9733333333334</v>
      </c>
      <c r="K151">
        <v>60.606378512744165</v>
      </c>
      <c r="L151">
        <v>19</v>
      </c>
      <c r="M151" s="5">
        <v>85.334000000000003</v>
      </c>
      <c r="N151" s="5">
        <v>15</v>
      </c>
      <c r="O151">
        <f t="shared" si="2"/>
        <v>5.6889333333333338</v>
      </c>
    </row>
    <row r="152" spans="1:15" x14ac:dyDescent="0.2">
      <c r="A152" t="s">
        <v>7</v>
      </c>
      <c r="B152" t="s">
        <v>45</v>
      </c>
      <c r="C152" t="s">
        <v>47</v>
      </c>
      <c r="D152" t="s">
        <v>26</v>
      </c>
      <c r="E152" t="s">
        <v>13</v>
      </c>
      <c r="F152">
        <v>1</v>
      </c>
      <c r="G152" s="2">
        <v>42656</v>
      </c>
      <c r="H152" s="2">
        <v>42657</v>
      </c>
      <c r="I152" s="2">
        <v>42776</v>
      </c>
      <c r="J152">
        <v>61.357666666666667</v>
      </c>
      <c r="K152">
        <v>42.756528168099862</v>
      </c>
      <c r="L152">
        <v>175</v>
      </c>
      <c r="M152">
        <v>24.954000000000001</v>
      </c>
      <c r="N152">
        <v>10</v>
      </c>
      <c r="O152">
        <f t="shared" si="2"/>
        <v>2.4954000000000001</v>
      </c>
    </row>
    <row r="153" spans="1:15" x14ac:dyDescent="0.2">
      <c r="A153" t="s">
        <v>7</v>
      </c>
      <c r="B153" t="s">
        <v>45</v>
      </c>
      <c r="C153" t="s">
        <v>47</v>
      </c>
      <c r="D153" t="s">
        <v>26</v>
      </c>
      <c r="E153" t="s">
        <v>13</v>
      </c>
      <c r="F153">
        <v>2</v>
      </c>
      <c r="G153" s="2">
        <v>42656</v>
      </c>
      <c r="H153" s="2">
        <v>42657</v>
      </c>
      <c r="I153" s="2">
        <v>42776</v>
      </c>
      <c r="J153">
        <v>247.36366666666663</v>
      </c>
      <c r="K153">
        <v>39.026978629242898</v>
      </c>
      <c r="L153">
        <v>5</v>
      </c>
      <c r="M153">
        <v>19.952000000000002</v>
      </c>
      <c r="N153">
        <v>10</v>
      </c>
      <c r="O153">
        <f t="shared" si="2"/>
        <v>1.9952000000000001</v>
      </c>
    </row>
    <row r="154" spans="1:15" x14ac:dyDescent="0.2">
      <c r="A154" t="s">
        <v>7</v>
      </c>
      <c r="B154" t="s">
        <v>45</v>
      </c>
      <c r="C154" t="s">
        <v>47</v>
      </c>
      <c r="D154" t="s">
        <v>26</v>
      </c>
      <c r="E154" t="s">
        <v>13</v>
      </c>
      <c r="F154">
        <v>3</v>
      </c>
      <c r="G154" s="2">
        <v>42656</v>
      </c>
      <c r="H154" s="2">
        <v>42657</v>
      </c>
      <c r="I154" s="2">
        <v>42776</v>
      </c>
      <c r="J154">
        <v>175.86666666666667</v>
      </c>
      <c r="K154">
        <v>42.21684929394678</v>
      </c>
      <c r="L154">
        <v>40</v>
      </c>
      <c r="M154">
        <v>9.968</v>
      </c>
      <c r="N154">
        <v>6</v>
      </c>
      <c r="O154">
        <f t="shared" si="2"/>
        <v>1.6613333333333333</v>
      </c>
    </row>
    <row r="155" spans="1:15" x14ac:dyDescent="0.2">
      <c r="A155" t="s">
        <v>7</v>
      </c>
      <c r="B155" t="s">
        <v>45</v>
      </c>
      <c r="C155" t="s">
        <v>47</v>
      </c>
      <c r="D155" t="s">
        <v>26</v>
      </c>
      <c r="E155" t="s">
        <v>14</v>
      </c>
      <c r="F155">
        <v>1</v>
      </c>
      <c r="G155" s="2">
        <v>42656</v>
      </c>
      <c r="H155" s="2">
        <v>42657</v>
      </c>
      <c r="I155" s="2">
        <v>42776</v>
      </c>
      <c r="J155">
        <v>978.10566666666671</v>
      </c>
      <c r="K155">
        <v>56.900625244859548</v>
      </c>
      <c r="L155">
        <v>15</v>
      </c>
      <c r="M155">
        <v>9.282</v>
      </c>
      <c r="N155">
        <v>20</v>
      </c>
      <c r="O155">
        <f t="shared" si="2"/>
        <v>0.46410000000000001</v>
      </c>
    </row>
    <row r="156" spans="1:15" x14ac:dyDescent="0.2">
      <c r="A156" t="s">
        <v>7</v>
      </c>
      <c r="B156" t="s">
        <v>45</v>
      </c>
      <c r="C156" t="s">
        <v>47</v>
      </c>
      <c r="D156" t="s">
        <v>26</v>
      </c>
      <c r="E156" t="s">
        <v>14</v>
      </c>
      <c r="F156">
        <v>2</v>
      </c>
      <c r="G156" s="2">
        <v>42656</v>
      </c>
      <c r="H156" s="2">
        <v>42657</v>
      </c>
      <c r="I156" s="2">
        <v>42776</v>
      </c>
      <c r="J156">
        <v>2111.2383333333332</v>
      </c>
      <c r="K156">
        <v>101.19895222735438</v>
      </c>
      <c r="L156">
        <v>10</v>
      </c>
    </row>
    <row r="157" spans="1:15" x14ac:dyDescent="0.2">
      <c r="A157" t="s">
        <v>7</v>
      </c>
      <c r="B157" t="s">
        <v>45</v>
      </c>
      <c r="C157" t="s">
        <v>47</v>
      </c>
      <c r="D157" t="s">
        <v>26</v>
      </c>
      <c r="E157" t="s">
        <v>14</v>
      </c>
      <c r="F157">
        <v>3</v>
      </c>
      <c r="G157" s="2">
        <v>42662</v>
      </c>
      <c r="H157" s="2">
        <v>42663</v>
      </c>
      <c r="I157" s="2">
        <v>42776</v>
      </c>
      <c r="J157">
        <v>2543.1129999999998</v>
      </c>
      <c r="K157">
        <v>70.181204002308149</v>
      </c>
      <c r="L157">
        <v>19</v>
      </c>
    </row>
    <row r="158" spans="1:15" x14ac:dyDescent="0.2">
      <c r="A158" t="s">
        <v>7</v>
      </c>
      <c r="B158" t="s">
        <v>38</v>
      </c>
      <c r="C158" t="s">
        <v>43</v>
      </c>
      <c r="D158" t="s">
        <v>29</v>
      </c>
      <c r="E158" t="s">
        <v>11</v>
      </c>
      <c r="F158">
        <v>1</v>
      </c>
      <c r="G158" s="2">
        <v>42656</v>
      </c>
      <c r="H158" s="2">
        <v>42657</v>
      </c>
      <c r="I158" s="2">
        <v>42776</v>
      </c>
      <c r="J158">
        <v>755.50433333333331</v>
      </c>
      <c r="K158">
        <v>86.830331216073262</v>
      </c>
      <c r="L158">
        <v>7</v>
      </c>
      <c r="M158">
        <v>17.608000000000001</v>
      </c>
      <c r="N158">
        <v>5</v>
      </c>
      <c r="O158">
        <f t="shared" si="2"/>
        <v>3.5216000000000003</v>
      </c>
    </row>
    <row r="159" spans="1:15" x14ac:dyDescent="0.2">
      <c r="A159" t="s">
        <v>7</v>
      </c>
      <c r="B159" t="s">
        <v>38</v>
      </c>
      <c r="C159" t="s">
        <v>43</v>
      </c>
      <c r="D159" t="s">
        <v>29</v>
      </c>
      <c r="E159" t="s">
        <v>11</v>
      </c>
      <c r="F159">
        <v>2</v>
      </c>
      <c r="G159" s="2">
        <v>42656</v>
      </c>
      <c r="H159" s="2">
        <v>42657</v>
      </c>
      <c r="I159" s="2">
        <v>42776</v>
      </c>
      <c r="J159">
        <v>465.04266666666666</v>
      </c>
      <c r="K159">
        <v>80.151986549437936</v>
      </c>
      <c r="L159">
        <v>6</v>
      </c>
    </row>
    <row r="160" spans="1:15" x14ac:dyDescent="0.2">
      <c r="A160" t="s">
        <v>7</v>
      </c>
      <c r="B160" t="s">
        <v>38</v>
      </c>
      <c r="C160" t="s">
        <v>43</v>
      </c>
      <c r="D160" t="s">
        <v>29</v>
      </c>
      <c r="E160" t="s">
        <v>12</v>
      </c>
      <c r="F160">
        <v>1</v>
      </c>
      <c r="G160" s="2">
        <v>42662</v>
      </c>
      <c r="H160" s="2">
        <v>42663</v>
      </c>
      <c r="I160" s="2">
        <v>42776</v>
      </c>
      <c r="J160">
        <v>1205.7910000000002</v>
      </c>
      <c r="K160">
        <v>73.368299112700456</v>
      </c>
      <c r="L160">
        <v>11</v>
      </c>
      <c r="M160" s="5">
        <v>182.72200000000001</v>
      </c>
      <c r="N160" s="5">
        <v>19</v>
      </c>
      <c r="O160">
        <f t="shared" si="2"/>
        <v>9.6169473684210534</v>
      </c>
    </row>
    <row r="161" spans="1:15" x14ac:dyDescent="0.2">
      <c r="A161" t="s">
        <v>7</v>
      </c>
      <c r="B161" t="s">
        <v>38</v>
      </c>
      <c r="C161" t="s">
        <v>43</v>
      </c>
      <c r="D161" t="s">
        <v>29</v>
      </c>
      <c r="E161" t="s">
        <v>12</v>
      </c>
      <c r="F161">
        <v>2</v>
      </c>
      <c r="G161" s="2">
        <v>42662</v>
      </c>
      <c r="H161" s="2">
        <v>42663</v>
      </c>
      <c r="I161" s="2">
        <v>42776</v>
      </c>
      <c r="J161">
        <v>1344.9953333333333</v>
      </c>
      <c r="K161">
        <v>61.332110327939233</v>
      </c>
      <c r="L161">
        <v>14</v>
      </c>
    </row>
    <row r="162" spans="1:15" x14ac:dyDescent="0.2">
      <c r="A162" t="s">
        <v>7</v>
      </c>
      <c r="B162" t="s">
        <v>38</v>
      </c>
      <c r="C162" t="s">
        <v>43</v>
      </c>
      <c r="D162" t="s">
        <v>29</v>
      </c>
      <c r="E162" t="s">
        <v>13</v>
      </c>
      <c r="F162">
        <v>1</v>
      </c>
      <c r="G162" s="2">
        <v>42656</v>
      </c>
      <c r="H162" s="2">
        <v>42657</v>
      </c>
      <c r="I162" s="2">
        <v>42776</v>
      </c>
      <c r="J162">
        <v>207.79766666666669</v>
      </c>
      <c r="K162">
        <v>68.252144112770949</v>
      </c>
      <c r="L162">
        <v>18</v>
      </c>
    </row>
    <row r="163" spans="1:15" x14ac:dyDescent="0.2">
      <c r="A163" t="s">
        <v>7</v>
      </c>
      <c r="B163" t="s">
        <v>38</v>
      </c>
      <c r="C163" t="s">
        <v>43</v>
      </c>
      <c r="D163" t="s">
        <v>29</v>
      </c>
      <c r="E163" t="s">
        <v>13</v>
      </c>
      <c r="F163">
        <v>2</v>
      </c>
      <c r="G163" s="2">
        <v>42656</v>
      </c>
      <c r="H163" s="2">
        <v>42657</v>
      </c>
      <c r="I163" s="2">
        <v>42776</v>
      </c>
      <c r="J163">
        <v>206.86433333333332</v>
      </c>
      <c r="K163">
        <v>59.605578677785758</v>
      </c>
      <c r="L163">
        <v>30</v>
      </c>
    </row>
    <row r="164" spans="1:15" x14ac:dyDescent="0.2">
      <c r="A164" t="s">
        <v>7</v>
      </c>
      <c r="B164" t="s">
        <v>38</v>
      </c>
      <c r="C164" t="s">
        <v>43</v>
      </c>
      <c r="D164" t="s">
        <v>29</v>
      </c>
      <c r="E164" t="s">
        <v>14</v>
      </c>
      <c r="F164">
        <v>1</v>
      </c>
      <c r="G164" s="2">
        <v>42656</v>
      </c>
      <c r="H164" s="2">
        <v>42657</v>
      </c>
      <c r="I164" s="2">
        <v>42776</v>
      </c>
      <c r="J164">
        <v>2722.0930000000003</v>
      </c>
      <c r="K164">
        <v>58.159994009286059</v>
      </c>
      <c r="L164">
        <v>12</v>
      </c>
      <c r="M164">
        <v>16.734000000000002</v>
      </c>
      <c r="N164">
        <v>20</v>
      </c>
      <c r="O164">
        <f t="shared" si="2"/>
        <v>0.83670000000000011</v>
      </c>
    </row>
    <row r="165" spans="1:15" x14ac:dyDescent="0.2">
      <c r="A165" t="s">
        <v>7</v>
      </c>
      <c r="B165" t="s">
        <v>38</v>
      </c>
      <c r="C165" t="s">
        <v>43</v>
      </c>
      <c r="D165" t="s">
        <v>29</v>
      </c>
      <c r="E165" t="s">
        <v>14</v>
      </c>
      <c r="F165">
        <v>2</v>
      </c>
      <c r="G165" s="2">
        <v>42656</v>
      </c>
      <c r="H165" s="2">
        <v>42657</v>
      </c>
      <c r="I165" s="2">
        <v>42776</v>
      </c>
      <c r="J165">
        <v>1869.0446666666664</v>
      </c>
      <c r="K165">
        <v>71.578083732434209</v>
      </c>
      <c r="L165">
        <v>14</v>
      </c>
      <c r="M165">
        <v>8.2460000000000004</v>
      </c>
      <c r="N165">
        <v>20</v>
      </c>
      <c r="O165">
        <f t="shared" si="2"/>
        <v>0.4123</v>
      </c>
    </row>
    <row r="166" spans="1:15" x14ac:dyDescent="0.2">
      <c r="A166" t="s">
        <v>7</v>
      </c>
      <c r="B166" t="s">
        <v>38</v>
      </c>
      <c r="C166" t="s">
        <v>43</v>
      </c>
      <c r="D166" t="s">
        <v>29</v>
      </c>
      <c r="E166" t="s">
        <v>14</v>
      </c>
      <c r="F166">
        <v>3</v>
      </c>
      <c r="G166" s="2">
        <v>42656</v>
      </c>
      <c r="H166" s="2">
        <v>42657</v>
      </c>
      <c r="I166" s="2">
        <v>42776</v>
      </c>
      <c r="J166">
        <v>1761.4756666666669</v>
      </c>
      <c r="K166">
        <v>73.865975553585258</v>
      </c>
      <c r="L166">
        <v>18</v>
      </c>
      <c r="M166">
        <v>14.667999999999999</v>
      </c>
      <c r="N166">
        <v>18</v>
      </c>
      <c r="O166">
        <f t="shared" si="2"/>
        <v>0.81488888888888888</v>
      </c>
    </row>
    <row r="167" spans="1:15" x14ac:dyDescent="0.2">
      <c r="A167" t="s">
        <v>7</v>
      </c>
      <c r="B167" t="s">
        <v>38</v>
      </c>
      <c r="C167" t="s">
        <v>44</v>
      </c>
      <c r="D167" t="s">
        <v>17</v>
      </c>
      <c r="E167" t="s">
        <v>11</v>
      </c>
      <c r="F167">
        <v>1</v>
      </c>
      <c r="G167" s="2">
        <v>42656</v>
      </c>
      <c r="H167" s="2">
        <v>42657</v>
      </c>
      <c r="I167" s="2">
        <v>42776</v>
      </c>
      <c r="J167">
        <v>591.9946666666666</v>
      </c>
      <c r="K167">
        <v>90.896996591592384</v>
      </c>
      <c r="L167">
        <v>9</v>
      </c>
    </row>
    <row r="168" spans="1:15" x14ac:dyDescent="0.2">
      <c r="A168" t="s">
        <v>7</v>
      </c>
      <c r="B168" t="s">
        <v>38</v>
      </c>
      <c r="C168" t="s">
        <v>44</v>
      </c>
      <c r="D168" t="s">
        <v>17</v>
      </c>
      <c r="E168" t="s">
        <v>12</v>
      </c>
      <c r="F168">
        <v>1</v>
      </c>
      <c r="G168" s="2">
        <v>42662</v>
      </c>
      <c r="H168" s="2">
        <v>42663</v>
      </c>
      <c r="I168" s="2">
        <v>42776</v>
      </c>
      <c r="J168">
        <v>845.91766666666672</v>
      </c>
      <c r="K168">
        <v>61.609082644004097</v>
      </c>
      <c r="L168">
        <v>14</v>
      </c>
      <c r="M168" s="5">
        <v>97.694000000000003</v>
      </c>
      <c r="N168" s="5">
        <v>16</v>
      </c>
      <c r="O168">
        <f t="shared" si="2"/>
        <v>6.1058750000000002</v>
      </c>
    </row>
    <row r="169" spans="1:15" x14ac:dyDescent="0.2">
      <c r="A169" t="s">
        <v>7</v>
      </c>
      <c r="B169" t="s">
        <v>38</v>
      </c>
      <c r="C169" t="s">
        <v>44</v>
      </c>
      <c r="D169" t="s">
        <v>17</v>
      </c>
      <c r="E169" t="s">
        <v>12</v>
      </c>
      <c r="F169">
        <v>2</v>
      </c>
      <c r="G169" s="2">
        <v>42662</v>
      </c>
      <c r="H169" s="2">
        <v>42663</v>
      </c>
      <c r="I169" s="2">
        <v>42776</v>
      </c>
      <c r="J169">
        <v>1100.4309999999998</v>
      </c>
      <c r="K169">
        <v>66.072082203848012</v>
      </c>
      <c r="L169">
        <v>27</v>
      </c>
      <c r="M169" s="5">
        <v>91.2</v>
      </c>
      <c r="N169" s="5">
        <v>13</v>
      </c>
      <c r="O169">
        <f t="shared" si="2"/>
        <v>7.0153846153846153</v>
      </c>
    </row>
    <row r="170" spans="1:15" x14ac:dyDescent="0.2">
      <c r="A170" t="s">
        <v>7</v>
      </c>
      <c r="B170" t="s">
        <v>38</v>
      </c>
      <c r="C170" t="s">
        <v>44</v>
      </c>
      <c r="D170" t="s">
        <v>17</v>
      </c>
      <c r="E170" t="s">
        <v>12</v>
      </c>
      <c r="F170">
        <v>3</v>
      </c>
      <c r="G170" s="2">
        <v>42662</v>
      </c>
      <c r="H170" s="2">
        <v>42663</v>
      </c>
      <c r="I170" s="2">
        <v>42776</v>
      </c>
      <c r="J170">
        <v>1203.4586666666667</v>
      </c>
      <c r="K170">
        <v>58.863442573938244</v>
      </c>
      <c r="L170">
        <v>13</v>
      </c>
      <c r="M170" s="5">
        <v>137.97399999999999</v>
      </c>
      <c r="N170" s="5">
        <v>18</v>
      </c>
      <c r="O170">
        <f t="shared" si="2"/>
        <v>7.6652222222222219</v>
      </c>
    </row>
    <row r="171" spans="1:15" x14ac:dyDescent="0.2">
      <c r="A171" t="s">
        <v>7</v>
      </c>
      <c r="B171" t="s">
        <v>38</v>
      </c>
      <c r="C171" t="s">
        <v>44</v>
      </c>
      <c r="D171" t="s">
        <v>17</v>
      </c>
      <c r="E171" t="s">
        <v>13</v>
      </c>
      <c r="F171">
        <v>1</v>
      </c>
      <c r="G171" s="2">
        <v>42656</v>
      </c>
      <c r="H171" s="2">
        <v>42657</v>
      </c>
      <c r="I171" s="2">
        <v>42776</v>
      </c>
      <c r="J171">
        <v>123.81033333333335</v>
      </c>
      <c r="K171">
        <v>46.523513834154656</v>
      </c>
      <c r="L171">
        <v>50</v>
      </c>
      <c r="M171">
        <v>23.782</v>
      </c>
      <c r="N171">
        <v>10</v>
      </c>
      <c r="O171">
        <f t="shared" si="2"/>
        <v>2.3782000000000001</v>
      </c>
    </row>
    <row r="172" spans="1:15" x14ac:dyDescent="0.2">
      <c r="A172" t="s">
        <v>7</v>
      </c>
      <c r="B172" t="s">
        <v>38</v>
      </c>
      <c r="C172" t="s">
        <v>44</v>
      </c>
      <c r="D172" t="s">
        <v>17</v>
      </c>
      <c r="E172" t="s">
        <v>13</v>
      </c>
      <c r="F172">
        <v>2</v>
      </c>
      <c r="G172" s="2">
        <v>42656</v>
      </c>
      <c r="H172" s="2">
        <v>42657</v>
      </c>
      <c r="I172" s="2">
        <v>42776</v>
      </c>
      <c r="J172">
        <v>179.07500000000002</v>
      </c>
      <c r="K172">
        <v>37.000004681319204</v>
      </c>
      <c r="L172">
        <v>60</v>
      </c>
      <c r="M172">
        <v>22.012</v>
      </c>
      <c r="N172">
        <v>10</v>
      </c>
      <c r="O172">
        <f t="shared" si="2"/>
        <v>2.2012</v>
      </c>
    </row>
    <row r="173" spans="1:15" x14ac:dyDescent="0.2">
      <c r="A173" t="s">
        <v>7</v>
      </c>
      <c r="B173" t="s">
        <v>38</v>
      </c>
      <c r="C173" t="s">
        <v>44</v>
      </c>
      <c r="D173" t="s">
        <v>17</v>
      </c>
      <c r="E173" t="s">
        <v>13</v>
      </c>
      <c r="F173">
        <v>3</v>
      </c>
      <c r="G173" s="2">
        <v>42656</v>
      </c>
      <c r="H173" s="2">
        <v>42657</v>
      </c>
      <c r="I173" s="2">
        <v>42776</v>
      </c>
      <c r="J173">
        <v>132.15933333333334</v>
      </c>
      <c r="K173">
        <v>46.340074966589036</v>
      </c>
      <c r="L173">
        <v>110</v>
      </c>
    </row>
    <row r="174" spans="1:15" x14ac:dyDescent="0.2">
      <c r="A174" t="s">
        <v>7</v>
      </c>
      <c r="B174" t="s">
        <v>38</v>
      </c>
      <c r="C174" t="s">
        <v>44</v>
      </c>
      <c r="D174" t="s">
        <v>17</v>
      </c>
      <c r="E174" t="s">
        <v>14</v>
      </c>
      <c r="F174">
        <v>1</v>
      </c>
      <c r="G174" s="2">
        <v>42656</v>
      </c>
      <c r="H174" s="2">
        <v>42657</v>
      </c>
      <c r="I174" s="2">
        <v>42776</v>
      </c>
      <c r="J174">
        <v>1072.0986666666668</v>
      </c>
      <c r="K174">
        <v>58.657630569328226</v>
      </c>
      <c r="L174">
        <v>13</v>
      </c>
      <c r="M174">
        <v>15.715999999999999</v>
      </c>
      <c r="N174">
        <v>20</v>
      </c>
      <c r="O174">
        <f t="shared" si="2"/>
        <v>0.78579999999999994</v>
      </c>
    </row>
    <row r="175" spans="1:15" x14ac:dyDescent="0.2">
      <c r="A175" t="s">
        <v>7</v>
      </c>
      <c r="B175" t="s">
        <v>38</v>
      </c>
      <c r="C175" t="s">
        <v>44</v>
      </c>
      <c r="D175" t="s">
        <v>17</v>
      </c>
      <c r="E175" t="s">
        <v>14</v>
      </c>
      <c r="F175">
        <v>2</v>
      </c>
      <c r="G175" s="2">
        <v>42656</v>
      </c>
      <c r="H175" s="2">
        <v>42657</v>
      </c>
      <c r="I175" s="2">
        <v>42776</v>
      </c>
      <c r="J175">
        <v>661.31133333333332</v>
      </c>
      <c r="K175">
        <v>71.018957815229484</v>
      </c>
      <c r="L175">
        <v>13</v>
      </c>
    </row>
    <row r="176" spans="1:15" x14ac:dyDescent="0.2">
      <c r="A176" t="s">
        <v>7</v>
      </c>
      <c r="B176" t="s">
        <v>38</v>
      </c>
      <c r="C176" t="s">
        <v>41</v>
      </c>
      <c r="D176" t="s">
        <v>26</v>
      </c>
      <c r="E176" t="s">
        <v>11</v>
      </c>
      <c r="F176">
        <v>1</v>
      </c>
      <c r="G176" s="2">
        <v>42656</v>
      </c>
      <c r="H176" s="2">
        <v>42657</v>
      </c>
      <c r="I176" s="2">
        <v>42776</v>
      </c>
      <c r="J176">
        <v>246.79233333333335</v>
      </c>
      <c r="K176">
        <v>117.33938191390087</v>
      </c>
      <c r="L176">
        <v>9</v>
      </c>
      <c r="M176">
        <v>35.411999999999999</v>
      </c>
      <c r="N176">
        <v>5</v>
      </c>
      <c r="O176">
        <f t="shared" si="2"/>
        <v>7.0823999999999998</v>
      </c>
    </row>
    <row r="177" spans="1:15" x14ac:dyDescent="0.2">
      <c r="A177" t="s">
        <v>7</v>
      </c>
      <c r="B177" t="s">
        <v>38</v>
      </c>
      <c r="C177" t="s">
        <v>41</v>
      </c>
      <c r="D177" t="s">
        <v>26</v>
      </c>
      <c r="E177" t="s">
        <v>11</v>
      </c>
      <c r="F177">
        <v>2</v>
      </c>
      <c r="G177" s="2">
        <v>42656</v>
      </c>
      <c r="H177" s="2">
        <v>42657</v>
      </c>
      <c r="I177" s="2">
        <v>42776</v>
      </c>
      <c r="J177">
        <v>704.30499999999995</v>
      </c>
      <c r="K177">
        <v>100.32593958781594</v>
      </c>
      <c r="L177">
        <v>17</v>
      </c>
      <c r="M177">
        <v>48.317999999999998</v>
      </c>
      <c r="N177">
        <v>5</v>
      </c>
      <c r="O177">
        <f t="shared" si="2"/>
        <v>9.6635999999999989</v>
      </c>
    </row>
    <row r="178" spans="1:15" x14ac:dyDescent="0.2">
      <c r="A178" t="s">
        <v>7</v>
      </c>
      <c r="B178" t="s">
        <v>38</v>
      </c>
      <c r="C178" t="s">
        <v>41</v>
      </c>
      <c r="D178" t="s">
        <v>26</v>
      </c>
      <c r="E178" t="s">
        <v>11</v>
      </c>
      <c r="F178">
        <v>3</v>
      </c>
      <c r="G178" s="2">
        <v>42656</v>
      </c>
      <c r="H178" s="2">
        <v>42657</v>
      </c>
      <c r="I178" s="2">
        <v>42776</v>
      </c>
      <c r="J178">
        <v>749.42099999999994</v>
      </c>
      <c r="K178">
        <v>94.544975216811167</v>
      </c>
      <c r="L178">
        <v>7</v>
      </c>
    </row>
    <row r="179" spans="1:15" x14ac:dyDescent="0.2">
      <c r="A179" t="s">
        <v>7</v>
      </c>
      <c r="B179" t="s">
        <v>38</v>
      </c>
      <c r="C179" t="s">
        <v>41</v>
      </c>
      <c r="D179" t="s">
        <v>26</v>
      </c>
      <c r="E179" t="s">
        <v>12</v>
      </c>
      <c r="F179">
        <v>1</v>
      </c>
      <c r="G179" s="2">
        <v>42656</v>
      </c>
      <c r="H179" s="2">
        <v>42657</v>
      </c>
      <c r="I179" s="2">
        <v>42776</v>
      </c>
      <c r="J179">
        <v>1347.1086666666667</v>
      </c>
      <c r="K179">
        <v>54.184389388819035</v>
      </c>
      <c r="L179">
        <v>17</v>
      </c>
    </row>
    <row r="180" spans="1:15" x14ac:dyDescent="0.2">
      <c r="A180" t="s">
        <v>7</v>
      </c>
      <c r="B180" t="s">
        <v>38</v>
      </c>
      <c r="C180" t="s">
        <v>41</v>
      </c>
      <c r="D180" t="s">
        <v>26</v>
      </c>
      <c r="E180" t="s">
        <v>12</v>
      </c>
      <c r="F180">
        <v>2</v>
      </c>
      <c r="G180" s="2">
        <v>42656</v>
      </c>
      <c r="H180" s="2">
        <v>42657</v>
      </c>
      <c r="I180" s="2">
        <v>42776</v>
      </c>
      <c r="J180">
        <v>932.21833333333325</v>
      </c>
      <c r="K180">
        <v>55.602471117871175</v>
      </c>
      <c r="L180">
        <v>12</v>
      </c>
    </row>
    <row r="181" spans="1:15" x14ac:dyDescent="0.2">
      <c r="A181" t="s">
        <v>7</v>
      </c>
      <c r="B181" t="s">
        <v>38</v>
      </c>
      <c r="C181" t="s">
        <v>41</v>
      </c>
      <c r="D181" t="s">
        <v>26</v>
      </c>
      <c r="E181" t="s">
        <v>12</v>
      </c>
      <c r="F181">
        <v>3</v>
      </c>
      <c r="G181" s="2">
        <v>42656</v>
      </c>
      <c r="H181" s="2">
        <v>42657</v>
      </c>
      <c r="I181" s="2">
        <v>42776</v>
      </c>
      <c r="J181">
        <v>1224.3553333333334</v>
      </c>
      <c r="K181">
        <v>59.579033555184743</v>
      </c>
      <c r="L181">
        <v>10</v>
      </c>
    </row>
    <row r="182" spans="1:15" x14ac:dyDescent="0.2">
      <c r="A182" t="s">
        <v>7</v>
      </c>
      <c r="B182" t="s">
        <v>38</v>
      </c>
      <c r="C182" t="s">
        <v>41</v>
      </c>
      <c r="D182" t="s">
        <v>26</v>
      </c>
      <c r="E182" t="s">
        <v>14</v>
      </c>
      <c r="F182">
        <v>1</v>
      </c>
      <c r="G182" s="2">
        <v>42656</v>
      </c>
      <c r="H182" s="2">
        <v>42657</v>
      </c>
      <c r="I182" s="2">
        <v>42776</v>
      </c>
      <c r="J182">
        <v>2603.7946666666667</v>
      </c>
      <c r="K182">
        <v>67.551497996087022</v>
      </c>
      <c r="L182">
        <v>15</v>
      </c>
      <c r="M182">
        <v>11.848000000000001</v>
      </c>
      <c r="N182">
        <v>20</v>
      </c>
      <c r="O182">
        <f t="shared" si="2"/>
        <v>0.59240000000000004</v>
      </c>
    </row>
    <row r="183" spans="1:15" x14ac:dyDescent="0.2">
      <c r="A183" t="s">
        <v>7</v>
      </c>
      <c r="B183" t="s">
        <v>38</v>
      </c>
      <c r="C183" t="s">
        <v>41</v>
      </c>
      <c r="D183" t="s">
        <v>26</v>
      </c>
      <c r="E183" t="s">
        <v>14</v>
      </c>
      <c r="F183">
        <v>2</v>
      </c>
      <c r="G183" s="2">
        <v>42656</v>
      </c>
      <c r="H183" s="2">
        <v>42657</v>
      </c>
      <c r="I183" s="2">
        <v>42776</v>
      </c>
      <c r="J183">
        <v>2127.375</v>
      </c>
      <c r="K183">
        <v>76.16957381762748</v>
      </c>
      <c r="L183">
        <v>16</v>
      </c>
      <c r="M183">
        <v>11.513999999999999</v>
      </c>
      <c r="N183">
        <v>20</v>
      </c>
      <c r="O183">
        <f t="shared" si="2"/>
        <v>0.57569999999999999</v>
      </c>
    </row>
    <row r="184" spans="1:15" x14ac:dyDescent="0.2">
      <c r="A184" t="s">
        <v>7</v>
      </c>
      <c r="B184" t="s">
        <v>38</v>
      </c>
      <c r="C184" t="s">
        <v>41</v>
      </c>
      <c r="D184" t="s">
        <v>26</v>
      </c>
      <c r="E184" t="s">
        <v>14</v>
      </c>
      <c r="F184">
        <v>3</v>
      </c>
      <c r="G184" s="2">
        <v>42656</v>
      </c>
      <c r="H184" s="2">
        <v>42657</v>
      </c>
      <c r="I184" s="2">
        <v>42776</v>
      </c>
      <c r="J184">
        <v>2756.6226666666666</v>
      </c>
      <c r="K184">
        <v>53.712159295457433</v>
      </c>
      <c r="L184">
        <v>30</v>
      </c>
      <c r="M184">
        <v>17.95</v>
      </c>
      <c r="N184">
        <v>20</v>
      </c>
      <c r="O184">
        <f t="shared" si="2"/>
        <v>0.89749999999999996</v>
      </c>
    </row>
    <row r="185" spans="1:15" x14ac:dyDescent="0.2">
      <c r="A185" t="s">
        <v>7</v>
      </c>
      <c r="B185" t="s">
        <v>38</v>
      </c>
      <c r="C185" t="s">
        <v>39</v>
      </c>
      <c r="D185" t="s">
        <v>22</v>
      </c>
      <c r="E185" t="s">
        <v>11</v>
      </c>
      <c r="F185">
        <v>1</v>
      </c>
      <c r="G185" s="2">
        <v>42656</v>
      </c>
      <c r="H185" s="2">
        <v>42657</v>
      </c>
      <c r="I185" s="2">
        <v>42776</v>
      </c>
      <c r="J185">
        <v>510.46433333333334</v>
      </c>
      <c r="K185">
        <v>74.396980048333091</v>
      </c>
      <c r="L185">
        <v>8</v>
      </c>
      <c r="M185">
        <v>17.082000000000001</v>
      </c>
      <c r="N185">
        <v>4</v>
      </c>
      <c r="O185">
        <f t="shared" si="2"/>
        <v>4.2705000000000002</v>
      </c>
    </row>
    <row r="186" spans="1:15" x14ac:dyDescent="0.2">
      <c r="A186" t="s">
        <v>7</v>
      </c>
      <c r="B186" t="s">
        <v>38</v>
      </c>
      <c r="C186" t="s">
        <v>39</v>
      </c>
      <c r="D186" t="s">
        <v>22</v>
      </c>
      <c r="E186" t="s">
        <v>11</v>
      </c>
      <c r="F186">
        <v>2</v>
      </c>
      <c r="G186" s="2">
        <v>42656</v>
      </c>
      <c r="H186" s="2">
        <v>42657</v>
      </c>
      <c r="I186" s="2">
        <v>42776</v>
      </c>
      <c r="J186">
        <v>693.59799999999996</v>
      </c>
      <c r="K186">
        <v>85.41937211987171</v>
      </c>
      <c r="L186">
        <v>5</v>
      </c>
      <c r="M186">
        <v>25.257999999999999</v>
      </c>
      <c r="N186">
        <v>5</v>
      </c>
      <c r="O186">
        <f t="shared" si="2"/>
        <v>5.0515999999999996</v>
      </c>
    </row>
    <row r="187" spans="1:15" x14ac:dyDescent="0.2">
      <c r="A187" t="s">
        <v>7</v>
      </c>
      <c r="B187" t="s">
        <v>38</v>
      </c>
      <c r="C187" t="s">
        <v>39</v>
      </c>
      <c r="D187" t="s">
        <v>22</v>
      </c>
      <c r="E187" t="s">
        <v>11</v>
      </c>
      <c r="F187">
        <v>3</v>
      </c>
      <c r="G187" s="2">
        <v>42656</v>
      </c>
      <c r="H187" s="2">
        <v>42657</v>
      </c>
      <c r="I187" s="2">
        <v>42776</v>
      </c>
      <c r="J187">
        <v>289.61700000000002</v>
      </c>
      <c r="K187">
        <v>87.020299950630388</v>
      </c>
      <c r="L187">
        <v>9</v>
      </c>
      <c r="M187">
        <v>19.61</v>
      </c>
      <c r="N187">
        <v>5</v>
      </c>
      <c r="O187">
        <f t="shared" si="2"/>
        <v>3.9219999999999997</v>
      </c>
    </row>
    <row r="188" spans="1:15" x14ac:dyDescent="0.2">
      <c r="A188" t="s">
        <v>7</v>
      </c>
      <c r="B188" t="s">
        <v>38</v>
      </c>
      <c r="C188" t="s">
        <v>39</v>
      </c>
      <c r="D188" t="s">
        <v>22</v>
      </c>
      <c r="E188" t="s">
        <v>12</v>
      </c>
      <c r="F188">
        <v>1</v>
      </c>
      <c r="G188" s="2">
        <v>42656</v>
      </c>
      <c r="H188" s="2">
        <v>42657</v>
      </c>
      <c r="I188" s="2">
        <v>42776</v>
      </c>
      <c r="J188">
        <v>1126.8873333333333</v>
      </c>
      <c r="K188">
        <v>65.422759874489216</v>
      </c>
      <c r="L188">
        <v>9</v>
      </c>
      <c r="M188" s="5">
        <v>10.032</v>
      </c>
      <c r="N188" s="5">
        <v>4</v>
      </c>
      <c r="O188">
        <f t="shared" si="2"/>
        <v>2.508</v>
      </c>
    </row>
    <row r="189" spans="1:15" x14ac:dyDescent="0.2">
      <c r="A189" t="s">
        <v>7</v>
      </c>
      <c r="B189" t="s">
        <v>38</v>
      </c>
      <c r="C189" t="s">
        <v>39</v>
      </c>
      <c r="D189" t="s">
        <v>22</v>
      </c>
      <c r="E189" t="s">
        <v>12</v>
      </c>
      <c r="F189">
        <v>2</v>
      </c>
      <c r="G189" s="2">
        <v>42656</v>
      </c>
      <c r="H189" s="2">
        <v>42657</v>
      </c>
      <c r="I189" s="2">
        <v>42776</v>
      </c>
      <c r="J189">
        <v>1358.5903333333333</v>
      </c>
      <c r="K189">
        <v>58.877732145456235</v>
      </c>
      <c r="L189">
        <v>8</v>
      </c>
    </row>
    <row r="190" spans="1:15" x14ac:dyDescent="0.2">
      <c r="A190" t="s">
        <v>7</v>
      </c>
      <c r="B190" t="s">
        <v>38</v>
      </c>
      <c r="C190" t="s">
        <v>39</v>
      </c>
      <c r="D190" t="s">
        <v>22</v>
      </c>
      <c r="E190" t="s">
        <v>12</v>
      </c>
      <c r="F190">
        <v>3</v>
      </c>
      <c r="G190" s="2">
        <v>42656</v>
      </c>
      <c r="H190" s="2">
        <v>42657</v>
      </c>
      <c r="I190" s="2">
        <v>42776</v>
      </c>
      <c r="J190">
        <v>1013.216</v>
      </c>
      <c r="K190">
        <v>56.890889959131492</v>
      </c>
      <c r="L190">
        <v>9</v>
      </c>
    </row>
    <row r="191" spans="1:15" x14ac:dyDescent="0.2">
      <c r="A191" t="s">
        <v>7</v>
      </c>
      <c r="B191" t="s">
        <v>38</v>
      </c>
      <c r="C191" t="s">
        <v>39</v>
      </c>
      <c r="D191" t="s">
        <v>22</v>
      </c>
      <c r="E191" t="s">
        <v>13</v>
      </c>
      <c r="F191">
        <v>1</v>
      </c>
      <c r="G191" s="2">
        <v>42656</v>
      </c>
      <c r="H191" s="2">
        <v>42657</v>
      </c>
      <c r="I191" s="2">
        <v>42776</v>
      </c>
      <c r="J191">
        <v>116.47966666666667</v>
      </c>
      <c r="K191">
        <v>56.793401738711417</v>
      </c>
      <c r="L191">
        <v>85</v>
      </c>
      <c r="M191">
        <v>17.692</v>
      </c>
      <c r="N191">
        <v>8</v>
      </c>
      <c r="O191">
        <f t="shared" si="2"/>
        <v>2.2115</v>
      </c>
    </row>
    <row r="192" spans="1:15" x14ac:dyDescent="0.2">
      <c r="A192" t="s">
        <v>7</v>
      </c>
      <c r="B192" t="s">
        <v>38</v>
      </c>
      <c r="C192" t="s">
        <v>39</v>
      </c>
      <c r="D192" t="s">
        <v>22</v>
      </c>
      <c r="E192" t="s">
        <v>13</v>
      </c>
      <c r="F192">
        <v>2</v>
      </c>
      <c r="G192" s="2">
        <v>42656</v>
      </c>
      <c r="H192" s="2">
        <v>42657</v>
      </c>
      <c r="I192" s="2">
        <v>42776</v>
      </c>
      <c r="J192">
        <v>191.48933333333332</v>
      </c>
      <c r="K192">
        <v>41.472772179270528</v>
      </c>
      <c r="L192">
        <v>200</v>
      </c>
      <c r="M192">
        <v>14.948</v>
      </c>
      <c r="N192">
        <v>10</v>
      </c>
      <c r="O192">
        <f t="shared" si="2"/>
        <v>1.4948000000000001</v>
      </c>
    </row>
    <row r="193" spans="1:15" x14ac:dyDescent="0.2">
      <c r="A193" t="s">
        <v>7</v>
      </c>
      <c r="B193" t="s">
        <v>38</v>
      </c>
      <c r="C193" t="s">
        <v>39</v>
      </c>
      <c r="D193" t="s">
        <v>22</v>
      </c>
      <c r="E193" t="s">
        <v>13</v>
      </c>
      <c r="F193">
        <v>3</v>
      </c>
      <c r="G193" s="2">
        <v>42656</v>
      </c>
      <c r="H193" s="2">
        <v>42657</v>
      </c>
      <c r="I193" s="2">
        <v>42776</v>
      </c>
      <c r="J193">
        <v>173.10566666666668</v>
      </c>
      <c r="K193">
        <v>51.325069678949752</v>
      </c>
      <c r="L193">
        <v>240</v>
      </c>
      <c r="M193">
        <v>30.53</v>
      </c>
      <c r="N193">
        <v>10</v>
      </c>
      <c r="O193">
        <f t="shared" si="2"/>
        <v>3.0529999999999999</v>
      </c>
    </row>
    <row r="194" spans="1:15" x14ac:dyDescent="0.2">
      <c r="A194" t="s">
        <v>7</v>
      </c>
      <c r="B194" t="s">
        <v>38</v>
      </c>
      <c r="C194" t="s">
        <v>39</v>
      </c>
      <c r="D194" t="s">
        <v>22</v>
      </c>
      <c r="E194" t="s">
        <v>14</v>
      </c>
      <c r="F194">
        <v>1</v>
      </c>
      <c r="G194" s="2">
        <v>42656</v>
      </c>
      <c r="H194" s="2">
        <v>42657</v>
      </c>
      <c r="I194" s="2">
        <v>42776</v>
      </c>
      <c r="J194">
        <v>1351.9166666666667</v>
      </c>
      <c r="K194">
        <v>77.697540258530466</v>
      </c>
      <c r="L194">
        <v>19</v>
      </c>
    </row>
    <row r="195" spans="1:15" x14ac:dyDescent="0.2">
      <c r="A195" t="s">
        <v>7</v>
      </c>
      <c r="B195" t="s">
        <v>38</v>
      </c>
      <c r="C195" t="s">
        <v>39</v>
      </c>
      <c r="D195" t="s">
        <v>22</v>
      </c>
      <c r="E195" t="s">
        <v>14</v>
      </c>
      <c r="F195">
        <v>2</v>
      </c>
      <c r="G195" s="2">
        <v>42656</v>
      </c>
      <c r="H195" s="2">
        <v>42657</v>
      </c>
      <c r="I195" s="2">
        <v>42776</v>
      </c>
      <c r="J195">
        <v>1084.827</v>
      </c>
      <c r="K195">
        <v>78.846965888027725</v>
      </c>
      <c r="L195">
        <v>22</v>
      </c>
    </row>
    <row r="196" spans="1:15" x14ac:dyDescent="0.2">
      <c r="A196" t="s">
        <v>7</v>
      </c>
      <c r="B196" t="s">
        <v>38</v>
      </c>
      <c r="C196" t="s">
        <v>39</v>
      </c>
      <c r="D196" t="s">
        <v>22</v>
      </c>
      <c r="E196" t="s">
        <v>14</v>
      </c>
      <c r="F196">
        <v>3</v>
      </c>
      <c r="G196" s="2">
        <v>42656</v>
      </c>
      <c r="H196" s="2">
        <v>42657</v>
      </c>
      <c r="I196" s="2">
        <v>42776</v>
      </c>
      <c r="J196">
        <v>1237.3123333333333</v>
      </c>
      <c r="K196">
        <v>77.774980619285117</v>
      </c>
      <c r="L196">
        <v>11</v>
      </c>
    </row>
    <row r="197" spans="1:15" x14ac:dyDescent="0.2">
      <c r="A197" t="s">
        <v>7</v>
      </c>
      <c r="B197" t="s">
        <v>38</v>
      </c>
      <c r="C197" t="s">
        <v>42</v>
      </c>
      <c r="D197" t="s">
        <v>10</v>
      </c>
      <c r="E197" t="s">
        <v>11</v>
      </c>
      <c r="F197">
        <v>1</v>
      </c>
      <c r="G197" s="2">
        <v>42656</v>
      </c>
      <c r="H197" s="2">
        <v>42657</v>
      </c>
      <c r="I197" s="2">
        <v>42776</v>
      </c>
      <c r="J197">
        <v>1148.1933333333334</v>
      </c>
      <c r="K197">
        <v>99.457722761063337</v>
      </c>
      <c r="L197">
        <v>7</v>
      </c>
      <c r="M197">
        <v>20.314</v>
      </c>
      <c r="N197">
        <v>5</v>
      </c>
      <c r="O197">
        <f t="shared" ref="O197:O258" si="3">M197/N197</f>
        <v>4.0628000000000002</v>
      </c>
    </row>
    <row r="198" spans="1:15" x14ac:dyDescent="0.2">
      <c r="A198" t="s">
        <v>7</v>
      </c>
      <c r="B198" t="s">
        <v>38</v>
      </c>
      <c r="C198" t="s">
        <v>42</v>
      </c>
      <c r="D198" t="s">
        <v>10</v>
      </c>
      <c r="E198" t="s">
        <v>11</v>
      </c>
      <c r="F198">
        <v>2</v>
      </c>
      <c r="G198" s="2">
        <v>42656</v>
      </c>
      <c r="H198" s="2">
        <v>42657</v>
      </c>
      <c r="I198" s="2">
        <v>42776</v>
      </c>
      <c r="J198">
        <v>1225.6786666666667</v>
      </c>
      <c r="K198">
        <v>99.423518309883264</v>
      </c>
      <c r="L198">
        <v>16</v>
      </c>
      <c r="M198">
        <v>7.19</v>
      </c>
      <c r="N198">
        <v>2</v>
      </c>
      <c r="O198">
        <f t="shared" si="3"/>
        <v>3.5950000000000002</v>
      </c>
    </row>
    <row r="199" spans="1:15" x14ac:dyDescent="0.2">
      <c r="A199" t="s">
        <v>7</v>
      </c>
      <c r="B199" t="s">
        <v>38</v>
      </c>
      <c r="C199" t="s">
        <v>42</v>
      </c>
      <c r="D199" t="s">
        <v>10</v>
      </c>
      <c r="E199" t="s">
        <v>11</v>
      </c>
      <c r="F199">
        <v>3</v>
      </c>
      <c r="G199" s="2">
        <v>42656</v>
      </c>
      <c r="H199" s="2">
        <v>42657</v>
      </c>
      <c r="I199" s="2">
        <v>42776</v>
      </c>
      <c r="J199">
        <v>621.7736666666666</v>
      </c>
      <c r="K199">
        <v>109.86410773289587</v>
      </c>
      <c r="L199">
        <v>11</v>
      </c>
      <c r="M199">
        <v>11</v>
      </c>
      <c r="N199">
        <v>3</v>
      </c>
      <c r="O199">
        <f t="shared" si="3"/>
        <v>3.6666666666666665</v>
      </c>
    </row>
    <row r="200" spans="1:15" x14ac:dyDescent="0.2">
      <c r="A200" t="s">
        <v>7</v>
      </c>
      <c r="B200" t="s">
        <v>38</v>
      </c>
      <c r="C200" t="s">
        <v>42</v>
      </c>
      <c r="D200" t="s">
        <v>10</v>
      </c>
      <c r="E200" t="s">
        <v>12</v>
      </c>
      <c r="F200">
        <v>1</v>
      </c>
      <c r="G200" s="2">
        <v>42656</v>
      </c>
      <c r="H200" s="2">
        <v>42657</v>
      </c>
      <c r="I200" s="2">
        <v>42776</v>
      </c>
      <c r="J200">
        <v>1937.7806666666668</v>
      </c>
      <c r="K200">
        <v>64.408958659205396</v>
      </c>
      <c r="L200">
        <v>12</v>
      </c>
      <c r="M200" s="5">
        <v>50.414000000000001</v>
      </c>
      <c r="N200" s="5">
        <v>12</v>
      </c>
      <c r="O200">
        <f t="shared" si="3"/>
        <v>4.2011666666666665</v>
      </c>
    </row>
    <row r="201" spans="1:15" x14ac:dyDescent="0.2">
      <c r="A201" t="s">
        <v>7</v>
      </c>
      <c r="B201" t="s">
        <v>38</v>
      </c>
      <c r="C201" t="s">
        <v>42</v>
      </c>
      <c r="D201" t="s">
        <v>10</v>
      </c>
      <c r="E201" t="s">
        <v>12</v>
      </c>
      <c r="F201">
        <v>2</v>
      </c>
      <c r="G201" s="2">
        <v>42656</v>
      </c>
      <c r="H201" s="2">
        <v>42657</v>
      </c>
      <c r="I201" s="2">
        <v>42776</v>
      </c>
      <c r="J201">
        <v>1708.1433333333334</v>
      </c>
      <c r="K201">
        <v>55.088672452682118</v>
      </c>
      <c r="L201">
        <v>10</v>
      </c>
      <c r="M201" s="5">
        <v>94.23</v>
      </c>
      <c r="N201" s="5">
        <v>16</v>
      </c>
      <c r="O201">
        <f t="shared" si="3"/>
        <v>5.8893750000000002</v>
      </c>
    </row>
    <row r="202" spans="1:15" x14ac:dyDescent="0.2">
      <c r="A202" t="s">
        <v>7</v>
      </c>
      <c r="B202" t="s">
        <v>38</v>
      </c>
      <c r="C202" t="s">
        <v>42</v>
      </c>
      <c r="D202" t="s">
        <v>10</v>
      </c>
      <c r="E202" t="s">
        <v>12</v>
      </c>
      <c r="F202">
        <v>3</v>
      </c>
      <c r="G202" s="2">
        <v>42656</v>
      </c>
      <c r="H202" s="2">
        <v>42657</v>
      </c>
      <c r="I202" s="2">
        <v>42776</v>
      </c>
      <c r="J202">
        <v>1517.2346666666665</v>
      </c>
      <c r="K202">
        <v>60.186802860531714</v>
      </c>
      <c r="L202">
        <v>9</v>
      </c>
      <c r="M202" s="5">
        <v>144.79</v>
      </c>
      <c r="N202" s="5">
        <v>18</v>
      </c>
      <c r="O202">
        <f t="shared" si="3"/>
        <v>8.0438888888888886</v>
      </c>
    </row>
    <row r="203" spans="1:15" x14ac:dyDescent="0.2">
      <c r="A203" t="s">
        <v>7</v>
      </c>
      <c r="B203" t="s">
        <v>38</v>
      </c>
      <c r="C203" t="s">
        <v>42</v>
      </c>
      <c r="D203" t="s">
        <v>10</v>
      </c>
      <c r="E203" t="s">
        <v>13</v>
      </c>
      <c r="F203">
        <v>1</v>
      </c>
      <c r="G203" s="2">
        <v>42656</v>
      </c>
      <c r="H203" s="2">
        <v>42657</v>
      </c>
      <c r="I203" s="2">
        <v>42776</v>
      </c>
      <c r="J203">
        <v>218.17433333333335</v>
      </c>
      <c r="K203">
        <v>42.981430465365641</v>
      </c>
      <c r="L203">
        <v>45</v>
      </c>
      <c r="M203">
        <v>13.672000000000001</v>
      </c>
      <c r="N203">
        <v>5</v>
      </c>
      <c r="O203">
        <f t="shared" si="3"/>
        <v>2.7343999999999999</v>
      </c>
    </row>
    <row r="204" spans="1:15" x14ac:dyDescent="0.2">
      <c r="A204" t="s">
        <v>7</v>
      </c>
      <c r="B204" t="s">
        <v>38</v>
      </c>
      <c r="C204" t="s">
        <v>42</v>
      </c>
      <c r="D204" t="s">
        <v>10</v>
      </c>
      <c r="E204" t="s">
        <v>13</v>
      </c>
      <c r="F204">
        <v>2</v>
      </c>
      <c r="G204" s="2">
        <v>42656</v>
      </c>
      <c r="H204" s="2">
        <v>42657</v>
      </c>
      <c r="I204" s="2">
        <v>42776</v>
      </c>
      <c r="J204">
        <v>134.07266666666666</v>
      </c>
      <c r="K204">
        <v>43.161919639832682</v>
      </c>
      <c r="L204">
        <v>160</v>
      </c>
      <c r="M204">
        <v>2.7480000000000002</v>
      </c>
      <c r="N204">
        <v>2</v>
      </c>
      <c r="O204">
        <f t="shared" si="3"/>
        <v>1.3740000000000001</v>
      </c>
    </row>
    <row r="205" spans="1:15" x14ac:dyDescent="0.2">
      <c r="A205" t="s">
        <v>7</v>
      </c>
      <c r="B205" t="s">
        <v>38</v>
      </c>
      <c r="C205" t="s">
        <v>42</v>
      </c>
      <c r="D205" t="s">
        <v>10</v>
      </c>
      <c r="E205" t="s">
        <v>13</v>
      </c>
      <c r="F205">
        <v>3</v>
      </c>
      <c r="G205" s="2">
        <v>42656</v>
      </c>
      <c r="H205" s="2">
        <v>42657</v>
      </c>
      <c r="I205" s="2">
        <v>42776</v>
      </c>
      <c r="J205">
        <v>94.983333333333334</v>
      </c>
      <c r="K205">
        <v>49.720941471080899</v>
      </c>
      <c r="L205">
        <v>70</v>
      </c>
      <c r="M205">
        <v>10.039999999999999</v>
      </c>
      <c r="N205">
        <v>6</v>
      </c>
      <c r="O205">
        <f t="shared" si="3"/>
        <v>1.6733333333333331</v>
      </c>
    </row>
    <row r="206" spans="1:15" x14ac:dyDescent="0.2">
      <c r="A206" t="s">
        <v>7</v>
      </c>
      <c r="B206" t="s">
        <v>38</v>
      </c>
      <c r="C206" t="s">
        <v>42</v>
      </c>
      <c r="D206" t="s">
        <v>10</v>
      </c>
      <c r="E206" t="s">
        <v>14</v>
      </c>
      <c r="F206">
        <v>1</v>
      </c>
      <c r="G206" s="2">
        <v>42656</v>
      </c>
      <c r="H206" s="2">
        <v>42657</v>
      </c>
      <c r="I206" s="2">
        <v>42776</v>
      </c>
      <c r="J206">
        <v>1626.384</v>
      </c>
      <c r="K206">
        <v>81.908821765882067</v>
      </c>
      <c r="L206">
        <v>37</v>
      </c>
      <c r="M206">
        <v>20.995999999999999</v>
      </c>
      <c r="N206">
        <v>20</v>
      </c>
      <c r="O206">
        <f t="shared" si="3"/>
        <v>1.0497999999999998</v>
      </c>
    </row>
    <row r="207" spans="1:15" x14ac:dyDescent="0.2">
      <c r="A207" t="s">
        <v>7</v>
      </c>
      <c r="B207" t="s">
        <v>38</v>
      </c>
      <c r="C207" t="s">
        <v>42</v>
      </c>
      <c r="D207" t="s">
        <v>10</v>
      </c>
      <c r="E207" t="s">
        <v>14</v>
      </c>
      <c r="F207">
        <v>2</v>
      </c>
      <c r="G207" s="2">
        <v>42656</v>
      </c>
      <c r="H207" s="2">
        <v>42657</v>
      </c>
      <c r="I207" s="2">
        <v>42776</v>
      </c>
      <c r="J207">
        <v>1740.2076666666665</v>
      </c>
      <c r="K207">
        <v>85.198210290989934</v>
      </c>
      <c r="L207">
        <v>21</v>
      </c>
      <c r="M207" s="5">
        <v>10.976000000000001</v>
      </c>
      <c r="N207" s="5">
        <v>26</v>
      </c>
      <c r="O207">
        <f t="shared" si="3"/>
        <v>0.42215384615384621</v>
      </c>
    </row>
    <row r="208" spans="1:15" x14ac:dyDescent="0.2">
      <c r="A208" t="s">
        <v>7</v>
      </c>
      <c r="B208" t="s">
        <v>38</v>
      </c>
      <c r="C208" t="s">
        <v>42</v>
      </c>
      <c r="D208" t="s">
        <v>10</v>
      </c>
      <c r="E208" t="s">
        <v>14</v>
      </c>
      <c r="F208">
        <v>3</v>
      </c>
      <c r="G208" s="2">
        <v>42656</v>
      </c>
      <c r="H208" s="2">
        <v>42657</v>
      </c>
      <c r="I208" s="2">
        <v>42776</v>
      </c>
      <c r="J208">
        <v>3605.0726666666669</v>
      </c>
      <c r="K208">
        <v>60.116303898354552</v>
      </c>
      <c r="L208">
        <v>22</v>
      </c>
    </row>
    <row r="209" spans="1:15" x14ac:dyDescent="0.2">
      <c r="A209" t="s">
        <v>7</v>
      </c>
      <c r="B209" t="s">
        <v>38</v>
      </c>
      <c r="C209" t="s">
        <v>40</v>
      </c>
      <c r="D209" t="s">
        <v>23</v>
      </c>
      <c r="E209" t="s">
        <v>11</v>
      </c>
      <c r="F209">
        <v>1</v>
      </c>
      <c r="G209" s="2">
        <v>42656</v>
      </c>
      <c r="H209" s="2">
        <v>42657</v>
      </c>
      <c r="I209" s="2">
        <v>42776</v>
      </c>
      <c r="J209">
        <v>432.90300000000002</v>
      </c>
      <c r="K209">
        <v>95.406316917869731</v>
      </c>
      <c r="L209">
        <v>7</v>
      </c>
      <c r="M209">
        <v>29.893999999999998</v>
      </c>
      <c r="N209">
        <v>7</v>
      </c>
      <c r="O209">
        <f t="shared" si="3"/>
        <v>4.2705714285714285</v>
      </c>
    </row>
    <row r="210" spans="1:15" x14ac:dyDescent="0.2">
      <c r="A210" t="s">
        <v>7</v>
      </c>
      <c r="B210" t="s">
        <v>38</v>
      </c>
      <c r="C210" t="s">
        <v>40</v>
      </c>
      <c r="D210" t="s">
        <v>23</v>
      </c>
      <c r="E210" t="s">
        <v>11</v>
      </c>
      <c r="F210">
        <v>2</v>
      </c>
      <c r="G210" s="2">
        <v>42656</v>
      </c>
      <c r="H210" s="2">
        <v>42657</v>
      </c>
      <c r="I210" s="2">
        <v>42776</v>
      </c>
      <c r="J210">
        <v>615.61400000000003</v>
      </c>
      <c r="K210">
        <v>95.134458434983841</v>
      </c>
      <c r="L210">
        <v>12</v>
      </c>
      <c r="M210">
        <v>31.68</v>
      </c>
      <c r="N210">
        <v>5</v>
      </c>
      <c r="O210">
        <f t="shared" si="3"/>
        <v>6.3360000000000003</v>
      </c>
    </row>
    <row r="211" spans="1:15" x14ac:dyDescent="0.2">
      <c r="A211" t="s">
        <v>7</v>
      </c>
      <c r="B211" t="s">
        <v>38</v>
      </c>
      <c r="C211" t="s">
        <v>40</v>
      </c>
      <c r="D211" t="s">
        <v>23</v>
      </c>
      <c r="E211" t="s">
        <v>11</v>
      </c>
      <c r="F211">
        <v>3</v>
      </c>
      <c r="G211" s="2">
        <v>42656</v>
      </c>
      <c r="H211" s="2">
        <v>42657</v>
      </c>
      <c r="I211" s="2">
        <v>42776</v>
      </c>
      <c r="J211">
        <v>369.70733333333334</v>
      </c>
      <c r="K211">
        <v>106.12664738190854</v>
      </c>
      <c r="L211">
        <v>7</v>
      </c>
      <c r="M211">
        <v>13.662000000000001</v>
      </c>
      <c r="N211">
        <v>3</v>
      </c>
      <c r="O211">
        <f t="shared" si="3"/>
        <v>4.5540000000000003</v>
      </c>
    </row>
    <row r="212" spans="1:15" x14ac:dyDescent="0.2">
      <c r="A212" t="s">
        <v>7</v>
      </c>
      <c r="B212" t="s">
        <v>38</v>
      </c>
      <c r="C212" t="s">
        <v>40</v>
      </c>
      <c r="D212" t="s">
        <v>23</v>
      </c>
      <c r="E212" t="s">
        <v>12</v>
      </c>
      <c r="F212">
        <v>1</v>
      </c>
      <c r="G212" s="2">
        <v>42656</v>
      </c>
      <c r="H212" s="2">
        <v>42657</v>
      </c>
      <c r="I212" s="2">
        <v>42776</v>
      </c>
      <c r="J212">
        <v>822.75466666666671</v>
      </c>
      <c r="K212">
        <v>54.27095822741439</v>
      </c>
      <c r="L212">
        <v>9</v>
      </c>
      <c r="M212" s="5">
        <v>85.834000000000003</v>
      </c>
      <c r="N212" s="5">
        <v>16</v>
      </c>
      <c r="O212">
        <f t="shared" si="3"/>
        <v>5.3646250000000002</v>
      </c>
    </row>
    <row r="213" spans="1:15" x14ac:dyDescent="0.2">
      <c r="A213" t="s">
        <v>7</v>
      </c>
      <c r="B213" t="s">
        <v>38</v>
      </c>
      <c r="C213" t="s">
        <v>40</v>
      </c>
      <c r="D213" t="s">
        <v>23</v>
      </c>
      <c r="E213" t="s">
        <v>12</v>
      </c>
      <c r="F213">
        <v>2</v>
      </c>
      <c r="G213" s="2">
        <v>42656</v>
      </c>
      <c r="H213" s="2">
        <v>42657</v>
      </c>
      <c r="I213" s="2">
        <v>42776</v>
      </c>
      <c r="J213">
        <v>2158.7346666666667</v>
      </c>
      <c r="K213">
        <v>64.163167371754383</v>
      </c>
      <c r="L213">
        <v>8</v>
      </c>
      <c r="M213" s="5">
        <v>177.82</v>
      </c>
      <c r="N213" s="5">
        <v>18</v>
      </c>
      <c r="O213">
        <f t="shared" si="3"/>
        <v>9.8788888888888877</v>
      </c>
    </row>
    <row r="214" spans="1:15" x14ac:dyDescent="0.2">
      <c r="A214" t="s">
        <v>7</v>
      </c>
      <c r="B214" t="s">
        <v>38</v>
      </c>
      <c r="C214" t="s">
        <v>40</v>
      </c>
      <c r="D214" t="s">
        <v>23</v>
      </c>
      <c r="E214" t="s">
        <v>12</v>
      </c>
      <c r="F214">
        <v>3</v>
      </c>
      <c r="G214" s="2">
        <v>42656</v>
      </c>
      <c r="H214" s="2">
        <v>42657</v>
      </c>
      <c r="I214" s="2">
        <v>42776</v>
      </c>
      <c r="J214">
        <v>1365.521</v>
      </c>
      <c r="K214">
        <v>50.313446659190298</v>
      </c>
      <c r="L214">
        <v>9</v>
      </c>
      <c r="M214" s="5">
        <v>5.6639999999999997</v>
      </c>
      <c r="N214" s="5">
        <v>1</v>
      </c>
      <c r="O214">
        <f t="shared" si="3"/>
        <v>5.6639999999999997</v>
      </c>
    </row>
    <row r="215" spans="1:15" x14ac:dyDescent="0.2">
      <c r="A215" t="s">
        <v>7</v>
      </c>
      <c r="B215" t="s">
        <v>38</v>
      </c>
      <c r="C215" t="s">
        <v>40</v>
      </c>
      <c r="D215" t="s">
        <v>23</v>
      </c>
      <c r="E215" t="s">
        <v>13</v>
      </c>
      <c r="F215">
        <v>1</v>
      </c>
      <c r="G215" s="2">
        <v>42656</v>
      </c>
      <c r="H215" s="2">
        <v>42657</v>
      </c>
      <c r="I215" s="2">
        <v>42776</v>
      </c>
      <c r="J215">
        <v>130.50266666666667</v>
      </c>
      <c r="K215">
        <v>53.937833567318201</v>
      </c>
      <c r="L215">
        <v>30</v>
      </c>
    </row>
    <row r="216" spans="1:15" x14ac:dyDescent="0.2">
      <c r="A216" t="s">
        <v>7</v>
      </c>
      <c r="B216" t="s">
        <v>38</v>
      </c>
      <c r="C216" t="s">
        <v>40</v>
      </c>
      <c r="D216" t="s">
        <v>23</v>
      </c>
      <c r="E216" t="s">
        <v>13</v>
      </c>
      <c r="F216">
        <v>2</v>
      </c>
      <c r="G216" s="2">
        <v>42656</v>
      </c>
      <c r="H216" s="2">
        <v>42657</v>
      </c>
      <c r="I216" s="2">
        <v>42776</v>
      </c>
      <c r="J216">
        <v>112.64299999999999</v>
      </c>
      <c r="K216">
        <v>48.825418530712774</v>
      </c>
      <c r="L216">
        <v>45</v>
      </c>
    </row>
    <row r="217" spans="1:15" x14ac:dyDescent="0.2">
      <c r="A217" t="s">
        <v>7</v>
      </c>
      <c r="B217" t="s">
        <v>38</v>
      </c>
      <c r="C217" t="s">
        <v>40</v>
      </c>
      <c r="D217" t="s">
        <v>23</v>
      </c>
      <c r="E217" t="s">
        <v>13</v>
      </c>
      <c r="F217">
        <v>3</v>
      </c>
      <c r="G217" s="2">
        <v>42656</v>
      </c>
      <c r="H217" s="2">
        <v>42657</v>
      </c>
      <c r="I217" s="2">
        <v>42776</v>
      </c>
      <c r="J217">
        <v>144.03100000000001</v>
      </c>
      <c r="K217">
        <v>56.896598296784681</v>
      </c>
      <c r="L217">
        <v>15</v>
      </c>
    </row>
    <row r="218" spans="1:15" x14ac:dyDescent="0.2">
      <c r="A218" t="s">
        <v>7</v>
      </c>
      <c r="B218" t="s">
        <v>38</v>
      </c>
      <c r="C218" t="s">
        <v>40</v>
      </c>
      <c r="D218" t="s">
        <v>23</v>
      </c>
      <c r="E218" t="s">
        <v>14</v>
      </c>
      <c r="F218">
        <v>1</v>
      </c>
      <c r="G218" s="2">
        <v>42656</v>
      </c>
      <c r="H218" s="2">
        <v>42657</v>
      </c>
      <c r="I218" s="2">
        <v>42776</v>
      </c>
      <c r="J218">
        <v>1362.0556666666666</v>
      </c>
      <c r="K218">
        <v>83.568257462761224</v>
      </c>
      <c r="L218">
        <v>16</v>
      </c>
    </row>
    <row r="219" spans="1:15" x14ac:dyDescent="0.2">
      <c r="A219" t="s">
        <v>7</v>
      </c>
      <c r="B219" t="s">
        <v>38</v>
      </c>
      <c r="C219" t="s">
        <v>40</v>
      </c>
      <c r="D219" t="s">
        <v>23</v>
      </c>
      <c r="E219" t="s">
        <v>14</v>
      </c>
      <c r="F219">
        <v>2</v>
      </c>
      <c r="G219" s="2">
        <v>42656</v>
      </c>
      <c r="H219" s="2">
        <v>42657</v>
      </c>
      <c r="I219" s="2">
        <v>42776</v>
      </c>
      <c r="J219">
        <v>2191.960333333333</v>
      </c>
      <c r="K219">
        <v>70.044031790396119</v>
      </c>
      <c r="L219">
        <v>12</v>
      </c>
    </row>
    <row r="220" spans="1:15" x14ac:dyDescent="0.2">
      <c r="A220" t="s">
        <v>7</v>
      </c>
      <c r="B220" t="s">
        <v>38</v>
      </c>
      <c r="C220" t="s">
        <v>40</v>
      </c>
      <c r="D220" t="s">
        <v>23</v>
      </c>
      <c r="E220" t="s">
        <v>14</v>
      </c>
      <c r="F220">
        <v>3</v>
      </c>
      <c r="G220" s="2">
        <v>42656</v>
      </c>
      <c r="H220" s="2">
        <v>42657</v>
      </c>
      <c r="I220" s="2">
        <v>42776</v>
      </c>
      <c r="J220">
        <v>2204.4603333333334</v>
      </c>
      <c r="K220">
        <v>79.905540669518857</v>
      </c>
      <c r="L220">
        <v>15</v>
      </c>
    </row>
    <row r="221" spans="1:15" x14ac:dyDescent="0.2">
      <c r="A221" t="s">
        <v>7</v>
      </c>
      <c r="B221" t="s">
        <v>33</v>
      </c>
      <c r="C221" t="s">
        <v>36</v>
      </c>
      <c r="D221" t="s">
        <v>22</v>
      </c>
      <c r="E221" t="s">
        <v>11</v>
      </c>
      <c r="F221">
        <v>1</v>
      </c>
      <c r="G221" s="2">
        <v>42654</v>
      </c>
      <c r="H221" s="2">
        <v>42655</v>
      </c>
      <c r="I221" s="2">
        <v>42776</v>
      </c>
      <c r="J221">
        <v>479.37066666666669</v>
      </c>
      <c r="K221">
        <v>81.29610918639095</v>
      </c>
      <c r="L221">
        <v>25</v>
      </c>
      <c r="M221">
        <v>26.814</v>
      </c>
      <c r="N221">
        <v>7</v>
      </c>
      <c r="O221">
        <f t="shared" si="3"/>
        <v>3.8305714285714285</v>
      </c>
    </row>
    <row r="222" spans="1:15" x14ac:dyDescent="0.2">
      <c r="A222" t="s">
        <v>7</v>
      </c>
      <c r="B222" t="s">
        <v>33</v>
      </c>
      <c r="C222" t="s">
        <v>36</v>
      </c>
      <c r="D222" t="s">
        <v>22</v>
      </c>
      <c r="E222" t="s">
        <v>11</v>
      </c>
      <c r="F222">
        <v>2</v>
      </c>
      <c r="G222" s="2">
        <v>42654</v>
      </c>
      <c r="H222" s="2">
        <v>42655</v>
      </c>
      <c r="I222" s="2">
        <v>42776</v>
      </c>
      <c r="J222">
        <v>522.56333333333339</v>
      </c>
      <c r="K222">
        <v>112.45079768396045</v>
      </c>
      <c r="L222">
        <v>14</v>
      </c>
      <c r="M222">
        <v>12.738</v>
      </c>
      <c r="N222">
        <v>3</v>
      </c>
      <c r="O222">
        <f t="shared" si="3"/>
        <v>4.2459999999999996</v>
      </c>
    </row>
    <row r="223" spans="1:15" x14ac:dyDescent="0.2">
      <c r="A223" t="s">
        <v>7</v>
      </c>
      <c r="B223" t="s">
        <v>33</v>
      </c>
      <c r="C223" t="s">
        <v>36</v>
      </c>
      <c r="D223" t="s">
        <v>22</v>
      </c>
      <c r="E223" t="s">
        <v>11</v>
      </c>
      <c r="F223">
        <v>3</v>
      </c>
      <c r="G223" s="2">
        <v>42654</v>
      </c>
      <c r="H223" s="2">
        <v>42655</v>
      </c>
      <c r="I223" s="2">
        <v>42776</v>
      </c>
      <c r="J223">
        <v>836.07366666666667</v>
      </c>
      <c r="K223">
        <v>87.139713670231515</v>
      </c>
      <c r="L223">
        <v>9</v>
      </c>
      <c r="M223">
        <v>41.456000000000003</v>
      </c>
      <c r="N223">
        <v>8</v>
      </c>
      <c r="O223">
        <f t="shared" si="3"/>
        <v>5.1820000000000004</v>
      </c>
    </row>
    <row r="224" spans="1:15" x14ac:dyDescent="0.2">
      <c r="A224" t="s">
        <v>7</v>
      </c>
      <c r="B224" t="s">
        <v>33</v>
      </c>
      <c r="C224" t="s">
        <v>36</v>
      </c>
      <c r="D224" t="s">
        <v>22</v>
      </c>
      <c r="E224" t="s">
        <v>12</v>
      </c>
      <c r="F224">
        <v>1</v>
      </c>
      <c r="G224" s="2">
        <v>42654</v>
      </c>
      <c r="H224" s="2">
        <v>42655</v>
      </c>
      <c r="I224" s="2">
        <v>42776</v>
      </c>
      <c r="J224">
        <v>1489.5119999999999</v>
      </c>
      <c r="K224">
        <v>48.947974528471583</v>
      </c>
      <c r="L224">
        <v>35</v>
      </c>
      <c r="M224" s="5">
        <v>65.111999999999995</v>
      </c>
      <c r="N224" s="5">
        <v>13</v>
      </c>
      <c r="O224">
        <f t="shared" si="3"/>
        <v>5.0086153846153838</v>
      </c>
    </row>
    <row r="225" spans="1:15" x14ac:dyDescent="0.2">
      <c r="A225" t="s">
        <v>7</v>
      </c>
      <c r="B225" t="s">
        <v>33</v>
      </c>
      <c r="C225" t="s">
        <v>36</v>
      </c>
      <c r="D225" t="s">
        <v>22</v>
      </c>
      <c r="E225" t="s">
        <v>12</v>
      </c>
      <c r="F225">
        <v>2</v>
      </c>
      <c r="G225" s="2">
        <v>42654</v>
      </c>
      <c r="H225" s="2">
        <v>42655</v>
      </c>
      <c r="I225" s="2">
        <v>42776</v>
      </c>
      <c r="J225">
        <v>1454.4489999999998</v>
      </c>
      <c r="K225">
        <v>64.66649838645391</v>
      </c>
      <c r="L225">
        <v>9</v>
      </c>
      <c r="M225" s="5">
        <v>82.57</v>
      </c>
      <c r="N225" s="5">
        <v>16</v>
      </c>
      <c r="O225">
        <f t="shared" si="3"/>
        <v>5.1606249999999996</v>
      </c>
    </row>
    <row r="226" spans="1:15" x14ac:dyDescent="0.2">
      <c r="A226" t="s">
        <v>7</v>
      </c>
      <c r="B226" t="s">
        <v>33</v>
      </c>
      <c r="C226" t="s">
        <v>36</v>
      </c>
      <c r="D226" t="s">
        <v>22</v>
      </c>
      <c r="E226" t="s">
        <v>12</v>
      </c>
      <c r="F226">
        <v>3</v>
      </c>
      <c r="G226" s="2">
        <v>42654</v>
      </c>
      <c r="H226" s="2">
        <v>42655</v>
      </c>
      <c r="I226" s="2">
        <v>42776</v>
      </c>
      <c r="J226">
        <v>1013.9493333333334</v>
      </c>
      <c r="K226">
        <v>54.794261191054837</v>
      </c>
      <c r="L226">
        <v>8</v>
      </c>
      <c r="M226" s="5">
        <v>110.318</v>
      </c>
      <c r="N226" s="5">
        <v>17</v>
      </c>
      <c r="O226">
        <f t="shared" si="3"/>
        <v>6.4892941176470584</v>
      </c>
    </row>
    <row r="227" spans="1:15" x14ac:dyDescent="0.2">
      <c r="A227" t="s">
        <v>7</v>
      </c>
      <c r="B227" t="s">
        <v>33</v>
      </c>
      <c r="C227" t="s">
        <v>36</v>
      </c>
      <c r="D227" t="s">
        <v>22</v>
      </c>
      <c r="E227" t="s">
        <v>13</v>
      </c>
      <c r="F227">
        <v>1</v>
      </c>
      <c r="G227" s="2">
        <v>42654</v>
      </c>
      <c r="H227" s="2">
        <v>42655</v>
      </c>
      <c r="I227" s="2">
        <v>42776</v>
      </c>
      <c r="J227">
        <v>245.30733333333333</v>
      </c>
      <c r="K227">
        <v>45.063955499314083</v>
      </c>
      <c r="L227">
        <v>285</v>
      </c>
      <c r="M227">
        <v>5.4459999999999997</v>
      </c>
      <c r="N227">
        <v>5</v>
      </c>
      <c r="O227">
        <f t="shared" si="3"/>
        <v>1.0891999999999999</v>
      </c>
    </row>
    <row r="228" spans="1:15" x14ac:dyDescent="0.2">
      <c r="A228" t="s">
        <v>7</v>
      </c>
      <c r="B228" t="s">
        <v>33</v>
      </c>
      <c r="C228" t="s">
        <v>36</v>
      </c>
      <c r="D228" t="s">
        <v>22</v>
      </c>
      <c r="E228" t="s">
        <v>13</v>
      </c>
      <c r="F228">
        <v>2</v>
      </c>
      <c r="G228" s="2">
        <v>42654</v>
      </c>
      <c r="H228" s="2">
        <v>42655</v>
      </c>
      <c r="I228" s="2">
        <v>42776</v>
      </c>
      <c r="J228">
        <v>214.376</v>
      </c>
      <c r="K228">
        <v>49.586728896550369</v>
      </c>
      <c r="L228">
        <v>180</v>
      </c>
      <c r="M228">
        <v>18.782</v>
      </c>
      <c r="N228">
        <v>10</v>
      </c>
      <c r="O228">
        <f t="shared" si="3"/>
        <v>1.8782000000000001</v>
      </c>
    </row>
    <row r="229" spans="1:15" x14ac:dyDescent="0.2">
      <c r="A229" t="s">
        <v>7</v>
      </c>
      <c r="B229" t="s">
        <v>33</v>
      </c>
      <c r="C229" t="s">
        <v>36</v>
      </c>
      <c r="D229" t="s">
        <v>22</v>
      </c>
      <c r="E229" t="s">
        <v>13</v>
      </c>
      <c r="F229">
        <v>3</v>
      </c>
      <c r="G229" s="2">
        <v>42654</v>
      </c>
      <c r="H229" s="2">
        <v>42655</v>
      </c>
      <c r="I229" s="2">
        <v>42776</v>
      </c>
      <c r="J229">
        <v>165.76566666666668</v>
      </c>
      <c r="K229">
        <v>46.70109512723355</v>
      </c>
      <c r="L229">
        <v>170</v>
      </c>
      <c r="M229">
        <v>1.55</v>
      </c>
      <c r="N229">
        <v>1</v>
      </c>
      <c r="O229">
        <f t="shared" si="3"/>
        <v>1.55</v>
      </c>
    </row>
    <row r="230" spans="1:15" x14ac:dyDescent="0.2">
      <c r="A230" t="s">
        <v>7</v>
      </c>
      <c r="B230" t="s">
        <v>33</v>
      </c>
      <c r="C230" t="s">
        <v>36</v>
      </c>
      <c r="D230" t="s">
        <v>22</v>
      </c>
      <c r="E230" t="s">
        <v>14</v>
      </c>
      <c r="F230">
        <v>1</v>
      </c>
      <c r="G230" s="2">
        <v>42654</v>
      </c>
      <c r="H230" s="2">
        <v>42655</v>
      </c>
      <c r="I230" s="2">
        <v>42776</v>
      </c>
      <c r="J230">
        <v>744.46100000000013</v>
      </c>
      <c r="K230">
        <v>95.244338440610647</v>
      </c>
      <c r="L230">
        <v>20</v>
      </c>
    </row>
    <row r="231" spans="1:15" x14ac:dyDescent="0.2">
      <c r="A231" t="s">
        <v>7</v>
      </c>
      <c r="B231" t="s">
        <v>33</v>
      </c>
      <c r="C231" t="s">
        <v>36</v>
      </c>
      <c r="D231" t="s">
        <v>22</v>
      </c>
      <c r="E231" t="s">
        <v>14</v>
      </c>
      <c r="F231">
        <v>2</v>
      </c>
      <c r="G231" s="2">
        <v>42654</v>
      </c>
      <c r="H231" s="2">
        <v>42655</v>
      </c>
      <c r="I231" s="2">
        <v>42776</v>
      </c>
      <c r="J231">
        <v>1252.25</v>
      </c>
      <c r="K231">
        <v>66.626656933394997</v>
      </c>
      <c r="L231">
        <v>11</v>
      </c>
    </row>
    <row r="232" spans="1:15" x14ac:dyDescent="0.2">
      <c r="A232" t="s">
        <v>7</v>
      </c>
      <c r="B232" t="s">
        <v>33</v>
      </c>
      <c r="C232" t="s">
        <v>36</v>
      </c>
      <c r="D232" t="s">
        <v>22</v>
      </c>
      <c r="E232" t="s">
        <v>14</v>
      </c>
      <c r="F232">
        <v>3</v>
      </c>
      <c r="G232" s="2">
        <v>42654</v>
      </c>
      <c r="H232" s="2">
        <v>42655</v>
      </c>
      <c r="I232" s="2">
        <v>42776</v>
      </c>
      <c r="J232">
        <v>1361.2749999999999</v>
      </c>
      <c r="K232">
        <v>56.650882066011548</v>
      </c>
      <c r="L232">
        <v>9</v>
      </c>
    </row>
    <row r="233" spans="1:15" x14ac:dyDescent="0.2">
      <c r="A233" t="s">
        <v>7</v>
      </c>
      <c r="B233" t="s">
        <v>33</v>
      </c>
      <c r="C233" t="s">
        <v>36</v>
      </c>
      <c r="D233" t="s">
        <v>22</v>
      </c>
      <c r="E233" t="s">
        <v>15</v>
      </c>
      <c r="F233">
        <v>1</v>
      </c>
      <c r="G233" s="2">
        <v>42654</v>
      </c>
      <c r="H233" s="2">
        <v>42655</v>
      </c>
      <c r="I233" s="2">
        <v>42776</v>
      </c>
      <c r="J233">
        <v>464.17666666666668</v>
      </c>
      <c r="K233">
        <v>53.529691500946058</v>
      </c>
      <c r="L233">
        <v>37</v>
      </c>
    </row>
    <row r="234" spans="1:15" x14ac:dyDescent="0.2">
      <c r="A234" t="s">
        <v>7</v>
      </c>
      <c r="B234" t="s">
        <v>33</v>
      </c>
      <c r="C234" t="s">
        <v>37</v>
      </c>
      <c r="D234" t="s">
        <v>29</v>
      </c>
      <c r="E234" t="s">
        <v>11</v>
      </c>
      <c r="F234">
        <v>1</v>
      </c>
      <c r="G234" s="2">
        <v>42654</v>
      </c>
      <c r="H234" s="2">
        <v>42655</v>
      </c>
      <c r="I234" s="2">
        <v>42778</v>
      </c>
      <c r="J234">
        <v>970.63233333333335</v>
      </c>
      <c r="K234">
        <v>116.28472529551851</v>
      </c>
      <c r="L234">
        <v>35</v>
      </c>
      <c r="M234">
        <v>42.51</v>
      </c>
      <c r="N234">
        <v>10</v>
      </c>
      <c r="O234">
        <f t="shared" si="3"/>
        <v>4.2509999999999994</v>
      </c>
    </row>
    <row r="235" spans="1:15" x14ac:dyDescent="0.2">
      <c r="A235" t="s">
        <v>7</v>
      </c>
      <c r="B235" t="s">
        <v>33</v>
      </c>
      <c r="C235" t="s">
        <v>37</v>
      </c>
      <c r="D235" t="s">
        <v>29</v>
      </c>
      <c r="E235" t="s">
        <v>11</v>
      </c>
      <c r="F235">
        <v>2</v>
      </c>
      <c r="G235" s="2">
        <v>42654</v>
      </c>
      <c r="H235" s="2">
        <v>42655</v>
      </c>
      <c r="I235" s="2">
        <v>42778</v>
      </c>
      <c r="J235">
        <v>1070.5563333333332</v>
      </c>
      <c r="K235">
        <v>115.96833768579954</v>
      </c>
      <c r="L235">
        <v>10</v>
      </c>
      <c r="M235">
        <v>63.07</v>
      </c>
      <c r="N235">
        <v>9</v>
      </c>
      <c r="O235">
        <f t="shared" si="3"/>
        <v>7.0077777777777781</v>
      </c>
    </row>
    <row r="236" spans="1:15" x14ac:dyDescent="0.2">
      <c r="A236" t="s">
        <v>7</v>
      </c>
      <c r="B236" t="s">
        <v>33</v>
      </c>
      <c r="C236" t="s">
        <v>37</v>
      </c>
      <c r="D236" t="s">
        <v>29</v>
      </c>
      <c r="E236" t="s">
        <v>11</v>
      </c>
      <c r="F236">
        <v>3</v>
      </c>
      <c r="G236" s="2">
        <v>42654</v>
      </c>
      <c r="H236" s="2">
        <v>42655</v>
      </c>
      <c r="I236" s="2">
        <v>42778</v>
      </c>
      <c r="J236">
        <v>829.24800000000005</v>
      </c>
      <c r="K236">
        <v>111.06876190844393</v>
      </c>
      <c r="L236">
        <v>15</v>
      </c>
      <c r="M236">
        <v>89.5</v>
      </c>
      <c r="N236">
        <v>13</v>
      </c>
      <c r="O236">
        <f t="shared" si="3"/>
        <v>6.884615384615385</v>
      </c>
    </row>
    <row r="237" spans="1:15" x14ac:dyDescent="0.2">
      <c r="A237" t="s">
        <v>7</v>
      </c>
      <c r="B237" t="s">
        <v>33</v>
      </c>
      <c r="C237" t="s">
        <v>37</v>
      </c>
      <c r="D237" t="s">
        <v>29</v>
      </c>
      <c r="E237" t="s">
        <v>12</v>
      </c>
      <c r="F237">
        <v>1</v>
      </c>
      <c r="G237" s="2">
        <v>42654</v>
      </c>
      <c r="H237" s="2">
        <v>42655</v>
      </c>
      <c r="I237" s="2">
        <v>42778</v>
      </c>
      <c r="J237">
        <v>4816.5186666666659</v>
      </c>
      <c r="K237">
        <v>86.384315712534075</v>
      </c>
      <c r="L237">
        <v>32</v>
      </c>
      <c r="M237" s="5">
        <v>152.00800000000001</v>
      </c>
      <c r="N237" s="5">
        <v>18</v>
      </c>
      <c r="O237">
        <f t="shared" si="3"/>
        <v>8.4448888888888902</v>
      </c>
    </row>
    <row r="238" spans="1:15" x14ac:dyDescent="0.2">
      <c r="A238" t="s">
        <v>7</v>
      </c>
      <c r="B238" t="s">
        <v>33</v>
      </c>
      <c r="C238" t="s">
        <v>37</v>
      </c>
      <c r="D238" t="s">
        <v>29</v>
      </c>
      <c r="E238" t="s">
        <v>12</v>
      </c>
      <c r="F238">
        <v>2</v>
      </c>
      <c r="G238" s="2">
        <v>42654</v>
      </c>
      <c r="H238" s="2">
        <v>42655</v>
      </c>
      <c r="I238" s="2">
        <v>42778</v>
      </c>
      <c r="J238">
        <v>1408.5709999999999</v>
      </c>
      <c r="K238">
        <v>100.10564984939269</v>
      </c>
      <c r="L238">
        <v>21</v>
      </c>
      <c r="M238" s="5">
        <v>7.242</v>
      </c>
      <c r="N238" s="5">
        <v>2</v>
      </c>
      <c r="O238">
        <f t="shared" si="3"/>
        <v>3.621</v>
      </c>
    </row>
    <row r="239" spans="1:15" x14ac:dyDescent="0.2">
      <c r="A239" t="s">
        <v>7</v>
      </c>
      <c r="B239" t="s">
        <v>33</v>
      </c>
      <c r="C239" t="s">
        <v>37</v>
      </c>
      <c r="D239" t="s">
        <v>29</v>
      </c>
      <c r="E239" t="s">
        <v>12</v>
      </c>
      <c r="F239">
        <v>3</v>
      </c>
      <c r="G239" s="2">
        <v>42654</v>
      </c>
      <c r="H239" s="2">
        <v>42655</v>
      </c>
      <c r="I239" s="2">
        <v>42778</v>
      </c>
      <c r="J239">
        <v>1809.9053333333334</v>
      </c>
      <c r="K239">
        <v>81.092633049227445</v>
      </c>
      <c r="L239">
        <v>7</v>
      </c>
    </row>
    <row r="240" spans="1:15" x14ac:dyDescent="0.2">
      <c r="A240" t="s">
        <v>7</v>
      </c>
      <c r="B240" t="s">
        <v>33</v>
      </c>
      <c r="C240" t="s">
        <v>37</v>
      </c>
      <c r="D240" t="s">
        <v>29</v>
      </c>
      <c r="E240" t="s">
        <v>15</v>
      </c>
      <c r="F240">
        <v>1</v>
      </c>
      <c r="G240" s="2">
        <v>42654</v>
      </c>
      <c r="H240" s="2">
        <v>42655</v>
      </c>
      <c r="I240" s="2">
        <v>42778</v>
      </c>
      <c r="J240">
        <v>1889.0843333333335</v>
      </c>
      <c r="K240">
        <v>73.504688528954574</v>
      </c>
      <c r="L240">
        <v>27</v>
      </c>
      <c r="M240">
        <v>17.294</v>
      </c>
      <c r="N240">
        <v>30</v>
      </c>
      <c r="O240">
        <f t="shared" si="3"/>
        <v>0.57646666666666668</v>
      </c>
    </row>
    <row r="241" spans="1:15" x14ac:dyDescent="0.2">
      <c r="A241" t="s">
        <v>7</v>
      </c>
      <c r="B241" t="s">
        <v>33</v>
      </c>
      <c r="C241" t="s">
        <v>37</v>
      </c>
      <c r="D241" t="s">
        <v>29</v>
      </c>
      <c r="E241" t="s">
        <v>15</v>
      </c>
      <c r="F241">
        <v>2</v>
      </c>
      <c r="G241" s="2">
        <v>42654</v>
      </c>
      <c r="H241" s="2">
        <v>42655</v>
      </c>
      <c r="I241" s="2">
        <v>42778</v>
      </c>
      <c r="J241">
        <v>1119.7093333333332</v>
      </c>
      <c r="K241">
        <v>91.480761588182688</v>
      </c>
      <c r="L241">
        <v>86</v>
      </c>
      <c r="M241">
        <v>14.196</v>
      </c>
      <c r="N241">
        <v>30</v>
      </c>
      <c r="O241">
        <f t="shared" si="3"/>
        <v>0.47320000000000001</v>
      </c>
    </row>
    <row r="242" spans="1:15" x14ac:dyDescent="0.2">
      <c r="A242" t="s">
        <v>7</v>
      </c>
      <c r="B242" t="s">
        <v>33</v>
      </c>
      <c r="C242" t="s">
        <v>37</v>
      </c>
      <c r="D242" t="s">
        <v>29</v>
      </c>
      <c r="E242" t="s">
        <v>15</v>
      </c>
      <c r="F242">
        <v>3</v>
      </c>
      <c r="G242" s="2">
        <v>42654</v>
      </c>
      <c r="H242" s="2">
        <v>42655</v>
      </c>
      <c r="I242" s="2">
        <v>42778</v>
      </c>
      <c r="J242">
        <v>731.38</v>
      </c>
      <c r="K242">
        <v>71.661785256747123</v>
      </c>
      <c r="L242">
        <v>28</v>
      </c>
      <c r="M242">
        <v>10.166</v>
      </c>
      <c r="N242">
        <v>30</v>
      </c>
      <c r="O242">
        <f t="shared" si="3"/>
        <v>0.3388666666666667</v>
      </c>
    </row>
    <row r="243" spans="1:15" x14ac:dyDescent="0.2">
      <c r="A243" t="s">
        <v>7</v>
      </c>
      <c r="B243" t="s">
        <v>33</v>
      </c>
      <c r="C243" t="s">
        <v>35</v>
      </c>
      <c r="D243" t="s">
        <v>26</v>
      </c>
      <c r="E243" t="s">
        <v>11</v>
      </c>
      <c r="F243">
        <v>1</v>
      </c>
      <c r="G243" s="2">
        <v>42654</v>
      </c>
      <c r="H243" s="2">
        <v>42655</v>
      </c>
      <c r="I243" s="2">
        <v>42778</v>
      </c>
      <c r="J243">
        <v>612.6823333333333</v>
      </c>
      <c r="K243">
        <v>92.862141943436725</v>
      </c>
      <c r="L243">
        <v>28</v>
      </c>
      <c r="M243">
        <v>37.247999999999998</v>
      </c>
      <c r="N243">
        <v>5</v>
      </c>
      <c r="O243">
        <f t="shared" si="3"/>
        <v>7.4495999999999993</v>
      </c>
    </row>
    <row r="244" spans="1:15" x14ac:dyDescent="0.2">
      <c r="A244" t="s">
        <v>7</v>
      </c>
      <c r="B244" t="s">
        <v>33</v>
      </c>
      <c r="C244" t="s">
        <v>35</v>
      </c>
      <c r="D244" t="s">
        <v>26</v>
      </c>
      <c r="E244" t="s">
        <v>11</v>
      </c>
      <c r="F244">
        <v>2</v>
      </c>
      <c r="G244" s="2">
        <v>42654</v>
      </c>
      <c r="H244" s="2">
        <v>42655</v>
      </c>
      <c r="I244" s="2">
        <v>42778</v>
      </c>
      <c r="J244">
        <v>730.74233333333325</v>
      </c>
      <c r="K244">
        <v>95.79504834048997</v>
      </c>
      <c r="L244">
        <v>29</v>
      </c>
      <c r="M244">
        <v>91.682000000000002</v>
      </c>
      <c r="N244">
        <v>10</v>
      </c>
      <c r="O244">
        <f t="shared" si="3"/>
        <v>9.1682000000000006</v>
      </c>
    </row>
    <row r="245" spans="1:15" x14ac:dyDescent="0.2">
      <c r="A245" t="s">
        <v>7</v>
      </c>
      <c r="B245" t="s">
        <v>33</v>
      </c>
      <c r="C245" t="s">
        <v>35</v>
      </c>
      <c r="D245" t="s">
        <v>26</v>
      </c>
      <c r="E245" t="s">
        <v>11</v>
      </c>
      <c r="F245">
        <v>3</v>
      </c>
      <c r="G245" s="2">
        <v>42654</v>
      </c>
      <c r="H245" s="2">
        <v>42655</v>
      </c>
      <c r="I245" s="2">
        <v>42778</v>
      </c>
      <c r="J245">
        <v>1136.6996666666666</v>
      </c>
      <c r="K245">
        <v>104.83962514216459</v>
      </c>
      <c r="L245">
        <v>17</v>
      </c>
    </row>
    <row r="246" spans="1:15" x14ac:dyDescent="0.2">
      <c r="A246" t="s">
        <v>7</v>
      </c>
      <c r="B246" t="s">
        <v>33</v>
      </c>
      <c r="C246" t="s">
        <v>35</v>
      </c>
      <c r="D246" t="s">
        <v>26</v>
      </c>
      <c r="E246" t="s">
        <v>12</v>
      </c>
      <c r="F246">
        <v>1</v>
      </c>
      <c r="G246" s="2">
        <v>42654</v>
      </c>
      <c r="H246" s="2">
        <v>42655</v>
      </c>
      <c r="I246" s="2">
        <v>42778</v>
      </c>
      <c r="J246">
        <v>2255.203</v>
      </c>
      <c r="K246">
        <v>56.757192064100146</v>
      </c>
      <c r="L246">
        <v>9</v>
      </c>
      <c r="M246" s="5">
        <v>98.75</v>
      </c>
      <c r="N246" s="5">
        <v>14</v>
      </c>
      <c r="O246">
        <f t="shared" si="3"/>
        <v>7.0535714285714288</v>
      </c>
    </row>
    <row r="247" spans="1:15" x14ac:dyDescent="0.2">
      <c r="A247" t="s">
        <v>7</v>
      </c>
      <c r="B247" t="s">
        <v>33</v>
      </c>
      <c r="C247" t="s">
        <v>35</v>
      </c>
      <c r="D247" t="s">
        <v>26</v>
      </c>
      <c r="E247" t="s">
        <v>12</v>
      </c>
      <c r="F247">
        <v>2</v>
      </c>
      <c r="G247" s="2">
        <v>42654</v>
      </c>
      <c r="H247" s="2">
        <v>42655</v>
      </c>
      <c r="I247" s="2">
        <v>42778</v>
      </c>
      <c r="J247">
        <v>2122.5103333333332</v>
      </c>
      <c r="K247">
        <v>65.414729947846482</v>
      </c>
      <c r="L247">
        <v>12</v>
      </c>
      <c r="M247" s="5">
        <v>91.366</v>
      </c>
      <c r="N247" s="5">
        <v>16</v>
      </c>
      <c r="O247">
        <f t="shared" si="3"/>
        <v>5.710375</v>
      </c>
    </row>
    <row r="248" spans="1:15" x14ac:dyDescent="0.2">
      <c r="A248" t="s">
        <v>7</v>
      </c>
      <c r="B248" t="s">
        <v>33</v>
      </c>
      <c r="C248" t="s">
        <v>35</v>
      </c>
      <c r="D248" t="s">
        <v>26</v>
      </c>
      <c r="E248" t="s">
        <v>12</v>
      </c>
      <c r="F248">
        <v>3</v>
      </c>
      <c r="G248" s="2">
        <v>42654</v>
      </c>
      <c r="H248" s="2">
        <v>42655</v>
      </c>
      <c r="I248" s="2">
        <v>42778</v>
      </c>
      <c r="J248">
        <v>1826.67</v>
      </c>
      <c r="K248">
        <v>69.174776817738334</v>
      </c>
      <c r="L248">
        <v>8</v>
      </c>
    </row>
    <row r="249" spans="1:15" x14ac:dyDescent="0.2">
      <c r="A249" t="s">
        <v>7</v>
      </c>
      <c r="B249" t="s">
        <v>33</v>
      </c>
      <c r="C249" t="s">
        <v>35</v>
      </c>
      <c r="D249" t="s">
        <v>26</v>
      </c>
      <c r="E249" t="s">
        <v>14</v>
      </c>
      <c r="F249">
        <v>1</v>
      </c>
      <c r="G249" s="2">
        <v>42654</v>
      </c>
      <c r="H249" s="2">
        <v>42655</v>
      </c>
      <c r="I249" s="2">
        <v>42778</v>
      </c>
      <c r="J249">
        <v>3011.4973333333332</v>
      </c>
      <c r="K249">
        <v>84.017633957359109</v>
      </c>
      <c r="L249">
        <v>33</v>
      </c>
      <c r="M249">
        <v>10.19</v>
      </c>
      <c r="N249">
        <v>20</v>
      </c>
      <c r="O249">
        <f t="shared" si="3"/>
        <v>0.50949999999999995</v>
      </c>
    </row>
    <row r="250" spans="1:15" x14ac:dyDescent="0.2">
      <c r="A250" t="s">
        <v>7</v>
      </c>
      <c r="B250" t="s">
        <v>33</v>
      </c>
      <c r="C250" t="s">
        <v>35</v>
      </c>
      <c r="D250" t="s">
        <v>26</v>
      </c>
      <c r="E250" t="s">
        <v>14</v>
      </c>
      <c r="F250">
        <v>2</v>
      </c>
      <c r="G250" s="2">
        <v>42654</v>
      </c>
      <c r="H250" s="2">
        <v>42655</v>
      </c>
      <c r="I250" s="2">
        <v>42778</v>
      </c>
      <c r="J250">
        <v>1949.5186666666666</v>
      </c>
      <c r="K250">
        <v>61.0569104870549</v>
      </c>
      <c r="L250">
        <v>19</v>
      </c>
      <c r="M250">
        <v>9.6940000000000008</v>
      </c>
      <c r="N250">
        <v>20</v>
      </c>
      <c r="O250">
        <f t="shared" si="3"/>
        <v>0.48470000000000002</v>
      </c>
    </row>
    <row r="251" spans="1:15" x14ac:dyDescent="0.2">
      <c r="A251" t="s">
        <v>7</v>
      </c>
      <c r="B251" t="s">
        <v>33</v>
      </c>
      <c r="C251" t="s">
        <v>35</v>
      </c>
      <c r="D251" t="s">
        <v>26</v>
      </c>
      <c r="E251" t="s">
        <v>14</v>
      </c>
      <c r="F251">
        <v>3</v>
      </c>
      <c r="G251" s="2">
        <v>42654</v>
      </c>
      <c r="H251" s="2">
        <v>42655</v>
      </c>
      <c r="I251" s="2">
        <v>42778</v>
      </c>
      <c r="J251">
        <v>2029.6693333333333</v>
      </c>
      <c r="K251">
        <v>78.113501100443031</v>
      </c>
      <c r="L251">
        <v>14</v>
      </c>
      <c r="M251">
        <v>11.704000000000001</v>
      </c>
      <c r="N251">
        <v>20</v>
      </c>
      <c r="O251">
        <f t="shared" si="3"/>
        <v>0.58520000000000005</v>
      </c>
    </row>
    <row r="252" spans="1:15" x14ac:dyDescent="0.2">
      <c r="A252" t="s">
        <v>7</v>
      </c>
      <c r="B252" t="s">
        <v>33</v>
      </c>
      <c r="C252" t="s">
        <v>35</v>
      </c>
      <c r="D252" t="s">
        <v>26</v>
      </c>
      <c r="E252" t="s">
        <v>15</v>
      </c>
      <c r="F252">
        <v>1</v>
      </c>
      <c r="G252" s="2">
        <v>42654</v>
      </c>
      <c r="H252" s="2">
        <v>42655</v>
      </c>
      <c r="I252" s="2">
        <v>42778</v>
      </c>
      <c r="J252">
        <v>831.46600000000001</v>
      </c>
      <c r="K252">
        <v>202.25783234572836</v>
      </c>
      <c r="L252">
        <v>22</v>
      </c>
    </row>
    <row r="253" spans="1:15" x14ac:dyDescent="0.2">
      <c r="A253" t="s">
        <v>7</v>
      </c>
      <c r="B253" t="s">
        <v>33</v>
      </c>
      <c r="C253" t="s">
        <v>35</v>
      </c>
      <c r="D253" t="s">
        <v>26</v>
      </c>
      <c r="E253" t="s">
        <v>15</v>
      </c>
      <c r="F253">
        <v>2</v>
      </c>
      <c r="G253" s="2">
        <v>42654</v>
      </c>
      <c r="H253" s="2">
        <v>42655</v>
      </c>
      <c r="I253" s="2">
        <v>42778</v>
      </c>
      <c r="J253">
        <v>707.17</v>
      </c>
      <c r="K253">
        <v>90.23378254719016</v>
      </c>
      <c r="L253">
        <v>12</v>
      </c>
    </row>
    <row r="254" spans="1:15" x14ac:dyDescent="0.2">
      <c r="A254" t="s">
        <v>7</v>
      </c>
      <c r="B254" t="s">
        <v>33</v>
      </c>
      <c r="C254" t="s">
        <v>35</v>
      </c>
      <c r="D254" t="s">
        <v>26</v>
      </c>
      <c r="E254" t="s">
        <v>15</v>
      </c>
      <c r="F254">
        <v>3</v>
      </c>
      <c r="G254" s="2">
        <v>42654</v>
      </c>
      <c r="H254" s="2">
        <v>42655</v>
      </c>
      <c r="I254" s="2">
        <v>42778</v>
      </c>
      <c r="J254">
        <v>740.49099999999999</v>
      </c>
      <c r="K254">
        <v>106.15034974323855</v>
      </c>
      <c r="L254">
        <v>57</v>
      </c>
    </row>
    <row r="255" spans="1:15" x14ac:dyDescent="0.2">
      <c r="A255" t="s">
        <v>7</v>
      </c>
      <c r="B255" t="s">
        <v>33</v>
      </c>
      <c r="C255" t="s">
        <v>34</v>
      </c>
      <c r="D255" t="s">
        <v>17</v>
      </c>
      <c r="E255" t="s">
        <v>11</v>
      </c>
      <c r="F255">
        <v>1</v>
      </c>
      <c r="G255" s="2">
        <v>42654</v>
      </c>
      <c r="H255" s="2">
        <v>42655</v>
      </c>
      <c r="I255" s="2">
        <v>42778</v>
      </c>
      <c r="J255">
        <v>737.14033333333339</v>
      </c>
      <c r="K255">
        <v>104.61800725440423</v>
      </c>
      <c r="L255">
        <v>19</v>
      </c>
      <c r="M255">
        <v>88.945999999999998</v>
      </c>
      <c r="N255">
        <v>15</v>
      </c>
      <c r="O255">
        <f t="shared" si="3"/>
        <v>5.9297333333333331</v>
      </c>
    </row>
    <row r="256" spans="1:15" x14ac:dyDescent="0.2">
      <c r="A256" t="s">
        <v>7</v>
      </c>
      <c r="B256" t="s">
        <v>33</v>
      </c>
      <c r="C256" t="s">
        <v>34</v>
      </c>
      <c r="D256" t="s">
        <v>17</v>
      </c>
      <c r="E256" t="s">
        <v>11</v>
      </c>
      <c r="F256">
        <v>2</v>
      </c>
      <c r="G256" s="2">
        <v>42654</v>
      </c>
      <c r="H256" s="2">
        <v>42655</v>
      </c>
      <c r="I256" s="2">
        <v>42778</v>
      </c>
      <c r="J256">
        <v>773.40233333333333</v>
      </c>
      <c r="K256">
        <v>96.411493128684768</v>
      </c>
      <c r="L256">
        <v>14</v>
      </c>
    </row>
    <row r="257" spans="1:15" x14ac:dyDescent="0.2">
      <c r="A257" t="s">
        <v>7</v>
      </c>
      <c r="B257" t="s">
        <v>33</v>
      </c>
      <c r="C257" t="s">
        <v>34</v>
      </c>
      <c r="D257" t="s">
        <v>17</v>
      </c>
      <c r="E257" t="s">
        <v>11</v>
      </c>
      <c r="F257">
        <v>3</v>
      </c>
      <c r="G257" s="2">
        <v>42654</v>
      </c>
      <c r="H257" s="2">
        <v>42655</v>
      </c>
      <c r="I257" s="2">
        <v>42778</v>
      </c>
      <c r="J257">
        <v>1137.6933333333334</v>
      </c>
      <c r="K257">
        <v>116.04645596774867</v>
      </c>
      <c r="L257">
        <v>21</v>
      </c>
    </row>
    <row r="258" spans="1:15" x14ac:dyDescent="0.2">
      <c r="A258" t="s">
        <v>7</v>
      </c>
      <c r="B258" t="s">
        <v>33</v>
      </c>
      <c r="C258" t="s">
        <v>34</v>
      </c>
      <c r="D258" t="s">
        <v>17</v>
      </c>
      <c r="E258" t="s">
        <v>12</v>
      </c>
      <c r="F258">
        <v>1</v>
      </c>
      <c r="G258" s="2">
        <v>42654</v>
      </c>
      <c r="H258" s="2">
        <v>42655</v>
      </c>
      <c r="I258" s="2">
        <v>42778</v>
      </c>
      <c r="J258">
        <v>2834.1646666666661</v>
      </c>
      <c r="K258">
        <v>66.679900396494517</v>
      </c>
      <c r="L258">
        <v>11</v>
      </c>
      <c r="M258" s="5">
        <v>124.158</v>
      </c>
      <c r="N258" s="5">
        <v>16</v>
      </c>
      <c r="O258">
        <f t="shared" si="3"/>
        <v>7.7598750000000001</v>
      </c>
    </row>
    <row r="259" spans="1:15" x14ac:dyDescent="0.2">
      <c r="A259" t="s">
        <v>7</v>
      </c>
      <c r="B259" t="s">
        <v>33</v>
      </c>
      <c r="C259" t="s">
        <v>34</v>
      </c>
      <c r="D259" t="s">
        <v>17</v>
      </c>
      <c r="E259" t="s">
        <v>12</v>
      </c>
      <c r="F259">
        <v>2</v>
      </c>
      <c r="G259" s="2">
        <v>42654</v>
      </c>
      <c r="H259" s="2">
        <v>42655</v>
      </c>
      <c r="I259" s="2">
        <v>42778</v>
      </c>
      <c r="J259">
        <v>2238.6473333333329</v>
      </c>
      <c r="K259">
        <v>79.5753550212237</v>
      </c>
      <c r="L259">
        <v>15</v>
      </c>
      <c r="M259" s="5">
        <v>142.416</v>
      </c>
      <c r="N259" s="5">
        <v>19</v>
      </c>
      <c r="O259">
        <f t="shared" ref="O259:O321" si="4">M259/N259</f>
        <v>7.4955789473684211</v>
      </c>
    </row>
    <row r="260" spans="1:15" x14ac:dyDescent="0.2">
      <c r="A260" t="s">
        <v>7</v>
      </c>
      <c r="B260" t="s">
        <v>33</v>
      </c>
      <c r="C260" t="s">
        <v>34</v>
      </c>
      <c r="D260" t="s">
        <v>17</v>
      </c>
      <c r="E260" t="s">
        <v>12</v>
      </c>
      <c r="F260">
        <v>3</v>
      </c>
      <c r="G260" s="2">
        <v>42654</v>
      </c>
      <c r="H260" s="2">
        <v>42655</v>
      </c>
      <c r="I260" s="2">
        <v>42778</v>
      </c>
      <c r="J260">
        <v>1094.0809999999999</v>
      </c>
      <c r="K260">
        <v>85.731183171561895</v>
      </c>
      <c r="L260">
        <v>22</v>
      </c>
      <c r="M260" s="5">
        <v>137.23599999999999</v>
      </c>
      <c r="N260" s="5">
        <v>16</v>
      </c>
      <c r="O260">
        <f t="shared" si="4"/>
        <v>8.5772499999999994</v>
      </c>
    </row>
    <row r="261" spans="1:15" x14ac:dyDescent="0.2">
      <c r="A261" t="s">
        <v>7</v>
      </c>
      <c r="B261" t="s">
        <v>33</v>
      </c>
      <c r="C261" t="s">
        <v>34</v>
      </c>
      <c r="D261" t="s">
        <v>17</v>
      </c>
      <c r="E261" t="s">
        <v>14</v>
      </c>
      <c r="F261">
        <v>1</v>
      </c>
      <c r="G261" s="2">
        <v>42654</v>
      </c>
      <c r="H261" s="2">
        <v>42655</v>
      </c>
      <c r="I261" s="2">
        <v>42778</v>
      </c>
      <c r="J261">
        <v>3449.4743333333336</v>
      </c>
      <c r="K261">
        <v>80.076878455503348</v>
      </c>
      <c r="L261">
        <v>10</v>
      </c>
    </row>
    <row r="262" spans="1:15" x14ac:dyDescent="0.2">
      <c r="A262" t="s">
        <v>7</v>
      </c>
      <c r="B262" t="s">
        <v>33</v>
      </c>
      <c r="C262" t="s">
        <v>34</v>
      </c>
      <c r="D262" t="s">
        <v>17</v>
      </c>
      <c r="E262" t="s">
        <v>14</v>
      </c>
      <c r="F262">
        <v>2</v>
      </c>
      <c r="G262" s="2">
        <v>42654</v>
      </c>
      <c r="H262" s="2">
        <v>42655</v>
      </c>
      <c r="I262" s="2">
        <v>42778</v>
      </c>
      <c r="J262">
        <v>2486.7056666666667</v>
      </c>
      <c r="K262">
        <v>63.191598960313137</v>
      </c>
      <c r="L262">
        <v>24</v>
      </c>
    </row>
    <row r="263" spans="1:15" x14ac:dyDescent="0.2">
      <c r="A263" t="s">
        <v>7</v>
      </c>
      <c r="B263" t="s">
        <v>33</v>
      </c>
      <c r="C263" t="s">
        <v>34</v>
      </c>
      <c r="D263" t="s">
        <v>17</v>
      </c>
      <c r="E263" t="s">
        <v>14</v>
      </c>
      <c r="F263">
        <v>3</v>
      </c>
      <c r="G263" s="2">
        <v>42654</v>
      </c>
      <c r="H263" s="2">
        <v>42655</v>
      </c>
      <c r="I263" s="2">
        <v>42778</v>
      </c>
      <c r="J263">
        <v>2968.6566666666672</v>
      </c>
      <c r="K263">
        <v>75.896230033204688</v>
      </c>
      <c r="L263">
        <v>9</v>
      </c>
    </row>
    <row r="264" spans="1:15" x14ac:dyDescent="0.2">
      <c r="A264" t="s">
        <v>7</v>
      </c>
      <c r="B264" t="s">
        <v>33</v>
      </c>
      <c r="C264" t="s">
        <v>34</v>
      </c>
      <c r="D264" t="s">
        <v>17</v>
      </c>
      <c r="E264" t="s">
        <v>15</v>
      </c>
      <c r="F264">
        <v>1</v>
      </c>
      <c r="G264" s="2">
        <v>42654</v>
      </c>
      <c r="H264" s="2">
        <v>42655</v>
      </c>
      <c r="I264" s="2">
        <v>42778</v>
      </c>
      <c r="J264">
        <v>846.01300000000003</v>
      </c>
      <c r="K264">
        <v>124.29777351023786</v>
      </c>
      <c r="L264">
        <v>12</v>
      </c>
    </row>
    <row r="265" spans="1:15" x14ac:dyDescent="0.2">
      <c r="A265" t="s">
        <v>7</v>
      </c>
      <c r="B265" t="s">
        <v>33</v>
      </c>
      <c r="C265" t="s">
        <v>34</v>
      </c>
      <c r="D265" t="s">
        <v>17</v>
      </c>
      <c r="E265" t="s">
        <v>15</v>
      </c>
      <c r="F265">
        <v>2</v>
      </c>
      <c r="G265" s="2">
        <v>42654</v>
      </c>
      <c r="H265" s="2">
        <v>42655</v>
      </c>
      <c r="I265" s="2">
        <v>42778</v>
      </c>
      <c r="J265">
        <v>919.34700000000009</v>
      </c>
      <c r="K265">
        <v>105.63203352625085</v>
      </c>
      <c r="L265">
        <v>19</v>
      </c>
    </row>
    <row r="266" spans="1:15" x14ac:dyDescent="0.2">
      <c r="A266" t="s">
        <v>7</v>
      </c>
      <c r="B266" t="s">
        <v>33</v>
      </c>
      <c r="C266" t="s">
        <v>34</v>
      </c>
      <c r="D266" t="s">
        <v>17</v>
      </c>
      <c r="E266" t="s">
        <v>15</v>
      </c>
      <c r="F266">
        <v>3</v>
      </c>
      <c r="G266" s="2">
        <v>42654</v>
      </c>
      <c r="H266" s="2">
        <v>42655</v>
      </c>
      <c r="I266" s="2">
        <v>42778</v>
      </c>
      <c r="J266">
        <v>987.88266666666675</v>
      </c>
      <c r="K266">
        <v>112.81976163679337</v>
      </c>
      <c r="L266">
        <v>15</v>
      </c>
    </row>
    <row r="267" spans="1:15" x14ac:dyDescent="0.2">
      <c r="A267" t="s">
        <v>7</v>
      </c>
      <c r="B267" t="s">
        <v>33</v>
      </c>
      <c r="C267" t="s">
        <v>18</v>
      </c>
      <c r="D267" t="s">
        <v>23</v>
      </c>
      <c r="E267" t="s">
        <v>12</v>
      </c>
      <c r="F267">
        <v>1</v>
      </c>
      <c r="G267" s="2">
        <v>42654</v>
      </c>
      <c r="H267" s="2">
        <v>42655</v>
      </c>
      <c r="I267" s="2">
        <v>42778</v>
      </c>
      <c r="J267">
        <v>1409.6566666666668</v>
      </c>
      <c r="K267">
        <v>70.285388327742908</v>
      </c>
      <c r="L267">
        <v>12</v>
      </c>
      <c r="M267" s="5">
        <v>116.502</v>
      </c>
      <c r="N267" s="5">
        <v>18</v>
      </c>
      <c r="O267">
        <f t="shared" si="4"/>
        <v>6.4723333333333333</v>
      </c>
    </row>
    <row r="268" spans="1:15" x14ac:dyDescent="0.2">
      <c r="A268" t="s">
        <v>7</v>
      </c>
      <c r="B268" t="s">
        <v>33</v>
      </c>
      <c r="C268" t="s">
        <v>18</v>
      </c>
      <c r="D268" t="s">
        <v>23</v>
      </c>
      <c r="E268" t="s">
        <v>12</v>
      </c>
      <c r="F268">
        <v>2</v>
      </c>
      <c r="G268" s="2">
        <v>42654</v>
      </c>
      <c r="H268" s="2">
        <v>42655</v>
      </c>
      <c r="I268" s="2">
        <v>42778</v>
      </c>
      <c r="J268">
        <v>2403.48</v>
      </c>
      <c r="K268">
        <v>98.577443751741001</v>
      </c>
      <c r="L268">
        <v>10</v>
      </c>
      <c r="M268" s="5">
        <v>31.547999999999998</v>
      </c>
      <c r="N268" s="5">
        <v>6</v>
      </c>
      <c r="O268">
        <f t="shared" si="4"/>
        <v>5.258</v>
      </c>
    </row>
    <row r="269" spans="1:15" x14ac:dyDescent="0.2">
      <c r="A269" t="s">
        <v>7</v>
      </c>
      <c r="B269" t="s">
        <v>33</v>
      </c>
      <c r="C269" t="s">
        <v>18</v>
      </c>
      <c r="D269" t="s">
        <v>23</v>
      </c>
      <c r="E269" t="s">
        <v>12</v>
      </c>
      <c r="F269">
        <v>3</v>
      </c>
      <c r="G269" s="2">
        <v>42654</v>
      </c>
      <c r="H269" s="2">
        <v>42655</v>
      </c>
      <c r="I269" s="2">
        <v>42778</v>
      </c>
      <c r="J269">
        <v>2605.2416666666668</v>
      </c>
      <c r="K269">
        <v>65.226909354965272</v>
      </c>
      <c r="L269">
        <v>14</v>
      </c>
    </row>
    <row r="270" spans="1:15" x14ac:dyDescent="0.2">
      <c r="A270" t="s">
        <v>7</v>
      </c>
      <c r="B270" t="s">
        <v>33</v>
      </c>
      <c r="C270" t="s">
        <v>18</v>
      </c>
      <c r="D270" t="s">
        <v>23</v>
      </c>
      <c r="E270" t="s">
        <v>14</v>
      </c>
      <c r="F270">
        <v>1</v>
      </c>
      <c r="G270" s="2">
        <v>42654</v>
      </c>
      <c r="H270" s="2">
        <v>42655</v>
      </c>
      <c r="I270" s="2">
        <v>42778</v>
      </c>
      <c r="J270">
        <v>5214.9776666666667</v>
      </c>
      <c r="K270">
        <v>77.162241011119036</v>
      </c>
      <c r="L270">
        <v>36</v>
      </c>
      <c r="M270" s="5">
        <v>13.023999999999999</v>
      </c>
      <c r="N270" s="5">
        <v>16</v>
      </c>
      <c r="O270">
        <f t="shared" si="4"/>
        <v>0.81399999999999995</v>
      </c>
    </row>
    <row r="271" spans="1:15" x14ac:dyDescent="0.2">
      <c r="A271" t="s">
        <v>7</v>
      </c>
      <c r="B271" t="s">
        <v>33</v>
      </c>
      <c r="C271" t="s">
        <v>18</v>
      </c>
      <c r="D271" t="s">
        <v>23</v>
      </c>
      <c r="E271" t="s">
        <v>15</v>
      </c>
      <c r="F271">
        <v>1</v>
      </c>
      <c r="G271" s="2">
        <v>42654</v>
      </c>
      <c r="H271" s="2">
        <v>42655</v>
      </c>
      <c r="I271" s="2">
        <v>42778</v>
      </c>
      <c r="J271">
        <v>556.32233333333329</v>
      </c>
      <c r="K271">
        <v>85.560830016016283</v>
      </c>
      <c r="L271">
        <v>9</v>
      </c>
    </row>
    <row r="272" spans="1:15" x14ac:dyDescent="0.2">
      <c r="A272" t="s">
        <v>7</v>
      </c>
      <c r="B272" t="s">
        <v>33</v>
      </c>
      <c r="C272" t="s">
        <v>18</v>
      </c>
      <c r="D272" t="s">
        <v>23</v>
      </c>
      <c r="E272" t="s">
        <v>15</v>
      </c>
      <c r="F272">
        <v>2</v>
      </c>
      <c r="G272" s="2">
        <v>42654</v>
      </c>
      <c r="H272" s="2">
        <v>42655</v>
      </c>
      <c r="I272" s="2">
        <v>42778</v>
      </c>
      <c r="J272">
        <v>404.20866666666672</v>
      </c>
      <c r="K272">
        <v>90.711043631745341</v>
      </c>
      <c r="L272">
        <v>6</v>
      </c>
    </row>
    <row r="273" spans="1:15" x14ac:dyDescent="0.2">
      <c r="A273" t="s">
        <v>7</v>
      </c>
      <c r="B273" t="s">
        <v>33</v>
      </c>
      <c r="C273" t="s">
        <v>18</v>
      </c>
      <c r="D273" t="s">
        <v>23</v>
      </c>
      <c r="E273" t="s">
        <v>15</v>
      </c>
      <c r="F273">
        <v>3</v>
      </c>
      <c r="G273" s="2">
        <v>42654</v>
      </c>
      <c r="H273" s="2">
        <v>42655</v>
      </c>
      <c r="I273" s="2">
        <v>42778</v>
      </c>
      <c r="J273">
        <v>517.90833333333342</v>
      </c>
      <c r="K273">
        <v>127.4923803431996</v>
      </c>
      <c r="L273">
        <v>26</v>
      </c>
    </row>
    <row r="274" spans="1:15" x14ac:dyDescent="0.2">
      <c r="A274" t="s">
        <v>7</v>
      </c>
      <c r="B274" t="s">
        <v>33</v>
      </c>
      <c r="C274" t="s">
        <v>19</v>
      </c>
      <c r="D274" t="s">
        <v>10</v>
      </c>
      <c r="E274" t="s">
        <v>11</v>
      </c>
      <c r="F274">
        <v>1</v>
      </c>
      <c r="G274" s="2">
        <v>42654</v>
      </c>
      <c r="H274" s="2">
        <v>42655</v>
      </c>
      <c r="I274" s="2">
        <v>42778</v>
      </c>
      <c r="J274">
        <v>285.673</v>
      </c>
      <c r="K274">
        <v>95.473456773765875</v>
      </c>
      <c r="L274">
        <v>7</v>
      </c>
      <c r="M274">
        <v>28.268000000000001</v>
      </c>
      <c r="N274">
        <v>5</v>
      </c>
      <c r="O274">
        <f t="shared" si="4"/>
        <v>5.6536</v>
      </c>
    </row>
    <row r="275" spans="1:15" x14ac:dyDescent="0.2">
      <c r="A275" t="s">
        <v>7</v>
      </c>
      <c r="B275" t="s">
        <v>33</v>
      </c>
      <c r="C275" t="s">
        <v>19</v>
      </c>
      <c r="D275" t="s">
        <v>10</v>
      </c>
      <c r="E275" t="s">
        <v>11</v>
      </c>
      <c r="F275">
        <v>2</v>
      </c>
      <c r="G275" s="2">
        <v>42654</v>
      </c>
      <c r="H275" s="2">
        <v>42655</v>
      </c>
      <c r="I275" s="2">
        <v>42778</v>
      </c>
      <c r="J275">
        <v>386.24966666666666</v>
      </c>
      <c r="K275">
        <v>103.51951354044338</v>
      </c>
      <c r="L275">
        <v>6</v>
      </c>
    </row>
    <row r="276" spans="1:15" x14ac:dyDescent="0.2">
      <c r="A276" t="s">
        <v>7</v>
      </c>
      <c r="B276" t="s">
        <v>33</v>
      </c>
      <c r="C276" t="s">
        <v>19</v>
      </c>
      <c r="D276" t="s">
        <v>10</v>
      </c>
      <c r="E276" t="s">
        <v>11</v>
      </c>
      <c r="F276">
        <v>3</v>
      </c>
      <c r="G276" s="2">
        <v>42654</v>
      </c>
      <c r="H276" s="2">
        <v>42655</v>
      </c>
      <c r="I276" s="2">
        <v>42778</v>
      </c>
      <c r="J276">
        <v>259.03566666666666</v>
      </c>
      <c r="K276">
        <v>131.62733431679575</v>
      </c>
      <c r="L276">
        <v>16</v>
      </c>
    </row>
    <row r="277" spans="1:15" x14ac:dyDescent="0.2">
      <c r="A277" t="s">
        <v>7</v>
      </c>
      <c r="B277" t="s">
        <v>33</v>
      </c>
      <c r="C277" t="s">
        <v>19</v>
      </c>
      <c r="D277" t="s">
        <v>10</v>
      </c>
      <c r="E277" t="s">
        <v>12</v>
      </c>
      <c r="F277">
        <v>1</v>
      </c>
      <c r="G277" s="2">
        <v>42654</v>
      </c>
      <c r="H277" s="2">
        <v>42655</v>
      </c>
      <c r="I277" s="2">
        <v>42778</v>
      </c>
      <c r="J277">
        <v>3106.3953333333334</v>
      </c>
      <c r="K277">
        <v>82.507742753949429</v>
      </c>
      <c r="L277">
        <v>14</v>
      </c>
      <c r="M277" s="5">
        <v>108.96599999999999</v>
      </c>
      <c r="N277" s="5">
        <v>17</v>
      </c>
      <c r="O277">
        <f t="shared" si="4"/>
        <v>6.4097647058823526</v>
      </c>
    </row>
    <row r="278" spans="1:15" x14ac:dyDescent="0.2">
      <c r="A278" t="s">
        <v>7</v>
      </c>
      <c r="B278" t="s">
        <v>33</v>
      </c>
      <c r="C278" t="s">
        <v>19</v>
      </c>
      <c r="D278" t="s">
        <v>10</v>
      </c>
      <c r="E278" t="s">
        <v>12</v>
      </c>
      <c r="F278">
        <v>2</v>
      </c>
      <c r="G278" s="2">
        <v>42654</v>
      </c>
      <c r="H278" s="2">
        <v>42655</v>
      </c>
      <c r="I278" s="2">
        <v>42778</v>
      </c>
      <c r="J278">
        <v>1639.9123333333334</v>
      </c>
      <c r="K278">
        <v>64.733608713265951</v>
      </c>
      <c r="L278">
        <v>20</v>
      </c>
      <c r="M278" s="5">
        <v>7.6040000000000001</v>
      </c>
      <c r="N278" s="5">
        <v>1</v>
      </c>
      <c r="O278">
        <f t="shared" si="4"/>
        <v>7.6040000000000001</v>
      </c>
    </row>
    <row r="279" spans="1:15" x14ac:dyDescent="0.2">
      <c r="A279" t="s">
        <v>7</v>
      </c>
      <c r="B279" t="s">
        <v>33</v>
      </c>
      <c r="C279" t="s">
        <v>19</v>
      </c>
      <c r="D279" t="s">
        <v>10</v>
      </c>
      <c r="E279" t="s">
        <v>12</v>
      </c>
      <c r="F279">
        <v>3</v>
      </c>
      <c r="G279" s="2">
        <v>42654</v>
      </c>
      <c r="H279" s="2">
        <v>42655</v>
      </c>
      <c r="I279" s="2">
        <v>42778</v>
      </c>
      <c r="J279">
        <v>1619.9579999999999</v>
      </c>
      <c r="K279">
        <v>70.555997886069235</v>
      </c>
      <c r="L279">
        <v>29</v>
      </c>
    </row>
    <row r="280" spans="1:15" x14ac:dyDescent="0.2">
      <c r="A280" t="s">
        <v>7</v>
      </c>
      <c r="B280" t="s">
        <v>33</v>
      </c>
      <c r="C280" t="s">
        <v>19</v>
      </c>
      <c r="D280" t="s">
        <v>10</v>
      </c>
      <c r="E280" t="s">
        <v>14</v>
      </c>
      <c r="F280">
        <v>1</v>
      </c>
      <c r="G280" s="2">
        <v>42654</v>
      </c>
      <c r="H280" s="2">
        <v>42655</v>
      </c>
      <c r="I280" s="2">
        <v>42778</v>
      </c>
      <c r="J280">
        <v>2308.6493333333333</v>
      </c>
      <c r="K280">
        <v>71.995381352842529</v>
      </c>
      <c r="L280">
        <v>17</v>
      </c>
      <c r="M280" s="5">
        <v>23.38</v>
      </c>
      <c r="N280" s="5">
        <v>53</v>
      </c>
      <c r="O280">
        <f t="shared" si="4"/>
        <v>0.44113207547169808</v>
      </c>
    </row>
    <row r="281" spans="1:15" x14ac:dyDescent="0.2">
      <c r="A281" t="s">
        <v>7</v>
      </c>
      <c r="B281" t="s">
        <v>33</v>
      </c>
      <c r="C281" t="s">
        <v>19</v>
      </c>
      <c r="D281" t="s">
        <v>10</v>
      </c>
      <c r="E281" t="s">
        <v>14</v>
      </c>
      <c r="F281">
        <v>2</v>
      </c>
      <c r="G281" s="2">
        <v>42654</v>
      </c>
      <c r="H281" s="2">
        <v>42655</v>
      </c>
      <c r="I281" s="2">
        <v>42778</v>
      </c>
      <c r="J281">
        <v>4470.2496666666666</v>
      </c>
      <c r="K281">
        <v>68.285508974511558</v>
      </c>
      <c r="L281">
        <v>25</v>
      </c>
    </row>
    <row r="282" spans="1:15" x14ac:dyDescent="0.2">
      <c r="A282" t="s">
        <v>7</v>
      </c>
      <c r="B282" t="s">
        <v>33</v>
      </c>
      <c r="C282" t="s">
        <v>19</v>
      </c>
      <c r="D282" t="s">
        <v>10</v>
      </c>
      <c r="E282" t="s">
        <v>14</v>
      </c>
      <c r="F282">
        <v>3</v>
      </c>
      <c r="G282" s="2">
        <v>42654</v>
      </c>
      <c r="H282" s="2">
        <v>42655</v>
      </c>
      <c r="I282" s="2">
        <v>42778</v>
      </c>
      <c r="J282">
        <v>2766.9996666666666</v>
      </c>
      <c r="K282">
        <v>73.979830274193986</v>
      </c>
      <c r="L282">
        <v>12</v>
      </c>
    </row>
    <row r="283" spans="1:15" x14ac:dyDescent="0.2">
      <c r="A283" t="s">
        <v>7</v>
      </c>
      <c r="B283" t="s">
        <v>33</v>
      </c>
      <c r="C283" t="s">
        <v>19</v>
      </c>
      <c r="D283" t="s">
        <v>10</v>
      </c>
      <c r="E283" t="s">
        <v>15</v>
      </c>
      <c r="F283">
        <v>1</v>
      </c>
      <c r="G283" s="2">
        <v>42654</v>
      </c>
      <c r="H283" s="2">
        <v>42655</v>
      </c>
      <c r="I283" s="2">
        <v>42778</v>
      </c>
      <c r="J283">
        <v>153.57066666666665</v>
      </c>
      <c r="K283">
        <v>72.56511174345188</v>
      </c>
      <c r="L283">
        <v>19</v>
      </c>
      <c r="M283">
        <v>14.651999999999999</v>
      </c>
      <c r="N283">
        <v>30</v>
      </c>
      <c r="O283">
        <f t="shared" si="4"/>
        <v>0.4884</v>
      </c>
    </row>
    <row r="284" spans="1:15" x14ac:dyDescent="0.2">
      <c r="A284" t="s">
        <v>7</v>
      </c>
      <c r="B284" t="s">
        <v>33</v>
      </c>
      <c r="C284" t="s">
        <v>19</v>
      </c>
      <c r="D284" t="s">
        <v>10</v>
      </c>
      <c r="E284" t="s">
        <v>15</v>
      </c>
      <c r="F284">
        <v>2</v>
      </c>
      <c r="G284" s="2">
        <v>42654</v>
      </c>
      <c r="H284" s="2">
        <v>42655</v>
      </c>
      <c r="I284" s="2">
        <v>42778</v>
      </c>
      <c r="J284">
        <v>377.17133333333328</v>
      </c>
      <c r="K284">
        <v>84.896845596265578</v>
      </c>
      <c r="L284">
        <v>18</v>
      </c>
      <c r="M284">
        <v>13.837999999999999</v>
      </c>
      <c r="N284">
        <v>30</v>
      </c>
      <c r="O284">
        <f t="shared" si="4"/>
        <v>0.46126666666666666</v>
      </c>
    </row>
    <row r="285" spans="1:15" x14ac:dyDescent="0.2">
      <c r="A285" t="s">
        <v>7</v>
      </c>
      <c r="B285" t="s">
        <v>33</v>
      </c>
      <c r="C285" t="s">
        <v>19</v>
      </c>
      <c r="D285" t="s">
        <v>10</v>
      </c>
      <c r="E285" t="s">
        <v>15</v>
      </c>
      <c r="F285">
        <v>3</v>
      </c>
      <c r="G285" s="2">
        <v>42654</v>
      </c>
      <c r="H285" s="2">
        <v>42655</v>
      </c>
      <c r="I285" s="2">
        <v>42778</v>
      </c>
      <c r="J285">
        <v>385.07333333333332</v>
      </c>
      <c r="K285">
        <v>65.980517118273454</v>
      </c>
      <c r="L285">
        <v>23</v>
      </c>
    </row>
    <row r="286" spans="1:15" x14ac:dyDescent="0.2">
      <c r="A286" t="s">
        <v>7</v>
      </c>
      <c r="B286" t="s">
        <v>27</v>
      </c>
      <c r="C286" t="s">
        <v>32</v>
      </c>
      <c r="D286" t="s">
        <v>17</v>
      </c>
      <c r="E286" t="s">
        <v>11</v>
      </c>
      <c r="F286">
        <v>1</v>
      </c>
      <c r="G286" s="2">
        <v>42654</v>
      </c>
      <c r="H286" s="2">
        <v>42655</v>
      </c>
      <c r="I286" s="2">
        <v>42778</v>
      </c>
      <c r="J286">
        <v>811.54</v>
      </c>
      <c r="K286">
        <v>121.93659489128521</v>
      </c>
      <c r="L286">
        <v>18</v>
      </c>
      <c r="M286">
        <v>33.869999999999997</v>
      </c>
      <c r="N286">
        <v>8</v>
      </c>
      <c r="O286">
        <f t="shared" si="4"/>
        <v>4.2337499999999997</v>
      </c>
    </row>
    <row r="287" spans="1:15" x14ac:dyDescent="0.2">
      <c r="A287" t="s">
        <v>7</v>
      </c>
      <c r="B287" t="s">
        <v>27</v>
      </c>
      <c r="C287" t="s">
        <v>32</v>
      </c>
      <c r="D287" t="s">
        <v>17</v>
      </c>
      <c r="E287" t="s">
        <v>11</v>
      </c>
      <c r="F287">
        <v>2</v>
      </c>
      <c r="G287" s="2">
        <v>42654</v>
      </c>
      <c r="H287" s="2">
        <v>42655</v>
      </c>
      <c r="I287" s="2">
        <v>42778</v>
      </c>
      <c r="J287">
        <v>856.5236666666666</v>
      </c>
      <c r="K287">
        <v>107.24394721854098</v>
      </c>
      <c r="L287">
        <v>15</v>
      </c>
      <c r="M287">
        <v>25.591999999999999</v>
      </c>
      <c r="N287">
        <v>6</v>
      </c>
      <c r="O287">
        <f t="shared" si="4"/>
        <v>4.2653333333333334</v>
      </c>
    </row>
    <row r="288" spans="1:15" x14ac:dyDescent="0.2">
      <c r="A288" t="s">
        <v>7</v>
      </c>
      <c r="B288" t="s">
        <v>27</v>
      </c>
      <c r="C288" t="s">
        <v>32</v>
      </c>
      <c r="D288" t="s">
        <v>17</v>
      </c>
      <c r="E288" t="s">
        <v>11</v>
      </c>
      <c r="F288">
        <v>3</v>
      </c>
      <c r="G288" s="2">
        <v>42654</v>
      </c>
      <c r="H288" s="2">
        <v>42655</v>
      </c>
      <c r="I288" s="2">
        <v>42778</v>
      </c>
      <c r="J288">
        <v>1516.9046666666666</v>
      </c>
      <c r="K288">
        <v>109.58703667521513</v>
      </c>
      <c r="L288">
        <v>7</v>
      </c>
      <c r="M288">
        <v>17.053999999999998</v>
      </c>
      <c r="N288">
        <v>7</v>
      </c>
      <c r="O288">
        <f t="shared" si="4"/>
        <v>2.4362857142857139</v>
      </c>
    </row>
    <row r="289" spans="1:15" x14ac:dyDescent="0.2">
      <c r="A289" t="s">
        <v>7</v>
      </c>
      <c r="B289" t="s">
        <v>27</v>
      </c>
      <c r="C289" t="s">
        <v>32</v>
      </c>
      <c r="D289" t="s">
        <v>17</v>
      </c>
      <c r="E289" t="s">
        <v>12</v>
      </c>
      <c r="F289">
        <v>1</v>
      </c>
      <c r="G289" s="2">
        <v>42654</v>
      </c>
      <c r="H289" s="2">
        <v>42655</v>
      </c>
      <c r="I289" s="2">
        <v>42778</v>
      </c>
      <c r="J289">
        <v>991.68166666666673</v>
      </c>
      <c r="K289">
        <v>74.544139774803043</v>
      </c>
      <c r="L289">
        <v>17</v>
      </c>
      <c r="M289" s="5">
        <v>67.293999999999997</v>
      </c>
      <c r="N289" s="5">
        <v>19</v>
      </c>
      <c r="O289">
        <f t="shared" si="4"/>
        <v>3.5417894736842102</v>
      </c>
    </row>
    <row r="290" spans="1:15" x14ac:dyDescent="0.2">
      <c r="A290" t="s">
        <v>7</v>
      </c>
      <c r="B290" t="s">
        <v>27</v>
      </c>
      <c r="C290" t="s">
        <v>32</v>
      </c>
      <c r="D290" t="s">
        <v>17</v>
      </c>
      <c r="E290" t="s">
        <v>12</v>
      </c>
      <c r="F290">
        <v>2</v>
      </c>
      <c r="G290" s="2">
        <v>42654</v>
      </c>
      <c r="H290" s="2">
        <v>42655</v>
      </c>
      <c r="I290" s="2">
        <v>42778</v>
      </c>
      <c r="J290">
        <v>2557.9073333333331</v>
      </c>
      <c r="K290">
        <v>74.645013737665636</v>
      </c>
      <c r="L290">
        <v>16</v>
      </c>
      <c r="M290" s="5">
        <v>1.044</v>
      </c>
      <c r="N290" s="5">
        <v>1</v>
      </c>
      <c r="O290">
        <f t="shared" si="4"/>
        <v>1.044</v>
      </c>
    </row>
    <row r="291" spans="1:15" x14ac:dyDescent="0.2">
      <c r="A291" t="s">
        <v>7</v>
      </c>
      <c r="B291" t="s">
        <v>27</v>
      </c>
      <c r="C291" t="s">
        <v>32</v>
      </c>
      <c r="D291" t="s">
        <v>17</v>
      </c>
      <c r="E291" t="s">
        <v>12</v>
      </c>
      <c r="F291">
        <v>3</v>
      </c>
      <c r="G291" s="2">
        <v>42654</v>
      </c>
      <c r="H291" s="2">
        <v>42655</v>
      </c>
      <c r="I291" s="2">
        <v>42778</v>
      </c>
      <c r="J291">
        <v>1090.32</v>
      </c>
      <c r="K291">
        <v>81.534294460729029</v>
      </c>
      <c r="L291">
        <v>11</v>
      </c>
    </row>
    <row r="292" spans="1:15" x14ac:dyDescent="0.2">
      <c r="A292" t="s">
        <v>7</v>
      </c>
      <c r="B292" t="s">
        <v>27</v>
      </c>
      <c r="C292" t="s">
        <v>32</v>
      </c>
      <c r="D292" t="s">
        <v>17</v>
      </c>
      <c r="E292" t="s">
        <v>14</v>
      </c>
      <c r="F292">
        <v>1</v>
      </c>
      <c r="G292" s="2">
        <v>42654</v>
      </c>
      <c r="H292" s="2">
        <v>42655</v>
      </c>
      <c r="I292" s="2">
        <v>42778</v>
      </c>
      <c r="J292">
        <v>742.17633333333333</v>
      </c>
      <c r="K292">
        <v>123.1759310502223</v>
      </c>
      <c r="L292">
        <v>8</v>
      </c>
    </row>
    <row r="293" spans="1:15" x14ac:dyDescent="0.2">
      <c r="A293" t="s">
        <v>7</v>
      </c>
      <c r="B293" t="s">
        <v>27</v>
      </c>
      <c r="C293" t="s">
        <v>32</v>
      </c>
      <c r="D293" t="s">
        <v>17</v>
      </c>
      <c r="E293" t="s">
        <v>14</v>
      </c>
      <c r="F293">
        <v>2</v>
      </c>
      <c r="G293" s="2">
        <v>42654</v>
      </c>
      <c r="H293" s="2">
        <v>42655</v>
      </c>
      <c r="I293" s="2">
        <v>42778</v>
      </c>
      <c r="J293">
        <v>656.79866666666669</v>
      </c>
      <c r="K293">
        <v>113.00358005006775</v>
      </c>
      <c r="L293">
        <v>10</v>
      </c>
    </row>
    <row r="294" spans="1:15" x14ac:dyDescent="0.2">
      <c r="A294" t="s">
        <v>7</v>
      </c>
      <c r="B294" t="s">
        <v>27</v>
      </c>
      <c r="C294" t="s">
        <v>32</v>
      </c>
      <c r="D294" t="s">
        <v>17</v>
      </c>
      <c r="E294" t="s">
        <v>15</v>
      </c>
      <c r="F294">
        <v>1</v>
      </c>
      <c r="G294" s="2">
        <v>42654</v>
      </c>
      <c r="H294" s="2">
        <v>42655</v>
      </c>
      <c r="I294" s="2">
        <v>42778</v>
      </c>
      <c r="J294">
        <v>629.9136666666667</v>
      </c>
      <c r="K294">
        <v>89.016164565537167</v>
      </c>
      <c r="L294">
        <v>23</v>
      </c>
    </row>
    <row r="295" spans="1:15" x14ac:dyDescent="0.2">
      <c r="A295" t="s">
        <v>7</v>
      </c>
      <c r="B295" t="s">
        <v>27</v>
      </c>
      <c r="C295" t="s">
        <v>32</v>
      </c>
      <c r="D295" t="s">
        <v>17</v>
      </c>
      <c r="E295" t="s">
        <v>15</v>
      </c>
      <c r="F295">
        <v>2</v>
      </c>
      <c r="G295" s="2">
        <v>42654</v>
      </c>
      <c r="H295" s="2">
        <v>42655</v>
      </c>
      <c r="I295" s="2">
        <v>42778</v>
      </c>
      <c r="J295">
        <v>815.33899999999994</v>
      </c>
      <c r="K295">
        <v>104.43723525972717</v>
      </c>
      <c r="L295">
        <v>7</v>
      </c>
    </row>
    <row r="296" spans="1:15" x14ac:dyDescent="0.2">
      <c r="A296" t="s">
        <v>7</v>
      </c>
      <c r="B296" t="s">
        <v>27</v>
      </c>
      <c r="C296" t="s">
        <v>32</v>
      </c>
      <c r="D296" t="s">
        <v>17</v>
      </c>
      <c r="E296" t="s">
        <v>15</v>
      </c>
      <c r="F296">
        <v>3</v>
      </c>
      <c r="G296" s="2">
        <v>42654</v>
      </c>
      <c r="H296" s="2">
        <v>42655</v>
      </c>
      <c r="I296" s="2">
        <v>42778</v>
      </c>
      <c r="J296">
        <v>437.49133333333333</v>
      </c>
      <c r="K296">
        <v>143.31487053931227</v>
      </c>
      <c r="L296">
        <v>13</v>
      </c>
    </row>
    <row r="297" spans="1:15" x14ac:dyDescent="0.2">
      <c r="A297" t="s">
        <v>7</v>
      </c>
      <c r="B297" t="s">
        <v>27</v>
      </c>
      <c r="C297" t="s">
        <v>28</v>
      </c>
      <c r="D297" t="s">
        <v>29</v>
      </c>
      <c r="E297" t="s">
        <v>11</v>
      </c>
      <c r="F297">
        <v>1</v>
      </c>
      <c r="G297" s="2">
        <v>42654</v>
      </c>
      <c r="H297" s="2">
        <v>42655</v>
      </c>
      <c r="I297" s="2">
        <v>42779</v>
      </c>
      <c r="J297">
        <v>392.18433333333331</v>
      </c>
      <c r="K297">
        <v>134.21302609450299</v>
      </c>
      <c r="L297">
        <v>7</v>
      </c>
      <c r="M297">
        <v>18.63</v>
      </c>
      <c r="N297">
        <v>3</v>
      </c>
      <c r="O297">
        <f t="shared" si="4"/>
        <v>6.21</v>
      </c>
    </row>
    <row r="298" spans="1:15" x14ac:dyDescent="0.2">
      <c r="A298" t="s">
        <v>7</v>
      </c>
      <c r="B298" t="s">
        <v>27</v>
      </c>
      <c r="C298" t="s">
        <v>28</v>
      </c>
      <c r="D298" t="s">
        <v>29</v>
      </c>
      <c r="E298" t="s">
        <v>11</v>
      </c>
      <c r="F298">
        <v>2</v>
      </c>
      <c r="G298" s="2">
        <v>42654</v>
      </c>
      <c r="H298" s="2">
        <v>42655</v>
      </c>
      <c r="I298" s="2">
        <v>42779</v>
      </c>
      <c r="J298">
        <v>389.5</v>
      </c>
      <c r="K298">
        <v>100.64082726393502</v>
      </c>
      <c r="L298">
        <v>6</v>
      </c>
    </row>
    <row r="299" spans="1:15" x14ac:dyDescent="0.2">
      <c r="A299" t="s">
        <v>7</v>
      </c>
      <c r="B299" t="s">
        <v>27</v>
      </c>
      <c r="C299" t="s">
        <v>28</v>
      </c>
      <c r="D299" t="s">
        <v>29</v>
      </c>
      <c r="E299" t="s">
        <v>11</v>
      </c>
      <c r="F299">
        <v>3</v>
      </c>
      <c r="G299" s="2">
        <v>42654</v>
      </c>
      <c r="H299" s="2">
        <v>42655</v>
      </c>
      <c r="I299" s="2">
        <v>42779</v>
      </c>
      <c r="J299">
        <v>782.92866666666669</v>
      </c>
      <c r="K299">
        <v>92.167806559243843</v>
      </c>
      <c r="L299">
        <v>10</v>
      </c>
    </row>
    <row r="300" spans="1:15" x14ac:dyDescent="0.2">
      <c r="A300" t="s">
        <v>7</v>
      </c>
      <c r="B300" t="s">
        <v>27</v>
      </c>
      <c r="C300" t="s">
        <v>28</v>
      </c>
      <c r="D300" t="s">
        <v>29</v>
      </c>
      <c r="E300" t="s">
        <v>12</v>
      </c>
      <c r="F300">
        <v>1</v>
      </c>
      <c r="G300" s="2">
        <v>42654</v>
      </c>
      <c r="H300" s="2">
        <v>42655</v>
      </c>
      <c r="I300" s="2">
        <v>42779</v>
      </c>
      <c r="J300">
        <v>1643.625</v>
      </c>
      <c r="K300">
        <v>75.170229301661905</v>
      </c>
      <c r="L300">
        <v>9</v>
      </c>
      <c r="M300" s="5">
        <v>43.74</v>
      </c>
      <c r="N300" s="5">
        <v>5</v>
      </c>
      <c r="O300">
        <f t="shared" si="4"/>
        <v>8.7480000000000011</v>
      </c>
    </row>
    <row r="301" spans="1:15" x14ac:dyDescent="0.2">
      <c r="A301" t="s">
        <v>7</v>
      </c>
      <c r="B301" t="s">
        <v>27</v>
      </c>
      <c r="C301" t="s">
        <v>28</v>
      </c>
      <c r="D301" t="s">
        <v>29</v>
      </c>
      <c r="E301" t="s">
        <v>12</v>
      </c>
      <c r="F301">
        <v>2</v>
      </c>
      <c r="G301" s="2">
        <v>42654</v>
      </c>
      <c r="H301" s="2">
        <v>42655</v>
      </c>
      <c r="I301" s="2">
        <v>42779</v>
      </c>
      <c r="J301">
        <v>3702.1980000000003</v>
      </c>
      <c r="K301">
        <v>81.254069944985872</v>
      </c>
      <c r="L301">
        <v>26</v>
      </c>
      <c r="M301" s="5">
        <v>104.33199999999999</v>
      </c>
      <c r="N301" s="5">
        <v>19</v>
      </c>
      <c r="O301">
        <f t="shared" si="4"/>
        <v>5.4911578947368413</v>
      </c>
    </row>
    <row r="302" spans="1:15" x14ac:dyDescent="0.2">
      <c r="A302" t="s">
        <v>7</v>
      </c>
      <c r="B302" t="s">
        <v>27</v>
      </c>
      <c r="C302" t="s">
        <v>28</v>
      </c>
      <c r="D302" t="s">
        <v>29</v>
      </c>
      <c r="E302" t="s">
        <v>12</v>
      </c>
      <c r="F302">
        <v>3</v>
      </c>
      <c r="G302" s="2">
        <v>42654</v>
      </c>
      <c r="H302" s="2">
        <v>42655</v>
      </c>
      <c r="I302" s="2">
        <v>42779</v>
      </c>
      <c r="J302">
        <v>2989.5153333333333</v>
      </c>
      <c r="K302">
        <v>84.140290831221435</v>
      </c>
      <c r="L302">
        <v>14</v>
      </c>
      <c r="M302" s="5">
        <v>64.12</v>
      </c>
      <c r="N302" s="5">
        <v>13</v>
      </c>
      <c r="O302">
        <f t="shared" si="4"/>
        <v>4.9323076923076927</v>
      </c>
    </row>
    <row r="303" spans="1:15" x14ac:dyDescent="0.2">
      <c r="A303" t="s">
        <v>7</v>
      </c>
      <c r="B303" t="s">
        <v>27</v>
      </c>
      <c r="C303" t="s">
        <v>28</v>
      </c>
      <c r="D303" t="s">
        <v>29</v>
      </c>
      <c r="E303" t="s">
        <v>14</v>
      </c>
      <c r="F303">
        <v>1</v>
      </c>
      <c r="G303" s="2">
        <v>42654</v>
      </c>
      <c r="H303" s="2">
        <v>42655</v>
      </c>
      <c r="I303" s="2">
        <v>42779</v>
      </c>
      <c r="J303">
        <v>5046.1173333333336</v>
      </c>
      <c r="K303">
        <v>75.698602305802197</v>
      </c>
      <c r="L303">
        <v>16</v>
      </c>
      <c r="M303">
        <v>14.098000000000001</v>
      </c>
      <c r="N303">
        <v>20</v>
      </c>
      <c r="O303">
        <f t="shared" si="4"/>
        <v>0.70490000000000008</v>
      </c>
    </row>
    <row r="304" spans="1:15" x14ac:dyDescent="0.2">
      <c r="A304" t="s">
        <v>7</v>
      </c>
      <c r="B304" t="s">
        <v>27</v>
      </c>
      <c r="C304" t="s">
        <v>28</v>
      </c>
      <c r="D304" t="s">
        <v>29</v>
      </c>
      <c r="E304" t="s">
        <v>14</v>
      </c>
      <c r="F304">
        <v>2</v>
      </c>
      <c r="G304" s="2">
        <v>42654</v>
      </c>
      <c r="H304" s="2">
        <v>42655</v>
      </c>
      <c r="I304" s="2">
        <v>42779</v>
      </c>
      <c r="J304">
        <v>3080.4333333333329</v>
      </c>
      <c r="K304">
        <v>54.941031578889145</v>
      </c>
      <c r="L304">
        <v>44</v>
      </c>
      <c r="M304">
        <v>15.61</v>
      </c>
      <c r="N304">
        <v>19</v>
      </c>
      <c r="O304">
        <f t="shared" si="4"/>
        <v>0.82157894736842108</v>
      </c>
    </row>
    <row r="305" spans="1:15" x14ac:dyDescent="0.2">
      <c r="A305" t="s">
        <v>7</v>
      </c>
      <c r="B305" t="s">
        <v>27</v>
      </c>
      <c r="C305" t="s">
        <v>28</v>
      </c>
      <c r="D305" t="s">
        <v>29</v>
      </c>
      <c r="E305" t="s">
        <v>14</v>
      </c>
      <c r="F305">
        <v>3</v>
      </c>
      <c r="G305" s="2">
        <v>42654</v>
      </c>
      <c r="H305" s="2">
        <v>42655</v>
      </c>
      <c r="I305" s="2">
        <v>42779</v>
      </c>
      <c r="J305">
        <v>2335.011</v>
      </c>
      <c r="K305">
        <v>66.249819433732725</v>
      </c>
      <c r="L305">
        <v>14</v>
      </c>
      <c r="M305">
        <v>17.776</v>
      </c>
      <c r="N305">
        <v>20</v>
      </c>
      <c r="O305">
        <f t="shared" si="4"/>
        <v>0.88880000000000003</v>
      </c>
    </row>
    <row r="306" spans="1:15" x14ac:dyDescent="0.2">
      <c r="A306" t="s">
        <v>7</v>
      </c>
      <c r="B306" t="s">
        <v>27</v>
      </c>
      <c r="C306" t="s">
        <v>28</v>
      </c>
      <c r="D306" t="s">
        <v>29</v>
      </c>
      <c r="E306" t="s">
        <v>15</v>
      </c>
      <c r="F306">
        <v>1</v>
      </c>
      <c r="G306" s="2">
        <v>42654</v>
      </c>
      <c r="H306" s="2">
        <v>42655</v>
      </c>
      <c r="I306" s="2">
        <v>42779</v>
      </c>
      <c r="J306">
        <v>813.92966666666655</v>
      </c>
      <c r="K306">
        <v>68.354170999576667</v>
      </c>
      <c r="L306">
        <v>19</v>
      </c>
    </row>
    <row r="307" spans="1:15" x14ac:dyDescent="0.2">
      <c r="A307" t="s">
        <v>7</v>
      </c>
      <c r="B307" t="s">
        <v>27</v>
      </c>
      <c r="C307" t="s">
        <v>28</v>
      </c>
      <c r="D307" t="s">
        <v>29</v>
      </c>
      <c r="E307" t="s">
        <v>15</v>
      </c>
      <c r="F307">
        <v>2</v>
      </c>
      <c r="G307" s="2">
        <v>42654</v>
      </c>
      <c r="H307" s="2">
        <v>42655</v>
      </c>
      <c r="I307" s="2">
        <v>42779</v>
      </c>
      <c r="J307">
        <v>908.71266666666668</v>
      </c>
      <c r="K307">
        <v>150.35834955893765</v>
      </c>
      <c r="L307">
        <v>8</v>
      </c>
    </row>
    <row r="308" spans="1:15" x14ac:dyDescent="0.2">
      <c r="A308" t="s">
        <v>7</v>
      </c>
      <c r="B308" t="s">
        <v>27</v>
      </c>
      <c r="C308" t="s">
        <v>28</v>
      </c>
      <c r="D308" t="s">
        <v>29</v>
      </c>
      <c r="E308" t="s">
        <v>15</v>
      </c>
      <c r="F308">
        <v>3</v>
      </c>
      <c r="G308" s="2">
        <v>42654</v>
      </c>
      <c r="H308" s="2">
        <v>42655</v>
      </c>
      <c r="I308" s="2">
        <v>42779</v>
      </c>
      <c r="J308">
        <v>548.13533333333328</v>
      </c>
      <c r="K308">
        <v>84.798256309639086</v>
      </c>
      <c r="L308">
        <v>10</v>
      </c>
    </row>
    <row r="309" spans="1:15" x14ac:dyDescent="0.2">
      <c r="A309" t="s">
        <v>7</v>
      </c>
      <c r="B309" t="s">
        <v>27</v>
      </c>
      <c r="C309" t="s">
        <v>30</v>
      </c>
      <c r="D309" t="s">
        <v>26</v>
      </c>
      <c r="E309" t="s">
        <v>11</v>
      </c>
      <c r="F309">
        <v>1</v>
      </c>
      <c r="G309" s="2">
        <v>42654</v>
      </c>
      <c r="H309" s="2">
        <v>42655</v>
      </c>
      <c r="I309" s="2">
        <v>42779</v>
      </c>
      <c r="J309">
        <v>1052.5153333333335</v>
      </c>
      <c r="K309">
        <v>114.87723385343322</v>
      </c>
      <c r="L309">
        <v>8</v>
      </c>
      <c r="M309">
        <v>9.5459999999999994</v>
      </c>
      <c r="N309">
        <v>2</v>
      </c>
      <c r="O309">
        <f t="shared" si="4"/>
        <v>4.7729999999999997</v>
      </c>
    </row>
    <row r="310" spans="1:15" x14ac:dyDescent="0.2">
      <c r="A310" t="s">
        <v>7</v>
      </c>
      <c r="B310" t="s">
        <v>27</v>
      </c>
      <c r="C310" t="s">
        <v>30</v>
      </c>
      <c r="D310" t="s">
        <v>26</v>
      </c>
      <c r="E310" t="s">
        <v>11</v>
      </c>
      <c r="F310">
        <v>2</v>
      </c>
      <c r="G310" s="2">
        <v>42654</v>
      </c>
      <c r="H310" s="2">
        <v>42655</v>
      </c>
      <c r="I310" s="2">
        <v>42779</v>
      </c>
      <c r="J310">
        <v>938.12099999999998</v>
      </c>
      <c r="K310">
        <v>112.20853221799916</v>
      </c>
      <c r="L310">
        <v>8</v>
      </c>
      <c r="M310">
        <v>49.731999999999999</v>
      </c>
      <c r="N310">
        <v>14</v>
      </c>
      <c r="O310">
        <f t="shared" si="4"/>
        <v>3.552285714285714</v>
      </c>
    </row>
    <row r="311" spans="1:15" x14ac:dyDescent="0.2">
      <c r="A311" t="s">
        <v>7</v>
      </c>
      <c r="B311" t="s">
        <v>27</v>
      </c>
      <c r="C311" t="s">
        <v>30</v>
      </c>
      <c r="D311" t="s">
        <v>26</v>
      </c>
      <c r="E311" t="s">
        <v>11</v>
      </c>
      <c r="F311">
        <v>3</v>
      </c>
      <c r="G311" s="2">
        <v>42654</v>
      </c>
      <c r="H311" s="2">
        <v>42655</v>
      </c>
      <c r="I311" s="2">
        <v>42779</v>
      </c>
      <c r="J311">
        <v>782.57966666666664</v>
      </c>
      <c r="K311">
        <v>87.19681559715174</v>
      </c>
      <c r="L311">
        <v>13</v>
      </c>
      <c r="M311">
        <v>44.704000000000001</v>
      </c>
      <c r="N311">
        <v>7</v>
      </c>
      <c r="O311">
        <f t="shared" si="4"/>
        <v>6.3862857142857141</v>
      </c>
    </row>
    <row r="312" spans="1:15" x14ac:dyDescent="0.2">
      <c r="A312" t="s">
        <v>7</v>
      </c>
      <c r="B312" t="s">
        <v>27</v>
      </c>
      <c r="C312" t="s">
        <v>30</v>
      </c>
      <c r="D312" t="s">
        <v>26</v>
      </c>
      <c r="E312" t="s">
        <v>12</v>
      </c>
      <c r="F312">
        <v>1</v>
      </c>
      <c r="G312" s="2">
        <v>42654</v>
      </c>
      <c r="H312" s="2">
        <v>42655</v>
      </c>
      <c r="I312" s="2">
        <v>42779</v>
      </c>
      <c r="J312">
        <v>2013.7613333333331</v>
      </c>
      <c r="K312">
        <v>56.651507917020943</v>
      </c>
      <c r="L312">
        <v>12</v>
      </c>
      <c r="M312" s="5">
        <v>109.554</v>
      </c>
      <c r="N312" s="5">
        <v>16</v>
      </c>
      <c r="O312">
        <f t="shared" si="4"/>
        <v>6.8471250000000001</v>
      </c>
    </row>
    <row r="313" spans="1:15" x14ac:dyDescent="0.2">
      <c r="A313" t="s">
        <v>7</v>
      </c>
      <c r="B313" t="s">
        <v>27</v>
      </c>
      <c r="C313" t="s">
        <v>30</v>
      </c>
      <c r="D313" t="s">
        <v>26</v>
      </c>
      <c r="E313" t="s">
        <v>12</v>
      </c>
      <c r="F313">
        <v>2</v>
      </c>
      <c r="G313" s="2">
        <v>42654</v>
      </c>
      <c r="H313" s="2">
        <v>42655</v>
      </c>
      <c r="I313" s="2">
        <v>42779</v>
      </c>
      <c r="J313">
        <v>1749.7373333333333</v>
      </c>
      <c r="K313">
        <v>58.792631307837148</v>
      </c>
      <c r="L313">
        <v>9</v>
      </c>
      <c r="M313" s="5">
        <v>136.01</v>
      </c>
      <c r="N313" s="5">
        <v>14</v>
      </c>
      <c r="O313">
        <f t="shared" si="4"/>
        <v>9.7149999999999999</v>
      </c>
    </row>
    <row r="314" spans="1:15" x14ac:dyDescent="0.2">
      <c r="A314" t="s">
        <v>7</v>
      </c>
      <c r="B314" t="s">
        <v>27</v>
      </c>
      <c r="C314" t="s">
        <v>30</v>
      </c>
      <c r="D314" t="s">
        <v>26</v>
      </c>
      <c r="E314" t="s">
        <v>12</v>
      </c>
      <c r="F314">
        <v>3</v>
      </c>
      <c r="G314" s="2">
        <v>42654</v>
      </c>
      <c r="H314" s="2">
        <v>42655</v>
      </c>
      <c r="I314" s="2">
        <v>42779</v>
      </c>
      <c r="J314">
        <v>881.24699999999996</v>
      </c>
      <c r="K314">
        <v>81.431297861495338</v>
      </c>
      <c r="L314">
        <v>10</v>
      </c>
      <c r="M314" s="5">
        <v>134.53399999999999</v>
      </c>
      <c r="N314" s="5">
        <v>15</v>
      </c>
      <c r="O314">
        <f t="shared" si="4"/>
        <v>8.9689333333333323</v>
      </c>
    </row>
    <row r="315" spans="1:15" x14ac:dyDescent="0.2">
      <c r="A315" t="s">
        <v>7</v>
      </c>
      <c r="B315" t="s">
        <v>27</v>
      </c>
      <c r="C315" t="s">
        <v>30</v>
      </c>
      <c r="D315" t="s">
        <v>26</v>
      </c>
      <c r="E315" t="s">
        <v>14</v>
      </c>
      <c r="F315">
        <v>1</v>
      </c>
      <c r="G315" s="2">
        <v>42654</v>
      </c>
      <c r="H315" s="2">
        <v>42655</v>
      </c>
      <c r="I315" s="2">
        <v>42779</v>
      </c>
      <c r="J315">
        <v>3025.539666666667</v>
      </c>
      <c r="K315">
        <v>65.13035683115254</v>
      </c>
      <c r="L315">
        <v>20</v>
      </c>
      <c r="M315">
        <v>17.03</v>
      </c>
      <c r="N315">
        <v>20</v>
      </c>
      <c r="O315">
        <f t="shared" si="4"/>
        <v>0.85150000000000003</v>
      </c>
    </row>
    <row r="316" spans="1:15" x14ac:dyDescent="0.2">
      <c r="A316" t="s">
        <v>7</v>
      </c>
      <c r="B316" t="s">
        <v>27</v>
      </c>
      <c r="C316" t="s">
        <v>30</v>
      </c>
      <c r="D316" t="s">
        <v>26</v>
      </c>
      <c r="E316" t="s">
        <v>14</v>
      </c>
      <c r="F316">
        <v>2</v>
      </c>
      <c r="G316" s="2">
        <v>42654</v>
      </c>
      <c r="H316" s="2">
        <v>42655</v>
      </c>
      <c r="I316" s="2">
        <v>42779</v>
      </c>
      <c r="J316">
        <v>4699.9340000000002</v>
      </c>
      <c r="K316">
        <v>59.971937637824027</v>
      </c>
      <c r="L316">
        <v>24</v>
      </c>
      <c r="M316">
        <v>14.162000000000001</v>
      </c>
      <c r="N316">
        <v>20</v>
      </c>
      <c r="O316">
        <f t="shared" si="4"/>
        <v>0.70810000000000006</v>
      </c>
    </row>
    <row r="317" spans="1:15" x14ac:dyDescent="0.2">
      <c r="A317" t="s">
        <v>7</v>
      </c>
      <c r="B317" t="s">
        <v>27</v>
      </c>
      <c r="C317" t="s">
        <v>30</v>
      </c>
      <c r="D317" t="s">
        <v>26</v>
      </c>
      <c r="E317" t="s">
        <v>14</v>
      </c>
      <c r="F317">
        <v>3</v>
      </c>
      <c r="G317" s="2">
        <v>42654</v>
      </c>
      <c r="H317" s="2">
        <v>42655</v>
      </c>
      <c r="I317" s="2">
        <v>42779</v>
      </c>
      <c r="J317">
        <v>3079.3670000000002</v>
      </c>
      <c r="K317">
        <v>77.648193324973832</v>
      </c>
      <c r="L317">
        <v>23</v>
      </c>
      <c r="M317" s="5">
        <v>14</v>
      </c>
      <c r="N317" s="5">
        <v>20</v>
      </c>
      <c r="O317">
        <f t="shared" si="4"/>
        <v>0.7</v>
      </c>
    </row>
    <row r="318" spans="1:15" x14ac:dyDescent="0.2">
      <c r="A318" t="s">
        <v>7</v>
      </c>
      <c r="B318" t="s">
        <v>27</v>
      </c>
      <c r="C318" t="s">
        <v>30</v>
      </c>
      <c r="D318" t="s">
        <v>26</v>
      </c>
      <c r="E318" t="s">
        <v>15</v>
      </c>
      <c r="F318">
        <v>1</v>
      </c>
      <c r="G318" s="2">
        <v>42654</v>
      </c>
      <c r="H318" s="2">
        <v>42655</v>
      </c>
      <c r="I318" s="2">
        <v>42779</v>
      </c>
      <c r="J318">
        <v>624.57299999999998</v>
      </c>
      <c r="K318">
        <v>95.782574513573991</v>
      </c>
      <c r="L318">
        <v>9</v>
      </c>
    </row>
    <row r="319" spans="1:15" x14ac:dyDescent="0.2">
      <c r="A319" t="s">
        <v>7</v>
      </c>
      <c r="B319" t="s">
        <v>27</v>
      </c>
      <c r="C319" t="s">
        <v>30</v>
      </c>
      <c r="D319" t="s">
        <v>26</v>
      </c>
      <c r="E319" t="s">
        <v>15</v>
      </c>
      <c r="F319">
        <v>2</v>
      </c>
      <c r="G319" s="2">
        <v>42654</v>
      </c>
      <c r="H319" s="2">
        <v>42655</v>
      </c>
      <c r="I319" s="2">
        <v>42779</v>
      </c>
      <c r="J319">
        <v>462.71033333333338</v>
      </c>
      <c r="K319">
        <v>79.634711954112205</v>
      </c>
      <c r="L319">
        <v>8</v>
      </c>
    </row>
    <row r="320" spans="1:15" x14ac:dyDescent="0.2">
      <c r="A320" t="s">
        <v>7</v>
      </c>
      <c r="B320" t="s">
        <v>27</v>
      </c>
      <c r="C320" t="s">
        <v>30</v>
      </c>
      <c r="D320" t="s">
        <v>26</v>
      </c>
      <c r="E320" t="s">
        <v>15</v>
      </c>
      <c r="F320">
        <v>3</v>
      </c>
      <c r="G320" s="2">
        <v>42654</v>
      </c>
      <c r="H320" s="2">
        <v>42655</v>
      </c>
      <c r="I320" s="2">
        <v>42779</v>
      </c>
      <c r="J320">
        <v>478.52366666666671</v>
      </c>
      <c r="K320">
        <v>87.39114888724454</v>
      </c>
      <c r="L320">
        <v>8</v>
      </c>
    </row>
    <row r="321" spans="1:15" x14ac:dyDescent="0.2">
      <c r="A321" t="s">
        <v>7</v>
      </c>
      <c r="B321" t="s">
        <v>27</v>
      </c>
      <c r="C321" t="s">
        <v>31</v>
      </c>
      <c r="D321" t="s">
        <v>22</v>
      </c>
      <c r="E321" t="s">
        <v>11</v>
      </c>
      <c r="F321">
        <v>1</v>
      </c>
      <c r="G321" s="2">
        <v>42654</v>
      </c>
      <c r="H321" s="2">
        <v>42655</v>
      </c>
      <c r="I321" s="2">
        <v>42779</v>
      </c>
      <c r="J321">
        <v>648.79233333333332</v>
      </c>
      <c r="K321">
        <v>99.591000930958288</v>
      </c>
      <c r="L321">
        <v>10</v>
      </c>
      <c r="M321">
        <v>40.85</v>
      </c>
      <c r="N321">
        <v>10</v>
      </c>
      <c r="O321">
        <f t="shared" si="4"/>
        <v>4.085</v>
      </c>
    </row>
    <row r="322" spans="1:15" x14ac:dyDescent="0.2">
      <c r="A322" t="s">
        <v>7</v>
      </c>
      <c r="B322" t="s">
        <v>27</v>
      </c>
      <c r="C322" t="s">
        <v>31</v>
      </c>
      <c r="D322" t="s">
        <v>22</v>
      </c>
      <c r="E322" t="s">
        <v>11</v>
      </c>
      <c r="F322">
        <v>2</v>
      </c>
      <c r="G322" s="2">
        <v>42654</v>
      </c>
      <c r="H322" s="2">
        <v>42655</v>
      </c>
      <c r="I322" s="2">
        <v>42779</v>
      </c>
      <c r="J322">
        <v>790.03399999999999</v>
      </c>
      <c r="K322">
        <v>95.994221929468225</v>
      </c>
      <c r="L322">
        <v>19</v>
      </c>
    </row>
    <row r="323" spans="1:15" x14ac:dyDescent="0.2">
      <c r="A323" t="s">
        <v>7</v>
      </c>
      <c r="B323" t="s">
        <v>27</v>
      </c>
      <c r="C323" t="s">
        <v>31</v>
      </c>
      <c r="D323" t="s">
        <v>22</v>
      </c>
      <c r="E323" t="s">
        <v>11</v>
      </c>
      <c r="F323">
        <v>3</v>
      </c>
      <c r="G323" s="2">
        <v>42654</v>
      </c>
      <c r="H323" s="2">
        <v>42655</v>
      </c>
      <c r="I323" s="2">
        <v>42779</v>
      </c>
      <c r="J323">
        <v>915.0626666666667</v>
      </c>
      <c r="K323">
        <v>103.92312911502138</v>
      </c>
      <c r="L323">
        <v>22</v>
      </c>
    </row>
    <row r="324" spans="1:15" x14ac:dyDescent="0.2">
      <c r="A324" t="s">
        <v>7</v>
      </c>
      <c r="B324" t="s">
        <v>27</v>
      </c>
      <c r="C324" t="s">
        <v>31</v>
      </c>
      <c r="D324" t="s">
        <v>22</v>
      </c>
      <c r="E324" t="s">
        <v>12</v>
      </c>
      <c r="F324">
        <v>1</v>
      </c>
      <c r="G324" s="2">
        <v>42654</v>
      </c>
      <c r="H324" s="2">
        <v>42655</v>
      </c>
      <c r="I324" s="2">
        <v>42779</v>
      </c>
      <c r="J324">
        <v>693.81333333333339</v>
      </c>
      <c r="K324">
        <v>86.949203350788309</v>
      </c>
      <c r="L324">
        <v>13</v>
      </c>
      <c r="M324" s="5">
        <v>31.405999999999999</v>
      </c>
      <c r="N324" s="5">
        <v>8</v>
      </c>
      <c r="O324">
        <f t="shared" ref="O324:O386" si="5">M324/N324</f>
        <v>3.9257499999999999</v>
      </c>
    </row>
    <row r="325" spans="1:15" x14ac:dyDescent="0.2">
      <c r="A325" t="s">
        <v>7</v>
      </c>
      <c r="B325" t="s">
        <v>27</v>
      </c>
      <c r="C325" t="s">
        <v>31</v>
      </c>
      <c r="D325" t="s">
        <v>22</v>
      </c>
      <c r="E325" t="s">
        <v>12</v>
      </c>
      <c r="F325">
        <v>2</v>
      </c>
      <c r="G325" s="2">
        <v>42654</v>
      </c>
      <c r="H325" s="2">
        <v>42655</v>
      </c>
      <c r="I325" s="2">
        <v>42779</v>
      </c>
      <c r="J325">
        <v>1145.3756666666666</v>
      </c>
      <c r="K325">
        <v>77.295488293299641</v>
      </c>
      <c r="L325">
        <v>17</v>
      </c>
      <c r="M325" s="5">
        <v>130.952</v>
      </c>
      <c r="N325" s="5">
        <v>19</v>
      </c>
      <c r="O325">
        <f t="shared" si="5"/>
        <v>6.8922105263157896</v>
      </c>
    </row>
    <row r="326" spans="1:15" x14ac:dyDescent="0.2">
      <c r="A326" t="s">
        <v>7</v>
      </c>
      <c r="B326" t="s">
        <v>27</v>
      </c>
      <c r="C326" t="s">
        <v>31</v>
      </c>
      <c r="D326" t="s">
        <v>22</v>
      </c>
      <c r="E326" t="s">
        <v>12</v>
      </c>
      <c r="F326">
        <v>3</v>
      </c>
      <c r="G326" s="2">
        <v>42654</v>
      </c>
      <c r="H326" s="2">
        <v>42655</v>
      </c>
      <c r="I326" s="2">
        <v>42779</v>
      </c>
      <c r="J326">
        <v>2693.9133333333334</v>
      </c>
      <c r="K326">
        <v>69.159251669225341</v>
      </c>
      <c r="L326">
        <v>13</v>
      </c>
    </row>
    <row r="327" spans="1:15" x14ac:dyDescent="0.2">
      <c r="A327" t="s">
        <v>7</v>
      </c>
      <c r="B327" t="s">
        <v>27</v>
      </c>
      <c r="C327" t="s">
        <v>31</v>
      </c>
      <c r="D327" t="s">
        <v>22</v>
      </c>
      <c r="E327" t="s">
        <v>14</v>
      </c>
      <c r="F327">
        <v>1</v>
      </c>
      <c r="G327" s="2">
        <v>42654</v>
      </c>
      <c r="H327" s="2">
        <v>42655</v>
      </c>
      <c r="I327" s="2">
        <v>42779</v>
      </c>
      <c r="J327">
        <v>837.90166666666664</v>
      </c>
      <c r="K327">
        <v>81.397748281021393</v>
      </c>
      <c r="L327">
        <v>10</v>
      </c>
    </row>
    <row r="328" spans="1:15" x14ac:dyDescent="0.2">
      <c r="A328" t="s">
        <v>7</v>
      </c>
      <c r="B328" t="s">
        <v>27</v>
      </c>
      <c r="C328" t="s">
        <v>31</v>
      </c>
      <c r="D328" t="s">
        <v>22</v>
      </c>
      <c r="E328" t="s">
        <v>14</v>
      </c>
      <c r="F328">
        <v>2</v>
      </c>
      <c r="G328" s="2">
        <v>42654</v>
      </c>
      <c r="H328" s="2">
        <v>42655</v>
      </c>
      <c r="I328" s="2">
        <v>42779</v>
      </c>
      <c r="J328">
        <v>813.90099999999995</v>
      </c>
      <c r="K328">
        <v>112.19714550099525</v>
      </c>
      <c r="L328">
        <v>11</v>
      </c>
    </row>
    <row r="329" spans="1:15" x14ac:dyDescent="0.2">
      <c r="A329" t="s">
        <v>7</v>
      </c>
      <c r="B329" t="s">
        <v>27</v>
      </c>
      <c r="C329" t="s">
        <v>31</v>
      </c>
      <c r="D329" t="s">
        <v>22</v>
      </c>
      <c r="E329" t="s">
        <v>14</v>
      </c>
      <c r="F329">
        <v>3</v>
      </c>
      <c r="G329" s="2">
        <v>42654</v>
      </c>
      <c r="H329" s="2">
        <v>42655</v>
      </c>
      <c r="I329" s="2">
        <v>42779</v>
      </c>
      <c r="J329">
        <v>964.29533333333336</v>
      </c>
      <c r="K329">
        <v>77.553970982730064</v>
      </c>
      <c r="L329">
        <v>14</v>
      </c>
    </row>
    <row r="330" spans="1:15" x14ac:dyDescent="0.2">
      <c r="A330" t="s">
        <v>7</v>
      </c>
      <c r="B330" t="s">
        <v>27</v>
      </c>
      <c r="C330" t="s">
        <v>31</v>
      </c>
      <c r="D330" t="s">
        <v>22</v>
      </c>
      <c r="E330" t="s">
        <v>15</v>
      </c>
      <c r="F330">
        <v>1</v>
      </c>
      <c r="G330" s="2">
        <v>42654</v>
      </c>
      <c r="H330" s="2">
        <v>42655</v>
      </c>
      <c r="I330" s="2">
        <v>42779</v>
      </c>
      <c r="J330">
        <v>314.43299999999999</v>
      </c>
      <c r="K330">
        <v>82.034591653586816</v>
      </c>
      <c r="L330">
        <v>14</v>
      </c>
    </row>
    <row r="331" spans="1:15" x14ac:dyDescent="0.2">
      <c r="A331" t="s">
        <v>7</v>
      </c>
      <c r="B331" t="s">
        <v>27</v>
      </c>
      <c r="C331" t="s">
        <v>31</v>
      </c>
      <c r="D331" t="s">
        <v>22</v>
      </c>
      <c r="E331" t="s">
        <v>15</v>
      </c>
      <c r="F331">
        <v>2</v>
      </c>
      <c r="G331" s="2">
        <v>42654</v>
      </c>
      <c r="H331" s="2">
        <v>42655</v>
      </c>
      <c r="I331" s="2">
        <v>42779</v>
      </c>
      <c r="J331">
        <v>189.69033333333334</v>
      </c>
      <c r="K331">
        <v>81.75085723459901</v>
      </c>
      <c r="L331">
        <v>16</v>
      </c>
    </row>
    <row r="332" spans="1:15" x14ac:dyDescent="0.2">
      <c r="A332" t="s">
        <v>7</v>
      </c>
      <c r="B332" t="s">
        <v>27</v>
      </c>
      <c r="C332" t="s">
        <v>31</v>
      </c>
      <c r="D332" t="s">
        <v>22</v>
      </c>
      <c r="E332" t="s">
        <v>15</v>
      </c>
      <c r="F332">
        <v>3</v>
      </c>
      <c r="G332" s="2">
        <v>42654</v>
      </c>
      <c r="H332" s="2">
        <v>42655</v>
      </c>
      <c r="I332" s="2">
        <v>42779</v>
      </c>
      <c r="J332">
        <v>292.01333333333332</v>
      </c>
      <c r="K332">
        <v>88.284468755054476</v>
      </c>
      <c r="L332">
        <v>16</v>
      </c>
    </row>
    <row r="333" spans="1:15" x14ac:dyDescent="0.2">
      <c r="A333" t="s">
        <v>7</v>
      </c>
      <c r="B333" t="s">
        <v>8</v>
      </c>
      <c r="C333" t="s">
        <v>25</v>
      </c>
      <c r="D333" t="s">
        <v>26</v>
      </c>
      <c r="E333" t="s">
        <v>11</v>
      </c>
      <c r="F333">
        <v>1</v>
      </c>
      <c r="G333" s="2">
        <v>42653</v>
      </c>
      <c r="H333" s="2">
        <v>42654</v>
      </c>
      <c r="I333" s="2">
        <v>42779</v>
      </c>
      <c r="J333">
        <v>756.68500000000006</v>
      </c>
      <c r="K333">
        <v>90.216969757321223</v>
      </c>
      <c r="L333">
        <v>15</v>
      </c>
      <c r="M333">
        <v>11.37</v>
      </c>
      <c r="N333">
        <v>2</v>
      </c>
      <c r="O333">
        <f t="shared" si="5"/>
        <v>5.6849999999999996</v>
      </c>
    </row>
    <row r="334" spans="1:15" x14ac:dyDescent="0.2">
      <c r="A334" t="s">
        <v>7</v>
      </c>
      <c r="B334" t="s">
        <v>8</v>
      </c>
      <c r="C334" t="s">
        <v>25</v>
      </c>
      <c r="D334" t="s">
        <v>26</v>
      </c>
      <c r="E334" t="s">
        <v>11</v>
      </c>
      <c r="F334">
        <v>2</v>
      </c>
      <c r="G334" s="2">
        <v>42653</v>
      </c>
      <c r="H334" s="2">
        <v>42654</v>
      </c>
      <c r="I334" s="2">
        <v>42779</v>
      </c>
      <c r="J334">
        <v>430.46566666666666</v>
      </c>
      <c r="K334">
        <v>119.58520923245165</v>
      </c>
      <c r="L334">
        <v>10</v>
      </c>
      <c r="M334">
        <v>14.27</v>
      </c>
      <c r="N334">
        <v>5</v>
      </c>
      <c r="O334">
        <f t="shared" si="5"/>
        <v>2.8540000000000001</v>
      </c>
    </row>
    <row r="335" spans="1:15" x14ac:dyDescent="0.2">
      <c r="A335" t="s">
        <v>7</v>
      </c>
      <c r="B335" t="s">
        <v>8</v>
      </c>
      <c r="C335" t="s">
        <v>25</v>
      </c>
      <c r="D335" t="s">
        <v>26</v>
      </c>
      <c r="E335" t="s">
        <v>11</v>
      </c>
      <c r="F335">
        <v>3</v>
      </c>
      <c r="G335" s="2">
        <v>42653</v>
      </c>
      <c r="H335" s="2">
        <v>42654</v>
      </c>
      <c r="I335" s="2">
        <v>42779</v>
      </c>
      <c r="J335">
        <v>549.19166666666661</v>
      </c>
      <c r="K335">
        <v>89.13970006853539</v>
      </c>
      <c r="L335">
        <v>16</v>
      </c>
      <c r="M335">
        <v>20.084</v>
      </c>
      <c r="N335">
        <v>5</v>
      </c>
      <c r="O335">
        <f t="shared" si="5"/>
        <v>4.0167999999999999</v>
      </c>
    </row>
    <row r="336" spans="1:15" x14ac:dyDescent="0.2">
      <c r="A336" t="s">
        <v>7</v>
      </c>
      <c r="B336" t="s">
        <v>8</v>
      </c>
      <c r="C336" t="s">
        <v>25</v>
      </c>
      <c r="D336" t="s">
        <v>26</v>
      </c>
      <c r="E336" t="s">
        <v>12</v>
      </c>
      <c r="F336">
        <v>1</v>
      </c>
      <c r="G336" s="2">
        <v>42653</v>
      </c>
      <c r="H336" s="2">
        <v>42654</v>
      </c>
      <c r="I336" s="2">
        <v>42779</v>
      </c>
      <c r="J336">
        <v>943.29966666666667</v>
      </c>
      <c r="K336">
        <v>67.275974209283049</v>
      </c>
      <c r="L336">
        <v>12</v>
      </c>
      <c r="M336" s="5">
        <v>91.55</v>
      </c>
      <c r="N336" s="5">
        <v>13</v>
      </c>
      <c r="O336">
        <f t="shared" si="5"/>
        <v>7.0423076923076922</v>
      </c>
    </row>
    <row r="337" spans="1:15" x14ac:dyDescent="0.2">
      <c r="A337" t="s">
        <v>7</v>
      </c>
      <c r="B337" t="s">
        <v>8</v>
      </c>
      <c r="C337" t="s">
        <v>25</v>
      </c>
      <c r="D337" t="s">
        <v>26</v>
      </c>
      <c r="E337" t="s">
        <v>12</v>
      </c>
      <c r="F337">
        <v>2</v>
      </c>
      <c r="G337" s="2">
        <v>42653</v>
      </c>
      <c r="H337" s="2">
        <v>42654</v>
      </c>
      <c r="I337" s="2">
        <v>42779</v>
      </c>
      <c r="J337">
        <v>801.6486666666666</v>
      </c>
      <c r="K337">
        <v>72.336209174286424</v>
      </c>
      <c r="L337">
        <v>14</v>
      </c>
    </row>
    <row r="338" spans="1:15" x14ac:dyDescent="0.2">
      <c r="A338" t="s">
        <v>7</v>
      </c>
      <c r="B338" t="s">
        <v>8</v>
      </c>
      <c r="C338" t="s">
        <v>25</v>
      </c>
      <c r="D338" t="s">
        <v>26</v>
      </c>
      <c r="E338" t="s">
        <v>12</v>
      </c>
      <c r="F338">
        <v>3</v>
      </c>
      <c r="G338" s="2">
        <v>42653</v>
      </c>
      <c r="H338" s="2">
        <v>42654</v>
      </c>
      <c r="I338" s="2">
        <v>42779</v>
      </c>
      <c r="J338">
        <v>700.52499999999998</v>
      </c>
      <c r="K338">
        <v>75.792570529225983</v>
      </c>
      <c r="L338">
        <v>5</v>
      </c>
    </row>
    <row r="339" spans="1:15" x14ac:dyDescent="0.2">
      <c r="A339" t="s">
        <v>7</v>
      </c>
      <c r="B339" t="s">
        <v>8</v>
      </c>
      <c r="C339" t="s">
        <v>25</v>
      </c>
      <c r="D339" t="s">
        <v>26</v>
      </c>
      <c r="E339" t="s">
        <v>14</v>
      </c>
      <c r="F339">
        <v>1</v>
      </c>
      <c r="G339" s="2">
        <v>42653</v>
      </c>
      <c r="H339" s="2">
        <v>42654</v>
      </c>
      <c r="I339" s="2">
        <v>42779</v>
      </c>
      <c r="J339">
        <v>1890.0940000000001</v>
      </c>
      <c r="K339">
        <v>61.533422416875055</v>
      </c>
      <c r="L339">
        <v>18</v>
      </c>
      <c r="M339" s="5">
        <v>13.885999999999999</v>
      </c>
      <c r="N339" s="5">
        <v>25</v>
      </c>
      <c r="O339">
        <f t="shared" si="5"/>
        <v>0.55543999999999993</v>
      </c>
    </row>
    <row r="340" spans="1:15" x14ac:dyDescent="0.2">
      <c r="A340" t="s">
        <v>7</v>
      </c>
      <c r="B340" t="s">
        <v>8</v>
      </c>
      <c r="C340" t="s">
        <v>25</v>
      </c>
      <c r="D340" t="s">
        <v>26</v>
      </c>
      <c r="E340" t="s">
        <v>14</v>
      </c>
      <c r="F340">
        <v>2</v>
      </c>
      <c r="G340" s="2">
        <v>42653</v>
      </c>
      <c r="H340" s="2">
        <v>42654</v>
      </c>
      <c r="I340" s="2">
        <v>42779</v>
      </c>
      <c r="J340">
        <v>2675.6246666666666</v>
      </c>
      <c r="K340">
        <v>52.631215186364464</v>
      </c>
      <c r="L340">
        <v>37</v>
      </c>
      <c r="M340" s="5">
        <v>141.05799999999999</v>
      </c>
      <c r="N340" s="5">
        <v>20</v>
      </c>
      <c r="O340">
        <f t="shared" si="5"/>
        <v>7.0528999999999993</v>
      </c>
    </row>
    <row r="341" spans="1:15" x14ac:dyDescent="0.2">
      <c r="A341" t="s">
        <v>7</v>
      </c>
      <c r="B341" t="s">
        <v>8</v>
      </c>
      <c r="C341" t="s">
        <v>25</v>
      </c>
      <c r="D341" t="s">
        <v>26</v>
      </c>
      <c r="E341" t="s">
        <v>14</v>
      </c>
      <c r="F341">
        <v>3</v>
      </c>
      <c r="G341" s="2">
        <v>42653</v>
      </c>
      <c r="H341" s="2">
        <v>42654</v>
      </c>
      <c r="I341" s="2">
        <v>42779</v>
      </c>
      <c r="J341">
        <v>4660.7776666666659</v>
      </c>
      <c r="K341">
        <v>64.083433925973637</v>
      </c>
      <c r="L341">
        <v>27</v>
      </c>
    </row>
    <row r="342" spans="1:15" x14ac:dyDescent="0.2">
      <c r="A342" t="s">
        <v>7</v>
      </c>
      <c r="B342" t="s">
        <v>8</v>
      </c>
      <c r="C342" t="s">
        <v>25</v>
      </c>
      <c r="D342" t="s">
        <v>26</v>
      </c>
      <c r="E342" t="s">
        <v>15</v>
      </c>
      <c r="F342">
        <v>1</v>
      </c>
      <c r="G342" s="2">
        <v>42653</v>
      </c>
      <c r="H342" s="2">
        <v>42654</v>
      </c>
      <c r="I342" s="2">
        <v>42779</v>
      </c>
      <c r="J342">
        <v>774.98266666666666</v>
      </c>
      <c r="K342">
        <v>80.100984970349728</v>
      </c>
      <c r="L342">
        <v>37</v>
      </c>
    </row>
    <row r="343" spans="1:15" x14ac:dyDescent="0.2">
      <c r="A343" t="s">
        <v>7</v>
      </c>
      <c r="B343" t="s">
        <v>8</v>
      </c>
      <c r="C343" t="s">
        <v>25</v>
      </c>
      <c r="D343" t="s">
        <v>26</v>
      </c>
      <c r="E343" t="s">
        <v>15</v>
      </c>
      <c r="F343">
        <v>2</v>
      </c>
      <c r="G343" s="2">
        <v>42653</v>
      </c>
      <c r="H343" s="2">
        <v>42654</v>
      </c>
      <c r="I343" s="2">
        <v>42779</v>
      </c>
      <c r="J343">
        <v>639.23400000000004</v>
      </c>
      <c r="K343">
        <v>96.576825960460454</v>
      </c>
      <c r="L343">
        <v>0</v>
      </c>
    </row>
    <row r="344" spans="1:15" x14ac:dyDescent="0.2">
      <c r="A344" t="s">
        <v>7</v>
      </c>
      <c r="B344" t="s">
        <v>8</v>
      </c>
      <c r="C344" t="s">
        <v>25</v>
      </c>
      <c r="D344" t="s">
        <v>26</v>
      </c>
      <c r="E344" t="s">
        <v>15</v>
      </c>
      <c r="F344">
        <v>3</v>
      </c>
      <c r="G344" s="2">
        <v>42653</v>
      </c>
      <c r="H344" s="2">
        <v>42654</v>
      </c>
      <c r="I344" s="2">
        <v>42779</v>
      </c>
      <c r="J344">
        <v>941.35800000000006</v>
      </c>
      <c r="K344">
        <v>103.04421339106396</v>
      </c>
      <c r="L344">
        <v>42</v>
      </c>
    </row>
    <row r="345" spans="1:15" x14ac:dyDescent="0.2">
      <c r="A345" t="s">
        <v>7</v>
      </c>
      <c r="B345" t="s">
        <v>8</v>
      </c>
      <c r="C345" t="s">
        <v>24</v>
      </c>
      <c r="E345" t="s">
        <v>11</v>
      </c>
      <c r="F345">
        <v>1</v>
      </c>
      <c r="G345" s="2">
        <v>42653</v>
      </c>
      <c r="H345" s="2">
        <v>42653</v>
      </c>
      <c r="I345" s="2">
        <v>42779</v>
      </c>
      <c r="J345">
        <v>1286.2079999999999</v>
      </c>
      <c r="K345">
        <v>124.53427961444042</v>
      </c>
      <c r="L345">
        <v>6</v>
      </c>
    </row>
    <row r="346" spans="1:15" x14ac:dyDescent="0.2">
      <c r="A346" t="s">
        <v>7</v>
      </c>
      <c r="B346" t="s">
        <v>8</v>
      </c>
      <c r="C346" t="s">
        <v>24</v>
      </c>
      <c r="E346" t="s">
        <v>11</v>
      </c>
      <c r="F346">
        <v>2</v>
      </c>
      <c r="G346" s="2">
        <v>42653</v>
      </c>
      <c r="H346" s="2">
        <v>42653</v>
      </c>
      <c r="I346" s="2">
        <v>42779</v>
      </c>
      <c r="J346">
        <v>1010.1926666666667</v>
      </c>
      <c r="K346">
        <v>98.414043743996558</v>
      </c>
      <c r="L346">
        <v>16</v>
      </c>
    </row>
    <row r="347" spans="1:15" x14ac:dyDescent="0.2">
      <c r="A347" t="s">
        <v>7</v>
      </c>
      <c r="B347" t="s">
        <v>8</v>
      </c>
      <c r="C347" t="s">
        <v>24</v>
      </c>
      <c r="E347" t="s">
        <v>11</v>
      </c>
      <c r="F347">
        <v>3</v>
      </c>
      <c r="G347" s="2">
        <v>42653</v>
      </c>
      <c r="H347" s="2">
        <v>42653</v>
      </c>
      <c r="I347" s="2">
        <v>42779</v>
      </c>
      <c r="J347">
        <v>656.52233333333334</v>
      </c>
      <c r="K347">
        <v>91.028891440314439</v>
      </c>
      <c r="L347">
        <v>14</v>
      </c>
    </row>
    <row r="348" spans="1:15" x14ac:dyDescent="0.2">
      <c r="A348" t="s">
        <v>7</v>
      </c>
      <c r="B348" t="s">
        <v>8</v>
      </c>
      <c r="C348" t="s">
        <v>24</v>
      </c>
      <c r="E348" t="s">
        <v>12</v>
      </c>
      <c r="F348">
        <v>1</v>
      </c>
      <c r="G348" s="2">
        <v>42653</v>
      </c>
      <c r="H348" s="2">
        <v>42653</v>
      </c>
      <c r="I348" s="2">
        <v>42779</v>
      </c>
      <c r="J348">
        <v>1859.0576666666668</v>
      </c>
      <c r="K348">
        <v>68.521432416072912</v>
      </c>
      <c r="L348">
        <v>12</v>
      </c>
      <c r="M348" s="5">
        <v>98.68</v>
      </c>
      <c r="N348" s="5">
        <v>16</v>
      </c>
      <c r="O348">
        <f t="shared" si="5"/>
        <v>6.1675000000000004</v>
      </c>
    </row>
    <row r="349" spans="1:15" x14ac:dyDescent="0.2">
      <c r="A349" t="s">
        <v>7</v>
      </c>
      <c r="B349" t="s">
        <v>8</v>
      </c>
      <c r="C349" t="s">
        <v>24</v>
      </c>
      <c r="E349" t="s">
        <v>12</v>
      </c>
      <c r="F349">
        <v>2</v>
      </c>
      <c r="G349" s="2">
        <v>42653</v>
      </c>
      <c r="H349" s="2">
        <v>42653</v>
      </c>
      <c r="I349" s="2">
        <v>42779</v>
      </c>
      <c r="J349">
        <v>685.01666666666654</v>
      </c>
      <c r="K349">
        <v>74.432542341448837</v>
      </c>
      <c r="L349">
        <v>11</v>
      </c>
      <c r="M349" s="5">
        <v>63.374000000000002</v>
      </c>
      <c r="N349" s="5">
        <v>9</v>
      </c>
      <c r="O349">
        <f t="shared" si="5"/>
        <v>7.041555555555556</v>
      </c>
    </row>
    <row r="350" spans="1:15" x14ac:dyDescent="0.2">
      <c r="A350" t="s">
        <v>7</v>
      </c>
      <c r="B350" t="s">
        <v>8</v>
      </c>
      <c r="C350" t="s">
        <v>24</v>
      </c>
      <c r="E350" t="s">
        <v>12</v>
      </c>
      <c r="F350">
        <v>3</v>
      </c>
      <c r="G350" s="2">
        <v>42653</v>
      </c>
      <c r="H350" s="2">
        <v>42653</v>
      </c>
      <c r="I350" s="2">
        <v>42779</v>
      </c>
      <c r="J350">
        <v>1163.4733333333334</v>
      </c>
      <c r="K350">
        <v>95.579488057724461</v>
      </c>
      <c r="L350">
        <v>12</v>
      </c>
      <c r="M350" s="5">
        <v>31.167999999999999</v>
      </c>
      <c r="N350" s="5">
        <v>50</v>
      </c>
      <c r="O350">
        <f t="shared" si="5"/>
        <v>0.62336000000000003</v>
      </c>
    </row>
    <row r="351" spans="1:15" x14ac:dyDescent="0.2">
      <c r="A351" t="s">
        <v>7</v>
      </c>
      <c r="B351" t="s">
        <v>8</v>
      </c>
      <c r="C351" t="s">
        <v>24</v>
      </c>
      <c r="E351" t="s">
        <v>14</v>
      </c>
      <c r="F351">
        <v>1</v>
      </c>
      <c r="G351" s="2">
        <v>42653</v>
      </c>
      <c r="H351" s="2">
        <v>42653</v>
      </c>
      <c r="I351" s="2">
        <v>42779</v>
      </c>
      <c r="J351">
        <v>3064.0203333333334</v>
      </c>
      <c r="K351">
        <v>73.905766353626106</v>
      </c>
      <c r="L351">
        <v>27</v>
      </c>
    </row>
    <row r="352" spans="1:15" x14ac:dyDescent="0.2">
      <c r="A352" t="s">
        <v>7</v>
      </c>
      <c r="B352" t="s">
        <v>8</v>
      </c>
      <c r="C352" t="s">
        <v>24</v>
      </c>
      <c r="E352" t="s">
        <v>14</v>
      </c>
      <c r="F352">
        <v>2</v>
      </c>
      <c r="G352" s="2">
        <v>42653</v>
      </c>
      <c r="H352" s="2">
        <v>42653</v>
      </c>
      <c r="I352" s="2">
        <v>42779</v>
      </c>
      <c r="J352">
        <v>5593.157666666666</v>
      </c>
      <c r="K352">
        <v>58.571767217510988</v>
      </c>
      <c r="L352">
        <v>23</v>
      </c>
    </row>
    <row r="353" spans="1:15" x14ac:dyDescent="0.2">
      <c r="A353" t="s">
        <v>7</v>
      </c>
      <c r="B353" t="s">
        <v>8</v>
      </c>
      <c r="C353" t="s">
        <v>24</v>
      </c>
      <c r="E353" t="s">
        <v>14</v>
      </c>
      <c r="F353">
        <v>3</v>
      </c>
      <c r="G353" s="2">
        <v>42653</v>
      </c>
      <c r="H353" s="2">
        <v>42653</v>
      </c>
      <c r="I353" s="2">
        <v>42779</v>
      </c>
      <c r="J353">
        <v>2184.049</v>
      </c>
      <c r="K353">
        <v>53.920760323891734</v>
      </c>
      <c r="L353">
        <v>14</v>
      </c>
    </row>
    <row r="354" spans="1:15" x14ac:dyDescent="0.2">
      <c r="A354" t="s">
        <v>7</v>
      </c>
      <c r="B354" t="s">
        <v>8</v>
      </c>
      <c r="C354" t="s">
        <v>24</v>
      </c>
      <c r="E354" t="s">
        <v>15</v>
      </c>
      <c r="F354">
        <v>1</v>
      </c>
      <c r="G354" s="2">
        <v>42653</v>
      </c>
      <c r="H354" s="2">
        <v>42653</v>
      </c>
      <c r="I354" s="2">
        <v>42779</v>
      </c>
      <c r="J354">
        <v>656.399</v>
      </c>
      <c r="K354">
        <v>95.386137384753397</v>
      </c>
      <c r="L354">
        <v>13</v>
      </c>
    </row>
    <row r="355" spans="1:15" x14ac:dyDescent="0.2">
      <c r="A355" t="s">
        <v>7</v>
      </c>
      <c r="B355" t="s">
        <v>8</v>
      </c>
      <c r="C355" t="s">
        <v>24</v>
      </c>
      <c r="E355" t="s">
        <v>15</v>
      </c>
      <c r="F355">
        <v>2</v>
      </c>
      <c r="G355" s="2">
        <v>42653</v>
      </c>
      <c r="H355" s="2">
        <v>42653</v>
      </c>
      <c r="I355" s="2">
        <v>42779</v>
      </c>
      <c r="J355">
        <v>342.32733333333334</v>
      </c>
      <c r="K355">
        <v>80.212024718777585</v>
      </c>
      <c r="L355">
        <v>12</v>
      </c>
    </row>
    <row r="356" spans="1:15" x14ac:dyDescent="0.2">
      <c r="A356" t="s">
        <v>7</v>
      </c>
      <c r="B356" t="s">
        <v>8</v>
      </c>
      <c r="C356" t="s">
        <v>24</v>
      </c>
      <c r="E356" t="s">
        <v>15</v>
      </c>
      <c r="F356">
        <v>3</v>
      </c>
      <c r="G356" s="2">
        <v>42653</v>
      </c>
      <c r="H356" s="2">
        <v>42653</v>
      </c>
      <c r="I356" s="2">
        <v>42779</v>
      </c>
      <c r="J356">
        <v>343.94599999999997</v>
      </c>
      <c r="K356">
        <v>68.502508155379985</v>
      </c>
      <c r="L356">
        <v>27</v>
      </c>
    </row>
    <row r="357" spans="1:15" x14ac:dyDescent="0.2">
      <c r="A357" t="s">
        <v>7</v>
      </c>
      <c r="B357" t="s">
        <v>8</v>
      </c>
      <c r="C357" t="s">
        <v>21</v>
      </c>
      <c r="D357" t="s">
        <v>22</v>
      </c>
      <c r="E357" t="s">
        <v>11</v>
      </c>
      <c r="F357">
        <v>1</v>
      </c>
      <c r="G357" s="2">
        <v>42653</v>
      </c>
      <c r="H357" s="2">
        <v>42654</v>
      </c>
      <c r="I357" s="2">
        <v>42779</v>
      </c>
      <c r="J357">
        <v>803.80000000000007</v>
      </c>
      <c r="K357">
        <v>106.52563482548352</v>
      </c>
      <c r="L357">
        <v>20</v>
      </c>
      <c r="M357">
        <v>13.346</v>
      </c>
      <c r="N357">
        <v>4</v>
      </c>
      <c r="O357">
        <f t="shared" si="5"/>
        <v>3.3365</v>
      </c>
    </row>
    <row r="358" spans="1:15" x14ac:dyDescent="0.2">
      <c r="A358" t="s">
        <v>7</v>
      </c>
      <c r="B358" t="s">
        <v>8</v>
      </c>
      <c r="C358" t="s">
        <v>21</v>
      </c>
      <c r="D358" t="s">
        <v>22</v>
      </c>
      <c r="E358" t="s">
        <v>11</v>
      </c>
      <c r="F358">
        <v>2</v>
      </c>
      <c r="G358" s="2">
        <v>42653</v>
      </c>
      <c r="H358" s="2">
        <v>42654</v>
      </c>
      <c r="I358" s="2">
        <v>42779</v>
      </c>
      <c r="J358">
        <v>775.42066666666676</v>
      </c>
      <c r="K358">
        <v>107.49302664399677</v>
      </c>
      <c r="L358">
        <v>13</v>
      </c>
      <c r="M358">
        <v>6.6920000000000002</v>
      </c>
      <c r="N358">
        <v>2</v>
      </c>
      <c r="O358">
        <f t="shared" si="5"/>
        <v>3.3460000000000001</v>
      </c>
    </row>
    <row r="359" spans="1:15" x14ac:dyDescent="0.2">
      <c r="A359" t="s">
        <v>7</v>
      </c>
      <c r="B359" t="s">
        <v>8</v>
      </c>
      <c r="C359" t="s">
        <v>21</v>
      </c>
      <c r="D359" t="s">
        <v>22</v>
      </c>
      <c r="E359" t="s">
        <v>11</v>
      </c>
      <c r="F359">
        <v>3</v>
      </c>
      <c r="G359" s="2">
        <v>42662</v>
      </c>
      <c r="H359" s="2">
        <v>42663</v>
      </c>
      <c r="I359" s="2">
        <v>42779</v>
      </c>
      <c r="J359">
        <v>628.05766666666671</v>
      </c>
      <c r="K359">
        <v>105.55517360459714</v>
      </c>
      <c r="L359">
        <v>13</v>
      </c>
      <c r="M359">
        <v>15.534000000000001</v>
      </c>
      <c r="N359">
        <v>4</v>
      </c>
      <c r="O359">
        <f t="shared" si="5"/>
        <v>3.8835000000000002</v>
      </c>
    </row>
    <row r="360" spans="1:15" x14ac:dyDescent="0.2">
      <c r="A360" t="s">
        <v>7</v>
      </c>
      <c r="B360" t="s">
        <v>8</v>
      </c>
      <c r="C360" t="s">
        <v>21</v>
      </c>
      <c r="D360" t="s">
        <v>22</v>
      </c>
      <c r="E360" t="s">
        <v>12</v>
      </c>
      <c r="F360">
        <v>1</v>
      </c>
      <c r="G360" s="2">
        <v>42653</v>
      </c>
      <c r="H360" s="2">
        <v>42653</v>
      </c>
      <c r="I360" s="2">
        <v>42779</v>
      </c>
      <c r="J360">
        <v>1673.0140000000001</v>
      </c>
      <c r="K360">
        <v>67.628996770169934</v>
      </c>
      <c r="L360">
        <v>32</v>
      </c>
      <c r="M360" s="5">
        <v>98.366</v>
      </c>
      <c r="N360" s="5">
        <v>18</v>
      </c>
      <c r="O360">
        <f t="shared" si="5"/>
        <v>5.464777777777778</v>
      </c>
    </row>
    <row r="361" spans="1:15" x14ac:dyDescent="0.2">
      <c r="A361" t="s">
        <v>7</v>
      </c>
      <c r="B361" t="s">
        <v>8</v>
      </c>
      <c r="C361" t="s">
        <v>21</v>
      </c>
      <c r="D361" t="s">
        <v>22</v>
      </c>
      <c r="E361" t="s">
        <v>12</v>
      </c>
      <c r="F361">
        <v>2</v>
      </c>
      <c r="G361" s="2">
        <v>42653</v>
      </c>
      <c r="H361" s="2">
        <v>42653</v>
      </c>
      <c r="I361" s="2">
        <v>42779</v>
      </c>
      <c r="J361">
        <v>1992.5690000000002</v>
      </c>
      <c r="K361">
        <v>71.623106711281892</v>
      </c>
      <c r="L361">
        <v>17</v>
      </c>
      <c r="M361" s="5">
        <v>18.268000000000001</v>
      </c>
      <c r="N361" s="5">
        <v>6</v>
      </c>
      <c r="O361">
        <f t="shared" si="5"/>
        <v>3.0446666666666666</v>
      </c>
    </row>
    <row r="362" spans="1:15" x14ac:dyDescent="0.2">
      <c r="A362" t="s">
        <v>7</v>
      </c>
      <c r="B362" t="s">
        <v>8</v>
      </c>
      <c r="C362" t="s">
        <v>21</v>
      </c>
      <c r="D362" t="s">
        <v>22</v>
      </c>
      <c r="E362" t="s">
        <v>12</v>
      </c>
      <c r="F362">
        <v>3</v>
      </c>
      <c r="G362" s="2">
        <v>42653</v>
      </c>
      <c r="H362" s="2">
        <v>42653</v>
      </c>
      <c r="I362" s="2">
        <v>42779</v>
      </c>
      <c r="J362">
        <v>1522.6899999999998</v>
      </c>
      <c r="K362">
        <v>70.160611943324611</v>
      </c>
      <c r="L362">
        <v>22</v>
      </c>
      <c r="M362" s="5">
        <v>69.906000000000006</v>
      </c>
      <c r="N362" s="5">
        <v>15</v>
      </c>
      <c r="O362">
        <f t="shared" si="5"/>
        <v>4.6604000000000001</v>
      </c>
    </row>
    <row r="363" spans="1:15" x14ac:dyDescent="0.2">
      <c r="A363" t="s">
        <v>7</v>
      </c>
      <c r="B363" t="s">
        <v>8</v>
      </c>
      <c r="C363" t="s">
        <v>21</v>
      </c>
      <c r="D363" t="s">
        <v>22</v>
      </c>
      <c r="E363" t="s">
        <v>13</v>
      </c>
      <c r="F363">
        <v>1</v>
      </c>
      <c r="G363" s="2">
        <v>42662</v>
      </c>
      <c r="H363" s="2">
        <v>42663</v>
      </c>
      <c r="I363" s="2">
        <v>42779</v>
      </c>
      <c r="J363">
        <v>262.64366666666666</v>
      </c>
      <c r="K363">
        <v>49.954841885048175</v>
      </c>
      <c r="L363">
        <v>235</v>
      </c>
      <c r="M363">
        <v>25.192</v>
      </c>
      <c r="N363">
        <v>10</v>
      </c>
      <c r="O363">
        <f t="shared" si="5"/>
        <v>2.5192000000000001</v>
      </c>
    </row>
    <row r="364" spans="1:15" x14ac:dyDescent="0.2">
      <c r="A364" t="s">
        <v>7</v>
      </c>
      <c r="B364" t="s">
        <v>8</v>
      </c>
      <c r="C364" t="s">
        <v>21</v>
      </c>
      <c r="D364" t="s">
        <v>22</v>
      </c>
      <c r="E364" t="s">
        <v>13</v>
      </c>
      <c r="F364">
        <v>2</v>
      </c>
      <c r="G364" s="2">
        <v>42662</v>
      </c>
      <c r="H364" s="2">
        <v>42663</v>
      </c>
      <c r="I364" s="2">
        <v>42779</v>
      </c>
      <c r="J364">
        <v>227.51400000000001</v>
      </c>
      <c r="K364">
        <v>47.843711695959691</v>
      </c>
      <c r="L364">
        <v>140</v>
      </c>
      <c r="M364">
        <v>23.69</v>
      </c>
      <c r="N364">
        <v>10</v>
      </c>
      <c r="O364">
        <f t="shared" si="5"/>
        <v>2.3690000000000002</v>
      </c>
    </row>
    <row r="365" spans="1:15" x14ac:dyDescent="0.2">
      <c r="A365" t="s">
        <v>7</v>
      </c>
      <c r="B365" t="s">
        <v>8</v>
      </c>
      <c r="C365" t="s">
        <v>21</v>
      </c>
      <c r="D365" t="s">
        <v>22</v>
      </c>
      <c r="E365" t="s">
        <v>13</v>
      </c>
      <c r="F365">
        <v>3</v>
      </c>
      <c r="G365" s="2">
        <v>42662</v>
      </c>
      <c r="H365" s="2">
        <v>42663</v>
      </c>
      <c r="I365" s="2">
        <v>42779</v>
      </c>
      <c r="J365">
        <v>198.91533333333334</v>
      </c>
      <c r="K365">
        <v>50.487340304784453</v>
      </c>
      <c r="L365">
        <v>300</v>
      </c>
      <c r="M365">
        <v>21.234000000000002</v>
      </c>
      <c r="N365">
        <v>9</v>
      </c>
      <c r="O365">
        <f t="shared" si="5"/>
        <v>2.3593333333333337</v>
      </c>
    </row>
    <row r="366" spans="1:15" x14ac:dyDescent="0.2">
      <c r="A366" t="s">
        <v>7</v>
      </c>
      <c r="B366" t="s">
        <v>8</v>
      </c>
      <c r="C366" t="s">
        <v>21</v>
      </c>
      <c r="D366" t="s">
        <v>22</v>
      </c>
      <c r="E366" t="s">
        <v>15</v>
      </c>
      <c r="F366">
        <v>1</v>
      </c>
      <c r="G366" s="2">
        <v>42653</v>
      </c>
      <c r="H366" s="2">
        <v>42654</v>
      </c>
      <c r="I366" s="2">
        <v>42779</v>
      </c>
      <c r="J366">
        <v>233.03566666666666</v>
      </c>
      <c r="K366">
        <v>86.135980707562339</v>
      </c>
      <c r="L366">
        <v>7</v>
      </c>
    </row>
    <row r="367" spans="1:15" x14ac:dyDescent="0.2">
      <c r="A367" t="s">
        <v>7</v>
      </c>
      <c r="B367" t="s">
        <v>8</v>
      </c>
      <c r="C367" t="s">
        <v>21</v>
      </c>
      <c r="D367" t="s">
        <v>22</v>
      </c>
      <c r="E367" t="s">
        <v>15</v>
      </c>
      <c r="F367">
        <v>2</v>
      </c>
      <c r="G367" s="2">
        <v>42653</v>
      </c>
      <c r="H367" s="2">
        <v>42654</v>
      </c>
      <c r="I367" s="2">
        <v>42779</v>
      </c>
      <c r="J367">
        <v>208.50166666666667</v>
      </c>
      <c r="K367">
        <v>112.60765393321697</v>
      </c>
      <c r="L367">
        <v>9</v>
      </c>
    </row>
    <row r="368" spans="1:15" x14ac:dyDescent="0.2">
      <c r="A368" t="s">
        <v>7</v>
      </c>
      <c r="B368" t="s">
        <v>8</v>
      </c>
      <c r="C368" t="s">
        <v>21</v>
      </c>
      <c r="D368" t="s">
        <v>22</v>
      </c>
      <c r="E368" t="s">
        <v>15</v>
      </c>
      <c r="F368">
        <v>3</v>
      </c>
      <c r="G368" s="2">
        <v>42653</v>
      </c>
      <c r="H368" s="2">
        <v>42654</v>
      </c>
      <c r="I368" s="2">
        <v>42779</v>
      </c>
      <c r="J368">
        <v>315.52800000000002</v>
      </c>
      <c r="K368">
        <v>142.73998834717801</v>
      </c>
      <c r="L368">
        <v>5</v>
      </c>
    </row>
    <row r="369" spans="1:15" x14ac:dyDescent="0.2">
      <c r="A369" t="s">
        <v>7</v>
      </c>
      <c r="B369" t="s">
        <v>8</v>
      </c>
      <c r="C369" t="s">
        <v>16</v>
      </c>
      <c r="D369" t="s">
        <v>17</v>
      </c>
      <c r="E369" t="s">
        <v>11</v>
      </c>
      <c r="F369">
        <v>1</v>
      </c>
      <c r="G369" s="2">
        <v>42653</v>
      </c>
      <c r="H369" s="2">
        <v>42654</v>
      </c>
      <c r="I369" s="2">
        <v>42779</v>
      </c>
      <c r="J369">
        <v>935.91233333333332</v>
      </c>
      <c r="K369">
        <v>110.70986463922695</v>
      </c>
      <c r="L369">
        <v>16</v>
      </c>
      <c r="M369">
        <v>45.981999999999999</v>
      </c>
      <c r="N369">
        <v>7</v>
      </c>
      <c r="O369">
        <f t="shared" si="5"/>
        <v>6.5688571428571425</v>
      </c>
    </row>
    <row r="370" spans="1:15" x14ac:dyDescent="0.2">
      <c r="A370" t="s">
        <v>7</v>
      </c>
      <c r="B370" t="s">
        <v>8</v>
      </c>
      <c r="C370" t="s">
        <v>16</v>
      </c>
      <c r="D370" t="s">
        <v>17</v>
      </c>
      <c r="E370" t="s">
        <v>11</v>
      </c>
      <c r="F370">
        <v>2</v>
      </c>
      <c r="G370" s="2">
        <v>42653</v>
      </c>
      <c r="H370" s="2">
        <v>42654</v>
      </c>
      <c r="I370" s="2">
        <v>42779</v>
      </c>
      <c r="J370">
        <v>1120.7376666666667</v>
      </c>
      <c r="K370">
        <v>82.632586256476387</v>
      </c>
      <c r="L370">
        <v>40</v>
      </c>
      <c r="M370">
        <v>40.874000000000002</v>
      </c>
      <c r="N370">
        <v>7</v>
      </c>
      <c r="O370">
        <f t="shared" si="5"/>
        <v>5.8391428571428579</v>
      </c>
    </row>
    <row r="371" spans="1:15" x14ac:dyDescent="0.2">
      <c r="A371" t="s">
        <v>7</v>
      </c>
      <c r="B371" t="s">
        <v>8</v>
      </c>
      <c r="C371" t="s">
        <v>16</v>
      </c>
      <c r="D371" t="s">
        <v>17</v>
      </c>
      <c r="E371" t="s">
        <v>11</v>
      </c>
      <c r="F371">
        <v>3</v>
      </c>
      <c r="G371" s="2">
        <v>42653</v>
      </c>
      <c r="H371" s="2">
        <v>42654</v>
      </c>
      <c r="I371" s="2">
        <v>42779</v>
      </c>
      <c r="J371">
        <v>1150.1926666666666</v>
      </c>
      <c r="K371">
        <v>96.784209707121633</v>
      </c>
      <c r="L371">
        <v>16</v>
      </c>
      <c r="M371">
        <v>27.597999999999999</v>
      </c>
      <c r="N371">
        <v>5</v>
      </c>
      <c r="O371">
        <f t="shared" si="5"/>
        <v>5.5195999999999996</v>
      </c>
    </row>
    <row r="372" spans="1:15" x14ac:dyDescent="0.2">
      <c r="A372" t="s">
        <v>7</v>
      </c>
      <c r="B372" t="s">
        <v>8</v>
      </c>
      <c r="C372" t="s">
        <v>16</v>
      </c>
      <c r="D372" t="s">
        <v>17</v>
      </c>
      <c r="E372" t="s">
        <v>12</v>
      </c>
      <c r="F372">
        <v>1</v>
      </c>
      <c r="G372" s="2">
        <v>42653</v>
      </c>
      <c r="H372" s="2">
        <v>42654</v>
      </c>
      <c r="I372" s="2">
        <v>42779</v>
      </c>
      <c r="J372">
        <v>981.08566666666673</v>
      </c>
      <c r="K372">
        <v>66.096674139313237</v>
      </c>
      <c r="L372">
        <v>9</v>
      </c>
      <c r="M372" s="5">
        <v>107.15600000000001</v>
      </c>
      <c r="N372" s="5">
        <v>11</v>
      </c>
      <c r="O372">
        <f t="shared" si="5"/>
        <v>9.7414545454545465</v>
      </c>
    </row>
    <row r="373" spans="1:15" x14ac:dyDescent="0.2">
      <c r="A373" t="s">
        <v>7</v>
      </c>
      <c r="B373" t="s">
        <v>8</v>
      </c>
      <c r="C373" t="s">
        <v>16</v>
      </c>
      <c r="D373" t="s">
        <v>17</v>
      </c>
      <c r="E373" t="s">
        <v>12</v>
      </c>
      <c r="F373">
        <v>2</v>
      </c>
      <c r="G373" s="2">
        <v>42653</v>
      </c>
      <c r="H373" s="2">
        <v>42654</v>
      </c>
      <c r="I373" s="2">
        <v>42779</v>
      </c>
      <c r="J373">
        <v>1228.5919999999999</v>
      </c>
      <c r="K373">
        <v>71.000849373434491</v>
      </c>
      <c r="L373">
        <v>20</v>
      </c>
      <c r="M373" s="5">
        <v>91.153999999999996</v>
      </c>
      <c r="N373" s="5">
        <v>10</v>
      </c>
      <c r="O373">
        <f t="shared" si="5"/>
        <v>9.1153999999999993</v>
      </c>
    </row>
    <row r="374" spans="1:15" x14ac:dyDescent="0.2">
      <c r="A374" t="s">
        <v>7</v>
      </c>
      <c r="B374" t="s">
        <v>8</v>
      </c>
      <c r="C374" t="s">
        <v>16</v>
      </c>
      <c r="D374" t="s">
        <v>17</v>
      </c>
      <c r="E374" t="s">
        <v>12</v>
      </c>
      <c r="F374">
        <v>3</v>
      </c>
      <c r="G374" s="2">
        <v>42653</v>
      </c>
      <c r="H374" s="2">
        <v>42654</v>
      </c>
      <c r="I374" s="2">
        <v>42779</v>
      </c>
      <c r="J374">
        <v>854.48599999999988</v>
      </c>
      <c r="K374">
        <v>78.531729885150256</v>
      </c>
      <c r="L374">
        <v>8</v>
      </c>
      <c r="M374" s="5">
        <v>16.731999999999999</v>
      </c>
      <c r="N374" s="5">
        <v>3</v>
      </c>
      <c r="O374">
        <f t="shared" si="5"/>
        <v>5.5773333333333328</v>
      </c>
    </row>
    <row r="375" spans="1:15" x14ac:dyDescent="0.2">
      <c r="A375" t="s">
        <v>7</v>
      </c>
      <c r="B375" t="s">
        <v>8</v>
      </c>
      <c r="C375" t="s">
        <v>16</v>
      </c>
      <c r="D375" t="s">
        <v>17</v>
      </c>
      <c r="E375" t="s">
        <v>13</v>
      </c>
      <c r="F375">
        <v>1</v>
      </c>
      <c r="G375" s="2">
        <v>42653</v>
      </c>
      <c r="H375" s="2">
        <v>42653</v>
      </c>
      <c r="I375" s="2">
        <v>42779</v>
      </c>
      <c r="J375">
        <v>139.87066666666666</v>
      </c>
      <c r="K375">
        <v>42.517943960568459</v>
      </c>
      <c r="L375">
        <v>220</v>
      </c>
    </row>
    <row r="376" spans="1:15" x14ac:dyDescent="0.2">
      <c r="A376" t="s">
        <v>7</v>
      </c>
      <c r="B376" t="s">
        <v>8</v>
      </c>
      <c r="C376" t="s">
        <v>16</v>
      </c>
      <c r="D376" t="s">
        <v>17</v>
      </c>
      <c r="E376" t="s">
        <v>13</v>
      </c>
      <c r="F376">
        <v>2</v>
      </c>
      <c r="G376" s="2">
        <v>42653</v>
      </c>
      <c r="H376" s="2">
        <v>42653</v>
      </c>
      <c r="I376" s="2">
        <v>42779</v>
      </c>
      <c r="J376">
        <v>152.66599999999997</v>
      </c>
      <c r="K376">
        <v>43.275184087794308</v>
      </c>
      <c r="L376">
        <v>110</v>
      </c>
    </row>
    <row r="377" spans="1:15" x14ac:dyDescent="0.2">
      <c r="A377" t="s">
        <v>7</v>
      </c>
      <c r="B377" t="s">
        <v>8</v>
      </c>
      <c r="C377" t="s">
        <v>16</v>
      </c>
      <c r="D377" t="s">
        <v>17</v>
      </c>
      <c r="E377" t="s">
        <v>13</v>
      </c>
      <c r="F377">
        <v>3</v>
      </c>
      <c r="G377" s="2">
        <v>42653</v>
      </c>
      <c r="H377" s="2">
        <v>42653</v>
      </c>
      <c r="I377" s="2">
        <v>42779</v>
      </c>
      <c r="J377">
        <v>152.428</v>
      </c>
      <c r="K377">
        <v>48.197536950813678</v>
      </c>
      <c r="L377">
        <v>140</v>
      </c>
    </row>
    <row r="378" spans="1:15" x14ac:dyDescent="0.2">
      <c r="A378" t="s">
        <v>7</v>
      </c>
      <c r="B378" t="s">
        <v>8</v>
      </c>
      <c r="C378" t="s">
        <v>16</v>
      </c>
      <c r="D378" t="s">
        <v>17</v>
      </c>
      <c r="E378" t="s">
        <v>14</v>
      </c>
      <c r="F378">
        <v>1</v>
      </c>
      <c r="G378" s="2">
        <v>42653</v>
      </c>
      <c r="H378" s="2">
        <v>42654</v>
      </c>
      <c r="I378" s="2">
        <v>42779</v>
      </c>
      <c r="J378">
        <v>1607.2103333333334</v>
      </c>
      <c r="K378">
        <v>75.293957175483328</v>
      </c>
      <c r="L378">
        <v>15</v>
      </c>
    </row>
    <row r="379" spans="1:15" x14ac:dyDescent="0.2">
      <c r="A379" t="s">
        <v>7</v>
      </c>
      <c r="B379" t="s">
        <v>8</v>
      </c>
      <c r="C379" t="s">
        <v>16</v>
      </c>
      <c r="D379" t="s">
        <v>17</v>
      </c>
      <c r="E379" t="s">
        <v>14</v>
      </c>
      <c r="F379">
        <v>2</v>
      </c>
      <c r="G379" s="2">
        <v>42653</v>
      </c>
      <c r="H379" s="2">
        <v>42654</v>
      </c>
      <c r="I379" s="2">
        <v>42779</v>
      </c>
      <c r="J379">
        <v>2235.4106666666667</v>
      </c>
      <c r="K379">
        <v>76.186897991971207</v>
      </c>
      <c r="L379">
        <v>16</v>
      </c>
    </row>
    <row r="380" spans="1:15" x14ac:dyDescent="0.2">
      <c r="A380" t="s">
        <v>7</v>
      </c>
      <c r="B380" t="s">
        <v>8</v>
      </c>
      <c r="C380" t="s">
        <v>16</v>
      </c>
      <c r="D380" t="s">
        <v>17</v>
      </c>
      <c r="E380" t="s">
        <v>14</v>
      </c>
      <c r="F380">
        <v>3</v>
      </c>
      <c r="G380" s="2">
        <v>42653</v>
      </c>
      <c r="H380" s="2">
        <v>42654</v>
      </c>
      <c r="I380" s="2">
        <v>42779</v>
      </c>
      <c r="J380">
        <v>2928.4050000000002</v>
      </c>
      <c r="K380">
        <v>63.416620542994792</v>
      </c>
      <c r="L380">
        <v>16</v>
      </c>
    </row>
    <row r="381" spans="1:15" x14ac:dyDescent="0.2">
      <c r="A381" t="s">
        <v>7</v>
      </c>
      <c r="B381" t="s">
        <v>8</v>
      </c>
      <c r="C381" t="s">
        <v>16</v>
      </c>
      <c r="D381" t="s">
        <v>17</v>
      </c>
      <c r="E381" t="s">
        <v>15</v>
      </c>
      <c r="F381">
        <v>1</v>
      </c>
      <c r="G381" s="2">
        <v>42653</v>
      </c>
      <c r="H381" s="2">
        <v>42654</v>
      </c>
      <c r="I381" s="2">
        <v>42779</v>
      </c>
      <c r="J381">
        <v>412.72933333333327</v>
      </c>
      <c r="K381">
        <v>72.65009268390115</v>
      </c>
      <c r="L381">
        <v>10</v>
      </c>
    </row>
    <row r="382" spans="1:15" x14ac:dyDescent="0.2">
      <c r="A382" t="s">
        <v>7</v>
      </c>
      <c r="B382" t="s">
        <v>8</v>
      </c>
      <c r="C382" t="s">
        <v>16</v>
      </c>
      <c r="D382" t="s">
        <v>17</v>
      </c>
      <c r="E382" t="s">
        <v>15</v>
      </c>
      <c r="F382">
        <v>2</v>
      </c>
      <c r="G382" s="2">
        <v>42653</v>
      </c>
      <c r="H382" s="2">
        <v>42654</v>
      </c>
      <c r="I382" s="2">
        <v>42779</v>
      </c>
      <c r="J382">
        <v>286.64366666666666</v>
      </c>
      <c r="K382">
        <v>73.995738660929916</v>
      </c>
      <c r="L382">
        <v>16</v>
      </c>
    </row>
    <row r="383" spans="1:15" x14ac:dyDescent="0.2">
      <c r="A383" t="s">
        <v>7</v>
      </c>
      <c r="B383" t="s">
        <v>8</v>
      </c>
      <c r="C383" t="s">
        <v>16</v>
      </c>
      <c r="D383" t="s">
        <v>17</v>
      </c>
      <c r="E383" t="s">
        <v>15</v>
      </c>
      <c r="F383">
        <v>3</v>
      </c>
      <c r="G383" s="2">
        <v>42653</v>
      </c>
      <c r="H383" s="2">
        <v>42654</v>
      </c>
      <c r="I383" s="2">
        <v>42779</v>
      </c>
      <c r="J383">
        <v>312.786</v>
      </c>
      <c r="K383">
        <v>98.883786817395887</v>
      </c>
      <c r="L383">
        <v>24</v>
      </c>
    </row>
    <row r="384" spans="1:15" x14ac:dyDescent="0.2">
      <c r="A384" t="s">
        <v>7</v>
      </c>
      <c r="B384" t="s">
        <v>8</v>
      </c>
      <c r="C384" t="s">
        <v>20</v>
      </c>
      <c r="D384" t="s">
        <v>23</v>
      </c>
      <c r="E384" t="s">
        <v>11</v>
      </c>
      <c r="F384">
        <v>1</v>
      </c>
      <c r="G384" s="2">
        <v>42653</v>
      </c>
      <c r="H384" s="2">
        <v>42654</v>
      </c>
      <c r="I384" s="2">
        <v>42779</v>
      </c>
      <c r="J384">
        <v>793.35666666666657</v>
      </c>
      <c r="K384">
        <v>91.039176638416521</v>
      </c>
      <c r="L384">
        <v>31</v>
      </c>
      <c r="M384">
        <v>25.047999999999998</v>
      </c>
      <c r="N384">
        <v>5</v>
      </c>
      <c r="O384">
        <f t="shared" si="5"/>
        <v>5.0095999999999998</v>
      </c>
    </row>
    <row r="385" spans="1:15" x14ac:dyDescent="0.2">
      <c r="A385" t="s">
        <v>7</v>
      </c>
      <c r="B385" t="s">
        <v>8</v>
      </c>
      <c r="C385" t="s">
        <v>20</v>
      </c>
      <c r="D385" t="s">
        <v>23</v>
      </c>
      <c r="E385" t="s">
        <v>11</v>
      </c>
      <c r="F385">
        <v>2</v>
      </c>
      <c r="G385" s="2">
        <v>42653</v>
      </c>
      <c r="H385" s="2">
        <v>42654</v>
      </c>
      <c r="I385" s="2">
        <v>42779</v>
      </c>
      <c r="J385">
        <v>510.14933333333329</v>
      </c>
      <c r="K385">
        <v>125.30222013105053</v>
      </c>
      <c r="L385">
        <v>11</v>
      </c>
      <c r="M385">
        <v>19.48</v>
      </c>
      <c r="N385">
        <v>5</v>
      </c>
      <c r="O385">
        <f t="shared" si="5"/>
        <v>3.8959999999999999</v>
      </c>
    </row>
    <row r="386" spans="1:15" x14ac:dyDescent="0.2">
      <c r="A386" t="s">
        <v>7</v>
      </c>
      <c r="B386" t="s">
        <v>8</v>
      </c>
      <c r="C386" t="s">
        <v>20</v>
      </c>
      <c r="D386" t="s">
        <v>23</v>
      </c>
      <c r="E386" t="s">
        <v>11</v>
      </c>
      <c r="F386">
        <v>3</v>
      </c>
      <c r="G386" s="2">
        <v>42653</v>
      </c>
      <c r="H386" s="2">
        <v>42654</v>
      </c>
      <c r="I386" s="2">
        <v>42779</v>
      </c>
      <c r="J386">
        <v>645.30799999999999</v>
      </c>
      <c r="K386">
        <v>97.471433964089428</v>
      </c>
      <c r="L386">
        <v>5</v>
      </c>
      <c r="M386">
        <v>18.506</v>
      </c>
      <c r="N386">
        <v>2</v>
      </c>
      <c r="O386">
        <f t="shared" si="5"/>
        <v>9.2530000000000001</v>
      </c>
    </row>
    <row r="387" spans="1:15" x14ac:dyDescent="0.2">
      <c r="A387" t="s">
        <v>7</v>
      </c>
      <c r="B387" t="s">
        <v>8</v>
      </c>
      <c r="C387" t="s">
        <v>20</v>
      </c>
      <c r="D387" t="s">
        <v>23</v>
      </c>
      <c r="E387" t="s">
        <v>12</v>
      </c>
      <c r="F387">
        <v>1</v>
      </c>
      <c r="G387" s="2">
        <v>42653</v>
      </c>
      <c r="H387" s="2">
        <v>42654</v>
      </c>
      <c r="I387" s="2">
        <v>42779</v>
      </c>
      <c r="J387">
        <v>2215.5706666666665</v>
      </c>
      <c r="K387">
        <v>69.735138990811933</v>
      </c>
      <c r="L387">
        <v>9</v>
      </c>
      <c r="M387" s="5">
        <v>30.835999999999999</v>
      </c>
      <c r="N387" s="5">
        <v>8</v>
      </c>
      <c r="O387">
        <f t="shared" ref="O387:O446" si="6">M387/N387</f>
        <v>3.8544999999999998</v>
      </c>
    </row>
    <row r="388" spans="1:15" x14ac:dyDescent="0.2">
      <c r="A388" t="s">
        <v>7</v>
      </c>
      <c r="B388" t="s">
        <v>8</v>
      </c>
      <c r="C388" t="s">
        <v>20</v>
      </c>
      <c r="D388" t="s">
        <v>23</v>
      </c>
      <c r="E388" t="s">
        <v>12</v>
      </c>
      <c r="F388">
        <v>2</v>
      </c>
      <c r="G388" s="2">
        <v>42653</v>
      </c>
      <c r="H388" s="2">
        <v>42654</v>
      </c>
      <c r="I388" s="2">
        <v>42779</v>
      </c>
      <c r="J388">
        <v>1450.5640000000001</v>
      </c>
      <c r="K388">
        <v>70.934582919967454</v>
      </c>
      <c r="L388">
        <v>5</v>
      </c>
      <c r="M388" s="5">
        <v>87.373999999999995</v>
      </c>
      <c r="N388" s="5">
        <v>15</v>
      </c>
      <c r="O388">
        <f t="shared" si="6"/>
        <v>5.8249333333333331</v>
      </c>
    </row>
    <row r="389" spans="1:15" x14ac:dyDescent="0.2">
      <c r="A389" t="s">
        <v>7</v>
      </c>
      <c r="B389" t="s">
        <v>8</v>
      </c>
      <c r="C389" t="s">
        <v>20</v>
      </c>
      <c r="D389" t="s">
        <v>23</v>
      </c>
      <c r="E389" t="s">
        <v>12</v>
      </c>
      <c r="F389">
        <v>3</v>
      </c>
      <c r="G389" s="2">
        <v>42653</v>
      </c>
      <c r="H389" s="2">
        <v>42654</v>
      </c>
      <c r="I389" s="2">
        <v>42779</v>
      </c>
      <c r="J389">
        <v>1036.0933333333332</v>
      </c>
      <c r="K389">
        <v>72.76319305982986</v>
      </c>
      <c r="L389">
        <v>9</v>
      </c>
      <c r="M389" s="5">
        <v>99.168000000000006</v>
      </c>
      <c r="N389" s="5">
        <v>11</v>
      </c>
      <c r="O389">
        <f t="shared" si="6"/>
        <v>9.0152727272727287</v>
      </c>
    </row>
    <row r="390" spans="1:15" x14ac:dyDescent="0.2">
      <c r="A390" t="s">
        <v>7</v>
      </c>
      <c r="B390" t="s">
        <v>8</v>
      </c>
      <c r="C390" t="s">
        <v>20</v>
      </c>
      <c r="D390" t="s">
        <v>23</v>
      </c>
      <c r="E390" t="s">
        <v>14</v>
      </c>
      <c r="F390">
        <v>1</v>
      </c>
      <c r="G390" s="2">
        <v>42653</v>
      </c>
      <c r="H390" s="2">
        <v>42654</v>
      </c>
      <c r="I390" s="2">
        <v>42779</v>
      </c>
      <c r="J390">
        <v>3358.4329999999995</v>
      </c>
      <c r="K390">
        <v>79.80425914683434</v>
      </c>
      <c r="L390">
        <v>24</v>
      </c>
    </row>
    <row r="391" spans="1:15" x14ac:dyDescent="0.2">
      <c r="A391" t="s">
        <v>7</v>
      </c>
      <c r="B391" t="s">
        <v>8</v>
      </c>
      <c r="C391" t="s">
        <v>20</v>
      </c>
      <c r="D391" t="s">
        <v>23</v>
      </c>
      <c r="E391" t="s">
        <v>14</v>
      </c>
      <c r="F391">
        <v>2</v>
      </c>
      <c r="G391" s="2">
        <v>42653</v>
      </c>
      <c r="H391" s="2">
        <v>42654</v>
      </c>
      <c r="I391" s="2">
        <v>42779</v>
      </c>
      <c r="J391">
        <v>4482.0643333333328</v>
      </c>
      <c r="K391">
        <v>75.094027261723042</v>
      </c>
      <c r="L391">
        <v>28</v>
      </c>
    </row>
    <row r="392" spans="1:15" x14ac:dyDescent="0.2">
      <c r="A392" t="s">
        <v>7</v>
      </c>
      <c r="B392" t="s">
        <v>8</v>
      </c>
      <c r="C392" t="s">
        <v>20</v>
      </c>
      <c r="D392" t="s">
        <v>23</v>
      </c>
      <c r="E392" t="s">
        <v>15</v>
      </c>
      <c r="F392">
        <v>1</v>
      </c>
      <c r="G392" s="2">
        <v>42653</v>
      </c>
      <c r="H392" s="2">
        <v>42654</v>
      </c>
      <c r="I392" s="2">
        <v>42779</v>
      </c>
      <c r="J392">
        <v>331.48399999999998</v>
      </c>
      <c r="K392">
        <v>139.75396904120626</v>
      </c>
      <c r="L392">
        <v>34</v>
      </c>
    </row>
    <row r="393" spans="1:15" x14ac:dyDescent="0.2">
      <c r="A393" t="s">
        <v>7</v>
      </c>
      <c r="B393" t="s">
        <v>8</v>
      </c>
      <c r="C393" t="s">
        <v>20</v>
      </c>
      <c r="D393" t="s">
        <v>23</v>
      </c>
      <c r="E393" t="s">
        <v>15</v>
      </c>
      <c r="F393">
        <v>2</v>
      </c>
      <c r="G393" s="2">
        <v>42653</v>
      </c>
      <c r="H393" s="2">
        <v>42654</v>
      </c>
      <c r="I393" s="2">
        <v>42779</v>
      </c>
      <c r="J393">
        <v>376.8</v>
      </c>
      <c r="K393">
        <v>83.83133314835932</v>
      </c>
      <c r="L393">
        <v>6</v>
      </c>
    </row>
    <row r="394" spans="1:15" x14ac:dyDescent="0.2">
      <c r="A394" t="s">
        <v>7</v>
      </c>
      <c r="B394" t="s">
        <v>8</v>
      </c>
      <c r="C394" t="s">
        <v>20</v>
      </c>
      <c r="D394" t="s">
        <v>23</v>
      </c>
      <c r="E394" t="s">
        <v>15</v>
      </c>
      <c r="F394">
        <v>3</v>
      </c>
      <c r="G394" s="2">
        <v>42653</v>
      </c>
      <c r="H394" s="2">
        <v>42654</v>
      </c>
      <c r="I394" s="2">
        <v>42779</v>
      </c>
      <c r="J394">
        <v>389.97600000000006</v>
      </c>
      <c r="K394">
        <v>99.33893009624046</v>
      </c>
      <c r="L394">
        <v>7</v>
      </c>
    </row>
    <row r="395" spans="1:15" x14ac:dyDescent="0.2">
      <c r="A395" t="s">
        <v>7</v>
      </c>
      <c r="B395" t="s">
        <v>8</v>
      </c>
      <c r="C395" t="s">
        <v>9</v>
      </c>
      <c r="D395" t="s">
        <v>10</v>
      </c>
      <c r="E395" t="s">
        <v>11</v>
      </c>
      <c r="F395">
        <v>1</v>
      </c>
      <c r="G395" s="2">
        <v>42653</v>
      </c>
      <c r="H395" s="2">
        <v>42654</v>
      </c>
      <c r="I395" s="2">
        <v>42779</v>
      </c>
      <c r="J395">
        <v>600.73433333333321</v>
      </c>
      <c r="K395">
        <v>100.9972138402175</v>
      </c>
      <c r="L395">
        <v>16</v>
      </c>
      <c r="M395">
        <v>43.555999999999997</v>
      </c>
      <c r="N395">
        <v>6</v>
      </c>
      <c r="O395">
        <f t="shared" si="6"/>
        <v>7.2593333333333332</v>
      </c>
    </row>
    <row r="396" spans="1:15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>
        <v>2</v>
      </c>
      <c r="G396" s="2">
        <v>42653</v>
      </c>
      <c r="H396" s="2">
        <v>42654</v>
      </c>
      <c r="I396" s="2">
        <v>42779</v>
      </c>
      <c r="J396">
        <v>1154.6576666666667</v>
      </c>
      <c r="K396">
        <v>91.238115398984903</v>
      </c>
      <c r="L396">
        <v>16</v>
      </c>
      <c r="M396">
        <v>22.27</v>
      </c>
      <c r="N396">
        <v>5</v>
      </c>
      <c r="O396">
        <f t="shared" si="6"/>
        <v>4.4539999999999997</v>
      </c>
    </row>
    <row r="397" spans="1:15" x14ac:dyDescent="0.2">
      <c r="A397" t="s">
        <v>7</v>
      </c>
      <c r="B397" t="s">
        <v>8</v>
      </c>
      <c r="C397" t="s">
        <v>9</v>
      </c>
      <c r="D397" t="s">
        <v>10</v>
      </c>
      <c r="E397" t="s">
        <v>11</v>
      </c>
      <c r="F397">
        <v>3</v>
      </c>
      <c r="G397" s="2">
        <v>42653</v>
      </c>
      <c r="H397" s="2">
        <v>42654</v>
      </c>
      <c r="I397" s="2">
        <v>42779</v>
      </c>
      <c r="J397">
        <v>611.41600000000005</v>
      </c>
      <c r="K397">
        <v>93.63215007684822</v>
      </c>
      <c r="L397">
        <v>11</v>
      </c>
      <c r="M397">
        <v>20.788</v>
      </c>
      <c r="N397">
        <v>5</v>
      </c>
      <c r="O397">
        <f t="shared" si="6"/>
        <v>4.1576000000000004</v>
      </c>
    </row>
    <row r="398" spans="1:15" x14ac:dyDescent="0.2">
      <c r="A398" t="s">
        <v>7</v>
      </c>
      <c r="B398" t="s">
        <v>8</v>
      </c>
      <c r="C398" t="s">
        <v>9</v>
      </c>
      <c r="D398" t="s">
        <v>10</v>
      </c>
      <c r="E398" t="s">
        <v>12</v>
      </c>
      <c r="F398">
        <v>1</v>
      </c>
      <c r="G398" s="2">
        <v>42653</v>
      </c>
      <c r="H398" s="2">
        <v>42654</v>
      </c>
      <c r="I398" s="2">
        <v>42779</v>
      </c>
      <c r="J398">
        <v>1329.4203333333332</v>
      </c>
      <c r="K398">
        <v>68.289909176023002</v>
      </c>
      <c r="L398">
        <v>19</v>
      </c>
      <c r="M398" s="5">
        <v>77.766000000000005</v>
      </c>
      <c r="N398" s="5">
        <v>13</v>
      </c>
      <c r="O398">
        <f t="shared" si="6"/>
        <v>5.9820000000000002</v>
      </c>
    </row>
    <row r="399" spans="1:15" x14ac:dyDescent="0.2">
      <c r="A399" t="s">
        <v>7</v>
      </c>
      <c r="B399" t="s">
        <v>8</v>
      </c>
      <c r="C399" t="s">
        <v>9</v>
      </c>
      <c r="D399" t="s">
        <v>10</v>
      </c>
      <c r="E399" t="s">
        <v>12</v>
      </c>
      <c r="F399">
        <v>2</v>
      </c>
      <c r="G399" s="2">
        <v>42653</v>
      </c>
      <c r="H399" s="2">
        <v>42654</v>
      </c>
      <c r="I399" s="2">
        <v>42779</v>
      </c>
      <c r="J399">
        <v>1701.6696666666667</v>
      </c>
      <c r="K399">
        <v>73.849820405317971</v>
      </c>
      <c r="L399">
        <v>14</v>
      </c>
      <c r="M399" s="5">
        <v>32.619999999999997</v>
      </c>
      <c r="N399" s="5">
        <v>8</v>
      </c>
      <c r="O399">
        <f t="shared" si="6"/>
        <v>4.0774999999999997</v>
      </c>
    </row>
    <row r="400" spans="1:15" x14ac:dyDescent="0.2">
      <c r="A400" t="s">
        <v>7</v>
      </c>
      <c r="B400" t="s">
        <v>8</v>
      </c>
      <c r="C400" t="s">
        <v>9</v>
      </c>
      <c r="D400" t="s">
        <v>10</v>
      </c>
      <c r="E400" t="s">
        <v>12</v>
      </c>
      <c r="F400">
        <v>3</v>
      </c>
      <c r="G400" s="2">
        <v>42653</v>
      </c>
      <c r="H400" s="2">
        <v>42654</v>
      </c>
      <c r="I400" s="2">
        <v>42779</v>
      </c>
      <c r="J400">
        <v>1284.8656666666666</v>
      </c>
      <c r="K400">
        <v>80.805363290217471</v>
      </c>
      <c r="L400">
        <v>13</v>
      </c>
      <c r="M400" s="5">
        <v>97.078000000000003</v>
      </c>
      <c r="N400" s="5">
        <v>11</v>
      </c>
      <c r="O400">
        <f t="shared" si="6"/>
        <v>8.8252727272727274</v>
      </c>
    </row>
    <row r="401" spans="1:15" x14ac:dyDescent="0.2">
      <c r="A401" t="s">
        <v>7</v>
      </c>
      <c r="B401" t="s">
        <v>8</v>
      </c>
      <c r="C401" t="s">
        <v>9</v>
      </c>
      <c r="D401" t="s">
        <v>10</v>
      </c>
      <c r="E401" t="s">
        <v>13</v>
      </c>
      <c r="F401">
        <v>1</v>
      </c>
      <c r="G401" s="2">
        <v>42653</v>
      </c>
      <c r="H401" s="2">
        <v>42654</v>
      </c>
      <c r="I401" s="2">
        <v>42779</v>
      </c>
      <c r="J401">
        <v>236.20599999999999</v>
      </c>
      <c r="K401">
        <v>55.602756472907039</v>
      </c>
      <c r="L401">
        <v>260</v>
      </c>
    </row>
    <row r="402" spans="1:15" x14ac:dyDescent="0.2">
      <c r="A402" t="s">
        <v>7</v>
      </c>
      <c r="B402" t="s">
        <v>8</v>
      </c>
      <c r="C402" t="s">
        <v>9</v>
      </c>
      <c r="D402" t="s">
        <v>10</v>
      </c>
      <c r="E402" t="s">
        <v>13</v>
      </c>
      <c r="F402">
        <v>2</v>
      </c>
      <c r="G402" s="2">
        <v>42653</v>
      </c>
      <c r="H402" s="2">
        <v>42654</v>
      </c>
      <c r="I402" s="2">
        <v>42779</v>
      </c>
      <c r="J402">
        <v>212.66200000000001</v>
      </c>
      <c r="K402">
        <v>53.521672809772639</v>
      </c>
      <c r="L402">
        <v>250</v>
      </c>
    </row>
    <row r="403" spans="1:15" x14ac:dyDescent="0.2">
      <c r="A403" t="s">
        <v>7</v>
      </c>
      <c r="B403" t="s">
        <v>8</v>
      </c>
      <c r="C403" t="s">
        <v>9</v>
      </c>
      <c r="D403" t="s">
        <v>10</v>
      </c>
      <c r="E403" t="s">
        <v>13</v>
      </c>
      <c r="F403">
        <v>3</v>
      </c>
      <c r="G403" s="2">
        <v>42653</v>
      </c>
      <c r="H403" s="2">
        <v>42654</v>
      </c>
      <c r="I403" s="2">
        <v>42779</v>
      </c>
      <c r="J403">
        <v>208.74966666666668</v>
      </c>
      <c r="K403">
        <v>47.500799635796945</v>
      </c>
      <c r="L403">
        <v>45</v>
      </c>
    </row>
    <row r="404" spans="1:15" x14ac:dyDescent="0.2">
      <c r="A404" t="s">
        <v>7</v>
      </c>
      <c r="B404" t="s">
        <v>8</v>
      </c>
      <c r="C404" t="s">
        <v>9</v>
      </c>
      <c r="D404" t="s">
        <v>10</v>
      </c>
      <c r="E404" t="s">
        <v>14</v>
      </c>
      <c r="F404">
        <v>1</v>
      </c>
      <c r="G404" s="2">
        <v>42653</v>
      </c>
      <c r="H404" s="2">
        <v>42654</v>
      </c>
      <c r="I404" s="2">
        <v>42779</v>
      </c>
      <c r="J404">
        <v>4039.8223333333335</v>
      </c>
      <c r="K404">
        <v>70.214032624140387</v>
      </c>
      <c r="L404">
        <v>18</v>
      </c>
    </row>
    <row r="405" spans="1:15" x14ac:dyDescent="0.2">
      <c r="A405" t="s">
        <v>7</v>
      </c>
      <c r="B405" t="s">
        <v>8</v>
      </c>
      <c r="C405" t="s">
        <v>9</v>
      </c>
      <c r="D405" t="s">
        <v>10</v>
      </c>
      <c r="E405" t="s">
        <v>14</v>
      </c>
      <c r="F405">
        <v>2</v>
      </c>
      <c r="G405" s="2">
        <v>42653</v>
      </c>
      <c r="H405" s="2">
        <v>42654</v>
      </c>
      <c r="I405" s="2">
        <v>42779</v>
      </c>
      <c r="J405">
        <v>2279.9746666666665</v>
      </c>
      <c r="K405">
        <v>83.372239795823319</v>
      </c>
      <c r="L405">
        <v>19</v>
      </c>
    </row>
    <row r="406" spans="1:15" x14ac:dyDescent="0.2">
      <c r="A406" t="s">
        <v>7</v>
      </c>
      <c r="B406" t="s">
        <v>8</v>
      </c>
      <c r="C406" t="s">
        <v>9</v>
      </c>
      <c r="D406" t="s">
        <v>10</v>
      </c>
      <c r="E406" t="s">
        <v>14</v>
      </c>
      <c r="F406">
        <v>3</v>
      </c>
      <c r="G406" s="2">
        <v>42653</v>
      </c>
      <c r="H406" s="2">
        <v>42654</v>
      </c>
      <c r="I406" s="2">
        <v>42779</v>
      </c>
      <c r="J406">
        <v>3199.2359999999994</v>
      </c>
      <c r="K406">
        <v>89.681705557683472</v>
      </c>
      <c r="L406">
        <v>20</v>
      </c>
    </row>
    <row r="407" spans="1:15" x14ac:dyDescent="0.2">
      <c r="A407" t="s">
        <v>92</v>
      </c>
      <c r="B407" t="s">
        <v>8</v>
      </c>
      <c r="C407" t="s">
        <v>97</v>
      </c>
      <c r="D407" t="s">
        <v>17</v>
      </c>
      <c r="E407" t="s">
        <v>93</v>
      </c>
      <c r="F407">
        <v>1</v>
      </c>
      <c r="G407" s="2">
        <v>42711</v>
      </c>
      <c r="H407" s="2">
        <v>42712</v>
      </c>
      <c r="I407" s="2">
        <v>42779</v>
      </c>
      <c r="J407">
        <v>935.11266666666654</v>
      </c>
      <c r="K407">
        <v>48.035727684727107</v>
      </c>
      <c r="L407">
        <v>9</v>
      </c>
      <c r="M407">
        <v>6.4640000000000004</v>
      </c>
      <c r="N407">
        <v>11</v>
      </c>
      <c r="O407">
        <f t="shared" si="6"/>
        <v>0.58763636363636362</v>
      </c>
    </row>
    <row r="408" spans="1:15" x14ac:dyDescent="0.2">
      <c r="A408" t="s">
        <v>92</v>
      </c>
      <c r="B408" t="s">
        <v>8</v>
      </c>
      <c r="C408" t="s">
        <v>97</v>
      </c>
      <c r="D408" t="s">
        <v>17</v>
      </c>
      <c r="E408" t="s">
        <v>93</v>
      </c>
      <c r="F408">
        <v>2</v>
      </c>
      <c r="G408" s="2">
        <v>42711</v>
      </c>
      <c r="H408" s="2">
        <v>42712</v>
      </c>
      <c r="I408" s="2">
        <v>42779</v>
      </c>
      <c r="J408">
        <v>806.68500000000006</v>
      </c>
      <c r="K408">
        <v>48.742834729322169</v>
      </c>
      <c r="L408">
        <v>16</v>
      </c>
    </row>
    <row r="409" spans="1:15" x14ac:dyDescent="0.2">
      <c r="A409" t="s">
        <v>92</v>
      </c>
      <c r="B409" t="s">
        <v>8</v>
      </c>
      <c r="C409" t="s">
        <v>97</v>
      </c>
      <c r="D409" t="s">
        <v>17</v>
      </c>
      <c r="E409" t="s">
        <v>93</v>
      </c>
      <c r="F409">
        <v>3</v>
      </c>
      <c r="G409" s="2">
        <v>42711</v>
      </c>
      <c r="H409" s="2">
        <v>42712</v>
      </c>
      <c r="I409" s="2">
        <v>42779</v>
      </c>
      <c r="J409">
        <v>705.59933333333322</v>
      </c>
      <c r="K409">
        <v>49.098211505693371</v>
      </c>
      <c r="L409">
        <v>14</v>
      </c>
    </row>
    <row r="410" spans="1:15" x14ac:dyDescent="0.2">
      <c r="A410" t="s">
        <v>92</v>
      </c>
      <c r="B410" t="s">
        <v>8</v>
      </c>
      <c r="C410" t="s">
        <v>97</v>
      </c>
      <c r="D410" t="s">
        <v>17</v>
      </c>
      <c r="E410" t="s">
        <v>94</v>
      </c>
      <c r="F410">
        <v>1</v>
      </c>
      <c r="G410" s="2">
        <v>42711</v>
      </c>
      <c r="H410" s="2">
        <v>42712</v>
      </c>
      <c r="I410" s="2">
        <v>42779</v>
      </c>
      <c r="J410">
        <v>153.92266666666669</v>
      </c>
      <c r="K410">
        <v>79.186214083950119</v>
      </c>
      <c r="L410">
        <v>9</v>
      </c>
      <c r="M410">
        <v>21.004000000000001</v>
      </c>
      <c r="N410">
        <v>30</v>
      </c>
      <c r="O410">
        <f t="shared" si="6"/>
        <v>0.70013333333333339</v>
      </c>
    </row>
    <row r="411" spans="1:15" x14ac:dyDescent="0.2">
      <c r="A411" t="s">
        <v>92</v>
      </c>
      <c r="B411" t="s">
        <v>8</v>
      </c>
      <c r="C411" t="s">
        <v>97</v>
      </c>
      <c r="D411" t="s">
        <v>17</v>
      </c>
      <c r="E411" t="s">
        <v>94</v>
      </c>
      <c r="F411">
        <v>2</v>
      </c>
      <c r="G411" s="2">
        <v>42711</v>
      </c>
      <c r="H411" s="2">
        <v>42712</v>
      </c>
      <c r="I411" s="2">
        <v>42779</v>
      </c>
      <c r="J411">
        <v>254.79899999999998</v>
      </c>
      <c r="K411">
        <v>71.285802530496881</v>
      </c>
      <c r="L411">
        <v>7</v>
      </c>
      <c r="M411">
        <v>10.596</v>
      </c>
      <c r="N411">
        <v>15</v>
      </c>
      <c r="O411">
        <f t="shared" si="6"/>
        <v>0.70640000000000003</v>
      </c>
    </row>
    <row r="412" spans="1:15" x14ac:dyDescent="0.2">
      <c r="A412" t="s">
        <v>92</v>
      </c>
      <c r="B412" t="s">
        <v>8</v>
      </c>
      <c r="C412" t="s">
        <v>97</v>
      </c>
      <c r="D412" t="s">
        <v>17</v>
      </c>
      <c r="E412" t="s">
        <v>94</v>
      </c>
      <c r="F412">
        <v>3</v>
      </c>
      <c r="G412" s="2">
        <v>42711</v>
      </c>
      <c r="H412" s="2">
        <v>42712</v>
      </c>
      <c r="I412" s="2">
        <v>42779</v>
      </c>
      <c r="J412">
        <v>298.80133333333333</v>
      </c>
      <c r="K412">
        <v>67.006070220190495</v>
      </c>
      <c r="L412">
        <v>11</v>
      </c>
      <c r="M412">
        <v>17.257999999999999</v>
      </c>
      <c r="N412">
        <v>20</v>
      </c>
      <c r="O412">
        <f t="shared" si="6"/>
        <v>0.8629</v>
      </c>
    </row>
    <row r="413" spans="1:15" x14ac:dyDescent="0.2">
      <c r="A413" t="s">
        <v>92</v>
      </c>
      <c r="B413" t="s">
        <v>8</v>
      </c>
      <c r="C413" t="s">
        <v>97</v>
      </c>
      <c r="D413" t="s">
        <v>17</v>
      </c>
      <c r="E413" t="s">
        <v>95</v>
      </c>
      <c r="F413">
        <v>1</v>
      </c>
      <c r="G413" s="2">
        <v>42711</v>
      </c>
      <c r="H413" s="2">
        <v>42712</v>
      </c>
      <c r="I413" s="2">
        <v>42779</v>
      </c>
      <c r="J413">
        <v>378.09499999999997</v>
      </c>
      <c r="K413">
        <v>78.861089174272948</v>
      </c>
      <c r="L413">
        <v>11</v>
      </c>
      <c r="M413">
        <v>1.3919999999999999</v>
      </c>
      <c r="N413">
        <v>3</v>
      </c>
      <c r="O413">
        <f t="shared" si="6"/>
        <v>0.46399999999999997</v>
      </c>
    </row>
    <row r="414" spans="1:15" x14ac:dyDescent="0.2">
      <c r="A414" t="s">
        <v>92</v>
      </c>
      <c r="B414" t="s">
        <v>8</v>
      </c>
      <c r="C414" t="s">
        <v>97</v>
      </c>
      <c r="D414" t="s">
        <v>17</v>
      </c>
      <c r="E414" t="s">
        <v>95</v>
      </c>
      <c r="F414">
        <v>2</v>
      </c>
      <c r="G414" s="2">
        <v>42711</v>
      </c>
      <c r="H414" s="2">
        <v>42712</v>
      </c>
      <c r="I414" s="2">
        <v>42779</v>
      </c>
      <c r="J414">
        <v>224.73400000000001</v>
      </c>
      <c r="K414">
        <v>73.911561351346506</v>
      </c>
      <c r="L414">
        <v>9</v>
      </c>
      <c r="M414">
        <v>11.114000000000001</v>
      </c>
      <c r="N414">
        <v>16</v>
      </c>
      <c r="O414">
        <f t="shared" si="6"/>
        <v>0.69462500000000005</v>
      </c>
    </row>
    <row r="415" spans="1:15" x14ac:dyDescent="0.2">
      <c r="A415" t="s">
        <v>92</v>
      </c>
      <c r="B415" t="s">
        <v>8</v>
      </c>
      <c r="C415" t="s">
        <v>97</v>
      </c>
      <c r="D415" t="s">
        <v>17</v>
      </c>
      <c r="E415" t="s">
        <v>95</v>
      </c>
      <c r="F415">
        <v>3</v>
      </c>
      <c r="G415" s="2">
        <v>42711</v>
      </c>
      <c r="H415" s="2">
        <v>42712</v>
      </c>
      <c r="I415" s="2">
        <v>42779</v>
      </c>
      <c r="J415">
        <v>488.68166666666667</v>
      </c>
      <c r="K415">
        <v>88.599147020418926</v>
      </c>
      <c r="L415">
        <v>12</v>
      </c>
    </row>
    <row r="416" spans="1:15" x14ac:dyDescent="0.2">
      <c r="A416" t="s">
        <v>92</v>
      </c>
      <c r="B416" t="s">
        <v>8</v>
      </c>
      <c r="C416" t="s">
        <v>97</v>
      </c>
      <c r="D416" t="s">
        <v>17</v>
      </c>
      <c r="E416" t="s">
        <v>96</v>
      </c>
      <c r="F416">
        <v>1</v>
      </c>
      <c r="G416" s="2">
        <v>42711</v>
      </c>
      <c r="H416" s="2">
        <v>42712</v>
      </c>
      <c r="I416" s="2">
        <v>42779</v>
      </c>
      <c r="J416">
        <v>51.275666666666666</v>
      </c>
      <c r="K416">
        <v>69.665887850467286</v>
      </c>
      <c r="L416">
        <v>14</v>
      </c>
    </row>
    <row r="417" spans="1:15" x14ac:dyDescent="0.2">
      <c r="A417" t="s">
        <v>92</v>
      </c>
      <c r="B417" t="s">
        <v>8</v>
      </c>
      <c r="C417" t="s">
        <v>98</v>
      </c>
      <c r="D417" t="s">
        <v>26</v>
      </c>
      <c r="E417" t="s">
        <v>93</v>
      </c>
      <c r="F417">
        <v>1</v>
      </c>
      <c r="G417" s="2">
        <v>42711</v>
      </c>
      <c r="H417" s="2">
        <v>42712</v>
      </c>
      <c r="I417" s="2">
        <v>42779</v>
      </c>
      <c r="J417">
        <v>1690.0550000000001</v>
      </c>
      <c r="K417">
        <v>55.075907417402426</v>
      </c>
      <c r="L417">
        <v>14</v>
      </c>
      <c r="M417">
        <v>0.99399999999999999</v>
      </c>
      <c r="N417">
        <v>1</v>
      </c>
      <c r="O417">
        <f t="shared" si="6"/>
        <v>0.99399999999999999</v>
      </c>
    </row>
    <row r="418" spans="1:15" x14ac:dyDescent="0.2">
      <c r="A418" t="s">
        <v>92</v>
      </c>
      <c r="B418" t="s">
        <v>8</v>
      </c>
      <c r="C418" t="s">
        <v>98</v>
      </c>
      <c r="D418" t="s">
        <v>26</v>
      </c>
      <c r="E418" t="s">
        <v>93</v>
      </c>
      <c r="F418">
        <v>2</v>
      </c>
      <c r="G418" s="2">
        <v>42711</v>
      </c>
      <c r="H418" s="2">
        <v>42712</v>
      </c>
      <c r="I418" s="2">
        <v>42779</v>
      </c>
      <c r="J418">
        <v>2394.4073333333331</v>
      </c>
      <c r="K418">
        <v>49.6368208333609</v>
      </c>
      <c r="L418">
        <v>19</v>
      </c>
      <c r="M418">
        <v>8.8680000000000003</v>
      </c>
      <c r="N418">
        <v>13</v>
      </c>
      <c r="O418">
        <f t="shared" si="6"/>
        <v>0.68215384615384622</v>
      </c>
    </row>
    <row r="419" spans="1:15" x14ac:dyDescent="0.2">
      <c r="A419" t="s">
        <v>92</v>
      </c>
      <c r="B419" t="s">
        <v>8</v>
      </c>
      <c r="C419" t="s">
        <v>98</v>
      </c>
      <c r="D419" t="s">
        <v>26</v>
      </c>
      <c r="E419" t="s">
        <v>93</v>
      </c>
      <c r="F419">
        <v>3</v>
      </c>
      <c r="G419" s="2">
        <v>42711</v>
      </c>
      <c r="H419" s="2">
        <v>42712</v>
      </c>
      <c r="I419" s="2">
        <v>42779</v>
      </c>
      <c r="J419">
        <v>805.91333333333341</v>
      </c>
      <c r="K419">
        <v>46.493979782707072</v>
      </c>
      <c r="L419">
        <v>10</v>
      </c>
    </row>
    <row r="420" spans="1:15" x14ac:dyDescent="0.2">
      <c r="A420" t="s">
        <v>92</v>
      </c>
      <c r="B420" t="s">
        <v>8</v>
      </c>
      <c r="C420" t="s">
        <v>98</v>
      </c>
      <c r="D420" t="s">
        <v>26</v>
      </c>
      <c r="E420" t="s">
        <v>94</v>
      </c>
      <c r="F420">
        <v>1</v>
      </c>
      <c r="G420" s="2">
        <v>42711</v>
      </c>
      <c r="H420" s="2">
        <v>42712</v>
      </c>
      <c r="I420" s="2">
        <v>42779</v>
      </c>
      <c r="J420">
        <v>583.26466666666659</v>
      </c>
      <c r="K420">
        <v>53.96423209633766</v>
      </c>
      <c r="L420">
        <v>19</v>
      </c>
      <c r="M420">
        <v>39.845999999999997</v>
      </c>
      <c r="N420">
        <v>30</v>
      </c>
      <c r="O420">
        <f t="shared" si="6"/>
        <v>1.3281999999999998</v>
      </c>
    </row>
    <row r="421" spans="1:15" x14ac:dyDescent="0.2">
      <c r="A421" t="s">
        <v>92</v>
      </c>
      <c r="B421" t="s">
        <v>8</v>
      </c>
      <c r="C421" t="s">
        <v>98</v>
      </c>
      <c r="D421" t="s">
        <v>26</v>
      </c>
      <c r="E421" t="s">
        <v>94</v>
      </c>
      <c r="F421">
        <v>2</v>
      </c>
      <c r="G421" s="2">
        <v>42711</v>
      </c>
      <c r="H421" s="2">
        <v>42712</v>
      </c>
      <c r="I421" s="2">
        <v>42779</v>
      </c>
      <c r="J421">
        <v>291.95599999999996</v>
      </c>
      <c r="K421">
        <v>66.238133295433258</v>
      </c>
      <c r="L421">
        <v>20</v>
      </c>
      <c r="M421">
        <v>34.018000000000001</v>
      </c>
      <c r="N421">
        <v>25</v>
      </c>
      <c r="O421">
        <f t="shared" si="6"/>
        <v>1.3607199999999999</v>
      </c>
    </row>
    <row r="422" spans="1:15" x14ac:dyDescent="0.2">
      <c r="A422" t="s">
        <v>92</v>
      </c>
      <c r="B422" t="s">
        <v>8</v>
      </c>
      <c r="C422" t="s">
        <v>98</v>
      </c>
      <c r="D422" t="s">
        <v>26</v>
      </c>
      <c r="E422" t="s">
        <v>94</v>
      </c>
      <c r="F422">
        <v>3</v>
      </c>
      <c r="G422" s="2">
        <v>42711</v>
      </c>
      <c r="H422" s="2">
        <v>42712</v>
      </c>
      <c r="I422" s="2">
        <v>42779</v>
      </c>
      <c r="J422">
        <v>601.51499999999999</v>
      </c>
      <c r="K422">
        <v>51.356102904111459</v>
      </c>
      <c r="L422">
        <v>14</v>
      </c>
    </row>
    <row r="423" spans="1:15" x14ac:dyDescent="0.2">
      <c r="A423" t="s">
        <v>92</v>
      </c>
      <c r="B423" t="s">
        <v>8</v>
      </c>
      <c r="C423" t="s">
        <v>98</v>
      </c>
      <c r="D423" t="s">
        <v>26</v>
      </c>
      <c r="E423" t="s">
        <v>95</v>
      </c>
      <c r="F423">
        <v>1</v>
      </c>
      <c r="G423" s="2">
        <v>42711</v>
      </c>
      <c r="H423" s="2">
        <v>42712</v>
      </c>
      <c r="I423" s="2">
        <v>42779</v>
      </c>
      <c r="J423">
        <v>430.77966666666663</v>
      </c>
      <c r="K423">
        <v>76.029224573359556</v>
      </c>
      <c r="L423">
        <v>11</v>
      </c>
    </row>
    <row r="424" spans="1:15" x14ac:dyDescent="0.2">
      <c r="A424" t="s">
        <v>92</v>
      </c>
      <c r="B424" t="s">
        <v>8</v>
      </c>
      <c r="C424" t="s">
        <v>98</v>
      </c>
      <c r="D424" t="s">
        <v>26</v>
      </c>
      <c r="E424" t="s">
        <v>96</v>
      </c>
      <c r="F424">
        <v>1</v>
      </c>
      <c r="G424" s="2">
        <v>42711</v>
      </c>
      <c r="H424" s="2">
        <v>42712</v>
      </c>
      <c r="I424" s="2">
        <v>42779</v>
      </c>
      <c r="J424">
        <v>104.51299999999999</v>
      </c>
      <c r="K424">
        <v>38.789351681895539</v>
      </c>
      <c r="L424">
        <v>19</v>
      </c>
    </row>
    <row r="425" spans="1:15" x14ac:dyDescent="0.2">
      <c r="A425" t="s">
        <v>92</v>
      </c>
      <c r="B425" t="s">
        <v>8</v>
      </c>
      <c r="C425" t="s">
        <v>98</v>
      </c>
      <c r="D425" t="s">
        <v>26</v>
      </c>
      <c r="E425" t="s">
        <v>96</v>
      </c>
      <c r="F425">
        <v>2</v>
      </c>
      <c r="G425" s="2">
        <v>42711</v>
      </c>
      <c r="H425" s="2">
        <v>42712</v>
      </c>
      <c r="I425" s="2">
        <v>42779</v>
      </c>
      <c r="J425">
        <v>184.33966666666666</v>
      </c>
      <c r="K425">
        <v>34.073569333787162</v>
      </c>
      <c r="L425">
        <v>18</v>
      </c>
    </row>
    <row r="426" spans="1:15" x14ac:dyDescent="0.2">
      <c r="A426" t="s">
        <v>92</v>
      </c>
      <c r="B426" t="s">
        <v>8</v>
      </c>
      <c r="C426" t="s">
        <v>98</v>
      </c>
      <c r="D426" t="s">
        <v>26</v>
      </c>
      <c r="E426" t="s">
        <v>101</v>
      </c>
      <c r="F426">
        <v>1</v>
      </c>
      <c r="G426" s="2">
        <v>42711</v>
      </c>
      <c r="H426" s="2">
        <v>42712</v>
      </c>
      <c r="I426" s="2">
        <v>42779</v>
      </c>
      <c r="J426">
        <v>180.93166666666664</v>
      </c>
      <c r="K426">
        <v>105.59014732711438</v>
      </c>
      <c r="L426">
        <v>7</v>
      </c>
    </row>
    <row r="427" spans="1:15" x14ac:dyDescent="0.2">
      <c r="A427" t="s">
        <v>92</v>
      </c>
      <c r="B427" t="s">
        <v>8</v>
      </c>
      <c r="C427" t="s">
        <v>99</v>
      </c>
      <c r="D427" t="s">
        <v>22</v>
      </c>
      <c r="E427" t="s">
        <v>96</v>
      </c>
      <c r="F427">
        <v>1</v>
      </c>
      <c r="G427" s="2">
        <v>42711</v>
      </c>
      <c r="H427" s="2">
        <v>42712</v>
      </c>
      <c r="I427" s="2">
        <v>42779</v>
      </c>
      <c r="J427">
        <v>128.15133333333333</v>
      </c>
      <c r="K427">
        <v>33.041104405022821</v>
      </c>
      <c r="L427">
        <v>13</v>
      </c>
    </row>
    <row r="428" spans="1:15" x14ac:dyDescent="0.2">
      <c r="A428" t="s">
        <v>92</v>
      </c>
      <c r="B428" t="s">
        <v>8</v>
      </c>
      <c r="C428" t="s">
        <v>99</v>
      </c>
      <c r="D428" t="s">
        <v>22</v>
      </c>
      <c r="E428" t="s">
        <v>93</v>
      </c>
      <c r="F428">
        <v>1</v>
      </c>
      <c r="G428" s="2">
        <v>42711</v>
      </c>
      <c r="H428" s="2">
        <v>42712</v>
      </c>
      <c r="I428" s="2">
        <v>42779</v>
      </c>
      <c r="J428">
        <v>881.48500000000001</v>
      </c>
      <c r="K428">
        <v>43.974590883149801</v>
      </c>
      <c r="L428">
        <v>14</v>
      </c>
      <c r="M428">
        <v>2.93</v>
      </c>
      <c r="N428">
        <v>4</v>
      </c>
      <c r="O428">
        <f t="shared" si="6"/>
        <v>0.73250000000000004</v>
      </c>
    </row>
    <row r="429" spans="1:15" x14ac:dyDescent="0.2">
      <c r="A429" t="s">
        <v>92</v>
      </c>
      <c r="B429" t="s">
        <v>8</v>
      </c>
      <c r="C429" t="s">
        <v>99</v>
      </c>
      <c r="D429" t="s">
        <v>22</v>
      </c>
      <c r="E429" t="s">
        <v>93</v>
      </c>
      <c r="F429">
        <v>2</v>
      </c>
      <c r="G429" s="2">
        <v>42711</v>
      </c>
      <c r="H429" s="2">
        <v>42712</v>
      </c>
      <c r="I429" s="2">
        <v>42779</v>
      </c>
      <c r="J429">
        <v>969.51833333333332</v>
      </c>
      <c r="K429">
        <v>38.844525216780006</v>
      </c>
      <c r="L429">
        <v>13</v>
      </c>
      <c r="M429">
        <v>2.89</v>
      </c>
      <c r="N429">
        <v>3</v>
      </c>
      <c r="O429">
        <f t="shared" si="6"/>
        <v>0.96333333333333337</v>
      </c>
    </row>
    <row r="430" spans="1:15" x14ac:dyDescent="0.2">
      <c r="A430" t="s">
        <v>92</v>
      </c>
      <c r="B430" t="s">
        <v>8</v>
      </c>
      <c r="C430" t="s">
        <v>99</v>
      </c>
      <c r="D430" t="s">
        <v>22</v>
      </c>
      <c r="E430" t="s">
        <v>93</v>
      </c>
      <c r="F430">
        <v>3</v>
      </c>
      <c r="G430" s="2">
        <v>42711</v>
      </c>
      <c r="H430" s="2">
        <v>42712</v>
      </c>
      <c r="I430" s="2">
        <v>42779</v>
      </c>
      <c r="J430">
        <v>754.56166666666661</v>
      </c>
      <c r="K430">
        <v>40.488537918840649</v>
      </c>
      <c r="L430">
        <v>24</v>
      </c>
      <c r="M430">
        <v>19.795999999999999</v>
      </c>
      <c r="N430">
        <v>17</v>
      </c>
      <c r="O430">
        <f t="shared" si="6"/>
        <v>1.1644705882352941</v>
      </c>
    </row>
    <row r="431" spans="1:15" x14ac:dyDescent="0.2">
      <c r="A431" t="s">
        <v>92</v>
      </c>
      <c r="B431" t="s">
        <v>8</v>
      </c>
      <c r="C431" t="s">
        <v>99</v>
      </c>
      <c r="D431" t="s">
        <v>22</v>
      </c>
      <c r="E431" t="s">
        <v>94</v>
      </c>
      <c r="F431">
        <v>1</v>
      </c>
      <c r="G431" s="2">
        <v>42711</v>
      </c>
      <c r="H431" s="2">
        <v>42712</v>
      </c>
      <c r="I431" s="2">
        <v>42779</v>
      </c>
      <c r="J431">
        <v>251.23800000000003</v>
      </c>
      <c r="K431">
        <v>54.139377128351299</v>
      </c>
      <c r="L431">
        <v>15</v>
      </c>
      <c r="M431">
        <v>16.117999999999999</v>
      </c>
      <c r="N431">
        <v>20</v>
      </c>
      <c r="O431">
        <f t="shared" si="6"/>
        <v>0.80589999999999995</v>
      </c>
    </row>
    <row r="432" spans="1:15" x14ac:dyDescent="0.2">
      <c r="A432" t="s">
        <v>92</v>
      </c>
      <c r="B432" t="s">
        <v>8</v>
      </c>
      <c r="C432" t="s">
        <v>99</v>
      </c>
      <c r="D432" t="s">
        <v>22</v>
      </c>
      <c r="E432" t="s">
        <v>94</v>
      </c>
      <c r="F432">
        <v>2</v>
      </c>
      <c r="G432" s="2">
        <v>42711</v>
      </c>
      <c r="H432" s="2">
        <v>42712</v>
      </c>
      <c r="I432" s="2">
        <v>42779</v>
      </c>
      <c r="J432">
        <v>415.84233333333333</v>
      </c>
      <c r="K432">
        <v>60.453978688377134</v>
      </c>
      <c r="L432">
        <v>12</v>
      </c>
      <c r="M432">
        <v>7.9859999999999998</v>
      </c>
      <c r="N432">
        <v>10</v>
      </c>
      <c r="O432">
        <f t="shared" si="6"/>
        <v>0.79859999999999998</v>
      </c>
    </row>
    <row r="433" spans="1:15" x14ac:dyDescent="0.2">
      <c r="A433" t="s">
        <v>92</v>
      </c>
      <c r="B433" t="s">
        <v>8</v>
      </c>
      <c r="C433" t="s">
        <v>99</v>
      </c>
      <c r="D433" t="s">
        <v>22</v>
      </c>
      <c r="E433" t="s">
        <v>94</v>
      </c>
      <c r="F433">
        <v>3</v>
      </c>
      <c r="G433" s="2">
        <v>42711</v>
      </c>
      <c r="H433" s="2">
        <v>42712</v>
      </c>
      <c r="I433" s="2">
        <v>42779</v>
      </c>
      <c r="J433">
        <v>296.46866666666665</v>
      </c>
      <c r="K433">
        <v>52.118067170754507</v>
      </c>
      <c r="L433">
        <v>12</v>
      </c>
      <c r="M433">
        <v>34.811999999999998</v>
      </c>
      <c r="N433">
        <v>45</v>
      </c>
      <c r="O433">
        <f t="shared" si="6"/>
        <v>0.77359999999999995</v>
      </c>
    </row>
    <row r="434" spans="1:15" x14ac:dyDescent="0.2">
      <c r="A434" t="s">
        <v>92</v>
      </c>
      <c r="B434" t="s">
        <v>8</v>
      </c>
      <c r="C434" t="s">
        <v>99</v>
      </c>
      <c r="D434" t="s">
        <v>22</v>
      </c>
      <c r="E434" t="s">
        <v>101</v>
      </c>
      <c r="F434">
        <v>1</v>
      </c>
      <c r="G434" s="2">
        <v>42711</v>
      </c>
      <c r="H434" s="2">
        <v>42712</v>
      </c>
      <c r="I434" s="2">
        <v>42779</v>
      </c>
      <c r="J434">
        <v>263.0146666666667</v>
      </c>
      <c r="K434">
        <v>86.633427806069221</v>
      </c>
      <c r="L434">
        <v>13</v>
      </c>
    </row>
    <row r="435" spans="1:15" x14ac:dyDescent="0.2">
      <c r="A435" t="s">
        <v>92</v>
      </c>
      <c r="B435" t="s">
        <v>8</v>
      </c>
      <c r="C435" t="s">
        <v>99</v>
      </c>
      <c r="D435" t="s">
        <v>22</v>
      </c>
      <c r="E435" t="s">
        <v>101</v>
      </c>
      <c r="F435">
        <v>2</v>
      </c>
      <c r="G435" s="2">
        <v>42711</v>
      </c>
      <c r="H435" s="2">
        <v>42712</v>
      </c>
      <c r="I435" s="2">
        <v>42779</v>
      </c>
      <c r="J435">
        <v>280.0556666666667</v>
      </c>
      <c r="K435">
        <v>83.145379175122613</v>
      </c>
      <c r="L435">
        <v>18</v>
      </c>
    </row>
    <row r="436" spans="1:15" x14ac:dyDescent="0.2">
      <c r="A436" t="s">
        <v>92</v>
      </c>
      <c r="B436" t="s">
        <v>8</v>
      </c>
      <c r="C436" t="s">
        <v>99</v>
      </c>
      <c r="D436" t="s">
        <v>22</v>
      </c>
      <c r="E436" t="s">
        <v>101</v>
      </c>
      <c r="F436">
        <v>3</v>
      </c>
      <c r="G436" s="2">
        <v>42711</v>
      </c>
      <c r="H436" s="2">
        <v>42712</v>
      </c>
      <c r="I436" s="2">
        <v>42779</v>
      </c>
      <c r="J436">
        <v>322.67766666666665</v>
      </c>
      <c r="K436">
        <v>71.282235611520278</v>
      </c>
      <c r="L436">
        <v>14</v>
      </c>
    </row>
    <row r="437" spans="1:15" x14ac:dyDescent="0.2">
      <c r="A437" t="s">
        <v>92</v>
      </c>
      <c r="B437" t="s">
        <v>8</v>
      </c>
      <c r="C437" t="s">
        <v>99</v>
      </c>
      <c r="D437" t="s">
        <v>22</v>
      </c>
      <c r="E437" t="s">
        <v>95</v>
      </c>
      <c r="F437">
        <v>1</v>
      </c>
      <c r="G437" s="2">
        <v>42711</v>
      </c>
      <c r="H437" s="2">
        <v>42712</v>
      </c>
      <c r="I437" s="2">
        <v>42779</v>
      </c>
      <c r="J437">
        <v>308.01666666666665</v>
      </c>
      <c r="K437">
        <v>89.338017246197197</v>
      </c>
      <c r="L437">
        <v>8</v>
      </c>
      <c r="M437">
        <v>4.1980000000000004</v>
      </c>
      <c r="N437">
        <v>8</v>
      </c>
      <c r="O437">
        <f t="shared" si="6"/>
        <v>0.52475000000000005</v>
      </c>
    </row>
    <row r="438" spans="1:15" x14ac:dyDescent="0.2">
      <c r="A438" t="s">
        <v>92</v>
      </c>
      <c r="B438" t="s">
        <v>8</v>
      </c>
      <c r="C438" t="s">
        <v>99</v>
      </c>
      <c r="D438" t="s">
        <v>22</v>
      </c>
      <c r="E438" t="s">
        <v>95</v>
      </c>
      <c r="F438">
        <v>2</v>
      </c>
      <c r="G438" s="2">
        <v>42711</v>
      </c>
      <c r="H438" s="2">
        <v>42712</v>
      </c>
      <c r="I438" s="2">
        <v>42779</v>
      </c>
      <c r="J438">
        <v>457.11266666666666</v>
      </c>
      <c r="K438">
        <v>80.708769673064566</v>
      </c>
      <c r="L438">
        <v>9</v>
      </c>
      <c r="M438">
        <v>17.138000000000002</v>
      </c>
      <c r="N438">
        <v>30</v>
      </c>
      <c r="O438">
        <f t="shared" si="6"/>
        <v>0.5712666666666667</v>
      </c>
    </row>
    <row r="439" spans="1:15" x14ac:dyDescent="0.2">
      <c r="A439" t="s">
        <v>92</v>
      </c>
      <c r="B439" t="s">
        <v>8</v>
      </c>
      <c r="C439" t="s">
        <v>99</v>
      </c>
      <c r="D439" t="s">
        <v>22</v>
      </c>
      <c r="E439" t="s">
        <v>95</v>
      </c>
      <c r="F439">
        <v>3</v>
      </c>
      <c r="G439" s="2">
        <v>42711</v>
      </c>
      <c r="H439" s="2">
        <v>42712</v>
      </c>
      <c r="I439" s="2">
        <v>42779</v>
      </c>
      <c r="J439">
        <v>279.68433333333337</v>
      </c>
      <c r="K439">
        <v>87.538238966916595</v>
      </c>
      <c r="L439">
        <v>10</v>
      </c>
    </row>
    <row r="440" spans="1:15" x14ac:dyDescent="0.2">
      <c r="A440" t="s">
        <v>92</v>
      </c>
      <c r="B440" t="s">
        <v>8</v>
      </c>
      <c r="C440" t="s">
        <v>102</v>
      </c>
      <c r="D440" t="s">
        <v>10</v>
      </c>
      <c r="E440" t="s">
        <v>96</v>
      </c>
      <c r="F440">
        <v>1</v>
      </c>
      <c r="G440" s="2">
        <v>42711</v>
      </c>
      <c r="H440" s="2">
        <v>42712</v>
      </c>
      <c r="I440" s="2">
        <v>42779</v>
      </c>
      <c r="J440">
        <v>41.793666666666667</v>
      </c>
      <c r="K440">
        <v>43.570375178672123</v>
      </c>
      <c r="L440">
        <v>10</v>
      </c>
    </row>
    <row r="441" spans="1:15" x14ac:dyDescent="0.2">
      <c r="A441" t="s">
        <v>92</v>
      </c>
      <c r="B441" t="s">
        <v>8</v>
      </c>
      <c r="C441" t="s">
        <v>102</v>
      </c>
      <c r="D441" t="s">
        <v>10</v>
      </c>
      <c r="E441" t="s">
        <v>96</v>
      </c>
      <c r="F441">
        <v>2</v>
      </c>
      <c r="G441" s="2">
        <v>42711</v>
      </c>
      <c r="H441" s="2">
        <v>42712</v>
      </c>
      <c r="I441" s="2">
        <v>42779</v>
      </c>
      <c r="J441">
        <v>57.530333333333338</v>
      </c>
      <c r="K441">
        <v>52.076594160833302</v>
      </c>
      <c r="L441">
        <v>16</v>
      </c>
    </row>
    <row r="442" spans="1:15" x14ac:dyDescent="0.2">
      <c r="A442" t="s">
        <v>92</v>
      </c>
      <c r="B442" t="s">
        <v>8</v>
      </c>
      <c r="C442" t="s">
        <v>102</v>
      </c>
      <c r="D442" t="s">
        <v>10</v>
      </c>
      <c r="E442" t="s">
        <v>96</v>
      </c>
      <c r="F442">
        <v>3</v>
      </c>
      <c r="G442" s="2">
        <v>42711</v>
      </c>
      <c r="H442" s="2">
        <v>42712</v>
      </c>
      <c r="I442" s="2">
        <v>42779</v>
      </c>
      <c r="J442">
        <v>36.938333333333333</v>
      </c>
      <c r="K442">
        <v>47.584066440486282</v>
      </c>
      <c r="L442">
        <v>15</v>
      </c>
    </row>
    <row r="443" spans="1:15" x14ac:dyDescent="0.2">
      <c r="A443" t="s">
        <v>92</v>
      </c>
      <c r="B443" t="s">
        <v>8</v>
      </c>
      <c r="C443" t="s">
        <v>102</v>
      </c>
      <c r="D443" t="s">
        <v>10</v>
      </c>
      <c r="E443" t="s">
        <v>93</v>
      </c>
      <c r="F443">
        <v>1</v>
      </c>
      <c r="G443" s="2">
        <v>42711</v>
      </c>
      <c r="H443" s="2">
        <v>42712</v>
      </c>
      <c r="I443" s="2">
        <v>42779</v>
      </c>
      <c r="J443">
        <v>623.48766666666654</v>
      </c>
      <c r="K443">
        <v>37.63582807765377</v>
      </c>
      <c r="L443">
        <v>16</v>
      </c>
      <c r="M443">
        <v>8.1460000000000008</v>
      </c>
      <c r="N443">
        <v>9</v>
      </c>
      <c r="O443">
        <f t="shared" si="6"/>
        <v>0.9051111111111112</v>
      </c>
    </row>
    <row r="444" spans="1:15" x14ac:dyDescent="0.2">
      <c r="A444" t="s">
        <v>92</v>
      </c>
      <c r="B444" t="s">
        <v>8</v>
      </c>
      <c r="C444" t="s">
        <v>102</v>
      </c>
      <c r="D444" t="s">
        <v>10</v>
      </c>
      <c r="E444" t="s">
        <v>93</v>
      </c>
      <c r="F444">
        <v>2</v>
      </c>
      <c r="G444" s="2">
        <v>42711</v>
      </c>
      <c r="H444" s="2">
        <v>42712</v>
      </c>
      <c r="I444" s="2">
        <v>42779</v>
      </c>
      <c r="J444">
        <v>575.154</v>
      </c>
      <c r="K444">
        <v>41.907358519892064</v>
      </c>
      <c r="L444">
        <v>15</v>
      </c>
      <c r="M444">
        <v>0.84599999999999997</v>
      </c>
      <c r="N444">
        <v>1</v>
      </c>
      <c r="O444">
        <f t="shared" si="6"/>
        <v>0.84599999999999997</v>
      </c>
    </row>
    <row r="445" spans="1:15" x14ac:dyDescent="0.2">
      <c r="A445" t="s">
        <v>92</v>
      </c>
      <c r="B445" t="s">
        <v>8</v>
      </c>
      <c r="C445" t="s">
        <v>102</v>
      </c>
      <c r="D445" t="s">
        <v>10</v>
      </c>
      <c r="E445" t="s">
        <v>93</v>
      </c>
      <c r="F445">
        <v>3</v>
      </c>
      <c r="G445" s="2">
        <v>42711</v>
      </c>
      <c r="H445" s="2">
        <v>42712</v>
      </c>
      <c r="I445" s="2">
        <v>42779</v>
      </c>
      <c r="J445">
        <v>588.83399999999995</v>
      </c>
      <c r="K445">
        <v>52.773481002316792</v>
      </c>
      <c r="L445">
        <v>10</v>
      </c>
    </row>
    <row r="446" spans="1:15" x14ac:dyDescent="0.2">
      <c r="A446" t="s">
        <v>92</v>
      </c>
      <c r="B446" t="s">
        <v>8</v>
      </c>
      <c r="C446" t="s">
        <v>102</v>
      </c>
      <c r="D446" t="s">
        <v>10</v>
      </c>
      <c r="E446" t="s">
        <v>94</v>
      </c>
      <c r="F446">
        <v>1</v>
      </c>
      <c r="G446" s="2">
        <v>42711</v>
      </c>
      <c r="H446" s="2">
        <v>42712</v>
      </c>
      <c r="I446" s="2">
        <v>42779</v>
      </c>
      <c r="J446">
        <v>115.74633333333334</v>
      </c>
      <c r="K446">
        <v>74.640501390847703</v>
      </c>
      <c r="L446">
        <v>15</v>
      </c>
      <c r="M446">
        <v>20.282</v>
      </c>
      <c r="N446">
        <v>30</v>
      </c>
      <c r="O446">
        <f t="shared" si="6"/>
        <v>0.6760666666666667</v>
      </c>
    </row>
    <row r="447" spans="1:15" x14ac:dyDescent="0.2">
      <c r="A447" t="s">
        <v>92</v>
      </c>
      <c r="B447" t="s">
        <v>8</v>
      </c>
      <c r="C447" t="s">
        <v>102</v>
      </c>
      <c r="D447" t="s">
        <v>10</v>
      </c>
      <c r="E447" t="s">
        <v>94</v>
      </c>
      <c r="F447">
        <v>2</v>
      </c>
      <c r="G447" s="2">
        <v>42711</v>
      </c>
      <c r="H447" s="2">
        <v>42712</v>
      </c>
      <c r="I447" s="2">
        <v>42779</v>
      </c>
      <c r="J447">
        <v>146.20166666666668</v>
      </c>
      <c r="K447">
        <v>56.945876679651711</v>
      </c>
      <c r="L447">
        <v>7</v>
      </c>
    </row>
    <row r="448" spans="1:15" x14ac:dyDescent="0.2">
      <c r="A448" t="s">
        <v>92</v>
      </c>
      <c r="B448" t="s">
        <v>8</v>
      </c>
      <c r="C448" t="s">
        <v>102</v>
      </c>
      <c r="D448" t="s">
        <v>10</v>
      </c>
      <c r="E448" t="s">
        <v>94</v>
      </c>
      <c r="F448">
        <v>3</v>
      </c>
      <c r="G448" s="2">
        <v>42711</v>
      </c>
      <c r="H448" s="2">
        <v>42712</v>
      </c>
      <c r="I448" s="2">
        <v>42779</v>
      </c>
      <c r="J448">
        <v>227.38066666666668</v>
      </c>
      <c r="K448">
        <v>52.79376866372295</v>
      </c>
      <c r="L448">
        <v>12</v>
      </c>
    </row>
    <row r="449" spans="1:15" x14ac:dyDescent="0.2">
      <c r="A449" t="s">
        <v>92</v>
      </c>
      <c r="B449" t="s">
        <v>8</v>
      </c>
      <c r="C449" t="s">
        <v>100</v>
      </c>
      <c r="D449" t="s">
        <v>29</v>
      </c>
      <c r="E449" t="s">
        <v>96</v>
      </c>
      <c r="F449">
        <v>1</v>
      </c>
      <c r="G449" s="2">
        <v>42711</v>
      </c>
      <c r="H449" s="2">
        <v>42712</v>
      </c>
      <c r="I449" s="2">
        <v>42779</v>
      </c>
      <c r="J449">
        <v>56.055000000000007</v>
      </c>
      <c r="K449">
        <v>31.561984409091732</v>
      </c>
      <c r="L449">
        <v>10</v>
      </c>
    </row>
    <row r="450" spans="1:15" x14ac:dyDescent="0.2">
      <c r="A450" t="s">
        <v>92</v>
      </c>
      <c r="B450" t="s">
        <v>8</v>
      </c>
      <c r="C450" t="s">
        <v>100</v>
      </c>
      <c r="D450" t="s">
        <v>29</v>
      </c>
      <c r="E450" t="s">
        <v>96</v>
      </c>
      <c r="F450">
        <v>2</v>
      </c>
      <c r="G450" s="2">
        <v>42711</v>
      </c>
      <c r="H450" s="2">
        <v>42712</v>
      </c>
      <c r="I450" s="2">
        <v>42779</v>
      </c>
      <c r="J450">
        <v>31.340333333333337</v>
      </c>
      <c r="K450">
        <v>37.404877578905484</v>
      </c>
      <c r="L450">
        <v>10</v>
      </c>
    </row>
    <row r="451" spans="1:15" x14ac:dyDescent="0.2">
      <c r="A451" t="s">
        <v>92</v>
      </c>
      <c r="B451" t="s">
        <v>8</v>
      </c>
      <c r="C451" t="s">
        <v>100</v>
      </c>
      <c r="D451" t="s">
        <v>29</v>
      </c>
      <c r="E451" t="s">
        <v>96</v>
      </c>
      <c r="F451">
        <v>3</v>
      </c>
      <c r="G451" s="2">
        <v>42711</v>
      </c>
      <c r="H451" s="2">
        <v>42712</v>
      </c>
      <c r="I451" s="2">
        <v>42779</v>
      </c>
      <c r="J451">
        <v>33.073</v>
      </c>
      <c r="K451">
        <v>58.488286642105351</v>
      </c>
      <c r="L451">
        <v>16</v>
      </c>
    </row>
    <row r="452" spans="1:15" x14ac:dyDescent="0.2">
      <c r="A452" t="s">
        <v>92</v>
      </c>
      <c r="B452" t="s">
        <v>8</v>
      </c>
      <c r="C452" t="s">
        <v>100</v>
      </c>
      <c r="D452" t="s">
        <v>29</v>
      </c>
      <c r="E452" t="s">
        <v>93</v>
      </c>
      <c r="F452">
        <v>1</v>
      </c>
      <c r="G452" s="2">
        <v>42711</v>
      </c>
      <c r="H452" s="2">
        <v>42712</v>
      </c>
      <c r="I452" s="2">
        <v>42779</v>
      </c>
      <c r="J452">
        <v>997.69866666666678</v>
      </c>
      <c r="K452">
        <v>43.588517296014714</v>
      </c>
      <c r="L452">
        <v>14</v>
      </c>
      <c r="M452">
        <v>0.748</v>
      </c>
      <c r="N452">
        <v>1</v>
      </c>
      <c r="O452">
        <f t="shared" ref="O452:O514" si="7">M452/N452</f>
        <v>0.748</v>
      </c>
    </row>
    <row r="453" spans="1:15" x14ac:dyDescent="0.2">
      <c r="A453" t="s">
        <v>92</v>
      </c>
      <c r="B453" t="s">
        <v>8</v>
      </c>
      <c r="C453" t="s">
        <v>100</v>
      </c>
      <c r="D453" t="s">
        <v>29</v>
      </c>
      <c r="E453" t="s">
        <v>93</v>
      </c>
      <c r="F453">
        <v>2</v>
      </c>
      <c r="G453" s="2">
        <v>42711</v>
      </c>
      <c r="H453" s="2">
        <v>42712</v>
      </c>
      <c r="I453" s="2">
        <v>42779</v>
      </c>
      <c r="J453">
        <v>923.79300000000001</v>
      </c>
      <c r="K453">
        <v>50.226023896123202</v>
      </c>
      <c r="L453">
        <v>19</v>
      </c>
      <c r="M453">
        <v>0.60399999999999998</v>
      </c>
      <c r="N453">
        <v>1</v>
      </c>
      <c r="O453">
        <f t="shared" si="7"/>
        <v>0.60399999999999998</v>
      </c>
    </row>
    <row r="454" spans="1:15" x14ac:dyDescent="0.2">
      <c r="A454" t="s">
        <v>92</v>
      </c>
      <c r="B454" t="s">
        <v>8</v>
      </c>
      <c r="C454" t="s">
        <v>100</v>
      </c>
      <c r="D454" t="s">
        <v>29</v>
      </c>
      <c r="E454" t="s">
        <v>93</v>
      </c>
      <c r="F454">
        <v>3</v>
      </c>
      <c r="G454" s="2">
        <v>42711</v>
      </c>
      <c r="H454" s="2">
        <v>42712</v>
      </c>
      <c r="I454" s="2">
        <v>42779</v>
      </c>
      <c r="J454">
        <v>1050.5830000000001</v>
      </c>
      <c r="K454">
        <v>46.373546376009394</v>
      </c>
      <c r="L454">
        <v>13</v>
      </c>
    </row>
    <row r="455" spans="1:15" x14ac:dyDescent="0.2">
      <c r="A455" t="s">
        <v>92</v>
      </c>
      <c r="B455" t="s">
        <v>8</v>
      </c>
      <c r="C455" t="s">
        <v>100</v>
      </c>
      <c r="D455" t="s">
        <v>29</v>
      </c>
      <c r="E455" t="s">
        <v>94</v>
      </c>
      <c r="F455">
        <v>1</v>
      </c>
      <c r="G455" s="2">
        <v>42711</v>
      </c>
      <c r="H455" s="2">
        <v>42712</v>
      </c>
      <c r="I455" s="2">
        <v>42779</v>
      </c>
      <c r="J455">
        <v>404.49466666666666</v>
      </c>
      <c r="K455">
        <v>62.393084505735381</v>
      </c>
      <c r="L455">
        <v>25</v>
      </c>
    </row>
    <row r="456" spans="1:15" x14ac:dyDescent="0.2">
      <c r="A456" t="s">
        <v>92</v>
      </c>
      <c r="B456" t="s">
        <v>8</v>
      </c>
      <c r="C456" t="s">
        <v>100</v>
      </c>
      <c r="D456" t="s">
        <v>29</v>
      </c>
      <c r="E456" t="s">
        <v>94</v>
      </c>
      <c r="F456">
        <v>2</v>
      </c>
      <c r="G456" s="2">
        <v>42711</v>
      </c>
      <c r="H456" s="2">
        <v>42712</v>
      </c>
      <c r="I456" s="2">
        <v>42779</v>
      </c>
      <c r="J456">
        <v>287.17699999999996</v>
      </c>
      <c r="K456">
        <v>47.724004450260963</v>
      </c>
      <c r="L456">
        <v>17</v>
      </c>
    </row>
    <row r="457" spans="1:15" x14ac:dyDescent="0.2">
      <c r="A457" t="s">
        <v>92</v>
      </c>
      <c r="B457" t="s">
        <v>8</v>
      </c>
      <c r="C457" t="s">
        <v>100</v>
      </c>
      <c r="D457" t="s">
        <v>29</v>
      </c>
      <c r="E457" t="s">
        <v>94</v>
      </c>
      <c r="F457">
        <v>3</v>
      </c>
      <c r="G457" s="2">
        <v>42711</v>
      </c>
      <c r="H457" s="2">
        <v>42712</v>
      </c>
      <c r="I457" s="2">
        <v>42779</v>
      </c>
      <c r="J457">
        <v>451.63866666666667</v>
      </c>
      <c r="K457">
        <v>52.549723803637846</v>
      </c>
      <c r="L457">
        <v>8</v>
      </c>
    </row>
    <row r="458" spans="1:15" x14ac:dyDescent="0.2">
      <c r="A458" t="s">
        <v>92</v>
      </c>
      <c r="B458" t="s">
        <v>8</v>
      </c>
      <c r="C458" t="s">
        <v>100</v>
      </c>
      <c r="D458" t="s">
        <v>29</v>
      </c>
      <c r="E458" t="s">
        <v>101</v>
      </c>
      <c r="F458">
        <v>1</v>
      </c>
      <c r="G458" s="2">
        <v>42711</v>
      </c>
      <c r="H458" s="2">
        <v>42712</v>
      </c>
      <c r="I458" s="2">
        <v>42779</v>
      </c>
      <c r="J458">
        <v>283.67366666666669</v>
      </c>
      <c r="K458">
        <v>71.889188562524325</v>
      </c>
      <c r="L458">
        <v>17</v>
      </c>
    </row>
    <row r="459" spans="1:15" x14ac:dyDescent="0.2">
      <c r="A459" t="s">
        <v>92</v>
      </c>
      <c r="B459" t="s">
        <v>8</v>
      </c>
      <c r="C459" t="s">
        <v>100</v>
      </c>
      <c r="D459" t="s">
        <v>29</v>
      </c>
      <c r="E459" t="s">
        <v>101</v>
      </c>
      <c r="F459">
        <v>2</v>
      </c>
      <c r="G459" s="2">
        <v>42711</v>
      </c>
      <c r="H459" s="2">
        <v>42712</v>
      </c>
      <c r="I459" s="2">
        <v>42779</v>
      </c>
      <c r="J459">
        <v>225.172</v>
      </c>
      <c r="K459">
        <v>85.837712448509421</v>
      </c>
      <c r="L459">
        <v>15</v>
      </c>
    </row>
    <row r="460" spans="1:15" x14ac:dyDescent="0.2">
      <c r="A460" t="s">
        <v>92</v>
      </c>
      <c r="B460" t="s">
        <v>8</v>
      </c>
      <c r="C460" t="s">
        <v>100</v>
      </c>
      <c r="D460" t="s">
        <v>29</v>
      </c>
      <c r="E460" t="s">
        <v>101</v>
      </c>
      <c r="F460">
        <v>3</v>
      </c>
      <c r="G460" s="2">
        <v>42711</v>
      </c>
      <c r="H460" s="2">
        <v>42712</v>
      </c>
      <c r="I460" s="2">
        <v>42779</v>
      </c>
      <c r="J460">
        <v>144.68799999999999</v>
      </c>
      <c r="K460">
        <v>70.445117094721141</v>
      </c>
      <c r="L460">
        <v>22</v>
      </c>
    </row>
    <row r="461" spans="1:15" x14ac:dyDescent="0.2">
      <c r="A461" t="s">
        <v>92</v>
      </c>
      <c r="B461" t="s">
        <v>8</v>
      </c>
      <c r="C461" t="s">
        <v>100</v>
      </c>
      <c r="D461" t="s">
        <v>29</v>
      </c>
      <c r="E461" t="s">
        <v>95</v>
      </c>
      <c r="F461">
        <v>1</v>
      </c>
      <c r="G461" s="2">
        <v>42711</v>
      </c>
      <c r="H461" s="2">
        <v>42712</v>
      </c>
      <c r="I461" s="2">
        <v>42779</v>
      </c>
      <c r="J461">
        <v>461.23499999999996</v>
      </c>
      <c r="K461">
        <v>67.636222505735276</v>
      </c>
      <c r="L461">
        <v>12</v>
      </c>
    </row>
    <row r="462" spans="1:15" x14ac:dyDescent="0.2">
      <c r="A462" t="s">
        <v>92</v>
      </c>
      <c r="B462" t="s">
        <v>8</v>
      </c>
      <c r="C462" t="s">
        <v>103</v>
      </c>
      <c r="D462" t="s">
        <v>23</v>
      </c>
      <c r="E462" t="s">
        <v>96</v>
      </c>
      <c r="F462">
        <v>1</v>
      </c>
      <c r="G462" s="2">
        <v>42711</v>
      </c>
      <c r="H462" s="2">
        <v>42712</v>
      </c>
      <c r="I462" s="2">
        <v>42779</v>
      </c>
      <c r="J462">
        <v>52.999000000000002</v>
      </c>
      <c r="K462">
        <v>42.452909623855113</v>
      </c>
      <c r="L462">
        <v>12</v>
      </c>
    </row>
    <row r="463" spans="1:15" x14ac:dyDescent="0.2">
      <c r="A463" t="s">
        <v>92</v>
      </c>
      <c r="B463" t="s">
        <v>8</v>
      </c>
      <c r="C463" t="s">
        <v>103</v>
      </c>
      <c r="D463" t="s">
        <v>23</v>
      </c>
      <c r="E463" t="s">
        <v>93</v>
      </c>
      <c r="F463">
        <v>1</v>
      </c>
      <c r="G463" s="2">
        <v>42711</v>
      </c>
      <c r="H463" s="2">
        <v>42712</v>
      </c>
      <c r="I463" s="2">
        <v>42779</v>
      </c>
      <c r="J463">
        <v>1122.1943333333331</v>
      </c>
      <c r="K463">
        <v>44.989054855280266</v>
      </c>
      <c r="L463">
        <v>16</v>
      </c>
      <c r="M463">
        <v>4.024</v>
      </c>
      <c r="N463">
        <v>5</v>
      </c>
      <c r="O463">
        <f t="shared" si="7"/>
        <v>0.80479999999999996</v>
      </c>
    </row>
    <row r="464" spans="1:15" x14ac:dyDescent="0.2">
      <c r="A464" t="s">
        <v>92</v>
      </c>
      <c r="B464" t="s">
        <v>8</v>
      </c>
      <c r="C464" t="s">
        <v>103</v>
      </c>
      <c r="D464" t="s">
        <v>23</v>
      </c>
      <c r="E464" t="s">
        <v>93</v>
      </c>
      <c r="F464">
        <v>2</v>
      </c>
      <c r="G464" s="2">
        <v>42711</v>
      </c>
      <c r="H464" s="2">
        <v>42712</v>
      </c>
      <c r="I464" s="2">
        <v>42779</v>
      </c>
      <c r="J464">
        <v>758.31299999999999</v>
      </c>
      <c r="K464">
        <v>38.64023898149739</v>
      </c>
      <c r="L464">
        <v>19</v>
      </c>
      <c r="M464">
        <v>5.2460000000000004</v>
      </c>
      <c r="N464">
        <v>7</v>
      </c>
      <c r="O464">
        <f t="shared" si="7"/>
        <v>0.74942857142857144</v>
      </c>
    </row>
    <row r="465" spans="1:15" x14ac:dyDescent="0.2">
      <c r="A465" t="s">
        <v>92</v>
      </c>
      <c r="B465" t="s">
        <v>8</v>
      </c>
      <c r="C465" t="s">
        <v>103</v>
      </c>
      <c r="D465" t="s">
        <v>23</v>
      </c>
      <c r="E465" t="s">
        <v>93</v>
      </c>
      <c r="F465">
        <v>3</v>
      </c>
      <c r="G465" s="2">
        <v>42711</v>
      </c>
      <c r="H465" s="2">
        <v>42712</v>
      </c>
      <c r="I465" s="2">
        <v>42779</v>
      </c>
      <c r="J465">
        <v>1263.4453333333333</v>
      </c>
      <c r="K465">
        <v>39.766484818609392</v>
      </c>
      <c r="L465">
        <v>22</v>
      </c>
    </row>
    <row r="466" spans="1:15" x14ac:dyDescent="0.2">
      <c r="A466" t="s">
        <v>92</v>
      </c>
      <c r="B466" t="s">
        <v>8</v>
      </c>
      <c r="C466" t="s">
        <v>103</v>
      </c>
      <c r="D466" t="s">
        <v>23</v>
      </c>
      <c r="E466" t="s">
        <v>94</v>
      </c>
      <c r="F466">
        <v>1</v>
      </c>
      <c r="G466" s="2">
        <v>42711</v>
      </c>
      <c r="H466" s="2">
        <v>42712</v>
      </c>
      <c r="I466" s="2">
        <v>42779</v>
      </c>
      <c r="J466">
        <v>242.05133333333333</v>
      </c>
      <c r="K466">
        <v>61.632434374403921</v>
      </c>
      <c r="L466">
        <v>10</v>
      </c>
      <c r="M466">
        <v>18.794</v>
      </c>
      <c r="N466">
        <v>15</v>
      </c>
      <c r="O466">
        <f t="shared" si="7"/>
        <v>1.2529333333333335</v>
      </c>
    </row>
    <row r="467" spans="1:15" x14ac:dyDescent="0.2">
      <c r="A467" t="s">
        <v>92</v>
      </c>
      <c r="B467" t="s">
        <v>8</v>
      </c>
      <c r="C467" t="s">
        <v>103</v>
      </c>
      <c r="D467" t="s">
        <v>23</v>
      </c>
      <c r="E467" t="s">
        <v>94</v>
      </c>
      <c r="F467">
        <v>2</v>
      </c>
      <c r="G467" s="2">
        <v>42711</v>
      </c>
      <c r="H467" s="2">
        <v>42712</v>
      </c>
      <c r="I467" s="2">
        <v>42779</v>
      </c>
      <c r="J467">
        <v>225.22900000000001</v>
      </c>
      <c r="K467">
        <v>40.833795473192531</v>
      </c>
      <c r="L467">
        <v>14</v>
      </c>
    </row>
    <row r="468" spans="1:15" x14ac:dyDescent="0.2">
      <c r="A468" t="s">
        <v>92</v>
      </c>
      <c r="B468" t="s">
        <v>8</v>
      </c>
      <c r="C468" t="s">
        <v>103</v>
      </c>
      <c r="D468" t="s">
        <v>23</v>
      </c>
      <c r="E468" t="s">
        <v>94</v>
      </c>
      <c r="F468">
        <v>3</v>
      </c>
      <c r="G468" s="2">
        <v>42711</v>
      </c>
      <c r="H468" s="2">
        <v>42712</v>
      </c>
      <c r="I468" s="2">
        <v>42779</v>
      </c>
      <c r="J468">
        <v>195.21199999999999</v>
      </c>
      <c r="K468">
        <v>53.137754886489574</v>
      </c>
      <c r="L468">
        <v>11</v>
      </c>
    </row>
    <row r="469" spans="1:15" x14ac:dyDescent="0.2">
      <c r="A469" t="s">
        <v>92</v>
      </c>
      <c r="B469" t="s">
        <v>8</v>
      </c>
      <c r="C469" t="s">
        <v>103</v>
      </c>
      <c r="D469" t="s">
        <v>23</v>
      </c>
      <c r="E469" t="s">
        <v>101</v>
      </c>
      <c r="F469">
        <v>1</v>
      </c>
      <c r="G469" s="2">
        <v>42711</v>
      </c>
      <c r="H469" s="2">
        <v>42712</v>
      </c>
      <c r="I469" s="2">
        <v>42779</v>
      </c>
      <c r="J469">
        <v>348.33500000000004</v>
      </c>
      <c r="K469">
        <v>89.463479750858014</v>
      </c>
      <c r="L469">
        <v>18</v>
      </c>
    </row>
    <row r="470" spans="1:15" x14ac:dyDescent="0.2">
      <c r="A470" t="s">
        <v>92</v>
      </c>
      <c r="B470" t="s">
        <v>8</v>
      </c>
      <c r="C470" t="s">
        <v>103</v>
      </c>
      <c r="D470" t="s">
        <v>23</v>
      </c>
      <c r="E470" t="s">
        <v>101</v>
      </c>
      <c r="F470">
        <v>2</v>
      </c>
      <c r="G470" s="2">
        <v>42711</v>
      </c>
      <c r="H470" s="2">
        <v>42712</v>
      </c>
      <c r="I470" s="2">
        <v>42779</v>
      </c>
      <c r="J470">
        <v>201.88533333333331</v>
      </c>
      <c r="K470">
        <v>93.655587700982906</v>
      </c>
      <c r="L470">
        <v>14</v>
      </c>
    </row>
    <row r="471" spans="1:15" x14ac:dyDescent="0.2">
      <c r="A471" t="s">
        <v>92</v>
      </c>
      <c r="B471" t="s">
        <v>8</v>
      </c>
      <c r="C471" t="s">
        <v>103</v>
      </c>
      <c r="D471" t="s">
        <v>23</v>
      </c>
      <c r="E471" t="s">
        <v>101</v>
      </c>
      <c r="F471">
        <v>3</v>
      </c>
      <c r="G471" s="2">
        <v>42711</v>
      </c>
      <c r="H471" s="2">
        <v>42712</v>
      </c>
      <c r="I471" s="2">
        <v>42779</v>
      </c>
      <c r="J471">
        <v>311.05333333333334</v>
      </c>
      <c r="K471">
        <v>72.865849347041944</v>
      </c>
      <c r="L471">
        <v>13</v>
      </c>
    </row>
    <row r="472" spans="1:15" x14ac:dyDescent="0.2">
      <c r="A472" t="s">
        <v>92</v>
      </c>
      <c r="B472" t="s">
        <v>27</v>
      </c>
      <c r="C472" t="s">
        <v>104</v>
      </c>
      <c r="D472" t="s">
        <v>29</v>
      </c>
      <c r="E472" t="s">
        <v>93</v>
      </c>
      <c r="F472">
        <v>1</v>
      </c>
      <c r="G472" s="2">
        <v>42711</v>
      </c>
      <c r="H472" s="2">
        <v>42712</v>
      </c>
      <c r="I472" s="2">
        <v>42779</v>
      </c>
      <c r="J472">
        <v>953.30566666666664</v>
      </c>
      <c r="K472">
        <v>40.584100773840625</v>
      </c>
      <c r="L472">
        <v>14</v>
      </c>
      <c r="M472">
        <v>3.35</v>
      </c>
      <c r="N472">
        <v>4</v>
      </c>
      <c r="O472">
        <f t="shared" si="7"/>
        <v>0.83750000000000002</v>
      </c>
    </row>
    <row r="473" spans="1:15" x14ac:dyDescent="0.2">
      <c r="A473" t="s">
        <v>92</v>
      </c>
      <c r="B473" t="s">
        <v>27</v>
      </c>
      <c r="C473" t="s">
        <v>104</v>
      </c>
      <c r="D473" t="s">
        <v>29</v>
      </c>
      <c r="E473" t="s">
        <v>93</v>
      </c>
      <c r="F473">
        <v>2</v>
      </c>
      <c r="G473" s="2">
        <v>42711</v>
      </c>
      <c r="H473" s="2">
        <v>42712</v>
      </c>
      <c r="I473" s="2">
        <v>42779</v>
      </c>
      <c r="J473">
        <v>1371.0806666666667</v>
      </c>
      <c r="K473">
        <v>40.549030859282134</v>
      </c>
      <c r="L473">
        <v>12</v>
      </c>
      <c r="M473">
        <v>0.79200000000000004</v>
      </c>
      <c r="N473">
        <v>1</v>
      </c>
      <c r="O473">
        <f t="shared" si="7"/>
        <v>0.79200000000000004</v>
      </c>
    </row>
    <row r="474" spans="1:15" x14ac:dyDescent="0.2">
      <c r="A474" t="s">
        <v>92</v>
      </c>
      <c r="B474" t="s">
        <v>27</v>
      </c>
      <c r="C474" t="s">
        <v>104</v>
      </c>
      <c r="D474" t="s">
        <v>29</v>
      </c>
      <c r="E474" t="s">
        <v>93</v>
      </c>
      <c r="F474">
        <v>3</v>
      </c>
      <c r="G474" s="2">
        <v>42711</v>
      </c>
      <c r="H474" s="2">
        <v>42712</v>
      </c>
      <c r="I474" s="2">
        <v>42779</v>
      </c>
      <c r="J474">
        <v>1260.104</v>
      </c>
      <c r="K474">
        <v>52.993123738837006</v>
      </c>
      <c r="L474">
        <v>15</v>
      </c>
    </row>
    <row r="475" spans="1:15" x14ac:dyDescent="0.2">
      <c r="A475" t="s">
        <v>92</v>
      </c>
      <c r="B475" t="s">
        <v>27</v>
      </c>
      <c r="C475" t="s">
        <v>104</v>
      </c>
      <c r="D475" t="s">
        <v>29</v>
      </c>
      <c r="E475" t="s">
        <v>94</v>
      </c>
      <c r="F475">
        <v>1</v>
      </c>
      <c r="G475" s="2">
        <v>42711</v>
      </c>
      <c r="H475" s="2">
        <v>42712</v>
      </c>
      <c r="I475" s="2">
        <v>42779</v>
      </c>
      <c r="J475">
        <v>1200.6786666666667</v>
      </c>
      <c r="K475">
        <v>49.882083153674984</v>
      </c>
      <c r="L475">
        <v>9</v>
      </c>
      <c r="M475">
        <v>20.504000000000001</v>
      </c>
      <c r="N475">
        <v>20</v>
      </c>
      <c r="O475">
        <f t="shared" si="7"/>
        <v>1.0252000000000001</v>
      </c>
    </row>
    <row r="476" spans="1:15" x14ac:dyDescent="0.2">
      <c r="A476" t="s">
        <v>92</v>
      </c>
      <c r="B476" t="s">
        <v>27</v>
      </c>
      <c r="C476" t="s">
        <v>104</v>
      </c>
      <c r="D476" t="s">
        <v>29</v>
      </c>
      <c r="E476" t="s">
        <v>94</v>
      </c>
      <c r="F476">
        <v>2</v>
      </c>
      <c r="G476" s="2">
        <v>42711</v>
      </c>
      <c r="H476" s="2">
        <v>42712</v>
      </c>
      <c r="I476" s="2">
        <v>42779</v>
      </c>
      <c r="J476">
        <v>542.56600000000003</v>
      </c>
      <c r="K476">
        <v>53.3837494964529</v>
      </c>
      <c r="L476">
        <v>6</v>
      </c>
      <c r="M476">
        <v>44.966000000000001</v>
      </c>
      <c r="N476">
        <v>40</v>
      </c>
      <c r="O476">
        <f t="shared" si="7"/>
        <v>1.12415</v>
      </c>
    </row>
    <row r="477" spans="1:15" x14ac:dyDescent="0.2">
      <c r="A477" t="s">
        <v>92</v>
      </c>
      <c r="B477" t="s">
        <v>27</v>
      </c>
      <c r="C477" t="s">
        <v>104</v>
      </c>
      <c r="D477" t="s">
        <v>29</v>
      </c>
      <c r="E477" t="s">
        <v>94</v>
      </c>
      <c r="F477">
        <v>3</v>
      </c>
      <c r="G477" s="2">
        <v>42711</v>
      </c>
      <c r="H477" s="2">
        <v>42712</v>
      </c>
      <c r="I477" s="2">
        <v>42779</v>
      </c>
      <c r="J477">
        <v>279.06599999999997</v>
      </c>
      <c r="K477">
        <v>84.144663431068466</v>
      </c>
      <c r="L477">
        <v>11</v>
      </c>
    </row>
    <row r="478" spans="1:15" x14ac:dyDescent="0.2">
      <c r="A478" t="s">
        <v>92</v>
      </c>
      <c r="B478" t="s">
        <v>27</v>
      </c>
      <c r="C478" t="s">
        <v>104</v>
      </c>
      <c r="D478" t="s">
        <v>29</v>
      </c>
      <c r="E478" t="s">
        <v>95</v>
      </c>
      <c r="F478">
        <v>1</v>
      </c>
      <c r="G478" s="2">
        <v>42711</v>
      </c>
      <c r="H478" s="2">
        <v>42712</v>
      </c>
      <c r="I478" s="2">
        <v>42779</v>
      </c>
      <c r="J478">
        <v>422.25900000000001</v>
      </c>
      <c r="K478">
        <v>70.153141239133049</v>
      </c>
      <c r="L478">
        <v>8</v>
      </c>
    </row>
    <row r="479" spans="1:15" x14ac:dyDescent="0.2">
      <c r="A479" t="s">
        <v>92</v>
      </c>
      <c r="B479" t="s">
        <v>27</v>
      </c>
      <c r="C479" t="s">
        <v>104</v>
      </c>
      <c r="D479" t="s">
        <v>29</v>
      </c>
      <c r="E479" t="s">
        <v>95</v>
      </c>
      <c r="F479">
        <v>2</v>
      </c>
      <c r="G479" s="2">
        <v>42711</v>
      </c>
      <c r="H479" s="2">
        <v>42712</v>
      </c>
      <c r="I479" s="2">
        <v>42779</v>
      </c>
      <c r="J479">
        <v>579.04733333333331</v>
      </c>
      <c r="K479">
        <v>63.86635003328513</v>
      </c>
      <c r="L479">
        <v>13</v>
      </c>
    </row>
    <row r="480" spans="1:15" x14ac:dyDescent="0.2">
      <c r="A480" t="s">
        <v>92</v>
      </c>
      <c r="B480" t="s">
        <v>27</v>
      </c>
      <c r="C480" t="s">
        <v>104</v>
      </c>
      <c r="D480" t="s">
        <v>29</v>
      </c>
      <c r="E480" t="s">
        <v>101</v>
      </c>
      <c r="F480">
        <v>1</v>
      </c>
      <c r="G480" s="2">
        <v>42711</v>
      </c>
      <c r="H480" s="2">
        <v>42712</v>
      </c>
      <c r="I480" s="2">
        <v>42779</v>
      </c>
      <c r="J480">
        <v>251.31433333333334</v>
      </c>
      <c r="K480">
        <v>100.06839653029083</v>
      </c>
      <c r="L480">
        <v>15</v>
      </c>
    </row>
    <row r="481" spans="1:15" x14ac:dyDescent="0.2">
      <c r="A481" t="s">
        <v>92</v>
      </c>
      <c r="B481" t="s">
        <v>27</v>
      </c>
      <c r="C481" t="s">
        <v>104</v>
      </c>
      <c r="D481" t="s">
        <v>29</v>
      </c>
      <c r="E481" t="s">
        <v>101</v>
      </c>
      <c r="F481">
        <v>2</v>
      </c>
      <c r="G481" s="2">
        <v>42711</v>
      </c>
      <c r="H481" s="2">
        <v>42712</v>
      </c>
      <c r="I481" s="2">
        <v>42779</v>
      </c>
      <c r="J481">
        <v>454.41833333333329</v>
      </c>
      <c r="K481">
        <v>82.169761251579345</v>
      </c>
      <c r="L481">
        <v>11</v>
      </c>
    </row>
    <row r="482" spans="1:15" x14ac:dyDescent="0.2">
      <c r="A482" t="s">
        <v>92</v>
      </c>
      <c r="B482" t="s">
        <v>27</v>
      </c>
      <c r="C482" t="s">
        <v>105</v>
      </c>
      <c r="D482" t="s">
        <v>26</v>
      </c>
      <c r="E482" t="s">
        <v>96</v>
      </c>
      <c r="F482">
        <v>1</v>
      </c>
      <c r="G482" s="2">
        <v>42711</v>
      </c>
      <c r="H482" s="2">
        <v>42712</v>
      </c>
      <c r="I482" s="2">
        <v>42779</v>
      </c>
      <c r="J482">
        <v>103.71266666666668</v>
      </c>
      <c r="K482">
        <v>29.602727964153626</v>
      </c>
      <c r="L482">
        <v>17</v>
      </c>
    </row>
    <row r="483" spans="1:15" x14ac:dyDescent="0.2">
      <c r="A483" t="s">
        <v>92</v>
      </c>
      <c r="B483" t="s">
        <v>27</v>
      </c>
      <c r="C483" t="s">
        <v>105</v>
      </c>
      <c r="D483" t="s">
        <v>26</v>
      </c>
      <c r="E483" t="s">
        <v>96</v>
      </c>
      <c r="F483">
        <v>2</v>
      </c>
      <c r="G483" s="2">
        <v>42711</v>
      </c>
      <c r="H483" s="2">
        <v>42712</v>
      </c>
      <c r="I483" s="2">
        <v>42779</v>
      </c>
      <c r="J483">
        <v>132.87333333333333</v>
      </c>
      <c r="K483">
        <v>33.592411971002065</v>
      </c>
      <c r="L483">
        <v>14</v>
      </c>
    </row>
    <row r="484" spans="1:15" x14ac:dyDescent="0.2">
      <c r="A484" t="s">
        <v>92</v>
      </c>
      <c r="B484" t="s">
        <v>27</v>
      </c>
      <c r="C484" t="s">
        <v>105</v>
      </c>
      <c r="D484" t="s">
        <v>26</v>
      </c>
      <c r="E484" t="s">
        <v>96</v>
      </c>
      <c r="F484">
        <v>3</v>
      </c>
      <c r="G484" s="2">
        <v>42711</v>
      </c>
      <c r="H484" s="2">
        <v>42712</v>
      </c>
      <c r="I484" s="2">
        <v>42779</v>
      </c>
      <c r="J484">
        <v>102.36099999999999</v>
      </c>
      <c r="K484">
        <v>35.050369786415189</v>
      </c>
      <c r="L484">
        <v>18</v>
      </c>
    </row>
    <row r="485" spans="1:15" x14ac:dyDescent="0.2">
      <c r="A485" t="s">
        <v>92</v>
      </c>
      <c r="B485" t="s">
        <v>27</v>
      </c>
      <c r="C485" t="s">
        <v>105</v>
      </c>
      <c r="D485" t="s">
        <v>26</v>
      </c>
      <c r="E485" t="s">
        <v>93</v>
      </c>
      <c r="F485">
        <v>1</v>
      </c>
      <c r="G485" s="2">
        <v>42711</v>
      </c>
      <c r="H485" s="2">
        <v>42712</v>
      </c>
      <c r="I485" s="2">
        <v>42779</v>
      </c>
      <c r="J485">
        <v>1394.3289999999997</v>
      </c>
      <c r="K485">
        <v>52.742281320237716</v>
      </c>
      <c r="L485">
        <v>10</v>
      </c>
      <c r="M485">
        <v>3.3940000000000001</v>
      </c>
      <c r="N485">
        <v>5</v>
      </c>
      <c r="O485">
        <f t="shared" si="7"/>
        <v>0.67880000000000007</v>
      </c>
    </row>
    <row r="486" spans="1:15" x14ac:dyDescent="0.2">
      <c r="A486" t="s">
        <v>92</v>
      </c>
      <c r="B486" t="s">
        <v>27</v>
      </c>
      <c r="C486" t="s">
        <v>105</v>
      </c>
      <c r="D486" t="s">
        <v>26</v>
      </c>
      <c r="E486" t="s">
        <v>93</v>
      </c>
      <c r="F486">
        <v>2</v>
      </c>
      <c r="G486" s="2">
        <v>42711</v>
      </c>
      <c r="H486" s="2">
        <v>42712</v>
      </c>
      <c r="I486" s="2">
        <v>42779</v>
      </c>
      <c r="J486">
        <v>998.2886666666667</v>
      </c>
      <c r="K486">
        <v>46.411031468076068</v>
      </c>
      <c r="L486">
        <v>15</v>
      </c>
    </row>
    <row r="487" spans="1:15" x14ac:dyDescent="0.2">
      <c r="A487" t="s">
        <v>92</v>
      </c>
      <c r="B487" t="s">
        <v>27</v>
      </c>
      <c r="C487" t="s">
        <v>105</v>
      </c>
      <c r="D487" t="s">
        <v>26</v>
      </c>
      <c r="E487" t="s">
        <v>93</v>
      </c>
      <c r="F487">
        <v>3</v>
      </c>
      <c r="G487" s="2">
        <v>42711</v>
      </c>
      <c r="H487" s="2">
        <v>42712</v>
      </c>
      <c r="I487" s="2">
        <v>42779</v>
      </c>
      <c r="J487">
        <v>1743.5683333333334</v>
      </c>
      <c r="K487">
        <v>41.176036979824033</v>
      </c>
      <c r="L487">
        <v>19</v>
      </c>
    </row>
    <row r="488" spans="1:15" x14ac:dyDescent="0.2">
      <c r="A488" t="s">
        <v>92</v>
      </c>
      <c r="B488" t="s">
        <v>27</v>
      </c>
      <c r="C488" t="s">
        <v>105</v>
      </c>
      <c r="D488" t="s">
        <v>26</v>
      </c>
      <c r="E488" t="s">
        <v>94</v>
      </c>
      <c r="F488">
        <v>1</v>
      </c>
      <c r="G488" s="2">
        <v>42711</v>
      </c>
      <c r="H488" s="2">
        <v>42712</v>
      </c>
      <c r="I488" s="2">
        <v>42779</v>
      </c>
      <c r="J488">
        <v>406.3603333333333</v>
      </c>
      <c r="K488">
        <v>59.904808795870565</v>
      </c>
      <c r="L488">
        <v>21</v>
      </c>
      <c r="M488">
        <v>7.6360000000000001</v>
      </c>
      <c r="N488">
        <v>10</v>
      </c>
      <c r="O488">
        <f t="shared" si="7"/>
        <v>0.76360000000000006</v>
      </c>
    </row>
    <row r="489" spans="1:15" x14ac:dyDescent="0.2">
      <c r="A489" t="s">
        <v>92</v>
      </c>
      <c r="B489" t="s">
        <v>27</v>
      </c>
      <c r="C489" t="s">
        <v>105</v>
      </c>
      <c r="D489" t="s">
        <v>26</v>
      </c>
      <c r="E489" t="s">
        <v>94</v>
      </c>
      <c r="F489">
        <v>2</v>
      </c>
      <c r="G489" s="2">
        <v>42711</v>
      </c>
      <c r="H489" s="2">
        <v>42712</v>
      </c>
      <c r="I489" s="2">
        <v>42779</v>
      </c>
      <c r="J489">
        <v>515.86166666666668</v>
      </c>
      <c r="K489">
        <v>49.09180101181164</v>
      </c>
      <c r="L489">
        <v>17</v>
      </c>
      <c r="M489">
        <v>12.334</v>
      </c>
      <c r="N489">
        <v>10</v>
      </c>
      <c r="O489">
        <f t="shared" si="7"/>
        <v>1.2334000000000001</v>
      </c>
    </row>
    <row r="490" spans="1:15" x14ac:dyDescent="0.2">
      <c r="A490" t="s">
        <v>92</v>
      </c>
      <c r="B490" t="s">
        <v>27</v>
      </c>
      <c r="C490" t="s">
        <v>105</v>
      </c>
      <c r="D490" t="s">
        <v>26</v>
      </c>
      <c r="E490" t="s">
        <v>94</v>
      </c>
      <c r="F490">
        <v>3</v>
      </c>
      <c r="G490" s="2">
        <v>42711</v>
      </c>
      <c r="H490" s="2">
        <v>42712</v>
      </c>
      <c r="I490" s="2">
        <v>42779</v>
      </c>
      <c r="J490">
        <v>460.87300000000005</v>
      </c>
      <c r="K490">
        <v>51.785388388368538</v>
      </c>
      <c r="L490">
        <v>9</v>
      </c>
    </row>
    <row r="491" spans="1:15" x14ac:dyDescent="0.2">
      <c r="A491" t="s">
        <v>92</v>
      </c>
      <c r="B491" t="s">
        <v>27</v>
      </c>
      <c r="C491" t="s">
        <v>105</v>
      </c>
      <c r="D491" t="s">
        <v>26</v>
      </c>
      <c r="E491" t="s">
        <v>101</v>
      </c>
      <c r="F491">
        <v>1</v>
      </c>
      <c r="G491" s="2">
        <v>42711</v>
      </c>
      <c r="H491" s="2">
        <v>42712</v>
      </c>
      <c r="I491" s="2">
        <v>42779</v>
      </c>
      <c r="J491">
        <v>241.85133333333337</v>
      </c>
      <c r="K491">
        <v>66.259508022642677</v>
      </c>
      <c r="L491">
        <v>13</v>
      </c>
    </row>
    <row r="492" spans="1:15" x14ac:dyDescent="0.2">
      <c r="A492" t="s">
        <v>92</v>
      </c>
      <c r="B492" t="s">
        <v>27</v>
      </c>
      <c r="C492" t="s">
        <v>106</v>
      </c>
      <c r="D492" t="s">
        <v>22</v>
      </c>
      <c r="E492" t="s">
        <v>93</v>
      </c>
      <c r="F492">
        <v>1</v>
      </c>
      <c r="G492" s="2">
        <v>42711</v>
      </c>
      <c r="H492" s="2">
        <v>42712</v>
      </c>
      <c r="I492" s="2">
        <v>42779</v>
      </c>
      <c r="J492">
        <v>1071.1753333333334</v>
      </c>
      <c r="K492">
        <v>36.27136558392769</v>
      </c>
      <c r="L492">
        <v>20</v>
      </c>
      <c r="M492">
        <v>9.9920000000000009</v>
      </c>
      <c r="N492">
        <v>16</v>
      </c>
      <c r="O492">
        <f t="shared" si="7"/>
        <v>0.62450000000000006</v>
      </c>
    </row>
    <row r="493" spans="1:15" x14ac:dyDescent="0.2">
      <c r="A493" t="s">
        <v>92</v>
      </c>
      <c r="B493" t="s">
        <v>27</v>
      </c>
      <c r="C493" t="s">
        <v>106</v>
      </c>
      <c r="D493" t="s">
        <v>22</v>
      </c>
      <c r="E493" t="s">
        <v>93</v>
      </c>
      <c r="F493">
        <v>2</v>
      </c>
      <c r="G493" s="2">
        <v>42711</v>
      </c>
      <c r="H493" s="2">
        <v>42712</v>
      </c>
      <c r="I493" s="2">
        <v>42779</v>
      </c>
      <c r="J493">
        <v>1060.8173333333334</v>
      </c>
      <c r="K493">
        <v>40.387669233494059</v>
      </c>
      <c r="L493">
        <v>15</v>
      </c>
      <c r="M493">
        <v>25.634</v>
      </c>
      <c r="N493">
        <v>42</v>
      </c>
      <c r="O493">
        <f t="shared" si="7"/>
        <v>0.61033333333333339</v>
      </c>
    </row>
    <row r="494" spans="1:15" x14ac:dyDescent="0.2">
      <c r="A494" t="s">
        <v>92</v>
      </c>
      <c r="B494" t="s">
        <v>27</v>
      </c>
      <c r="C494" t="s">
        <v>106</v>
      </c>
      <c r="D494" t="s">
        <v>22</v>
      </c>
      <c r="E494" t="s">
        <v>93</v>
      </c>
      <c r="F494">
        <v>3</v>
      </c>
      <c r="G494" s="2">
        <v>42711</v>
      </c>
      <c r="H494" s="2">
        <v>42712</v>
      </c>
      <c r="I494" s="2">
        <v>42779</v>
      </c>
      <c r="J494">
        <v>711.1876666666667</v>
      </c>
      <c r="K494">
        <v>42.077345368630205</v>
      </c>
      <c r="L494">
        <v>14</v>
      </c>
      <c r="M494">
        <v>15.05</v>
      </c>
      <c r="N494">
        <v>27</v>
      </c>
      <c r="O494">
        <f t="shared" si="7"/>
        <v>0.55740740740740746</v>
      </c>
    </row>
    <row r="495" spans="1:15" x14ac:dyDescent="0.2">
      <c r="A495" t="s">
        <v>92</v>
      </c>
      <c r="B495" t="s">
        <v>27</v>
      </c>
      <c r="C495" t="s">
        <v>106</v>
      </c>
      <c r="D495" t="s">
        <v>22</v>
      </c>
      <c r="E495" t="s">
        <v>94</v>
      </c>
      <c r="F495">
        <v>1</v>
      </c>
      <c r="G495" s="2">
        <v>42711</v>
      </c>
      <c r="H495" s="2">
        <v>42712</v>
      </c>
      <c r="I495" s="2">
        <v>42780</v>
      </c>
      <c r="J495">
        <v>172.20133333333334</v>
      </c>
      <c r="K495">
        <v>72.873997934908076</v>
      </c>
      <c r="L495">
        <v>16</v>
      </c>
      <c r="M495">
        <v>4.67</v>
      </c>
      <c r="N495">
        <v>5</v>
      </c>
      <c r="O495">
        <f t="shared" si="7"/>
        <v>0.93399999999999994</v>
      </c>
    </row>
    <row r="496" spans="1:15" x14ac:dyDescent="0.2">
      <c r="A496" t="s">
        <v>92</v>
      </c>
      <c r="B496" t="s">
        <v>27</v>
      </c>
      <c r="C496" t="s">
        <v>106</v>
      </c>
      <c r="D496" t="s">
        <v>22</v>
      </c>
      <c r="E496" t="s">
        <v>94</v>
      </c>
      <c r="F496">
        <v>2</v>
      </c>
      <c r="G496" s="2">
        <v>42711</v>
      </c>
      <c r="H496" s="2">
        <v>42712</v>
      </c>
      <c r="I496" s="2">
        <v>42780</v>
      </c>
      <c r="J496">
        <v>166.68899999999999</v>
      </c>
      <c r="K496">
        <v>58.763289741004591</v>
      </c>
      <c r="L496">
        <v>7</v>
      </c>
      <c r="M496">
        <v>32.228000000000002</v>
      </c>
      <c r="N496">
        <v>40</v>
      </c>
      <c r="O496">
        <f t="shared" si="7"/>
        <v>0.80570000000000008</v>
      </c>
    </row>
    <row r="497" spans="1:15" x14ac:dyDescent="0.2">
      <c r="A497" t="s">
        <v>92</v>
      </c>
      <c r="B497" t="s">
        <v>27</v>
      </c>
      <c r="C497" t="s">
        <v>106</v>
      </c>
      <c r="D497" t="s">
        <v>22</v>
      </c>
      <c r="E497" t="s">
        <v>94</v>
      </c>
      <c r="F497">
        <v>3</v>
      </c>
      <c r="G497" s="2">
        <v>42711</v>
      </c>
      <c r="H497" s="2">
        <v>42712</v>
      </c>
      <c r="I497" s="2">
        <v>42780</v>
      </c>
      <c r="J497">
        <v>241.91799999999998</v>
      </c>
      <c r="K497">
        <v>55.446896372675646</v>
      </c>
      <c r="L497">
        <v>12</v>
      </c>
      <c r="M497">
        <v>9.8740000000000006</v>
      </c>
      <c r="N497">
        <v>10</v>
      </c>
      <c r="O497">
        <f t="shared" si="7"/>
        <v>0.98740000000000006</v>
      </c>
    </row>
    <row r="498" spans="1:15" x14ac:dyDescent="0.2">
      <c r="A498" t="s">
        <v>92</v>
      </c>
      <c r="B498" t="s">
        <v>27</v>
      </c>
      <c r="C498" t="s">
        <v>106</v>
      </c>
      <c r="D498" t="s">
        <v>22</v>
      </c>
      <c r="E498" t="s">
        <v>101</v>
      </c>
      <c r="F498">
        <v>1</v>
      </c>
      <c r="G498" s="2">
        <v>42711</v>
      </c>
      <c r="H498" s="2">
        <v>42712</v>
      </c>
      <c r="I498" s="2">
        <v>42780</v>
      </c>
      <c r="J498">
        <v>206.96933333333334</v>
      </c>
      <c r="K498">
        <v>89.353778140610942</v>
      </c>
      <c r="L498">
        <v>10</v>
      </c>
    </row>
    <row r="499" spans="1:15" x14ac:dyDescent="0.2">
      <c r="A499" t="s">
        <v>92</v>
      </c>
      <c r="B499" t="s">
        <v>27</v>
      </c>
      <c r="C499" t="s">
        <v>106</v>
      </c>
      <c r="D499" t="s">
        <v>22</v>
      </c>
      <c r="E499" t="s">
        <v>101</v>
      </c>
      <c r="F499">
        <v>2</v>
      </c>
      <c r="G499" s="2">
        <v>42711</v>
      </c>
      <c r="H499" s="2">
        <v>42712</v>
      </c>
      <c r="I499" s="2">
        <v>42780</v>
      </c>
      <c r="J499">
        <v>186.40566666666666</v>
      </c>
      <c r="K499">
        <v>67.356614216870256</v>
      </c>
      <c r="L499">
        <v>8</v>
      </c>
    </row>
    <row r="500" spans="1:15" x14ac:dyDescent="0.2">
      <c r="A500" t="s">
        <v>92</v>
      </c>
      <c r="B500" t="s">
        <v>27</v>
      </c>
      <c r="C500" t="s">
        <v>106</v>
      </c>
      <c r="D500" t="s">
        <v>22</v>
      </c>
      <c r="E500" t="s">
        <v>101</v>
      </c>
      <c r="F500">
        <v>3</v>
      </c>
      <c r="G500" s="2">
        <v>42711</v>
      </c>
      <c r="H500" s="2">
        <v>42712</v>
      </c>
      <c r="I500" s="2">
        <v>42780</v>
      </c>
      <c r="J500">
        <v>151.34266666666667</v>
      </c>
      <c r="K500">
        <v>85.46849842153371</v>
      </c>
      <c r="L500">
        <v>13</v>
      </c>
    </row>
    <row r="501" spans="1:15" x14ac:dyDescent="0.2">
      <c r="A501" t="s">
        <v>92</v>
      </c>
      <c r="B501" t="s">
        <v>27</v>
      </c>
      <c r="C501" t="s">
        <v>106</v>
      </c>
      <c r="D501" t="s">
        <v>22</v>
      </c>
      <c r="E501" t="s">
        <v>96</v>
      </c>
      <c r="F501">
        <v>1</v>
      </c>
      <c r="G501" s="2">
        <v>42711</v>
      </c>
      <c r="H501" s="2">
        <v>42712</v>
      </c>
      <c r="I501" s="2">
        <v>42780</v>
      </c>
      <c r="J501">
        <v>23.848333333333333</v>
      </c>
      <c r="K501">
        <v>33.976333417802813</v>
      </c>
      <c r="L501">
        <v>12</v>
      </c>
    </row>
    <row r="502" spans="1:15" x14ac:dyDescent="0.2">
      <c r="A502" t="s">
        <v>92</v>
      </c>
      <c r="B502" t="s">
        <v>27</v>
      </c>
      <c r="C502" t="s">
        <v>106</v>
      </c>
      <c r="D502" t="s">
        <v>22</v>
      </c>
      <c r="E502" t="s">
        <v>96</v>
      </c>
      <c r="F502">
        <v>2</v>
      </c>
      <c r="G502" s="2">
        <v>42711</v>
      </c>
      <c r="H502" s="2">
        <v>42712</v>
      </c>
      <c r="I502" s="2">
        <v>42780</v>
      </c>
      <c r="J502">
        <v>49.657333333333327</v>
      </c>
      <c r="K502">
        <v>31.595338919616182</v>
      </c>
      <c r="L502">
        <v>19</v>
      </c>
    </row>
    <row r="503" spans="1:15" x14ac:dyDescent="0.2">
      <c r="A503" t="s">
        <v>92</v>
      </c>
      <c r="B503" t="s">
        <v>27</v>
      </c>
      <c r="C503" t="s">
        <v>106</v>
      </c>
      <c r="D503" t="s">
        <v>22</v>
      </c>
      <c r="E503" t="s">
        <v>96</v>
      </c>
      <c r="F503">
        <v>3</v>
      </c>
      <c r="G503" s="2">
        <v>42711</v>
      </c>
      <c r="H503" s="2">
        <v>42712</v>
      </c>
      <c r="I503" s="2">
        <v>42780</v>
      </c>
      <c r="J503">
        <v>28.465333333333334</v>
      </c>
      <c r="K503">
        <v>36.679505166005733</v>
      </c>
      <c r="L503">
        <v>18</v>
      </c>
    </row>
    <row r="504" spans="1:15" x14ac:dyDescent="0.2">
      <c r="A504" t="s">
        <v>92</v>
      </c>
      <c r="B504" t="s">
        <v>27</v>
      </c>
      <c r="C504" t="s">
        <v>107</v>
      </c>
      <c r="D504" t="s">
        <v>17</v>
      </c>
      <c r="E504" t="s">
        <v>93</v>
      </c>
      <c r="F504">
        <v>1</v>
      </c>
      <c r="G504" s="2">
        <v>42711</v>
      </c>
      <c r="H504" s="2">
        <v>42712</v>
      </c>
      <c r="I504" s="2">
        <v>42780</v>
      </c>
      <c r="J504">
        <v>680.75166666666667</v>
      </c>
      <c r="K504">
        <v>31.513573144140356</v>
      </c>
      <c r="L504">
        <v>16</v>
      </c>
    </row>
    <row r="505" spans="1:15" x14ac:dyDescent="0.2">
      <c r="A505" t="s">
        <v>92</v>
      </c>
      <c r="B505" t="s">
        <v>27</v>
      </c>
      <c r="C505" t="s">
        <v>107</v>
      </c>
      <c r="D505" t="s">
        <v>17</v>
      </c>
      <c r="E505" t="s">
        <v>93</v>
      </c>
      <c r="F505">
        <v>2</v>
      </c>
      <c r="G505" s="2">
        <v>42711</v>
      </c>
      <c r="H505" s="2">
        <v>42712</v>
      </c>
      <c r="I505" s="2">
        <v>42780</v>
      </c>
      <c r="J505">
        <v>677.572</v>
      </c>
      <c r="K505">
        <v>35.763252466640417</v>
      </c>
      <c r="L505">
        <v>14</v>
      </c>
    </row>
    <row r="506" spans="1:15" x14ac:dyDescent="0.2">
      <c r="A506" t="s">
        <v>92</v>
      </c>
      <c r="B506" t="s">
        <v>27</v>
      </c>
      <c r="C506" t="s">
        <v>107</v>
      </c>
      <c r="D506" t="s">
        <v>17</v>
      </c>
      <c r="E506" t="s">
        <v>93</v>
      </c>
      <c r="F506">
        <v>3</v>
      </c>
      <c r="G506" s="2">
        <v>42711</v>
      </c>
      <c r="H506" s="2">
        <v>42712</v>
      </c>
      <c r="I506" s="2">
        <v>42780</v>
      </c>
      <c r="J506">
        <v>1047.1746666666668</v>
      </c>
      <c r="K506">
        <v>29.362605052028286</v>
      </c>
      <c r="L506">
        <v>23</v>
      </c>
    </row>
    <row r="507" spans="1:15" x14ac:dyDescent="0.2">
      <c r="A507" t="s">
        <v>92</v>
      </c>
      <c r="B507" t="s">
        <v>27</v>
      </c>
      <c r="C507" t="s">
        <v>107</v>
      </c>
      <c r="D507" t="s">
        <v>17</v>
      </c>
      <c r="E507" t="s">
        <v>96</v>
      </c>
      <c r="F507">
        <v>1</v>
      </c>
      <c r="G507" s="2">
        <v>42711</v>
      </c>
      <c r="H507" s="2">
        <v>42712</v>
      </c>
      <c r="I507" s="2">
        <v>42780</v>
      </c>
      <c r="J507">
        <v>37.423999999999999</v>
      </c>
      <c r="K507">
        <v>31.3995567532065</v>
      </c>
      <c r="L507">
        <v>14</v>
      </c>
    </row>
    <row r="508" spans="1:15" x14ac:dyDescent="0.2">
      <c r="A508" t="s">
        <v>92</v>
      </c>
      <c r="B508" t="s">
        <v>27</v>
      </c>
      <c r="C508" t="s">
        <v>107</v>
      </c>
      <c r="D508" t="s">
        <v>17</v>
      </c>
      <c r="E508" t="s">
        <v>96</v>
      </c>
      <c r="F508">
        <v>2</v>
      </c>
      <c r="G508" s="2">
        <v>42711</v>
      </c>
      <c r="H508" s="2">
        <v>42712</v>
      </c>
      <c r="I508" s="2">
        <v>42780</v>
      </c>
      <c r="J508">
        <v>42.050666666666672</v>
      </c>
      <c r="K508">
        <v>29.395655371613387</v>
      </c>
      <c r="L508">
        <v>14</v>
      </c>
    </row>
    <row r="509" spans="1:15" x14ac:dyDescent="0.2">
      <c r="A509" t="s">
        <v>92</v>
      </c>
      <c r="B509" t="s">
        <v>27</v>
      </c>
      <c r="C509" t="s">
        <v>107</v>
      </c>
      <c r="D509" t="s">
        <v>17</v>
      </c>
      <c r="E509" t="s">
        <v>94</v>
      </c>
      <c r="F509">
        <v>1</v>
      </c>
      <c r="G509" s="2">
        <v>42711</v>
      </c>
      <c r="H509" s="2">
        <v>42712</v>
      </c>
      <c r="I509" s="2">
        <v>42780</v>
      </c>
      <c r="J509">
        <v>228.12300000000002</v>
      </c>
      <c r="K509">
        <v>59.089546648059887</v>
      </c>
      <c r="L509">
        <v>10</v>
      </c>
      <c r="M509">
        <v>5.9039999999999999</v>
      </c>
      <c r="N509">
        <v>10</v>
      </c>
      <c r="O509">
        <f t="shared" si="7"/>
        <v>0.59040000000000004</v>
      </c>
    </row>
    <row r="510" spans="1:15" x14ac:dyDescent="0.2">
      <c r="A510" t="s">
        <v>92</v>
      </c>
      <c r="B510" t="s">
        <v>27</v>
      </c>
      <c r="C510" t="s">
        <v>107</v>
      </c>
      <c r="D510" t="s">
        <v>17</v>
      </c>
      <c r="E510" t="s">
        <v>94</v>
      </c>
      <c r="F510">
        <v>2</v>
      </c>
      <c r="G510" s="2">
        <v>42711</v>
      </c>
      <c r="H510" s="2">
        <v>42712</v>
      </c>
      <c r="I510" s="2">
        <v>42780</v>
      </c>
      <c r="J510">
        <v>262.81466666666665</v>
      </c>
      <c r="K510">
        <v>64.658754945382498</v>
      </c>
      <c r="L510">
        <v>10</v>
      </c>
      <c r="M510">
        <v>31.524000000000001</v>
      </c>
      <c r="N510">
        <v>40</v>
      </c>
      <c r="O510">
        <f t="shared" si="7"/>
        <v>0.78810000000000002</v>
      </c>
    </row>
    <row r="511" spans="1:15" x14ac:dyDescent="0.2">
      <c r="A511" t="s">
        <v>92</v>
      </c>
      <c r="B511" t="s">
        <v>27</v>
      </c>
      <c r="C511" t="s">
        <v>107</v>
      </c>
      <c r="D511" t="s">
        <v>17</v>
      </c>
      <c r="E511" t="s">
        <v>94</v>
      </c>
      <c r="F511">
        <v>3</v>
      </c>
      <c r="G511" s="2">
        <v>42711</v>
      </c>
      <c r="H511" s="2">
        <v>42712</v>
      </c>
      <c r="I511" s="2">
        <v>42780</v>
      </c>
      <c r="J511">
        <v>220.202</v>
      </c>
      <c r="K511">
        <v>57.958188324300352</v>
      </c>
      <c r="L511">
        <v>15</v>
      </c>
    </row>
    <row r="512" spans="1:15" x14ac:dyDescent="0.2">
      <c r="A512" t="s">
        <v>92</v>
      </c>
      <c r="B512" t="s">
        <v>27</v>
      </c>
      <c r="C512" t="s">
        <v>107</v>
      </c>
      <c r="D512" t="s">
        <v>17</v>
      </c>
      <c r="E512" t="s">
        <v>101</v>
      </c>
      <c r="F512">
        <v>1</v>
      </c>
      <c r="G512" s="2">
        <v>42711</v>
      </c>
      <c r="H512" s="2">
        <v>42712</v>
      </c>
      <c r="I512" s="2">
        <v>42780</v>
      </c>
      <c r="J512">
        <v>173.65833333333333</v>
      </c>
      <c r="K512">
        <v>73.040323447660469</v>
      </c>
      <c r="L512">
        <v>15</v>
      </c>
    </row>
    <row r="513" spans="1:15" x14ac:dyDescent="0.2">
      <c r="A513" t="s">
        <v>92</v>
      </c>
      <c r="B513" t="s">
        <v>27</v>
      </c>
      <c r="C513" t="s">
        <v>107</v>
      </c>
      <c r="D513" t="s">
        <v>17</v>
      </c>
      <c r="E513" t="s">
        <v>101</v>
      </c>
      <c r="F513">
        <v>2</v>
      </c>
      <c r="G513" s="2">
        <v>42711</v>
      </c>
      <c r="H513" s="2">
        <v>42712</v>
      </c>
      <c r="I513" s="2">
        <v>42780</v>
      </c>
      <c r="J513">
        <v>183.95866666666666</v>
      </c>
      <c r="K513">
        <v>78.009930451547163</v>
      </c>
      <c r="L513">
        <v>15</v>
      </c>
    </row>
    <row r="514" spans="1:15" x14ac:dyDescent="0.2">
      <c r="A514" t="s">
        <v>92</v>
      </c>
      <c r="B514" t="s">
        <v>33</v>
      </c>
      <c r="C514" t="s">
        <v>109</v>
      </c>
      <c r="D514" t="s">
        <v>23</v>
      </c>
      <c r="E514" t="s">
        <v>94</v>
      </c>
      <c r="F514">
        <v>1</v>
      </c>
      <c r="G514" s="2">
        <v>42713</v>
      </c>
      <c r="H514" s="2">
        <v>42715</v>
      </c>
      <c r="I514" s="2">
        <v>42780</v>
      </c>
      <c r="J514">
        <v>478.98066666666665</v>
      </c>
      <c r="K514">
        <v>44.384517731435132</v>
      </c>
      <c r="L514">
        <v>6</v>
      </c>
      <c r="M514">
        <v>26.01</v>
      </c>
      <c r="N514">
        <v>30</v>
      </c>
      <c r="O514">
        <f t="shared" si="7"/>
        <v>0.8670000000000001</v>
      </c>
    </row>
    <row r="515" spans="1:15" x14ac:dyDescent="0.2">
      <c r="A515" t="s">
        <v>92</v>
      </c>
      <c r="B515" t="s">
        <v>33</v>
      </c>
      <c r="C515" t="s">
        <v>109</v>
      </c>
      <c r="D515" t="s">
        <v>23</v>
      </c>
      <c r="E515" t="s">
        <v>94</v>
      </c>
      <c r="F515">
        <v>2</v>
      </c>
      <c r="G515" s="2">
        <v>42713</v>
      </c>
      <c r="H515" s="2">
        <v>42715</v>
      </c>
      <c r="I515" s="2">
        <v>42780</v>
      </c>
      <c r="J515">
        <v>500.22933333333339</v>
      </c>
      <c r="K515">
        <v>58.072507952132632</v>
      </c>
      <c r="L515">
        <v>14</v>
      </c>
      <c r="M515">
        <v>19.053999999999998</v>
      </c>
      <c r="N515">
        <v>30</v>
      </c>
      <c r="O515">
        <f t="shared" ref="O515:O573" si="8">M515/N515</f>
        <v>0.63513333333333333</v>
      </c>
    </row>
    <row r="516" spans="1:15" x14ac:dyDescent="0.2">
      <c r="A516" t="s">
        <v>92</v>
      </c>
      <c r="B516" t="s">
        <v>33</v>
      </c>
      <c r="C516" t="s">
        <v>109</v>
      </c>
      <c r="D516" t="s">
        <v>23</v>
      </c>
      <c r="E516" t="s">
        <v>94</v>
      </c>
      <c r="F516">
        <v>3</v>
      </c>
      <c r="G516" s="2">
        <v>42713</v>
      </c>
      <c r="H516" s="2">
        <v>42715</v>
      </c>
      <c r="I516" s="2">
        <v>42780</v>
      </c>
      <c r="J516">
        <v>313.05333333333334</v>
      </c>
      <c r="K516">
        <v>59.890196574631837</v>
      </c>
      <c r="L516">
        <v>6</v>
      </c>
      <c r="M516">
        <v>25.888000000000002</v>
      </c>
      <c r="N516">
        <v>35</v>
      </c>
      <c r="O516">
        <f t="shared" si="8"/>
        <v>0.7396571428571429</v>
      </c>
    </row>
    <row r="517" spans="1:15" x14ac:dyDescent="0.2">
      <c r="A517" t="s">
        <v>92</v>
      </c>
      <c r="B517" t="s">
        <v>33</v>
      </c>
      <c r="C517" t="s">
        <v>109</v>
      </c>
      <c r="D517" t="s">
        <v>23</v>
      </c>
      <c r="E517" t="s">
        <v>93</v>
      </c>
      <c r="F517">
        <v>1</v>
      </c>
      <c r="G517" s="2">
        <v>42713</v>
      </c>
      <c r="H517" s="2">
        <v>42715</v>
      </c>
      <c r="I517" s="2">
        <v>42780</v>
      </c>
      <c r="J517">
        <v>1059.4463333333333</v>
      </c>
      <c r="K517">
        <v>42.850624173626045</v>
      </c>
      <c r="L517">
        <v>11</v>
      </c>
      <c r="M517">
        <v>17.096</v>
      </c>
      <c r="N517">
        <v>22</v>
      </c>
      <c r="O517">
        <f t="shared" si="8"/>
        <v>0.77709090909090905</v>
      </c>
    </row>
    <row r="518" spans="1:15" x14ac:dyDescent="0.2">
      <c r="A518" t="s">
        <v>92</v>
      </c>
      <c r="B518" t="s">
        <v>33</v>
      </c>
      <c r="C518" t="s">
        <v>109</v>
      </c>
      <c r="D518" t="s">
        <v>23</v>
      </c>
      <c r="E518" t="s">
        <v>93</v>
      </c>
      <c r="F518">
        <v>2</v>
      </c>
      <c r="G518" s="2">
        <v>42713</v>
      </c>
      <c r="H518" s="2">
        <v>42715</v>
      </c>
      <c r="I518" s="2">
        <v>42780</v>
      </c>
      <c r="J518">
        <v>1575.9746666666667</v>
      </c>
      <c r="K518">
        <v>42.179158614446827</v>
      </c>
      <c r="L518">
        <v>13</v>
      </c>
      <c r="M518">
        <v>17.744</v>
      </c>
      <c r="N518">
        <v>29</v>
      </c>
      <c r="O518">
        <f t="shared" si="8"/>
        <v>0.6118620689655172</v>
      </c>
    </row>
    <row r="519" spans="1:15" x14ac:dyDescent="0.2">
      <c r="A519" t="s">
        <v>92</v>
      </c>
      <c r="B519" t="s">
        <v>33</v>
      </c>
      <c r="C519" t="s">
        <v>109</v>
      </c>
      <c r="D519" t="s">
        <v>23</v>
      </c>
      <c r="E519" t="s">
        <v>93</v>
      </c>
      <c r="F519">
        <v>3</v>
      </c>
      <c r="G519" s="2">
        <v>42713</v>
      </c>
      <c r="H519" s="2">
        <v>42715</v>
      </c>
      <c r="I519" s="2">
        <v>42780</v>
      </c>
      <c r="J519">
        <v>1185.3606666666667</v>
      </c>
      <c r="K519">
        <v>43.882667364699103</v>
      </c>
      <c r="L519">
        <v>19</v>
      </c>
      <c r="M519">
        <v>7.1260000000000003</v>
      </c>
      <c r="N519">
        <v>15</v>
      </c>
      <c r="O519">
        <f t="shared" si="8"/>
        <v>0.47506666666666669</v>
      </c>
    </row>
    <row r="520" spans="1:15" x14ac:dyDescent="0.2">
      <c r="A520" t="s">
        <v>92</v>
      </c>
      <c r="B520" t="s">
        <v>33</v>
      </c>
      <c r="C520" t="s">
        <v>109</v>
      </c>
      <c r="D520" t="s">
        <v>23</v>
      </c>
      <c r="E520" t="s">
        <v>96</v>
      </c>
      <c r="F520">
        <v>1</v>
      </c>
      <c r="G520" s="2">
        <v>42713</v>
      </c>
      <c r="H520" s="2">
        <v>42715</v>
      </c>
      <c r="I520" s="2">
        <v>42780</v>
      </c>
      <c r="J520">
        <v>59.510666666666673</v>
      </c>
      <c r="K520">
        <v>46.370163339667698</v>
      </c>
      <c r="L520">
        <v>13</v>
      </c>
    </row>
    <row r="521" spans="1:15" x14ac:dyDescent="0.2">
      <c r="A521" t="s">
        <v>92</v>
      </c>
      <c r="B521" t="s">
        <v>33</v>
      </c>
      <c r="C521" t="s">
        <v>109</v>
      </c>
      <c r="D521" t="s">
        <v>23</v>
      </c>
      <c r="E521" t="s">
        <v>101</v>
      </c>
      <c r="F521">
        <v>1</v>
      </c>
      <c r="G521" s="2">
        <v>42713</v>
      </c>
      <c r="H521" s="2">
        <v>42715</v>
      </c>
      <c r="I521" s="2">
        <v>42780</v>
      </c>
      <c r="J521">
        <v>255.69366666666664</v>
      </c>
      <c r="K521">
        <v>94.704155156151089</v>
      </c>
      <c r="L521">
        <v>13</v>
      </c>
    </row>
    <row r="522" spans="1:15" x14ac:dyDescent="0.2">
      <c r="A522" t="s">
        <v>92</v>
      </c>
      <c r="B522" t="s">
        <v>33</v>
      </c>
      <c r="C522" t="s">
        <v>109</v>
      </c>
      <c r="D522" t="s">
        <v>23</v>
      </c>
      <c r="E522" t="s">
        <v>95</v>
      </c>
      <c r="F522">
        <v>1</v>
      </c>
      <c r="G522" s="2">
        <v>42713</v>
      </c>
      <c r="H522" s="2">
        <v>42715</v>
      </c>
      <c r="I522" s="2">
        <v>42780</v>
      </c>
      <c r="J522">
        <v>347.59199999999993</v>
      </c>
      <c r="K522">
        <v>77.996936683748288</v>
      </c>
      <c r="L522">
        <v>4</v>
      </c>
      <c r="M522">
        <v>4.4020000000000001</v>
      </c>
      <c r="N522">
        <v>7</v>
      </c>
      <c r="O522">
        <f t="shared" si="8"/>
        <v>0.62885714285714289</v>
      </c>
    </row>
    <row r="523" spans="1:15" x14ac:dyDescent="0.2">
      <c r="A523" t="s">
        <v>92</v>
      </c>
      <c r="B523" t="s">
        <v>33</v>
      </c>
      <c r="C523" t="s">
        <v>109</v>
      </c>
      <c r="D523" t="s">
        <v>23</v>
      </c>
      <c r="E523" t="s">
        <v>95</v>
      </c>
      <c r="F523">
        <v>2</v>
      </c>
      <c r="G523" s="2">
        <v>42713</v>
      </c>
      <c r="H523" s="2">
        <v>42715</v>
      </c>
      <c r="I523" s="2">
        <v>42780</v>
      </c>
      <c r="J523">
        <v>525.69600000000003</v>
      </c>
      <c r="K523">
        <v>89.877844928879526</v>
      </c>
      <c r="L523">
        <v>9</v>
      </c>
      <c r="M523">
        <v>5.3140000000000001</v>
      </c>
      <c r="N523">
        <v>14</v>
      </c>
      <c r="O523">
        <f t="shared" si="8"/>
        <v>0.37957142857142856</v>
      </c>
    </row>
    <row r="524" spans="1:15" x14ac:dyDescent="0.2">
      <c r="A524" t="s">
        <v>92</v>
      </c>
      <c r="B524" t="s">
        <v>33</v>
      </c>
      <c r="C524" t="s">
        <v>110</v>
      </c>
      <c r="D524" t="s">
        <v>10</v>
      </c>
      <c r="E524" t="s">
        <v>96</v>
      </c>
      <c r="F524">
        <v>1</v>
      </c>
      <c r="G524" s="2">
        <v>42713</v>
      </c>
      <c r="H524" s="2">
        <v>42715</v>
      </c>
      <c r="I524" s="2">
        <v>42780</v>
      </c>
      <c r="J524">
        <v>41.022666666666666</v>
      </c>
      <c r="K524">
        <v>50.9957577024432</v>
      </c>
      <c r="L524">
        <v>12</v>
      </c>
    </row>
    <row r="525" spans="1:15" x14ac:dyDescent="0.2">
      <c r="A525" t="s">
        <v>92</v>
      </c>
      <c r="B525" t="s">
        <v>33</v>
      </c>
      <c r="C525" t="s">
        <v>110</v>
      </c>
      <c r="D525" t="s">
        <v>10</v>
      </c>
      <c r="E525" t="s">
        <v>96</v>
      </c>
      <c r="F525">
        <v>2</v>
      </c>
      <c r="G525" s="2">
        <v>42713</v>
      </c>
      <c r="H525" s="2">
        <v>42715</v>
      </c>
      <c r="I525" s="2">
        <v>42780</v>
      </c>
      <c r="J525">
        <v>33.692</v>
      </c>
      <c r="K525">
        <v>50.936306517873781</v>
      </c>
      <c r="L525">
        <v>11</v>
      </c>
    </row>
    <row r="526" spans="1:15" x14ac:dyDescent="0.2">
      <c r="A526" t="s">
        <v>92</v>
      </c>
      <c r="B526" t="s">
        <v>33</v>
      </c>
      <c r="C526" t="s">
        <v>110</v>
      </c>
      <c r="D526" t="s">
        <v>10</v>
      </c>
      <c r="E526" t="s">
        <v>96</v>
      </c>
      <c r="F526">
        <v>3</v>
      </c>
      <c r="G526" s="2">
        <v>42713</v>
      </c>
      <c r="H526" s="2">
        <v>42715</v>
      </c>
      <c r="I526" s="2">
        <v>42780</v>
      </c>
      <c r="J526">
        <v>52.70366666666667</v>
      </c>
      <c r="K526">
        <v>46.474632826255494</v>
      </c>
      <c r="L526">
        <v>16</v>
      </c>
    </row>
    <row r="527" spans="1:15" x14ac:dyDescent="0.2">
      <c r="A527" t="s">
        <v>92</v>
      </c>
      <c r="B527" t="s">
        <v>33</v>
      </c>
      <c r="C527" t="s">
        <v>110</v>
      </c>
      <c r="D527" t="s">
        <v>10</v>
      </c>
      <c r="E527" t="s">
        <v>93</v>
      </c>
      <c r="F527">
        <v>1</v>
      </c>
      <c r="G527" s="2">
        <v>42713</v>
      </c>
      <c r="H527" s="2">
        <v>42715</v>
      </c>
      <c r="I527" s="2">
        <v>42780</v>
      </c>
      <c r="J527">
        <v>901.17300000000012</v>
      </c>
      <c r="K527">
        <v>44.649782389918379</v>
      </c>
      <c r="L527">
        <v>14</v>
      </c>
      <c r="M527">
        <v>16.042000000000002</v>
      </c>
      <c r="N527">
        <v>14</v>
      </c>
      <c r="O527">
        <f t="shared" si="8"/>
        <v>1.1458571428571429</v>
      </c>
    </row>
    <row r="528" spans="1:15" x14ac:dyDescent="0.2">
      <c r="A528" t="s">
        <v>92</v>
      </c>
      <c r="B528" t="s">
        <v>33</v>
      </c>
      <c r="C528" t="s">
        <v>110</v>
      </c>
      <c r="D528" t="s">
        <v>10</v>
      </c>
      <c r="E528" t="s">
        <v>93</v>
      </c>
      <c r="F528">
        <v>2</v>
      </c>
      <c r="G528" s="2">
        <v>42713</v>
      </c>
      <c r="H528" s="2">
        <v>42715</v>
      </c>
      <c r="I528" s="2">
        <v>42780</v>
      </c>
      <c r="J528">
        <v>535.89233333333334</v>
      </c>
      <c r="K528">
        <v>45.032048465091378</v>
      </c>
      <c r="L528">
        <v>11</v>
      </c>
      <c r="M528">
        <v>17.494</v>
      </c>
      <c r="N528">
        <v>29</v>
      </c>
      <c r="O528">
        <f t="shared" si="8"/>
        <v>0.60324137931034483</v>
      </c>
    </row>
    <row r="529" spans="1:15" x14ac:dyDescent="0.2">
      <c r="A529" t="s">
        <v>92</v>
      </c>
      <c r="B529" t="s">
        <v>33</v>
      </c>
      <c r="C529" t="s">
        <v>110</v>
      </c>
      <c r="D529" t="s">
        <v>10</v>
      </c>
      <c r="E529" t="s">
        <v>93</v>
      </c>
      <c r="F529">
        <v>3</v>
      </c>
      <c r="G529" s="2">
        <v>42713</v>
      </c>
      <c r="H529" s="2">
        <v>42715</v>
      </c>
      <c r="I529" s="2">
        <v>42780</v>
      </c>
      <c r="J529">
        <v>709.92166666666662</v>
      </c>
      <c r="K529">
        <v>37.046680606072947</v>
      </c>
      <c r="L529">
        <v>14</v>
      </c>
      <c r="M529">
        <v>24.416</v>
      </c>
      <c r="N529">
        <v>33</v>
      </c>
      <c r="O529">
        <f t="shared" si="8"/>
        <v>0.73987878787878791</v>
      </c>
    </row>
    <row r="530" spans="1:15" x14ac:dyDescent="0.2">
      <c r="A530" t="s">
        <v>92</v>
      </c>
      <c r="B530" t="s">
        <v>33</v>
      </c>
      <c r="C530" t="s">
        <v>110</v>
      </c>
      <c r="D530" t="s">
        <v>10</v>
      </c>
      <c r="E530" t="s">
        <v>94</v>
      </c>
      <c r="F530">
        <v>1</v>
      </c>
      <c r="G530" s="2">
        <v>42713</v>
      </c>
      <c r="H530" s="2">
        <v>42715</v>
      </c>
      <c r="I530" s="2">
        <v>42780</v>
      </c>
      <c r="J530">
        <v>466.71866666666665</v>
      </c>
      <c r="K530">
        <v>66.042347935734213</v>
      </c>
      <c r="L530">
        <v>19</v>
      </c>
      <c r="M530">
        <v>7.6360000000000001</v>
      </c>
      <c r="N530">
        <v>10</v>
      </c>
      <c r="O530">
        <f t="shared" si="8"/>
        <v>0.76360000000000006</v>
      </c>
    </row>
    <row r="531" spans="1:15" x14ac:dyDescent="0.2">
      <c r="A531" t="s">
        <v>92</v>
      </c>
      <c r="B531" t="s">
        <v>33</v>
      </c>
      <c r="C531" t="s">
        <v>110</v>
      </c>
      <c r="D531" t="s">
        <v>10</v>
      </c>
      <c r="E531" t="s">
        <v>94</v>
      </c>
      <c r="F531">
        <v>2</v>
      </c>
      <c r="G531" s="2">
        <v>42713</v>
      </c>
      <c r="H531" s="2">
        <v>42715</v>
      </c>
      <c r="I531" s="2">
        <v>42780</v>
      </c>
      <c r="J531">
        <v>199.11466666666669</v>
      </c>
      <c r="K531">
        <v>78.084220775288031</v>
      </c>
      <c r="L531">
        <v>17</v>
      </c>
      <c r="M531">
        <v>29.018000000000001</v>
      </c>
      <c r="N531">
        <v>30</v>
      </c>
      <c r="O531">
        <f t="shared" si="8"/>
        <v>0.96726666666666672</v>
      </c>
    </row>
    <row r="532" spans="1:15" x14ac:dyDescent="0.2">
      <c r="A532" t="s">
        <v>92</v>
      </c>
      <c r="B532" t="s">
        <v>33</v>
      </c>
      <c r="C532" t="s">
        <v>110</v>
      </c>
      <c r="D532" t="s">
        <v>10</v>
      </c>
      <c r="E532" t="s">
        <v>94</v>
      </c>
      <c r="F532">
        <v>3</v>
      </c>
      <c r="G532" s="2">
        <v>42713</v>
      </c>
      <c r="H532" s="2">
        <v>42715</v>
      </c>
      <c r="I532" s="2">
        <v>42780</v>
      </c>
      <c r="J532">
        <v>314.262</v>
      </c>
      <c r="K532">
        <v>74.380447081215863</v>
      </c>
      <c r="L532">
        <v>9</v>
      </c>
    </row>
    <row r="533" spans="1:15" x14ac:dyDescent="0.2">
      <c r="A533" t="s">
        <v>92</v>
      </c>
      <c r="B533" t="s">
        <v>33</v>
      </c>
      <c r="C533" t="s">
        <v>110</v>
      </c>
      <c r="D533" t="s">
        <v>10</v>
      </c>
      <c r="E533" t="s">
        <v>95</v>
      </c>
      <c r="F533">
        <v>1</v>
      </c>
      <c r="G533" s="2">
        <v>42713</v>
      </c>
      <c r="H533" s="2">
        <v>42715</v>
      </c>
      <c r="I533" s="2">
        <v>42780</v>
      </c>
      <c r="J533">
        <v>245.63066666666668</v>
      </c>
      <c r="K533">
        <v>81.619864449874669</v>
      </c>
      <c r="L533">
        <v>7</v>
      </c>
      <c r="M533">
        <v>2.782</v>
      </c>
      <c r="N533">
        <v>14</v>
      </c>
      <c r="O533">
        <f t="shared" si="8"/>
        <v>0.1987142857142857</v>
      </c>
    </row>
    <row r="534" spans="1:15" x14ac:dyDescent="0.2">
      <c r="A534" t="s">
        <v>92</v>
      </c>
      <c r="B534" t="s">
        <v>33</v>
      </c>
      <c r="C534" t="s">
        <v>110</v>
      </c>
      <c r="D534" t="s">
        <v>10</v>
      </c>
      <c r="E534" t="s">
        <v>101</v>
      </c>
      <c r="F534">
        <v>1</v>
      </c>
      <c r="G534" s="2">
        <v>42713</v>
      </c>
      <c r="H534" s="2">
        <v>42715</v>
      </c>
      <c r="I534" s="2">
        <v>42780</v>
      </c>
      <c r="J534">
        <v>197.70600000000002</v>
      </c>
      <c r="K534">
        <v>82.229654742801586</v>
      </c>
      <c r="L534">
        <v>13</v>
      </c>
    </row>
    <row r="535" spans="1:15" x14ac:dyDescent="0.2">
      <c r="A535" t="s">
        <v>92</v>
      </c>
      <c r="B535" t="s">
        <v>33</v>
      </c>
      <c r="C535" t="s">
        <v>110</v>
      </c>
      <c r="D535" t="s">
        <v>10</v>
      </c>
      <c r="E535" t="s">
        <v>101</v>
      </c>
      <c r="F535">
        <v>2</v>
      </c>
      <c r="G535" s="2">
        <v>42713</v>
      </c>
      <c r="H535" s="2">
        <v>42715</v>
      </c>
      <c r="I535" s="2">
        <v>42780</v>
      </c>
      <c r="J535">
        <v>213.55699999999999</v>
      </c>
      <c r="K535">
        <v>77.371623473579817</v>
      </c>
      <c r="L535">
        <v>11</v>
      </c>
    </row>
    <row r="536" spans="1:15" x14ac:dyDescent="0.2">
      <c r="A536" t="s">
        <v>92</v>
      </c>
      <c r="B536" t="s">
        <v>33</v>
      </c>
      <c r="C536" t="s">
        <v>111</v>
      </c>
      <c r="D536" t="s">
        <v>26</v>
      </c>
      <c r="E536" t="s">
        <v>96</v>
      </c>
      <c r="F536">
        <v>1</v>
      </c>
      <c r="G536" s="2">
        <v>42713</v>
      </c>
      <c r="H536" s="2">
        <v>42715</v>
      </c>
      <c r="I536" s="2">
        <v>42780</v>
      </c>
      <c r="J536">
        <v>110.12966666666667</v>
      </c>
      <c r="K536">
        <v>42.422500269913201</v>
      </c>
      <c r="L536">
        <v>14</v>
      </c>
    </row>
    <row r="537" spans="1:15" x14ac:dyDescent="0.2">
      <c r="A537" t="s">
        <v>92</v>
      </c>
      <c r="B537" t="s">
        <v>33</v>
      </c>
      <c r="C537" t="s">
        <v>111</v>
      </c>
      <c r="D537" t="s">
        <v>26</v>
      </c>
      <c r="E537" t="s">
        <v>96</v>
      </c>
      <c r="F537">
        <v>2</v>
      </c>
      <c r="G537" s="2">
        <v>42713</v>
      </c>
      <c r="H537" s="2">
        <v>42715</v>
      </c>
      <c r="I537" s="2">
        <v>42780</v>
      </c>
      <c r="J537">
        <v>48.724666666666657</v>
      </c>
      <c r="K537">
        <v>34.728449333344642</v>
      </c>
      <c r="L537">
        <v>15</v>
      </c>
    </row>
    <row r="538" spans="1:15" x14ac:dyDescent="0.2">
      <c r="A538" t="s">
        <v>92</v>
      </c>
      <c r="B538" t="s">
        <v>33</v>
      </c>
      <c r="C538" t="s">
        <v>111</v>
      </c>
      <c r="D538" t="s">
        <v>26</v>
      </c>
      <c r="E538" t="s">
        <v>93</v>
      </c>
      <c r="F538">
        <v>1</v>
      </c>
      <c r="G538" s="2">
        <v>42713</v>
      </c>
      <c r="H538" s="2">
        <v>42715</v>
      </c>
      <c r="I538" s="2">
        <v>42780</v>
      </c>
      <c r="J538">
        <v>1202.3353333333334</v>
      </c>
      <c r="K538">
        <v>50.666313034241789</v>
      </c>
      <c r="L538">
        <v>7</v>
      </c>
      <c r="M538">
        <v>4.2640000000000002</v>
      </c>
      <c r="N538">
        <v>5</v>
      </c>
      <c r="O538">
        <f t="shared" si="8"/>
        <v>0.8528</v>
      </c>
    </row>
    <row r="539" spans="1:15" x14ac:dyDescent="0.2">
      <c r="A539" t="s">
        <v>92</v>
      </c>
      <c r="B539" t="s">
        <v>33</v>
      </c>
      <c r="C539" t="s">
        <v>111</v>
      </c>
      <c r="D539" t="s">
        <v>26</v>
      </c>
      <c r="E539" t="s">
        <v>93</v>
      </c>
      <c r="F539">
        <v>2</v>
      </c>
      <c r="G539" s="2">
        <v>42713</v>
      </c>
      <c r="H539" s="2">
        <v>42715</v>
      </c>
      <c r="I539" s="2">
        <v>42780</v>
      </c>
      <c r="J539">
        <v>925.02100000000007</v>
      </c>
      <c r="K539">
        <v>46.292445809364004</v>
      </c>
      <c r="L539">
        <v>15</v>
      </c>
      <c r="M539">
        <v>2.4940000000000002</v>
      </c>
      <c r="N539">
        <v>3</v>
      </c>
      <c r="O539">
        <f t="shared" si="8"/>
        <v>0.83133333333333337</v>
      </c>
    </row>
    <row r="540" spans="1:15" x14ac:dyDescent="0.2">
      <c r="A540" t="s">
        <v>92</v>
      </c>
      <c r="B540" t="s">
        <v>33</v>
      </c>
      <c r="C540" t="s">
        <v>111</v>
      </c>
      <c r="D540" t="s">
        <v>26</v>
      </c>
      <c r="E540" t="s">
        <v>93</v>
      </c>
      <c r="F540">
        <v>3</v>
      </c>
      <c r="G540" s="2">
        <v>42713</v>
      </c>
      <c r="H540" s="2">
        <v>42715</v>
      </c>
      <c r="I540" s="2">
        <v>42780</v>
      </c>
      <c r="J540">
        <v>907.47533333333331</v>
      </c>
      <c r="K540">
        <v>36.426673156848246</v>
      </c>
      <c r="L540">
        <v>17</v>
      </c>
    </row>
    <row r="541" spans="1:15" x14ac:dyDescent="0.2">
      <c r="A541" t="s">
        <v>92</v>
      </c>
      <c r="B541" t="s">
        <v>33</v>
      </c>
      <c r="C541" t="s">
        <v>111</v>
      </c>
      <c r="D541" t="s">
        <v>26</v>
      </c>
      <c r="E541" t="s">
        <v>95</v>
      </c>
      <c r="F541">
        <v>1</v>
      </c>
      <c r="G541" s="2">
        <v>42713</v>
      </c>
      <c r="H541" s="2">
        <v>42715</v>
      </c>
      <c r="I541" s="2">
        <v>42780</v>
      </c>
      <c r="J541">
        <v>290.49</v>
      </c>
      <c r="K541">
        <v>65.348104842660987</v>
      </c>
      <c r="L541">
        <v>11</v>
      </c>
      <c r="M541">
        <v>1.004</v>
      </c>
      <c r="N541">
        <v>2</v>
      </c>
      <c r="O541">
        <f t="shared" si="8"/>
        <v>0.502</v>
      </c>
    </row>
    <row r="542" spans="1:15" x14ac:dyDescent="0.2">
      <c r="A542" t="s">
        <v>92</v>
      </c>
      <c r="B542" t="s">
        <v>33</v>
      </c>
      <c r="C542" t="s">
        <v>111</v>
      </c>
      <c r="D542" t="s">
        <v>26</v>
      </c>
      <c r="E542" t="s">
        <v>95</v>
      </c>
      <c r="F542">
        <v>2</v>
      </c>
      <c r="G542" s="2">
        <v>42713</v>
      </c>
      <c r="H542" s="2">
        <v>42715</v>
      </c>
      <c r="I542" s="2">
        <v>42780</v>
      </c>
      <c r="J542">
        <v>289.51566666666668</v>
      </c>
      <c r="K542">
        <v>74.305495123396739</v>
      </c>
      <c r="L542">
        <v>9</v>
      </c>
    </row>
    <row r="543" spans="1:15" x14ac:dyDescent="0.2">
      <c r="A543" t="s">
        <v>92</v>
      </c>
      <c r="B543" t="s">
        <v>33</v>
      </c>
      <c r="C543" t="s">
        <v>111</v>
      </c>
      <c r="D543" t="s">
        <v>26</v>
      </c>
      <c r="E543" t="s">
        <v>94</v>
      </c>
      <c r="F543">
        <v>1</v>
      </c>
      <c r="G543" s="2">
        <v>42713</v>
      </c>
      <c r="H543" s="2">
        <v>42715</v>
      </c>
      <c r="I543" s="2">
        <v>42780</v>
      </c>
      <c r="J543">
        <v>286.49133333333333</v>
      </c>
      <c r="K543">
        <v>50.469523975295147</v>
      </c>
      <c r="L543">
        <v>11</v>
      </c>
      <c r="M543">
        <v>31.81</v>
      </c>
      <c r="N543">
        <v>25</v>
      </c>
      <c r="O543">
        <f t="shared" si="8"/>
        <v>1.2724</v>
      </c>
    </row>
    <row r="544" spans="1:15" x14ac:dyDescent="0.2">
      <c r="A544" t="s">
        <v>92</v>
      </c>
      <c r="B544" t="s">
        <v>33</v>
      </c>
      <c r="C544" t="s">
        <v>111</v>
      </c>
      <c r="D544" t="s">
        <v>26</v>
      </c>
      <c r="E544" t="s">
        <v>94</v>
      </c>
      <c r="F544">
        <v>2</v>
      </c>
      <c r="G544" s="2">
        <v>42713</v>
      </c>
      <c r="H544" s="2">
        <v>42715</v>
      </c>
      <c r="I544" s="2">
        <v>42780</v>
      </c>
      <c r="J544">
        <v>155.35066666666668</v>
      </c>
      <c r="K544">
        <v>76.044199573452318</v>
      </c>
      <c r="L544">
        <v>13</v>
      </c>
    </row>
    <row r="545" spans="1:15" x14ac:dyDescent="0.2">
      <c r="A545" t="s">
        <v>92</v>
      </c>
      <c r="B545" t="s">
        <v>33</v>
      </c>
      <c r="C545" t="s">
        <v>111</v>
      </c>
      <c r="D545" t="s">
        <v>26</v>
      </c>
      <c r="E545" t="s">
        <v>94</v>
      </c>
      <c r="F545">
        <v>3</v>
      </c>
      <c r="G545" s="2">
        <v>42713</v>
      </c>
      <c r="H545" s="2">
        <v>42715</v>
      </c>
      <c r="I545" s="2">
        <v>42780</v>
      </c>
      <c r="J545">
        <v>501.70499999999993</v>
      </c>
      <c r="K545">
        <v>56.633025425372601</v>
      </c>
      <c r="L545">
        <v>8</v>
      </c>
    </row>
    <row r="546" spans="1:15" x14ac:dyDescent="0.2">
      <c r="A546" t="s">
        <v>92</v>
      </c>
      <c r="B546" t="s">
        <v>33</v>
      </c>
      <c r="C546" t="s">
        <v>112</v>
      </c>
      <c r="D546" t="s">
        <v>22</v>
      </c>
      <c r="E546" t="s">
        <v>96</v>
      </c>
      <c r="F546">
        <v>1</v>
      </c>
      <c r="G546" s="2">
        <v>42713</v>
      </c>
      <c r="H546" s="2">
        <v>42715</v>
      </c>
      <c r="I546" s="2">
        <v>42780</v>
      </c>
      <c r="J546">
        <v>27.665666666666667</v>
      </c>
      <c r="K546">
        <v>37.098970018767005</v>
      </c>
      <c r="L546">
        <v>10</v>
      </c>
    </row>
    <row r="547" spans="1:15" x14ac:dyDescent="0.2">
      <c r="A547" t="s">
        <v>92</v>
      </c>
      <c r="B547" t="s">
        <v>33</v>
      </c>
      <c r="C547" t="s">
        <v>112</v>
      </c>
      <c r="D547" t="s">
        <v>22</v>
      </c>
      <c r="E547" t="s">
        <v>96</v>
      </c>
      <c r="F547">
        <v>2</v>
      </c>
      <c r="G547" s="2">
        <v>42713</v>
      </c>
      <c r="H547" s="2">
        <v>42715</v>
      </c>
      <c r="I547" s="2">
        <v>42780</v>
      </c>
      <c r="J547">
        <v>33.663333333333334</v>
      </c>
      <c r="K547">
        <v>34.069085982842765</v>
      </c>
      <c r="L547">
        <v>10</v>
      </c>
    </row>
    <row r="548" spans="1:15" x14ac:dyDescent="0.2">
      <c r="A548" t="s">
        <v>92</v>
      </c>
      <c r="B548" t="s">
        <v>33</v>
      </c>
      <c r="C548" t="s">
        <v>112</v>
      </c>
      <c r="D548" t="s">
        <v>22</v>
      </c>
      <c r="E548" t="s">
        <v>96</v>
      </c>
      <c r="F548">
        <v>3</v>
      </c>
      <c r="G548" s="2">
        <v>42713</v>
      </c>
      <c r="H548" s="2">
        <v>42715</v>
      </c>
      <c r="I548" s="2">
        <v>42780</v>
      </c>
      <c r="J548">
        <v>29.874333333333329</v>
      </c>
      <c r="K548">
        <v>30.037813440540948</v>
      </c>
      <c r="L548">
        <v>10</v>
      </c>
    </row>
    <row r="549" spans="1:15" x14ac:dyDescent="0.2">
      <c r="A549" t="s">
        <v>92</v>
      </c>
      <c r="B549" t="s">
        <v>33</v>
      </c>
      <c r="C549" t="s">
        <v>112</v>
      </c>
      <c r="D549" t="s">
        <v>22</v>
      </c>
      <c r="E549" t="s">
        <v>93</v>
      </c>
      <c r="F549">
        <v>1</v>
      </c>
      <c r="G549" s="2">
        <v>42713</v>
      </c>
      <c r="H549" s="2">
        <v>42715</v>
      </c>
      <c r="I549" s="2">
        <v>42780</v>
      </c>
      <c r="J549">
        <v>925.2399999999999</v>
      </c>
      <c r="K549">
        <v>34.759288915780395</v>
      </c>
      <c r="L549">
        <v>12</v>
      </c>
      <c r="M549">
        <v>3.6560000000000001</v>
      </c>
      <c r="N549">
        <v>4</v>
      </c>
      <c r="O549">
        <f t="shared" si="8"/>
        <v>0.91400000000000003</v>
      </c>
    </row>
    <row r="550" spans="1:15" x14ac:dyDescent="0.2">
      <c r="A550" t="s">
        <v>92</v>
      </c>
      <c r="B550" t="s">
        <v>33</v>
      </c>
      <c r="C550" t="s">
        <v>112</v>
      </c>
      <c r="D550" t="s">
        <v>22</v>
      </c>
      <c r="E550" t="s">
        <v>93</v>
      </c>
      <c r="F550">
        <v>2</v>
      </c>
      <c r="G550" s="2">
        <v>42713</v>
      </c>
      <c r="H550" s="2">
        <v>42715</v>
      </c>
      <c r="I550" s="2">
        <v>42780</v>
      </c>
      <c r="J550">
        <v>833.66533333333336</v>
      </c>
      <c r="K550">
        <v>39.520515673442667</v>
      </c>
      <c r="L550">
        <v>8</v>
      </c>
      <c r="M550">
        <v>21.265999999999998</v>
      </c>
      <c r="N550">
        <v>35</v>
      </c>
      <c r="O550">
        <f t="shared" si="8"/>
        <v>0.60759999999999992</v>
      </c>
    </row>
    <row r="551" spans="1:15" x14ac:dyDescent="0.2">
      <c r="A551" t="s">
        <v>92</v>
      </c>
      <c r="B551" t="s">
        <v>33</v>
      </c>
      <c r="C551" t="s">
        <v>112</v>
      </c>
      <c r="D551" t="s">
        <v>22</v>
      </c>
      <c r="E551" t="s">
        <v>93</v>
      </c>
      <c r="F551">
        <v>3</v>
      </c>
      <c r="G551" s="2">
        <v>42713</v>
      </c>
      <c r="H551" s="2">
        <v>42715</v>
      </c>
      <c r="I551" s="2">
        <v>42780</v>
      </c>
      <c r="J551">
        <v>569.91733333333343</v>
      </c>
      <c r="K551">
        <v>52.139076957608239</v>
      </c>
      <c r="L551">
        <v>22</v>
      </c>
    </row>
    <row r="552" spans="1:15" x14ac:dyDescent="0.2">
      <c r="A552" t="s">
        <v>92</v>
      </c>
      <c r="B552" t="s">
        <v>33</v>
      </c>
      <c r="C552" t="s">
        <v>112</v>
      </c>
      <c r="D552" t="s">
        <v>22</v>
      </c>
      <c r="E552" t="s">
        <v>101</v>
      </c>
      <c r="F552">
        <v>1</v>
      </c>
      <c r="G552" s="2">
        <v>42713</v>
      </c>
      <c r="H552" s="2">
        <v>42715</v>
      </c>
      <c r="I552" s="2">
        <v>42780</v>
      </c>
      <c r="J552">
        <v>128.51300000000001</v>
      </c>
      <c r="K552">
        <v>73.100814515846409</v>
      </c>
      <c r="L552">
        <v>9</v>
      </c>
    </row>
    <row r="553" spans="1:15" x14ac:dyDescent="0.2">
      <c r="A553" t="s">
        <v>92</v>
      </c>
      <c r="B553" t="s">
        <v>33</v>
      </c>
      <c r="C553" t="s">
        <v>112</v>
      </c>
      <c r="D553" t="s">
        <v>22</v>
      </c>
      <c r="E553" t="s">
        <v>101</v>
      </c>
      <c r="F553">
        <v>2</v>
      </c>
      <c r="G553" s="2">
        <v>42713</v>
      </c>
      <c r="H553" s="2">
        <v>42715</v>
      </c>
      <c r="I553" s="2">
        <v>42780</v>
      </c>
      <c r="J553">
        <v>119.907</v>
      </c>
      <c r="K553">
        <v>82.854273261171258</v>
      </c>
      <c r="L553">
        <v>14</v>
      </c>
    </row>
    <row r="554" spans="1:15" x14ac:dyDescent="0.2">
      <c r="A554" t="s">
        <v>92</v>
      </c>
      <c r="B554" t="s">
        <v>33</v>
      </c>
      <c r="C554" t="s">
        <v>112</v>
      </c>
      <c r="D554" t="s">
        <v>22</v>
      </c>
      <c r="E554" t="s">
        <v>101</v>
      </c>
      <c r="F554">
        <v>3</v>
      </c>
      <c r="G554" s="2">
        <v>42713</v>
      </c>
      <c r="H554" s="2">
        <v>42715</v>
      </c>
      <c r="I554" s="2">
        <v>42780</v>
      </c>
      <c r="J554">
        <v>112.67133333333334</v>
      </c>
      <c r="K554">
        <v>66.571862154970177</v>
      </c>
      <c r="L554">
        <v>12</v>
      </c>
    </row>
    <row r="555" spans="1:15" x14ac:dyDescent="0.2">
      <c r="A555" t="s">
        <v>92</v>
      </c>
      <c r="B555" t="s">
        <v>33</v>
      </c>
      <c r="C555" t="s">
        <v>112</v>
      </c>
      <c r="D555" t="s">
        <v>22</v>
      </c>
      <c r="E555" t="s">
        <v>94</v>
      </c>
      <c r="F555">
        <v>1</v>
      </c>
      <c r="G555" s="2">
        <v>42713</v>
      </c>
      <c r="H555" s="2">
        <v>42715</v>
      </c>
      <c r="I555" s="2">
        <v>42780</v>
      </c>
      <c r="J555">
        <v>143.88833333333332</v>
      </c>
      <c r="K555">
        <v>65.365015308011735</v>
      </c>
      <c r="L555">
        <v>13</v>
      </c>
      <c r="M555">
        <v>24.245999999999999</v>
      </c>
      <c r="N555">
        <v>30</v>
      </c>
      <c r="O555">
        <f t="shared" si="8"/>
        <v>0.80819999999999992</v>
      </c>
    </row>
    <row r="556" spans="1:15" x14ac:dyDescent="0.2">
      <c r="A556" t="s">
        <v>92</v>
      </c>
      <c r="B556" t="s">
        <v>33</v>
      </c>
      <c r="C556" t="s">
        <v>112</v>
      </c>
      <c r="D556" t="s">
        <v>22</v>
      </c>
      <c r="E556" t="s">
        <v>94</v>
      </c>
      <c r="F556">
        <v>2</v>
      </c>
      <c r="G556" s="2">
        <v>42713</v>
      </c>
      <c r="H556" s="2">
        <v>42715</v>
      </c>
      <c r="I556" s="2">
        <v>42780</v>
      </c>
      <c r="J556">
        <v>164.90899999999999</v>
      </c>
      <c r="K556">
        <v>49.497886806760427</v>
      </c>
      <c r="L556">
        <v>10</v>
      </c>
      <c r="M556">
        <v>31.346</v>
      </c>
      <c r="N556">
        <v>30</v>
      </c>
      <c r="O556">
        <f t="shared" si="8"/>
        <v>1.0448666666666666</v>
      </c>
    </row>
    <row r="557" spans="1:15" x14ac:dyDescent="0.2">
      <c r="A557" t="s">
        <v>92</v>
      </c>
      <c r="B557" t="s">
        <v>33</v>
      </c>
      <c r="C557" t="s">
        <v>112</v>
      </c>
      <c r="D557" t="s">
        <v>22</v>
      </c>
      <c r="E557" t="s">
        <v>94</v>
      </c>
      <c r="F557">
        <v>3</v>
      </c>
      <c r="G557" s="2">
        <v>42713</v>
      </c>
      <c r="H557" s="2">
        <v>42715</v>
      </c>
      <c r="I557" s="2">
        <v>42780</v>
      </c>
      <c r="J557">
        <v>112.21499999999999</v>
      </c>
      <c r="K557">
        <v>72.539854502442907</v>
      </c>
      <c r="L557">
        <v>10</v>
      </c>
    </row>
    <row r="558" spans="1:15" x14ac:dyDescent="0.2">
      <c r="A558" t="s">
        <v>92</v>
      </c>
      <c r="B558" t="s">
        <v>33</v>
      </c>
      <c r="C558" t="s">
        <v>113</v>
      </c>
      <c r="D558" t="s">
        <v>17</v>
      </c>
      <c r="E558" t="s">
        <v>93</v>
      </c>
      <c r="F558">
        <v>1</v>
      </c>
      <c r="G558" s="2">
        <v>42713</v>
      </c>
      <c r="H558" s="2">
        <v>42715</v>
      </c>
      <c r="I558" s="2">
        <v>42780</v>
      </c>
      <c r="J558">
        <v>509.512</v>
      </c>
      <c r="K558">
        <v>35.061268437812934</v>
      </c>
      <c r="L558">
        <v>24</v>
      </c>
      <c r="M558">
        <v>29.13</v>
      </c>
      <c r="N558">
        <v>45</v>
      </c>
      <c r="O558">
        <f t="shared" si="8"/>
        <v>0.64733333333333332</v>
      </c>
    </row>
    <row r="559" spans="1:15" x14ac:dyDescent="0.2">
      <c r="A559" t="s">
        <v>92</v>
      </c>
      <c r="B559" t="s">
        <v>33</v>
      </c>
      <c r="C559" t="s">
        <v>113</v>
      </c>
      <c r="D559" t="s">
        <v>17</v>
      </c>
      <c r="E559" t="s">
        <v>93</v>
      </c>
      <c r="F559">
        <v>2</v>
      </c>
      <c r="G559" s="2">
        <v>42713</v>
      </c>
      <c r="H559" s="2">
        <v>42715</v>
      </c>
      <c r="I559" s="2">
        <v>42780</v>
      </c>
      <c r="J559">
        <v>1036.6933333333334</v>
      </c>
      <c r="K559">
        <v>36.508479989886013</v>
      </c>
      <c r="L559">
        <v>14</v>
      </c>
      <c r="M559">
        <v>19.724</v>
      </c>
      <c r="N559">
        <v>32</v>
      </c>
      <c r="O559">
        <f t="shared" si="8"/>
        <v>0.61637500000000001</v>
      </c>
    </row>
    <row r="560" spans="1:15" x14ac:dyDescent="0.2">
      <c r="A560" t="s">
        <v>92</v>
      </c>
      <c r="B560" t="s">
        <v>33</v>
      </c>
      <c r="C560" t="s">
        <v>113</v>
      </c>
      <c r="D560" t="s">
        <v>17</v>
      </c>
      <c r="E560" t="s">
        <v>93</v>
      </c>
      <c r="F560">
        <v>3</v>
      </c>
      <c r="G560" s="2">
        <v>42713</v>
      </c>
      <c r="H560" s="2">
        <v>42715</v>
      </c>
      <c r="I560" s="2">
        <v>42780</v>
      </c>
      <c r="J560">
        <v>779.88566666666668</v>
      </c>
      <c r="K560">
        <v>35.235059121358375</v>
      </c>
      <c r="L560">
        <v>15</v>
      </c>
      <c r="M560">
        <v>8.8420000000000005</v>
      </c>
      <c r="N560">
        <v>12</v>
      </c>
      <c r="O560">
        <f t="shared" si="8"/>
        <v>0.73683333333333334</v>
      </c>
    </row>
    <row r="561" spans="1:15" x14ac:dyDescent="0.2">
      <c r="A561" t="s">
        <v>92</v>
      </c>
      <c r="B561" t="s">
        <v>33</v>
      </c>
      <c r="C561" t="s">
        <v>113</v>
      </c>
      <c r="D561" t="s">
        <v>17</v>
      </c>
      <c r="E561" t="s">
        <v>101</v>
      </c>
      <c r="F561">
        <v>1</v>
      </c>
      <c r="G561" s="2">
        <v>42713</v>
      </c>
      <c r="H561" s="2">
        <v>42715</v>
      </c>
      <c r="I561" s="2">
        <v>42780</v>
      </c>
      <c r="J561">
        <v>160.39633333333333</v>
      </c>
      <c r="K561">
        <v>72.666390695029619</v>
      </c>
      <c r="L561">
        <v>18</v>
      </c>
    </row>
    <row r="562" spans="1:15" x14ac:dyDescent="0.2">
      <c r="A562" t="s">
        <v>92</v>
      </c>
      <c r="B562" t="s">
        <v>33</v>
      </c>
      <c r="C562" t="s">
        <v>113</v>
      </c>
      <c r="D562" t="s">
        <v>17</v>
      </c>
      <c r="E562" t="s">
        <v>101</v>
      </c>
      <c r="F562">
        <v>2</v>
      </c>
      <c r="G562" s="2">
        <v>42713</v>
      </c>
      <c r="H562" s="2">
        <v>42715</v>
      </c>
      <c r="I562" s="2">
        <v>42780</v>
      </c>
      <c r="J562">
        <v>171.28766666666664</v>
      </c>
      <c r="K562">
        <v>88.927823802045737</v>
      </c>
      <c r="L562">
        <v>10</v>
      </c>
    </row>
    <row r="563" spans="1:15" x14ac:dyDescent="0.2">
      <c r="A563" t="s">
        <v>92</v>
      </c>
      <c r="B563" t="s">
        <v>33</v>
      </c>
      <c r="C563" t="s">
        <v>113</v>
      </c>
      <c r="D563" t="s">
        <v>17</v>
      </c>
      <c r="E563" t="s">
        <v>101</v>
      </c>
      <c r="F563">
        <v>3</v>
      </c>
      <c r="G563" s="2">
        <v>42713</v>
      </c>
      <c r="H563" s="2">
        <v>42715</v>
      </c>
      <c r="I563" s="2">
        <v>42780</v>
      </c>
      <c r="J563">
        <v>116.908</v>
      </c>
      <c r="K563">
        <v>65.099571299907709</v>
      </c>
      <c r="L563">
        <v>10</v>
      </c>
    </row>
    <row r="564" spans="1:15" x14ac:dyDescent="0.2">
      <c r="A564" t="s">
        <v>92</v>
      </c>
      <c r="B564" t="s">
        <v>33</v>
      </c>
      <c r="C564" t="s">
        <v>113</v>
      </c>
      <c r="D564" t="s">
        <v>17</v>
      </c>
      <c r="E564" t="s">
        <v>94</v>
      </c>
      <c r="F564">
        <v>1</v>
      </c>
      <c r="G564" s="2">
        <v>42713</v>
      </c>
      <c r="H564" s="2">
        <v>42715</v>
      </c>
      <c r="I564" s="2">
        <v>42780</v>
      </c>
      <c r="J564">
        <v>299.11566666666664</v>
      </c>
      <c r="K564">
        <v>45.30155698817088</v>
      </c>
      <c r="L564">
        <v>12</v>
      </c>
      <c r="M564">
        <v>34.353999999999999</v>
      </c>
      <c r="N564">
        <v>34</v>
      </c>
      <c r="O564">
        <f t="shared" si="8"/>
        <v>1.0104117647058823</v>
      </c>
    </row>
    <row r="565" spans="1:15" x14ac:dyDescent="0.2">
      <c r="A565" t="s">
        <v>92</v>
      </c>
      <c r="B565" t="s">
        <v>33</v>
      </c>
      <c r="C565" t="s">
        <v>113</v>
      </c>
      <c r="D565" t="s">
        <v>17</v>
      </c>
      <c r="E565" t="s">
        <v>94</v>
      </c>
      <c r="F565">
        <v>2</v>
      </c>
      <c r="G565" s="2">
        <v>42713</v>
      </c>
      <c r="H565" s="2">
        <v>42715</v>
      </c>
      <c r="I565" s="2">
        <v>42780</v>
      </c>
      <c r="J565">
        <v>191.17533333333336</v>
      </c>
      <c r="K565">
        <v>50.171623421721257</v>
      </c>
      <c r="L565">
        <v>14</v>
      </c>
      <c r="M565">
        <v>17.16</v>
      </c>
      <c r="N565">
        <v>15</v>
      </c>
      <c r="O565">
        <f t="shared" si="8"/>
        <v>1.1439999999999999</v>
      </c>
    </row>
    <row r="566" spans="1:15" x14ac:dyDescent="0.2">
      <c r="A566" t="s">
        <v>92</v>
      </c>
      <c r="B566" t="s">
        <v>38</v>
      </c>
      <c r="C566" t="s">
        <v>114</v>
      </c>
      <c r="D566" t="s">
        <v>29</v>
      </c>
      <c r="E566" t="s">
        <v>93</v>
      </c>
      <c r="F566">
        <v>1</v>
      </c>
      <c r="G566" s="2">
        <v>42713</v>
      </c>
      <c r="H566" s="2">
        <v>42715</v>
      </c>
      <c r="I566" s="2">
        <v>42780</v>
      </c>
      <c r="J566">
        <v>1599.6610000000001</v>
      </c>
      <c r="K566">
        <v>50.664272920553408</v>
      </c>
      <c r="L566">
        <v>16</v>
      </c>
      <c r="M566">
        <v>13.708</v>
      </c>
      <c r="N566">
        <v>16</v>
      </c>
      <c r="O566">
        <f t="shared" si="8"/>
        <v>0.85675000000000001</v>
      </c>
    </row>
    <row r="567" spans="1:15" x14ac:dyDescent="0.2">
      <c r="A567" t="s">
        <v>92</v>
      </c>
      <c r="B567" t="s">
        <v>38</v>
      </c>
      <c r="C567" t="s">
        <v>114</v>
      </c>
      <c r="D567" t="s">
        <v>29</v>
      </c>
      <c r="E567" t="s">
        <v>93</v>
      </c>
      <c r="F567">
        <v>2</v>
      </c>
      <c r="G567" s="2">
        <v>42713</v>
      </c>
      <c r="H567" s="2">
        <v>42715</v>
      </c>
      <c r="I567" s="2">
        <v>42780</v>
      </c>
      <c r="J567">
        <v>1071.7273333333333</v>
      </c>
      <c r="K567">
        <v>36.210883562877164</v>
      </c>
      <c r="L567">
        <v>14</v>
      </c>
    </row>
    <row r="568" spans="1:15" x14ac:dyDescent="0.2">
      <c r="A568" t="s">
        <v>92</v>
      </c>
      <c r="B568" t="s">
        <v>38</v>
      </c>
      <c r="C568" t="s">
        <v>114</v>
      </c>
      <c r="D568" t="s">
        <v>29</v>
      </c>
      <c r="E568" t="s">
        <v>93</v>
      </c>
      <c r="F568">
        <v>3</v>
      </c>
      <c r="G568" s="2">
        <v>42713</v>
      </c>
      <c r="H568" s="2">
        <v>42715</v>
      </c>
      <c r="I568" s="2">
        <v>42780</v>
      </c>
      <c r="J568">
        <v>1756.9056666666665</v>
      </c>
      <c r="K568">
        <v>54.099828427497563</v>
      </c>
      <c r="L568">
        <v>16</v>
      </c>
    </row>
    <row r="569" spans="1:15" x14ac:dyDescent="0.2">
      <c r="A569" t="s">
        <v>92</v>
      </c>
      <c r="B569" t="s">
        <v>38</v>
      </c>
      <c r="C569" t="s">
        <v>114</v>
      </c>
      <c r="D569" t="s">
        <v>29</v>
      </c>
      <c r="E569" t="s">
        <v>101</v>
      </c>
      <c r="F569">
        <v>1</v>
      </c>
      <c r="G569" s="2">
        <v>42713</v>
      </c>
      <c r="H569" s="2">
        <v>42715</v>
      </c>
      <c r="I569" s="2">
        <v>42780</v>
      </c>
      <c r="J569">
        <v>398.33499999999998</v>
      </c>
      <c r="K569">
        <v>126.09862058283035</v>
      </c>
      <c r="L569">
        <v>12</v>
      </c>
    </row>
    <row r="570" spans="1:15" x14ac:dyDescent="0.2">
      <c r="A570" t="s">
        <v>92</v>
      </c>
      <c r="B570" t="s">
        <v>38</v>
      </c>
      <c r="C570" t="s">
        <v>114</v>
      </c>
      <c r="D570" t="s">
        <v>29</v>
      </c>
      <c r="E570" t="s">
        <v>101</v>
      </c>
      <c r="F570">
        <v>2</v>
      </c>
      <c r="G570" s="2">
        <v>42713</v>
      </c>
      <c r="H570" s="2">
        <v>42715</v>
      </c>
      <c r="I570" s="2">
        <v>42780</v>
      </c>
      <c r="J570">
        <v>582.53200000000004</v>
      </c>
      <c r="K570">
        <v>112.19555938266592</v>
      </c>
      <c r="L570">
        <v>12</v>
      </c>
    </row>
    <row r="571" spans="1:15" x14ac:dyDescent="0.2">
      <c r="A571" t="s">
        <v>92</v>
      </c>
      <c r="B571" t="s">
        <v>38</v>
      </c>
      <c r="C571" t="s">
        <v>114</v>
      </c>
      <c r="D571" t="s">
        <v>29</v>
      </c>
      <c r="E571" t="s">
        <v>101</v>
      </c>
      <c r="F571">
        <v>3</v>
      </c>
      <c r="G571" s="2">
        <v>42713</v>
      </c>
      <c r="H571" s="2">
        <v>42715</v>
      </c>
      <c r="I571" s="2">
        <v>42780</v>
      </c>
      <c r="J571">
        <v>448.01133333333337</v>
      </c>
      <c r="K571">
        <v>94.567718917587243</v>
      </c>
      <c r="L571">
        <v>15</v>
      </c>
    </row>
    <row r="572" spans="1:15" x14ac:dyDescent="0.2">
      <c r="A572" t="s">
        <v>92</v>
      </c>
      <c r="B572" t="s">
        <v>38</v>
      </c>
      <c r="C572" t="s">
        <v>114</v>
      </c>
      <c r="D572" t="s">
        <v>29</v>
      </c>
      <c r="E572" t="s">
        <v>94</v>
      </c>
      <c r="F572">
        <v>1</v>
      </c>
      <c r="G572" s="2">
        <v>42713</v>
      </c>
      <c r="H572" s="2">
        <v>42715</v>
      </c>
      <c r="I572" s="2">
        <v>42780</v>
      </c>
      <c r="J572">
        <v>362.17733333333331</v>
      </c>
      <c r="K572">
        <v>44.276919716105617</v>
      </c>
      <c r="L572">
        <v>8</v>
      </c>
      <c r="M572">
        <v>12.984</v>
      </c>
      <c r="N572">
        <v>15</v>
      </c>
      <c r="O572">
        <f t="shared" si="8"/>
        <v>0.86560000000000004</v>
      </c>
    </row>
    <row r="573" spans="1:15" x14ac:dyDescent="0.2">
      <c r="A573" t="s">
        <v>92</v>
      </c>
      <c r="B573" t="s">
        <v>38</v>
      </c>
      <c r="C573" t="s">
        <v>114</v>
      </c>
      <c r="D573" t="s">
        <v>29</v>
      </c>
      <c r="E573" t="s">
        <v>94</v>
      </c>
      <c r="F573">
        <v>2</v>
      </c>
      <c r="G573" s="2">
        <v>42713</v>
      </c>
      <c r="H573" s="2">
        <v>42715</v>
      </c>
      <c r="I573" s="2">
        <v>42780</v>
      </c>
      <c r="J573">
        <v>499.01099999999997</v>
      </c>
      <c r="K573">
        <v>56.317420101325403</v>
      </c>
      <c r="L573">
        <v>11</v>
      </c>
      <c r="M573">
        <v>7.6440000000000001</v>
      </c>
      <c r="N573">
        <v>10</v>
      </c>
      <c r="O573">
        <f t="shared" si="8"/>
        <v>0.76439999999999997</v>
      </c>
    </row>
    <row r="574" spans="1:15" x14ac:dyDescent="0.2">
      <c r="A574" t="s">
        <v>92</v>
      </c>
      <c r="B574" t="s">
        <v>38</v>
      </c>
      <c r="C574" t="s">
        <v>114</v>
      </c>
      <c r="D574" t="s">
        <v>29</v>
      </c>
      <c r="E574" t="s">
        <v>94</v>
      </c>
      <c r="F574">
        <v>3</v>
      </c>
      <c r="G574" s="2">
        <v>42713</v>
      </c>
      <c r="H574" s="2">
        <v>42715</v>
      </c>
      <c r="I574" s="2">
        <v>42780</v>
      </c>
      <c r="J574">
        <v>162.56733333333332</v>
      </c>
      <c r="K574">
        <v>76.237596201225401</v>
      </c>
      <c r="L574">
        <v>11</v>
      </c>
    </row>
    <row r="575" spans="1:15" x14ac:dyDescent="0.2">
      <c r="A575" t="s">
        <v>92</v>
      </c>
      <c r="B575" t="s">
        <v>38</v>
      </c>
      <c r="C575" t="s">
        <v>114</v>
      </c>
      <c r="D575" t="s">
        <v>29</v>
      </c>
      <c r="E575" t="s">
        <v>96</v>
      </c>
      <c r="F575">
        <v>1</v>
      </c>
      <c r="G575" s="2">
        <v>42713</v>
      </c>
      <c r="H575" s="2">
        <v>42715</v>
      </c>
      <c r="I575" s="2">
        <v>42780</v>
      </c>
      <c r="J575">
        <v>116.13666666666667</v>
      </c>
      <c r="K575">
        <v>38.259476860343433</v>
      </c>
      <c r="L575">
        <v>13</v>
      </c>
    </row>
    <row r="576" spans="1:15" x14ac:dyDescent="0.2">
      <c r="A576" t="s">
        <v>92</v>
      </c>
      <c r="B576" t="s">
        <v>38</v>
      </c>
      <c r="C576" t="s">
        <v>114</v>
      </c>
      <c r="D576" t="s">
        <v>29</v>
      </c>
      <c r="E576" t="s">
        <v>96</v>
      </c>
      <c r="F576">
        <v>2</v>
      </c>
      <c r="G576" s="2">
        <v>42713</v>
      </c>
      <c r="H576" s="2">
        <v>42715</v>
      </c>
      <c r="I576" s="2">
        <v>42780</v>
      </c>
      <c r="J576">
        <v>33.301666666666669</v>
      </c>
      <c r="K576">
        <v>38.884565842032195</v>
      </c>
      <c r="L576">
        <v>13</v>
      </c>
    </row>
    <row r="577" spans="1:15" x14ac:dyDescent="0.2">
      <c r="A577" t="s">
        <v>92</v>
      </c>
      <c r="B577" t="s">
        <v>38</v>
      </c>
      <c r="C577" t="s">
        <v>114</v>
      </c>
      <c r="D577" t="s">
        <v>29</v>
      </c>
      <c r="E577" t="s">
        <v>96</v>
      </c>
      <c r="F577">
        <v>3</v>
      </c>
      <c r="G577" s="2">
        <v>42713</v>
      </c>
      <c r="H577" s="2">
        <v>42715</v>
      </c>
      <c r="I577" s="2">
        <v>42780</v>
      </c>
      <c r="J577">
        <v>36.615000000000002</v>
      </c>
      <c r="K577">
        <v>38.647582687823508</v>
      </c>
      <c r="L577">
        <v>12</v>
      </c>
    </row>
    <row r="578" spans="1:15" x14ac:dyDescent="0.2">
      <c r="A578" t="s">
        <v>92</v>
      </c>
      <c r="B578" t="s">
        <v>38</v>
      </c>
      <c r="C578" t="s">
        <v>114</v>
      </c>
      <c r="D578" t="s">
        <v>29</v>
      </c>
      <c r="E578" t="s">
        <v>95</v>
      </c>
      <c r="F578">
        <v>1</v>
      </c>
      <c r="G578" s="2">
        <v>42713</v>
      </c>
      <c r="H578" s="2">
        <v>42715</v>
      </c>
      <c r="I578" s="2">
        <v>42780</v>
      </c>
      <c r="J578">
        <v>486.2163333333333</v>
      </c>
      <c r="K578">
        <v>67.075347575437277</v>
      </c>
      <c r="L578">
        <v>7</v>
      </c>
    </row>
    <row r="579" spans="1:15" x14ac:dyDescent="0.2">
      <c r="A579" t="s">
        <v>92</v>
      </c>
      <c r="B579" t="s">
        <v>38</v>
      </c>
      <c r="C579" t="s">
        <v>114</v>
      </c>
      <c r="D579" t="s">
        <v>29</v>
      </c>
      <c r="E579" t="s">
        <v>95</v>
      </c>
      <c r="F579">
        <v>2</v>
      </c>
      <c r="G579" s="2">
        <v>42713</v>
      </c>
      <c r="H579" s="2">
        <v>42715</v>
      </c>
      <c r="I579" s="2">
        <v>42780</v>
      </c>
      <c r="J579">
        <v>398.10633333333334</v>
      </c>
      <c r="K579">
        <v>74.773182864919661</v>
      </c>
      <c r="L579">
        <v>11</v>
      </c>
    </row>
    <row r="580" spans="1:15" x14ac:dyDescent="0.2">
      <c r="A580" t="s">
        <v>92</v>
      </c>
      <c r="B580" t="s">
        <v>38</v>
      </c>
      <c r="C580" t="s">
        <v>114</v>
      </c>
      <c r="D580" t="s">
        <v>29</v>
      </c>
      <c r="E580" t="s">
        <v>95</v>
      </c>
      <c r="F580">
        <v>3</v>
      </c>
      <c r="G580" s="2">
        <v>42713</v>
      </c>
      <c r="H580" s="2">
        <v>42715</v>
      </c>
      <c r="I580" s="2">
        <v>42780</v>
      </c>
      <c r="J580">
        <v>359.84466666666668</v>
      </c>
      <c r="K580">
        <v>69.588375587682251</v>
      </c>
      <c r="L580">
        <v>17</v>
      </c>
    </row>
    <row r="581" spans="1:15" x14ac:dyDescent="0.2">
      <c r="A581" t="s">
        <v>92</v>
      </c>
      <c r="B581" t="s">
        <v>38</v>
      </c>
      <c r="C581" t="s">
        <v>115</v>
      </c>
      <c r="D581" t="s">
        <v>17</v>
      </c>
      <c r="E581" t="s">
        <v>96</v>
      </c>
      <c r="F581">
        <v>1</v>
      </c>
      <c r="G581" s="2">
        <v>42713</v>
      </c>
      <c r="H581" s="2">
        <v>42715</v>
      </c>
      <c r="I581" s="2">
        <v>42780</v>
      </c>
      <c r="J581">
        <v>36.386000000000003</v>
      </c>
      <c r="K581">
        <v>41.209450814610825</v>
      </c>
      <c r="L581">
        <v>10</v>
      </c>
    </row>
    <row r="582" spans="1:15" x14ac:dyDescent="0.2">
      <c r="A582" t="s">
        <v>92</v>
      </c>
      <c r="B582" t="s">
        <v>38</v>
      </c>
      <c r="C582" t="s">
        <v>115</v>
      </c>
      <c r="D582" t="s">
        <v>17</v>
      </c>
      <c r="E582" t="s">
        <v>96</v>
      </c>
      <c r="F582">
        <v>2</v>
      </c>
      <c r="G582" s="2">
        <v>42713</v>
      </c>
      <c r="H582" s="2">
        <v>42715</v>
      </c>
      <c r="I582" s="2">
        <v>42780</v>
      </c>
      <c r="J582">
        <v>38.528333333333336</v>
      </c>
      <c r="K582">
        <v>45.166399560432929</v>
      </c>
      <c r="L582">
        <v>14</v>
      </c>
    </row>
    <row r="583" spans="1:15" x14ac:dyDescent="0.2">
      <c r="A583" t="s">
        <v>92</v>
      </c>
      <c r="B583" t="s">
        <v>38</v>
      </c>
      <c r="C583" t="s">
        <v>115</v>
      </c>
      <c r="D583" t="s">
        <v>17</v>
      </c>
      <c r="E583" t="s">
        <v>96</v>
      </c>
      <c r="F583">
        <v>3</v>
      </c>
      <c r="G583" s="2">
        <v>42713</v>
      </c>
      <c r="H583" s="2">
        <v>42715</v>
      </c>
      <c r="I583" s="2">
        <v>42780</v>
      </c>
      <c r="J583">
        <v>27.910666666666668</v>
      </c>
      <c r="K583">
        <v>42.053018820730081</v>
      </c>
      <c r="L583">
        <v>13</v>
      </c>
    </row>
    <row r="584" spans="1:15" x14ac:dyDescent="0.2">
      <c r="A584" t="s">
        <v>92</v>
      </c>
      <c r="B584" t="s">
        <v>38</v>
      </c>
      <c r="C584" t="s">
        <v>115</v>
      </c>
      <c r="D584" t="s">
        <v>17</v>
      </c>
      <c r="E584" t="s">
        <v>94</v>
      </c>
      <c r="F584">
        <v>1</v>
      </c>
      <c r="G584" s="2">
        <v>42713</v>
      </c>
      <c r="H584" s="2">
        <v>42715</v>
      </c>
      <c r="I584" s="2">
        <v>42780</v>
      </c>
      <c r="J584">
        <v>317.81300000000005</v>
      </c>
      <c r="K584">
        <v>76.618887638492382</v>
      </c>
      <c r="L584">
        <v>20</v>
      </c>
      <c r="M584">
        <v>21.012</v>
      </c>
      <c r="N584">
        <v>25</v>
      </c>
      <c r="O584">
        <f t="shared" ref="O584:O638" si="9">M584/N584</f>
        <v>0.84048</v>
      </c>
    </row>
    <row r="585" spans="1:15" x14ac:dyDescent="0.2">
      <c r="A585" t="s">
        <v>92</v>
      </c>
      <c r="B585" t="s">
        <v>38</v>
      </c>
      <c r="C585" t="s">
        <v>115</v>
      </c>
      <c r="D585" t="s">
        <v>17</v>
      </c>
      <c r="E585" t="s">
        <v>94</v>
      </c>
      <c r="F585">
        <v>2</v>
      </c>
      <c r="G585" s="2">
        <v>42713</v>
      </c>
      <c r="H585" s="2">
        <v>42715</v>
      </c>
      <c r="I585" s="2">
        <v>42780</v>
      </c>
      <c r="J585">
        <v>258.79733333333337</v>
      </c>
      <c r="K585">
        <v>71.203482665918102</v>
      </c>
      <c r="L585">
        <v>13</v>
      </c>
      <c r="M585">
        <v>15.45</v>
      </c>
      <c r="N585">
        <v>20</v>
      </c>
      <c r="O585">
        <f t="shared" si="9"/>
        <v>0.77249999999999996</v>
      </c>
    </row>
    <row r="586" spans="1:15" x14ac:dyDescent="0.2">
      <c r="A586" t="s">
        <v>92</v>
      </c>
      <c r="B586" t="s">
        <v>38</v>
      </c>
      <c r="C586" t="s">
        <v>115</v>
      </c>
      <c r="D586" t="s">
        <v>17</v>
      </c>
      <c r="E586" t="s">
        <v>94</v>
      </c>
      <c r="F586">
        <v>3</v>
      </c>
      <c r="G586" s="2">
        <v>42713</v>
      </c>
      <c r="H586" s="2">
        <v>42715</v>
      </c>
      <c r="I586" s="2">
        <v>42780</v>
      </c>
      <c r="J586">
        <v>207.57866666666669</v>
      </c>
      <c r="K586">
        <v>65.340720124687564</v>
      </c>
      <c r="L586">
        <v>20</v>
      </c>
    </row>
    <row r="587" spans="1:15" x14ac:dyDescent="0.2">
      <c r="A587" t="s">
        <v>92</v>
      </c>
      <c r="B587" t="s">
        <v>38</v>
      </c>
      <c r="C587" t="s">
        <v>115</v>
      </c>
      <c r="D587" t="s">
        <v>17</v>
      </c>
      <c r="E587" t="s">
        <v>93</v>
      </c>
      <c r="F587">
        <v>1</v>
      </c>
      <c r="G587" s="2">
        <v>42713</v>
      </c>
      <c r="H587" s="2">
        <v>42715</v>
      </c>
      <c r="I587" s="2">
        <v>42780</v>
      </c>
      <c r="J587">
        <v>960.82666666666648</v>
      </c>
      <c r="K587">
        <v>38.291571429441284</v>
      </c>
      <c r="L587">
        <v>14</v>
      </c>
      <c r="M587" s="5">
        <v>6.0259999999999998</v>
      </c>
      <c r="N587" s="5">
        <v>11</v>
      </c>
      <c r="O587">
        <f t="shared" si="9"/>
        <v>0.54781818181818176</v>
      </c>
    </row>
    <row r="588" spans="1:15" x14ac:dyDescent="0.2">
      <c r="A588" t="s">
        <v>92</v>
      </c>
      <c r="B588" t="s">
        <v>38</v>
      </c>
      <c r="C588" t="s">
        <v>115</v>
      </c>
      <c r="D588" t="s">
        <v>17</v>
      </c>
      <c r="E588" t="s">
        <v>93</v>
      </c>
      <c r="F588">
        <v>2</v>
      </c>
      <c r="G588" s="2">
        <v>42713</v>
      </c>
      <c r="H588" s="2">
        <v>42715</v>
      </c>
      <c r="I588" s="2">
        <v>42780</v>
      </c>
      <c r="J588">
        <v>1441.1776666666665</v>
      </c>
      <c r="K588">
        <v>42.937647881274302</v>
      </c>
      <c r="L588">
        <v>17</v>
      </c>
      <c r="M588">
        <v>4.4660000000000002</v>
      </c>
      <c r="N588">
        <v>5</v>
      </c>
      <c r="O588">
        <f t="shared" si="9"/>
        <v>0.89319999999999999</v>
      </c>
    </row>
    <row r="589" spans="1:15" x14ac:dyDescent="0.2">
      <c r="A589" t="s">
        <v>92</v>
      </c>
      <c r="B589" t="s">
        <v>38</v>
      </c>
      <c r="C589" t="s">
        <v>115</v>
      </c>
      <c r="D589" t="s">
        <v>17</v>
      </c>
      <c r="E589" t="s">
        <v>93</v>
      </c>
      <c r="F589">
        <v>3</v>
      </c>
      <c r="G589" s="2">
        <v>42713</v>
      </c>
      <c r="H589" s="2">
        <v>42715</v>
      </c>
      <c r="I589" s="2">
        <v>42780</v>
      </c>
      <c r="J589">
        <v>1067.8526666666667</v>
      </c>
      <c r="K589">
        <v>37.847335946052887</v>
      </c>
      <c r="L589">
        <v>13</v>
      </c>
    </row>
    <row r="590" spans="1:15" x14ac:dyDescent="0.2">
      <c r="A590" t="s">
        <v>92</v>
      </c>
      <c r="B590" t="s">
        <v>38</v>
      </c>
      <c r="C590" t="s">
        <v>115</v>
      </c>
      <c r="D590" t="s">
        <v>17</v>
      </c>
      <c r="E590" t="s">
        <v>101</v>
      </c>
      <c r="F590">
        <v>1</v>
      </c>
      <c r="G590" s="2">
        <v>42713</v>
      </c>
      <c r="H590" s="2">
        <v>42715</v>
      </c>
      <c r="I590" s="2">
        <v>42780</v>
      </c>
      <c r="J590">
        <v>261.19633333333331</v>
      </c>
      <c r="K590">
        <v>76.31761247299751</v>
      </c>
      <c r="L590">
        <v>16</v>
      </c>
    </row>
    <row r="591" spans="1:15" x14ac:dyDescent="0.2">
      <c r="A591" t="s">
        <v>92</v>
      </c>
      <c r="B591" t="s">
        <v>38</v>
      </c>
      <c r="C591" t="s">
        <v>115</v>
      </c>
      <c r="D591" t="s">
        <v>17</v>
      </c>
      <c r="E591" t="s">
        <v>101</v>
      </c>
      <c r="F591">
        <v>2</v>
      </c>
      <c r="G591" s="2">
        <v>42713</v>
      </c>
      <c r="H591" s="2">
        <v>42715</v>
      </c>
      <c r="I591" s="2">
        <v>42780</v>
      </c>
      <c r="J591">
        <v>219.78333333333333</v>
      </c>
      <c r="K591">
        <v>69.057141860234196</v>
      </c>
      <c r="L591">
        <v>13</v>
      </c>
    </row>
    <row r="592" spans="1:15" x14ac:dyDescent="0.2">
      <c r="A592" t="s">
        <v>92</v>
      </c>
      <c r="B592" t="s">
        <v>38</v>
      </c>
      <c r="C592" t="s">
        <v>115</v>
      </c>
      <c r="D592" t="s">
        <v>17</v>
      </c>
      <c r="E592" t="s">
        <v>101</v>
      </c>
      <c r="F592">
        <v>3</v>
      </c>
      <c r="G592" s="2">
        <v>42713</v>
      </c>
      <c r="H592" s="2">
        <v>42715</v>
      </c>
      <c r="I592" s="2">
        <v>42780</v>
      </c>
      <c r="J592">
        <v>212.9383333333333</v>
      </c>
      <c r="K592">
        <v>82.434856027615794</v>
      </c>
      <c r="L592">
        <v>12</v>
      </c>
    </row>
    <row r="593" spans="1:15" x14ac:dyDescent="0.2">
      <c r="A593" t="s">
        <v>92</v>
      </c>
      <c r="B593" t="s">
        <v>38</v>
      </c>
      <c r="C593" t="s">
        <v>116</v>
      </c>
      <c r="D593" t="s">
        <v>22</v>
      </c>
      <c r="E593" t="s">
        <v>93</v>
      </c>
      <c r="F593">
        <v>1</v>
      </c>
      <c r="G593" s="2">
        <v>42713</v>
      </c>
      <c r="H593" s="2">
        <v>42715</v>
      </c>
      <c r="I593" s="2">
        <v>42780</v>
      </c>
      <c r="J593">
        <v>896.80299999999988</v>
      </c>
      <c r="K593">
        <v>39.32718571173973</v>
      </c>
      <c r="L593">
        <v>14</v>
      </c>
      <c r="M593">
        <v>1.208</v>
      </c>
      <c r="N593">
        <v>2</v>
      </c>
      <c r="O593">
        <f t="shared" si="9"/>
        <v>0.60399999999999998</v>
      </c>
    </row>
    <row r="594" spans="1:15" x14ac:dyDescent="0.2">
      <c r="A594" t="s">
        <v>92</v>
      </c>
      <c r="B594" t="s">
        <v>38</v>
      </c>
      <c r="C594" t="s">
        <v>116</v>
      </c>
      <c r="D594" t="s">
        <v>22</v>
      </c>
      <c r="E594" t="s">
        <v>93</v>
      </c>
      <c r="F594">
        <v>2</v>
      </c>
      <c r="G594" s="2">
        <v>42713</v>
      </c>
      <c r="H594" s="2">
        <v>42715</v>
      </c>
      <c r="I594" s="2">
        <v>42780</v>
      </c>
      <c r="J594">
        <v>823.77399999999989</v>
      </c>
      <c r="K594">
        <v>50.252505176545782</v>
      </c>
      <c r="L594">
        <v>9</v>
      </c>
      <c r="M594">
        <v>25.268000000000001</v>
      </c>
      <c r="N594">
        <v>33</v>
      </c>
      <c r="O594">
        <f t="shared" si="9"/>
        <v>0.76569696969696976</v>
      </c>
    </row>
    <row r="595" spans="1:15" x14ac:dyDescent="0.2">
      <c r="A595" t="s">
        <v>92</v>
      </c>
      <c r="B595" t="s">
        <v>38</v>
      </c>
      <c r="C595" t="s">
        <v>116</v>
      </c>
      <c r="D595" t="s">
        <v>22</v>
      </c>
      <c r="E595" t="s">
        <v>93</v>
      </c>
      <c r="F595">
        <v>3</v>
      </c>
      <c r="G595" s="2">
        <v>42713</v>
      </c>
      <c r="H595" s="2">
        <v>42715</v>
      </c>
      <c r="I595" s="2">
        <v>42780</v>
      </c>
      <c r="J595">
        <v>814.22500000000002</v>
      </c>
      <c r="K595">
        <v>47.479847427703199</v>
      </c>
      <c r="L595">
        <v>19</v>
      </c>
    </row>
    <row r="596" spans="1:15" x14ac:dyDescent="0.2">
      <c r="A596" t="s">
        <v>92</v>
      </c>
      <c r="B596" t="s">
        <v>38</v>
      </c>
      <c r="C596" t="s">
        <v>116</v>
      </c>
      <c r="D596" t="s">
        <v>22</v>
      </c>
      <c r="E596" t="s">
        <v>94</v>
      </c>
      <c r="F596">
        <v>1</v>
      </c>
      <c r="G596" s="2">
        <v>42713</v>
      </c>
      <c r="H596" s="2">
        <v>42715</v>
      </c>
      <c r="I596" s="2">
        <v>42780</v>
      </c>
      <c r="J596">
        <v>190.19466666666668</v>
      </c>
      <c r="K596">
        <v>60.872729029385148</v>
      </c>
      <c r="L596">
        <v>8</v>
      </c>
      <c r="M596">
        <v>26.135999999999999</v>
      </c>
      <c r="N596">
        <v>40</v>
      </c>
      <c r="O596">
        <f t="shared" si="9"/>
        <v>0.65339999999999998</v>
      </c>
    </row>
    <row r="597" spans="1:15" x14ac:dyDescent="0.2">
      <c r="A597" t="s">
        <v>92</v>
      </c>
      <c r="B597" t="s">
        <v>38</v>
      </c>
      <c r="C597" t="s">
        <v>116</v>
      </c>
      <c r="D597" t="s">
        <v>22</v>
      </c>
      <c r="E597" t="s">
        <v>94</v>
      </c>
      <c r="F597">
        <v>2</v>
      </c>
      <c r="G597" s="2">
        <v>42713</v>
      </c>
      <c r="H597" s="2">
        <v>42715</v>
      </c>
      <c r="I597" s="2">
        <v>42780</v>
      </c>
      <c r="J597">
        <v>227.53299999999999</v>
      </c>
      <c r="K597">
        <v>71.654597816204316</v>
      </c>
      <c r="L597">
        <v>10</v>
      </c>
      <c r="M597">
        <v>8.8559999999999999</v>
      </c>
      <c r="N597">
        <v>15</v>
      </c>
      <c r="O597">
        <f t="shared" si="9"/>
        <v>0.59040000000000004</v>
      </c>
    </row>
    <row r="598" spans="1:15" x14ac:dyDescent="0.2">
      <c r="A598" t="s">
        <v>92</v>
      </c>
      <c r="B598" t="s">
        <v>38</v>
      </c>
      <c r="C598" t="s">
        <v>116</v>
      </c>
      <c r="D598" t="s">
        <v>22</v>
      </c>
      <c r="E598" t="s">
        <v>94</v>
      </c>
      <c r="F598">
        <v>3</v>
      </c>
      <c r="G598" s="2">
        <v>42713</v>
      </c>
      <c r="H598" s="2">
        <v>42715</v>
      </c>
      <c r="I598" s="2">
        <v>42780</v>
      </c>
      <c r="J598">
        <v>210.98666666666668</v>
      </c>
      <c r="K598">
        <v>58.764261201386311</v>
      </c>
      <c r="L598">
        <v>8</v>
      </c>
      <c r="M598">
        <v>20.141999999999999</v>
      </c>
      <c r="N598">
        <v>27</v>
      </c>
      <c r="O598">
        <f t="shared" si="9"/>
        <v>0.746</v>
      </c>
    </row>
    <row r="599" spans="1:15" x14ac:dyDescent="0.2">
      <c r="A599" t="s">
        <v>92</v>
      </c>
      <c r="B599" t="s">
        <v>38</v>
      </c>
      <c r="C599" t="s">
        <v>116</v>
      </c>
      <c r="D599" t="s">
        <v>22</v>
      </c>
      <c r="E599" t="s">
        <v>96</v>
      </c>
      <c r="F599">
        <v>1</v>
      </c>
      <c r="G599" s="2">
        <v>42713</v>
      </c>
      <c r="H599" s="2">
        <v>42715</v>
      </c>
      <c r="I599" s="2">
        <v>42780</v>
      </c>
      <c r="J599">
        <v>25.570999999999998</v>
      </c>
      <c r="K599">
        <v>31.359578623842093</v>
      </c>
      <c r="L599">
        <v>12</v>
      </c>
    </row>
    <row r="600" spans="1:15" x14ac:dyDescent="0.2">
      <c r="A600" t="s">
        <v>92</v>
      </c>
      <c r="B600" t="s">
        <v>38</v>
      </c>
      <c r="C600" t="s">
        <v>116</v>
      </c>
      <c r="D600" t="s">
        <v>22</v>
      </c>
      <c r="E600" t="s">
        <v>96</v>
      </c>
      <c r="F600">
        <v>2</v>
      </c>
      <c r="G600" s="2">
        <v>42713</v>
      </c>
      <c r="H600" s="2">
        <v>42715</v>
      </c>
      <c r="I600" s="2">
        <v>42780</v>
      </c>
      <c r="J600">
        <v>29.569666666666667</v>
      </c>
      <c r="K600">
        <v>36.103387787303163</v>
      </c>
      <c r="L600">
        <v>17</v>
      </c>
    </row>
    <row r="601" spans="1:15" x14ac:dyDescent="0.2">
      <c r="A601" t="s">
        <v>92</v>
      </c>
      <c r="B601" t="s">
        <v>38</v>
      </c>
      <c r="C601" t="s">
        <v>116</v>
      </c>
      <c r="D601" t="s">
        <v>22</v>
      </c>
      <c r="E601" t="s">
        <v>96</v>
      </c>
      <c r="F601">
        <v>3</v>
      </c>
      <c r="G601" s="2">
        <v>42713</v>
      </c>
      <c r="H601" s="2">
        <v>42715</v>
      </c>
      <c r="I601" s="2">
        <v>42780</v>
      </c>
      <c r="J601">
        <v>20.972999999999999</v>
      </c>
      <c r="K601">
        <v>27.89815361422038</v>
      </c>
      <c r="L601">
        <v>12</v>
      </c>
    </row>
    <row r="602" spans="1:15" x14ac:dyDescent="0.2">
      <c r="A602" t="s">
        <v>92</v>
      </c>
      <c r="B602" t="s">
        <v>38</v>
      </c>
      <c r="C602" t="s">
        <v>116</v>
      </c>
      <c r="D602" t="s">
        <v>22</v>
      </c>
      <c r="E602" t="s">
        <v>101</v>
      </c>
      <c r="F602">
        <v>1</v>
      </c>
      <c r="G602" s="2">
        <v>42713</v>
      </c>
      <c r="H602" s="2">
        <v>42715</v>
      </c>
      <c r="I602" s="2">
        <v>42780</v>
      </c>
      <c r="J602">
        <v>246.12566666666666</v>
      </c>
      <c r="K602">
        <v>80.048237242110091</v>
      </c>
      <c r="L602">
        <v>16</v>
      </c>
    </row>
    <row r="603" spans="1:15" x14ac:dyDescent="0.2">
      <c r="A603" t="s">
        <v>92</v>
      </c>
      <c r="B603" t="s">
        <v>38</v>
      </c>
      <c r="C603" t="s">
        <v>116</v>
      </c>
      <c r="D603" t="s">
        <v>22</v>
      </c>
      <c r="E603" t="s">
        <v>101</v>
      </c>
      <c r="F603">
        <v>2</v>
      </c>
      <c r="G603" s="2">
        <v>42713</v>
      </c>
      <c r="H603" s="2">
        <v>42715</v>
      </c>
      <c r="I603" s="2">
        <v>42780</v>
      </c>
      <c r="J603">
        <v>131.52166666666668</v>
      </c>
      <c r="K603">
        <v>79.087544787624282</v>
      </c>
      <c r="L603">
        <v>15</v>
      </c>
    </row>
    <row r="604" spans="1:15" x14ac:dyDescent="0.2">
      <c r="A604" t="s">
        <v>92</v>
      </c>
      <c r="B604" t="s">
        <v>38</v>
      </c>
      <c r="C604" t="s">
        <v>116</v>
      </c>
      <c r="D604" t="s">
        <v>22</v>
      </c>
      <c r="E604" t="s">
        <v>101</v>
      </c>
      <c r="F604">
        <v>3</v>
      </c>
      <c r="G604" s="2">
        <v>42713</v>
      </c>
      <c r="H604" s="2">
        <v>42715</v>
      </c>
      <c r="I604" s="2">
        <v>42780</v>
      </c>
      <c r="J604">
        <v>208.48300000000003</v>
      </c>
      <c r="K604">
        <v>82.533844902861674</v>
      </c>
      <c r="L604">
        <v>20</v>
      </c>
    </row>
    <row r="605" spans="1:15" x14ac:dyDescent="0.2">
      <c r="A605" t="s">
        <v>92</v>
      </c>
      <c r="B605" t="s">
        <v>38</v>
      </c>
      <c r="C605" t="s">
        <v>116</v>
      </c>
      <c r="D605" t="s">
        <v>22</v>
      </c>
      <c r="E605" t="s">
        <v>95</v>
      </c>
      <c r="F605">
        <v>1</v>
      </c>
      <c r="G605" s="2">
        <v>42713</v>
      </c>
      <c r="H605" s="2">
        <v>42715</v>
      </c>
      <c r="I605" s="2">
        <v>42780</v>
      </c>
      <c r="J605">
        <v>358.06466666666665</v>
      </c>
      <c r="K605">
        <v>72.97660886635218</v>
      </c>
      <c r="L605">
        <v>16</v>
      </c>
    </row>
    <row r="606" spans="1:15" x14ac:dyDescent="0.2">
      <c r="A606" t="s">
        <v>92</v>
      </c>
      <c r="B606" t="s">
        <v>38</v>
      </c>
      <c r="C606" t="s">
        <v>116</v>
      </c>
      <c r="D606" t="s">
        <v>22</v>
      </c>
      <c r="E606" t="s">
        <v>95</v>
      </c>
      <c r="F606">
        <v>2</v>
      </c>
      <c r="G606" s="2">
        <v>42713</v>
      </c>
      <c r="H606" s="2">
        <v>42715</v>
      </c>
      <c r="I606" s="2">
        <v>42780</v>
      </c>
      <c r="J606">
        <v>392.15633333333335</v>
      </c>
      <c r="K606">
        <v>74.8620406701055</v>
      </c>
      <c r="L606">
        <v>9</v>
      </c>
    </row>
    <row r="607" spans="1:15" x14ac:dyDescent="0.2">
      <c r="A607" t="s">
        <v>92</v>
      </c>
      <c r="B607" t="s">
        <v>38</v>
      </c>
      <c r="C607" t="s">
        <v>116</v>
      </c>
      <c r="D607" t="s">
        <v>22</v>
      </c>
      <c r="E607" t="s">
        <v>95</v>
      </c>
      <c r="F607">
        <v>3</v>
      </c>
      <c r="G607" s="2">
        <v>42713</v>
      </c>
      <c r="H607" s="2">
        <v>42715</v>
      </c>
      <c r="I607" s="2">
        <v>42780</v>
      </c>
      <c r="J607">
        <v>354.85599999999999</v>
      </c>
      <c r="K607">
        <v>71.941112778995318</v>
      </c>
      <c r="L607">
        <v>10</v>
      </c>
    </row>
    <row r="608" spans="1:15" x14ac:dyDescent="0.2">
      <c r="A608" t="s">
        <v>92</v>
      </c>
      <c r="B608" t="s">
        <v>38</v>
      </c>
      <c r="C608" t="s">
        <v>117</v>
      </c>
      <c r="D608" t="s">
        <v>26</v>
      </c>
      <c r="E608" t="s">
        <v>94</v>
      </c>
      <c r="F608">
        <v>1</v>
      </c>
      <c r="G608" s="2">
        <v>42713</v>
      </c>
      <c r="H608" s="2">
        <v>42715</v>
      </c>
      <c r="I608" s="2">
        <v>42780</v>
      </c>
      <c r="J608">
        <v>308.43566666666669</v>
      </c>
      <c r="K608">
        <v>66.642131649461319</v>
      </c>
      <c r="L608">
        <v>6</v>
      </c>
      <c r="M608">
        <v>12.13</v>
      </c>
      <c r="N608">
        <v>8</v>
      </c>
      <c r="O608">
        <f t="shared" si="9"/>
        <v>1.5162500000000001</v>
      </c>
    </row>
    <row r="609" spans="1:15" x14ac:dyDescent="0.2">
      <c r="A609" t="s">
        <v>92</v>
      </c>
      <c r="B609" t="s">
        <v>38</v>
      </c>
      <c r="C609" t="s">
        <v>117</v>
      </c>
      <c r="D609" t="s">
        <v>26</v>
      </c>
      <c r="E609" t="s">
        <v>94</v>
      </c>
      <c r="F609">
        <v>2</v>
      </c>
      <c r="G609" s="2">
        <v>42713</v>
      </c>
      <c r="H609" s="2">
        <v>42715</v>
      </c>
      <c r="I609" s="2">
        <v>42780</v>
      </c>
      <c r="J609">
        <v>347.03066666666672</v>
      </c>
      <c r="K609">
        <v>61.068139931168069</v>
      </c>
      <c r="L609">
        <v>18</v>
      </c>
      <c r="M609">
        <v>10.38</v>
      </c>
      <c r="N609">
        <v>15</v>
      </c>
      <c r="O609">
        <f t="shared" si="9"/>
        <v>0.69200000000000006</v>
      </c>
    </row>
    <row r="610" spans="1:15" x14ac:dyDescent="0.2">
      <c r="A610" t="s">
        <v>92</v>
      </c>
      <c r="B610" t="s">
        <v>38</v>
      </c>
      <c r="C610" t="s">
        <v>117</v>
      </c>
      <c r="D610" t="s">
        <v>26</v>
      </c>
      <c r="E610" t="s">
        <v>94</v>
      </c>
      <c r="F610">
        <v>3</v>
      </c>
      <c r="G610" s="2">
        <v>42713</v>
      </c>
      <c r="H610" s="2">
        <v>42715</v>
      </c>
      <c r="I610" s="2">
        <v>42780</v>
      </c>
      <c r="J610">
        <v>454.74200000000002</v>
      </c>
      <c r="K610">
        <v>61.508774538034459</v>
      </c>
      <c r="L610">
        <v>15</v>
      </c>
    </row>
    <row r="611" spans="1:15" x14ac:dyDescent="0.2">
      <c r="A611" t="s">
        <v>92</v>
      </c>
      <c r="B611" t="s">
        <v>38</v>
      </c>
      <c r="C611" t="s">
        <v>117</v>
      </c>
      <c r="D611" t="s">
        <v>26</v>
      </c>
      <c r="E611" t="s">
        <v>93</v>
      </c>
      <c r="F611">
        <v>1</v>
      </c>
      <c r="G611" s="2">
        <v>42713</v>
      </c>
      <c r="H611" s="2">
        <v>42715</v>
      </c>
      <c r="I611" s="2">
        <v>42780</v>
      </c>
      <c r="J611">
        <v>1275.8756666666668</v>
      </c>
      <c r="K611">
        <v>55.465431533635751</v>
      </c>
      <c r="L611">
        <v>13</v>
      </c>
      <c r="M611">
        <v>11.076000000000001</v>
      </c>
      <c r="N611">
        <v>17</v>
      </c>
      <c r="O611">
        <f t="shared" si="9"/>
        <v>0.65152941176470591</v>
      </c>
    </row>
    <row r="612" spans="1:15" x14ac:dyDescent="0.2">
      <c r="A612" t="s">
        <v>92</v>
      </c>
      <c r="B612" t="s">
        <v>38</v>
      </c>
      <c r="C612" t="s">
        <v>117</v>
      </c>
      <c r="D612" t="s">
        <v>26</v>
      </c>
      <c r="E612" t="s">
        <v>93</v>
      </c>
      <c r="F612">
        <v>2</v>
      </c>
      <c r="G612" s="2">
        <v>42713</v>
      </c>
      <c r="H612" s="2">
        <v>42715</v>
      </c>
      <c r="I612" s="2">
        <v>42780</v>
      </c>
      <c r="J612">
        <v>1754.5546666666667</v>
      </c>
      <c r="K612">
        <v>60.693737777606721</v>
      </c>
      <c r="L612">
        <v>15</v>
      </c>
    </row>
    <row r="613" spans="1:15" x14ac:dyDescent="0.2">
      <c r="A613" t="s">
        <v>92</v>
      </c>
      <c r="B613" t="s">
        <v>38</v>
      </c>
      <c r="C613" t="s">
        <v>117</v>
      </c>
      <c r="D613" t="s">
        <v>26</v>
      </c>
      <c r="E613" t="s">
        <v>93</v>
      </c>
      <c r="F613">
        <v>3</v>
      </c>
      <c r="G613" s="2">
        <v>42713</v>
      </c>
      <c r="H613" s="2">
        <v>42715</v>
      </c>
      <c r="I613" s="2">
        <v>42780</v>
      </c>
      <c r="J613">
        <v>1690.2073333333335</v>
      </c>
      <c r="K613">
        <v>63.185864171687363</v>
      </c>
      <c r="L613">
        <v>15</v>
      </c>
    </row>
    <row r="614" spans="1:15" x14ac:dyDescent="0.2">
      <c r="A614" t="s">
        <v>92</v>
      </c>
      <c r="B614" t="s">
        <v>38</v>
      </c>
      <c r="C614" t="s">
        <v>117</v>
      </c>
      <c r="D614" t="s">
        <v>26</v>
      </c>
      <c r="E614" t="s">
        <v>96</v>
      </c>
      <c r="F614">
        <v>1</v>
      </c>
      <c r="G614" s="2">
        <v>42713</v>
      </c>
      <c r="H614" s="2">
        <v>42715</v>
      </c>
      <c r="I614" s="2">
        <v>42780</v>
      </c>
      <c r="J614">
        <v>222.00166666666667</v>
      </c>
      <c r="K614">
        <v>35.969223426459472</v>
      </c>
      <c r="L614">
        <v>14</v>
      </c>
    </row>
    <row r="615" spans="1:15" x14ac:dyDescent="0.2">
      <c r="A615" t="s">
        <v>92</v>
      </c>
      <c r="B615" t="s">
        <v>38</v>
      </c>
      <c r="C615" t="s">
        <v>117</v>
      </c>
      <c r="D615" t="s">
        <v>26</v>
      </c>
      <c r="E615" t="s">
        <v>96</v>
      </c>
      <c r="F615">
        <v>2</v>
      </c>
      <c r="G615" s="2">
        <v>42713</v>
      </c>
      <c r="H615" s="2">
        <v>42715</v>
      </c>
      <c r="I615" s="2">
        <v>42780</v>
      </c>
      <c r="J615">
        <v>120.98266666666666</v>
      </c>
      <c r="K615">
        <v>37.698971626445221</v>
      </c>
      <c r="L615">
        <v>22</v>
      </c>
    </row>
    <row r="616" spans="1:15" x14ac:dyDescent="0.2">
      <c r="A616" t="s">
        <v>92</v>
      </c>
      <c r="B616" t="s">
        <v>38</v>
      </c>
      <c r="C616" t="s">
        <v>117</v>
      </c>
      <c r="D616" t="s">
        <v>26</v>
      </c>
      <c r="E616" t="s">
        <v>95</v>
      </c>
      <c r="F616">
        <v>1</v>
      </c>
      <c r="G616" s="2">
        <v>42713</v>
      </c>
      <c r="H616" s="2">
        <v>42715</v>
      </c>
      <c r="I616" s="2">
        <v>42780</v>
      </c>
      <c r="J616">
        <v>489.88100000000003</v>
      </c>
      <c r="K616">
        <v>84.857649022989747</v>
      </c>
      <c r="L616">
        <v>11</v>
      </c>
    </row>
    <row r="617" spans="1:15" x14ac:dyDescent="0.2">
      <c r="A617" t="s">
        <v>92</v>
      </c>
      <c r="B617" t="s">
        <v>38</v>
      </c>
      <c r="C617" t="s">
        <v>117</v>
      </c>
      <c r="D617" t="s">
        <v>26</v>
      </c>
      <c r="E617" t="s">
        <v>95</v>
      </c>
      <c r="F617">
        <v>2</v>
      </c>
      <c r="G617" s="2">
        <v>42713</v>
      </c>
      <c r="H617" s="2">
        <v>42715</v>
      </c>
      <c r="I617" s="2">
        <v>42780</v>
      </c>
      <c r="J617">
        <v>703.69533333333322</v>
      </c>
      <c r="K617">
        <v>81.280704607587879</v>
      </c>
      <c r="L617">
        <v>16</v>
      </c>
    </row>
    <row r="618" spans="1:15" x14ac:dyDescent="0.2">
      <c r="A618" t="s">
        <v>92</v>
      </c>
      <c r="B618" t="s">
        <v>45</v>
      </c>
      <c r="C618" t="s">
        <v>118</v>
      </c>
      <c r="D618" t="s">
        <v>29</v>
      </c>
      <c r="E618" t="s">
        <v>96</v>
      </c>
      <c r="F618">
        <v>1</v>
      </c>
      <c r="G618" s="2">
        <v>42714</v>
      </c>
      <c r="H618" s="2">
        <v>42715</v>
      </c>
      <c r="I618" s="2">
        <v>42780</v>
      </c>
      <c r="J618">
        <v>70.573666666666668</v>
      </c>
      <c r="K618">
        <v>33.369756830818325</v>
      </c>
      <c r="L618">
        <v>11</v>
      </c>
    </row>
    <row r="619" spans="1:15" x14ac:dyDescent="0.2">
      <c r="A619" t="s">
        <v>92</v>
      </c>
      <c r="B619" t="s">
        <v>45</v>
      </c>
      <c r="C619" t="s">
        <v>118</v>
      </c>
      <c r="D619" t="s">
        <v>29</v>
      </c>
      <c r="E619" t="s">
        <v>96</v>
      </c>
      <c r="F619">
        <v>2</v>
      </c>
      <c r="G619" s="2">
        <v>42714</v>
      </c>
      <c r="H619" s="2">
        <v>42715</v>
      </c>
      <c r="I619" s="2">
        <v>42780</v>
      </c>
      <c r="J619">
        <v>75.819333333333347</v>
      </c>
      <c r="K619">
        <v>35.131020431609663</v>
      </c>
      <c r="L619">
        <v>15</v>
      </c>
    </row>
    <row r="620" spans="1:15" x14ac:dyDescent="0.2">
      <c r="A620" t="s">
        <v>92</v>
      </c>
      <c r="B620" t="s">
        <v>45</v>
      </c>
      <c r="C620" t="s">
        <v>118</v>
      </c>
      <c r="D620" t="s">
        <v>29</v>
      </c>
      <c r="E620" t="s">
        <v>96</v>
      </c>
      <c r="F620">
        <v>3</v>
      </c>
      <c r="G620" s="2">
        <v>42714</v>
      </c>
      <c r="H620" s="2">
        <v>42715</v>
      </c>
      <c r="I620" s="2">
        <v>42780</v>
      </c>
      <c r="J620">
        <v>36.290999999999997</v>
      </c>
      <c r="K620">
        <v>43.814259361833116</v>
      </c>
      <c r="L620">
        <v>12</v>
      </c>
    </row>
    <row r="621" spans="1:15" x14ac:dyDescent="0.2">
      <c r="A621" t="s">
        <v>92</v>
      </c>
      <c r="B621" t="s">
        <v>45</v>
      </c>
      <c r="C621" t="s">
        <v>118</v>
      </c>
      <c r="D621" t="s">
        <v>29</v>
      </c>
      <c r="E621" t="s">
        <v>93</v>
      </c>
      <c r="F621">
        <v>1</v>
      </c>
      <c r="G621" s="2">
        <v>42714</v>
      </c>
      <c r="H621" s="2">
        <v>42715</v>
      </c>
      <c r="I621" s="2">
        <v>42780</v>
      </c>
      <c r="J621">
        <v>1167.3100000000002</v>
      </c>
      <c r="K621">
        <v>39.399916957870332</v>
      </c>
      <c r="L621">
        <v>13</v>
      </c>
      <c r="M621">
        <v>3.6520000000000001</v>
      </c>
      <c r="N621">
        <v>5</v>
      </c>
      <c r="O621">
        <f t="shared" si="9"/>
        <v>0.73040000000000005</v>
      </c>
    </row>
    <row r="622" spans="1:15" x14ac:dyDescent="0.2">
      <c r="A622" t="s">
        <v>92</v>
      </c>
      <c r="B622" t="s">
        <v>45</v>
      </c>
      <c r="C622" t="s">
        <v>118</v>
      </c>
      <c r="D622" t="s">
        <v>29</v>
      </c>
      <c r="E622" t="s">
        <v>93</v>
      </c>
      <c r="F622">
        <v>2</v>
      </c>
      <c r="G622" s="2">
        <v>42714</v>
      </c>
      <c r="H622" s="2">
        <v>42715</v>
      </c>
      <c r="I622" s="2">
        <v>42780</v>
      </c>
      <c r="J622">
        <v>1009.4936666666667</v>
      </c>
      <c r="K622">
        <v>44.470167757949675</v>
      </c>
      <c r="L622">
        <v>13</v>
      </c>
      <c r="M622">
        <v>9.33</v>
      </c>
      <c r="N622">
        <v>18</v>
      </c>
      <c r="O622">
        <f t="shared" si="9"/>
        <v>0.51833333333333331</v>
      </c>
    </row>
    <row r="623" spans="1:15" x14ac:dyDescent="0.2">
      <c r="A623" t="s">
        <v>92</v>
      </c>
      <c r="B623" t="s">
        <v>45</v>
      </c>
      <c r="C623" t="s">
        <v>118</v>
      </c>
      <c r="D623" t="s">
        <v>29</v>
      </c>
      <c r="E623" t="s">
        <v>93</v>
      </c>
      <c r="F623">
        <v>3</v>
      </c>
      <c r="G623" s="2">
        <v>42714</v>
      </c>
      <c r="H623" s="2">
        <v>42715</v>
      </c>
      <c r="I623" s="2">
        <v>42780</v>
      </c>
      <c r="J623">
        <v>1716.7879999999998</v>
      </c>
      <c r="K623">
        <v>49.933534307657318</v>
      </c>
      <c r="L623">
        <v>15</v>
      </c>
    </row>
    <row r="624" spans="1:15" x14ac:dyDescent="0.2">
      <c r="A624" t="s">
        <v>92</v>
      </c>
      <c r="B624" t="s">
        <v>45</v>
      </c>
      <c r="C624" t="s">
        <v>118</v>
      </c>
      <c r="D624" t="s">
        <v>29</v>
      </c>
      <c r="E624" t="s">
        <v>94</v>
      </c>
      <c r="F624">
        <v>1</v>
      </c>
      <c r="G624" s="2">
        <v>42714</v>
      </c>
      <c r="H624" s="2">
        <v>42715</v>
      </c>
      <c r="I624" s="2">
        <v>42780</v>
      </c>
      <c r="J624">
        <v>402.92366666666675</v>
      </c>
      <c r="K624">
        <v>57.291663290413652</v>
      </c>
      <c r="L624">
        <v>13</v>
      </c>
      <c r="M624">
        <v>19.988</v>
      </c>
      <c r="N624">
        <v>15</v>
      </c>
      <c r="O624">
        <f t="shared" si="9"/>
        <v>1.3325333333333333</v>
      </c>
    </row>
    <row r="625" spans="1:15" x14ac:dyDescent="0.2">
      <c r="A625" t="s">
        <v>92</v>
      </c>
      <c r="B625" t="s">
        <v>45</v>
      </c>
      <c r="C625" t="s">
        <v>118</v>
      </c>
      <c r="D625" t="s">
        <v>29</v>
      </c>
      <c r="E625" t="s">
        <v>94</v>
      </c>
      <c r="F625">
        <v>2</v>
      </c>
      <c r="G625" s="2">
        <v>42714</v>
      </c>
      <c r="H625" s="2">
        <v>42715</v>
      </c>
      <c r="I625" s="2">
        <v>42780</v>
      </c>
      <c r="J625">
        <v>239.31899999999999</v>
      </c>
      <c r="K625">
        <v>62.816883053723785</v>
      </c>
      <c r="L625">
        <v>7</v>
      </c>
    </row>
    <row r="626" spans="1:15" x14ac:dyDescent="0.2">
      <c r="A626" t="s">
        <v>92</v>
      </c>
      <c r="B626" t="s">
        <v>45</v>
      </c>
      <c r="C626" t="s">
        <v>118</v>
      </c>
      <c r="D626" t="s">
        <v>29</v>
      </c>
      <c r="E626" t="s">
        <v>94</v>
      </c>
      <c r="F626">
        <v>3</v>
      </c>
      <c r="G626" s="2">
        <v>42714</v>
      </c>
      <c r="H626" s="2">
        <v>42715</v>
      </c>
      <c r="I626" s="2">
        <v>42780</v>
      </c>
      <c r="J626">
        <v>200.97166666666669</v>
      </c>
      <c r="K626">
        <v>60.677996014492784</v>
      </c>
      <c r="L626">
        <v>7</v>
      </c>
    </row>
    <row r="627" spans="1:15" x14ac:dyDescent="0.2">
      <c r="A627" t="s">
        <v>92</v>
      </c>
      <c r="B627" t="s">
        <v>45</v>
      </c>
      <c r="C627" t="s">
        <v>118</v>
      </c>
      <c r="D627" t="s">
        <v>29</v>
      </c>
      <c r="E627" t="s">
        <v>95</v>
      </c>
      <c r="F627">
        <v>1</v>
      </c>
      <c r="G627" s="2">
        <v>42714</v>
      </c>
      <c r="H627" s="2">
        <v>42715</v>
      </c>
      <c r="I627" s="2">
        <v>42780</v>
      </c>
      <c r="J627">
        <v>187.50966666666667</v>
      </c>
      <c r="K627">
        <v>60.118995596516619</v>
      </c>
      <c r="L627">
        <v>7</v>
      </c>
    </row>
    <row r="628" spans="1:15" x14ac:dyDescent="0.2">
      <c r="A628" t="s">
        <v>92</v>
      </c>
      <c r="B628" t="s">
        <v>45</v>
      </c>
      <c r="C628" t="s">
        <v>118</v>
      </c>
      <c r="D628" t="s">
        <v>29</v>
      </c>
      <c r="E628" t="s">
        <v>95</v>
      </c>
      <c r="F628">
        <v>2</v>
      </c>
      <c r="G628" s="2">
        <v>42714</v>
      </c>
      <c r="H628" s="2">
        <v>42715</v>
      </c>
      <c r="I628" s="2">
        <v>42780</v>
      </c>
      <c r="J628">
        <v>294.74533333333335</v>
      </c>
      <c r="K628">
        <v>66.029335087274006</v>
      </c>
      <c r="L628">
        <v>8</v>
      </c>
    </row>
    <row r="629" spans="1:15" x14ac:dyDescent="0.2">
      <c r="A629" t="s">
        <v>92</v>
      </c>
      <c r="B629" t="s">
        <v>45</v>
      </c>
      <c r="C629" t="s">
        <v>122</v>
      </c>
      <c r="D629" t="s">
        <v>10</v>
      </c>
      <c r="E629" t="s">
        <v>93</v>
      </c>
      <c r="F629">
        <v>1</v>
      </c>
      <c r="G629" s="2">
        <v>42714</v>
      </c>
      <c r="H629" s="2">
        <v>42715</v>
      </c>
      <c r="I629" s="2">
        <v>42780</v>
      </c>
      <c r="J629">
        <v>725.75366666666662</v>
      </c>
      <c r="K629">
        <v>43.722083539713935</v>
      </c>
      <c r="L629">
        <v>19</v>
      </c>
      <c r="M629" s="5">
        <v>20.751999999999999</v>
      </c>
      <c r="N629" s="5">
        <v>21</v>
      </c>
      <c r="O629">
        <f t="shared" si="9"/>
        <v>0.98819047619047617</v>
      </c>
    </row>
    <row r="630" spans="1:15" x14ac:dyDescent="0.2">
      <c r="A630" t="s">
        <v>92</v>
      </c>
      <c r="B630" t="s">
        <v>45</v>
      </c>
      <c r="C630" t="s">
        <v>122</v>
      </c>
      <c r="D630" t="s">
        <v>10</v>
      </c>
      <c r="E630" t="s">
        <v>93</v>
      </c>
      <c r="F630">
        <v>2</v>
      </c>
      <c r="G630" s="2">
        <v>42714</v>
      </c>
      <c r="H630" s="2">
        <v>42715</v>
      </c>
      <c r="I630" s="2">
        <v>42780</v>
      </c>
      <c r="J630">
        <v>603.40966666666679</v>
      </c>
      <c r="K630">
        <v>42.903598538522509</v>
      </c>
      <c r="L630">
        <v>12</v>
      </c>
      <c r="M630" s="5">
        <v>26.21</v>
      </c>
      <c r="N630" s="5">
        <v>41</v>
      </c>
      <c r="O630">
        <f t="shared" si="9"/>
        <v>0.63926829268292684</v>
      </c>
    </row>
    <row r="631" spans="1:15" x14ac:dyDescent="0.2">
      <c r="A631" t="s">
        <v>92</v>
      </c>
      <c r="B631" t="s">
        <v>45</v>
      </c>
      <c r="C631" t="s">
        <v>122</v>
      </c>
      <c r="D631" t="s">
        <v>10</v>
      </c>
      <c r="E631" t="s">
        <v>93</v>
      </c>
      <c r="F631">
        <v>3</v>
      </c>
      <c r="G631" s="2">
        <v>42714</v>
      </c>
      <c r="H631" s="2">
        <v>42715</v>
      </c>
      <c r="I631" s="2">
        <v>42780</v>
      </c>
      <c r="J631">
        <v>941.20533333333333</v>
      </c>
      <c r="K631">
        <v>37.4882452004586</v>
      </c>
      <c r="L631">
        <v>13</v>
      </c>
      <c r="M631" s="5">
        <v>6.5359999999999996</v>
      </c>
      <c r="N631" s="5">
        <v>10</v>
      </c>
      <c r="O631">
        <f t="shared" si="9"/>
        <v>0.65359999999999996</v>
      </c>
    </row>
    <row r="632" spans="1:15" x14ac:dyDescent="0.2">
      <c r="A632" t="s">
        <v>92</v>
      </c>
      <c r="B632" t="s">
        <v>45</v>
      </c>
      <c r="C632" t="s">
        <v>122</v>
      </c>
      <c r="D632" t="s">
        <v>10</v>
      </c>
      <c r="E632" t="s">
        <v>94</v>
      </c>
      <c r="F632">
        <v>1</v>
      </c>
      <c r="G632" s="2">
        <v>42714</v>
      </c>
      <c r="H632" s="2">
        <v>42715</v>
      </c>
      <c r="I632" s="2">
        <v>42780</v>
      </c>
      <c r="J632">
        <v>139.30000000000001</v>
      </c>
      <c r="K632">
        <v>69.178221079741832</v>
      </c>
      <c r="L632">
        <v>10</v>
      </c>
      <c r="M632" s="5">
        <v>21.335999999999999</v>
      </c>
      <c r="N632" s="5">
        <v>25</v>
      </c>
      <c r="O632">
        <f t="shared" si="9"/>
        <v>0.85343999999999998</v>
      </c>
    </row>
    <row r="633" spans="1:15" x14ac:dyDescent="0.2">
      <c r="A633" t="s">
        <v>92</v>
      </c>
      <c r="B633" t="s">
        <v>45</v>
      </c>
      <c r="C633" t="s">
        <v>122</v>
      </c>
      <c r="D633" t="s">
        <v>10</v>
      </c>
      <c r="E633" t="s">
        <v>94</v>
      </c>
      <c r="F633">
        <v>2</v>
      </c>
      <c r="G633" s="2">
        <v>42714</v>
      </c>
      <c r="H633" s="2">
        <v>42715</v>
      </c>
      <c r="I633" s="2">
        <v>42780</v>
      </c>
      <c r="J633">
        <v>237.61466666666669</v>
      </c>
      <c r="K633">
        <v>62.254287112202178</v>
      </c>
      <c r="L633">
        <v>8</v>
      </c>
      <c r="M633" s="5">
        <v>12.404</v>
      </c>
      <c r="N633" s="5">
        <v>15</v>
      </c>
      <c r="O633">
        <f t="shared" si="9"/>
        <v>0.8269333333333333</v>
      </c>
    </row>
    <row r="634" spans="1:15" x14ac:dyDescent="0.2">
      <c r="A634" t="s">
        <v>92</v>
      </c>
      <c r="B634" t="s">
        <v>45</v>
      </c>
      <c r="C634" t="s">
        <v>122</v>
      </c>
      <c r="D634" t="s">
        <v>10</v>
      </c>
      <c r="E634" t="s">
        <v>94</v>
      </c>
      <c r="F634">
        <v>3</v>
      </c>
      <c r="G634" s="2">
        <v>42714</v>
      </c>
      <c r="H634" s="2">
        <v>42715</v>
      </c>
      <c r="I634" s="2">
        <v>42780</v>
      </c>
      <c r="J634">
        <v>169.95466666666667</v>
      </c>
      <c r="K634">
        <v>69.624664948685975</v>
      </c>
      <c r="L634">
        <v>7</v>
      </c>
      <c r="M634" s="5">
        <v>10.69</v>
      </c>
      <c r="N634" s="5">
        <v>15</v>
      </c>
      <c r="O634">
        <f t="shared" si="9"/>
        <v>0.71266666666666667</v>
      </c>
    </row>
    <row r="635" spans="1:15" x14ac:dyDescent="0.2">
      <c r="A635" t="s">
        <v>92</v>
      </c>
      <c r="B635" t="s">
        <v>45</v>
      </c>
      <c r="C635" t="s">
        <v>122</v>
      </c>
      <c r="D635" t="s">
        <v>10</v>
      </c>
      <c r="E635" t="s">
        <v>96</v>
      </c>
      <c r="F635">
        <v>1</v>
      </c>
      <c r="G635" s="2">
        <v>42714</v>
      </c>
      <c r="H635" s="2">
        <v>42715</v>
      </c>
      <c r="I635" s="2">
        <v>42780</v>
      </c>
      <c r="J635">
        <v>28.332333333333334</v>
      </c>
      <c r="K635">
        <v>33.738716188626235</v>
      </c>
      <c r="L635">
        <v>14</v>
      </c>
    </row>
    <row r="636" spans="1:15" x14ac:dyDescent="0.2">
      <c r="A636" t="s">
        <v>92</v>
      </c>
      <c r="B636" t="s">
        <v>45</v>
      </c>
      <c r="C636" t="s">
        <v>122</v>
      </c>
      <c r="D636" t="s">
        <v>10</v>
      </c>
      <c r="E636" t="s">
        <v>96</v>
      </c>
      <c r="F636">
        <v>2</v>
      </c>
      <c r="G636" s="2">
        <v>42714</v>
      </c>
      <c r="H636" s="2">
        <v>42715</v>
      </c>
      <c r="I636" s="2">
        <v>42780</v>
      </c>
      <c r="J636">
        <v>30.540999999999997</v>
      </c>
      <c r="K636">
        <v>46.113392006002492</v>
      </c>
      <c r="L636">
        <v>11</v>
      </c>
    </row>
    <row r="637" spans="1:15" x14ac:dyDescent="0.2">
      <c r="A637" t="s">
        <v>92</v>
      </c>
      <c r="B637" t="s">
        <v>45</v>
      </c>
      <c r="C637" t="s">
        <v>122</v>
      </c>
      <c r="D637" t="s">
        <v>10</v>
      </c>
      <c r="E637" t="s">
        <v>95</v>
      </c>
      <c r="F637">
        <v>1</v>
      </c>
      <c r="G637" s="2">
        <v>42714</v>
      </c>
      <c r="H637" s="2">
        <v>42715</v>
      </c>
      <c r="I637" s="2">
        <v>42780</v>
      </c>
      <c r="J637">
        <v>447.11666666666662</v>
      </c>
      <c r="K637">
        <v>82.84987172133161</v>
      </c>
      <c r="L637">
        <v>9</v>
      </c>
      <c r="M637">
        <v>4.9240000000000004</v>
      </c>
      <c r="N637">
        <v>9</v>
      </c>
      <c r="O637">
        <f t="shared" si="9"/>
        <v>0.5471111111111111</v>
      </c>
    </row>
    <row r="638" spans="1:15" x14ac:dyDescent="0.2">
      <c r="A638" t="s">
        <v>92</v>
      </c>
      <c r="B638" t="s">
        <v>45</v>
      </c>
      <c r="C638" t="s">
        <v>122</v>
      </c>
      <c r="D638" t="s">
        <v>10</v>
      </c>
      <c r="E638" t="s">
        <v>95</v>
      </c>
      <c r="F638">
        <v>2</v>
      </c>
      <c r="G638" s="2">
        <v>42714</v>
      </c>
      <c r="H638" s="2">
        <v>42715</v>
      </c>
      <c r="I638" s="2">
        <v>42780</v>
      </c>
      <c r="J638">
        <v>260.21566666666666</v>
      </c>
      <c r="K638">
        <v>68.561871348695547</v>
      </c>
      <c r="L638">
        <v>11</v>
      </c>
      <c r="M638">
        <v>4.0060000000000002</v>
      </c>
      <c r="N638">
        <v>9</v>
      </c>
      <c r="O638">
        <f t="shared" si="9"/>
        <v>0.44511111111111112</v>
      </c>
    </row>
    <row r="639" spans="1:15" x14ac:dyDescent="0.2">
      <c r="A639" t="s">
        <v>92</v>
      </c>
      <c r="B639" t="s">
        <v>45</v>
      </c>
      <c r="C639" t="s">
        <v>122</v>
      </c>
      <c r="D639" t="s">
        <v>10</v>
      </c>
      <c r="E639" t="s">
        <v>95</v>
      </c>
      <c r="F639">
        <v>3</v>
      </c>
      <c r="G639" s="2">
        <v>42714</v>
      </c>
      <c r="H639" s="2">
        <v>42715</v>
      </c>
      <c r="I639" s="2">
        <v>42780</v>
      </c>
      <c r="J639">
        <v>387.18666666666667</v>
      </c>
      <c r="K639">
        <v>78.437086219304504</v>
      </c>
      <c r="L639">
        <v>9</v>
      </c>
    </row>
    <row r="640" spans="1:15" x14ac:dyDescent="0.2">
      <c r="A640" t="s">
        <v>92</v>
      </c>
      <c r="B640" t="s">
        <v>45</v>
      </c>
      <c r="C640" t="s">
        <v>119</v>
      </c>
      <c r="D640" t="s">
        <v>22</v>
      </c>
      <c r="E640" t="s">
        <v>96</v>
      </c>
      <c r="F640">
        <v>1</v>
      </c>
      <c r="G640" s="2">
        <v>42714</v>
      </c>
      <c r="H640" s="2">
        <v>42715</v>
      </c>
      <c r="I640" s="2">
        <v>42781</v>
      </c>
      <c r="J640">
        <v>24.552666666666667</v>
      </c>
      <c r="K640">
        <v>43.989951566591479</v>
      </c>
      <c r="L640">
        <v>16</v>
      </c>
    </row>
    <row r="641" spans="1:15" x14ac:dyDescent="0.2">
      <c r="A641" t="s">
        <v>92</v>
      </c>
      <c r="B641" t="s">
        <v>45</v>
      </c>
      <c r="C641" t="s">
        <v>119</v>
      </c>
      <c r="D641" t="s">
        <v>22</v>
      </c>
      <c r="E641" t="s">
        <v>96</v>
      </c>
      <c r="F641">
        <v>2</v>
      </c>
      <c r="G641" s="2">
        <v>42714</v>
      </c>
      <c r="H641" s="2">
        <v>42715</v>
      </c>
      <c r="I641" s="2">
        <v>42781</v>
      </c>
      <c r="J641">
        <v>40.899000000000001</v>
      </c>
      <c r="K641">
        <v>38.756118732284683</v>
      </c>
      <c r="L641">
        <v>11</v>
      </c>
    </row>
    <row r="642" spans="1:15" x14ac:dyDescent="0.2">
      <c r="A642" t="s">
        <v>92</v>
      </c>
      <c r="B642" t="s">
        <v>45</v>
      </c>
      <c r="C642" t="s">
        <v>119</v>
      </c>
      <c r="D642" t="s">
        <v>22</v>
      </c>
      <c r="E642" t="s">
        <v>96</v>
      </c>
      <c r="F642">
        <v>3</v>
      </c>
      <c r="G642" s="2">
        <v>42714</v>
      </c>
      <c r="H642" s="2">
        <v>42715</v>
      </c>
      <c r="I642" s="2">
        <v>42781</v>
      </c>
      <c r="J642">
        <v>46.573</v>
      </c>
      <c r="K642">
        <v>41.609420891764522</v>
      </c>
      <c r="L642">
        <v>12</v>
      </c>
    </row>
    <row r="643" spans="1:15" x14ac:dyDescent="0.2">
      <c r="A643" t="s">
        <v>92</v>
      </c>
      <c r="B643" t="s">
        <v>45</v>
      </c>
      <c r="C643" t="s">
        <v>119</v>
      </c>
      <c r="D643" t="s">
        <v>22</v>
      </c>
      <c r="E643" t="s">
        <v>93</v>
      </c>
      <c r="F643">
        <v>1</v>
      </c>
      <c r="G643" s="2">
        <v>42714</v>
      </c>
      <c r="H643" s="2">
        <v>42715</v>
      </c>
      <c r="I643" s="2">
        <v>42781</v>
      </c>
      <c r="J643">
        <v>673.49733333333336</v>
      </c>
      <c r="K643">
        <v>37.212727310365729</v>
      </c>
      <c r="L643">
        <v>16</v>
      </c>
      <c r="M643">
        <v>12.37</v>
      </c>
      <c r="N643">
        <v>18</v>
      </c>
      <c r="O643">
        <f t="shared" ref="O643:O705" si="10">M643/N643</f>
        <v>0.68722222222222218</v>
      </c>
    </row>
    <row r="644" spans="1:15" x14ac:dyDescent="0.2">
      <c r="A644" t="s">
        <v>92</v>
      </c>
      <c r="B644" t="s">
        <v>45</v>
      </c>
      <c r="C644" t="s">
        <v>119</v>
      </c>
      <c r="D644" t="s">
        <v>22</v>
      </c>
      <c r="E644" t="s">
        <v>93</v>
      </c>
      <c r="F644">
        <v>2</v>
      </c>
      <c r="G644" s="2">
        <v>42714</v>
      </c>
      <c r="H644" s="2">
        <v>42715</v>
      </c>
      <c r="I644" s="2">
        <v>42781</v>
      </c>
      <c r="J644">
        <v>695.22233333333327</v>
      </c>
      <c r="K644">
        <v>34.07578059743917</v>
      </c>
      <c r="L644">
        <v>15</v>
      </c>
      <c r="M644">
        <v>18.472000000000001</v>
      </c>
      <c r="N644">
        <v>45</v>
      </c>
      <c r="O644">
        <f t="shared" si="10"/>
        <v>0.4104888888888889</v>
      </c>
    </row>
    <row r="645" spans="1:15" x14ac:dyDescent="0.2">
      <c r="A645" t="s">
        <v>92</v>
      </c>
      <c r="B645" t="s">
        <v>45</v>
      </c>
      <c r="C645" t="s">
        <v>119</v>
      </c>
      <c r="D645" t="s">
        <v>22</v>
      </c>
      <c r="E645" t="s">
        <v>93</v>
      </c>
      <c r="F645">
        <v>3</v>
      </c>
      <c r="G645" s="2">
        <v>42714</v>
      </c>
      <c r="H645" s="2">
        <v>42715</v>
      </c>
      <c r="I645" s="2">
        <v>42781</v>
      </c>
      <c r="J645">
        <v>813.53966666666668</v>
      </c>
      <c r="K645">
        <v>40.459083881111553</v>
      </c>
      <c r="L645">
        <v>22</v>
      </c>
    </row>
    <row r="646" spans="1:15" x14ac:dyDescent="0.2">
      <c r="A646" t="s">
        <v>92</v>
      </c>
      <c r="B646" t="s">
        <v>45</v>
      </c>
      <c r="C646" t="s">
        <v>119</v>
      </c>
      <c r="D646" t="s">
        <v>22</v>
      </c>
      <c r="E646" t="s">
        <v>94</v>
      </c>
      <c r="F646">
        <v>1</v>
      </c>
      <c r="G646" s="2">
        <v>42714</v>
      </c>
      <c r="H646" s="2">
        <v>42715</v>
      </c>
      <c r="I646" s="2">
        <v>42781</v>
      </c>
      <c r="J646">
        <v>270.32600000000002</v>
      </c>
      <c r="K646">
        <v>51.116228256988656</v>
      </c>
      <c r="L646">
        <v>11</v>
      </c>
      <c r="M646">
        <v>7.9059999999999997</v>
      </c>
      <c r="N646">
        <v>10</v>
      </c>
      <c r="O646">
        <f t="shared" si="10"/>
        <v>0.79059999999999997</v>
      </c>
    </row>
    <row r="647" spans="1:15" x14ac:dyDescent="0.2">
      <c r="A647" t="s">
        <v>92</v>
      </c>
      <c r="B647" t="s">
        <v>45</v>
      </c>
      <c r="C647" t="s">
        <v>119</v>
      </c>
      <c r="D647" t="s">
        <v>22</v>
      </c>
      <c r="E647" t="s">
        <v>94</v>
      </c>
      <c r="F647">
        <v>2</v>
      </c>
      <c r="G647" s="2">
        <v>42714</v>
      </c>
      <c r="H647" s="2">
        <v>42715</v>
      </c>
      <c r="I647" s="2">
        <v>42781</v>
      </c>
      <c r="J647">
        <v>329.88466666666665</v>
      </c>
      <c r="K647">
        <v>64.644890165062336</v>
      </c>
      <c r="L647">
        <v>8</v>
      </c>
      <c r="M647">
        <v>24.608000000000001</v>
      </c>
      <c r="N647">
        <v>30</v>
      </c>
      <c r="O647">
        <f t="shared" si="10"/>
        <v>0.8202666666666667</v>
      </c>
    </row>
    <row r="648" spans="1:15" x14ac:dyDescent="0.2">
      <c r="A648" t="s">
        <v>92</v>
      </c>
      <c r="B648" t="s">
        <v>45</v>
      </c>
      <c r="C648" t="s">
        <v>119</v>
      </c>
      <c r="D648" t="s">
        <v>22</v>
      </c>
      <c r="E648" t="s">
        <v>94</v>
      </c>
      <c r="F648">
        <v>3</v>
      </c>
      <c r="G648" s="2">
        <v>42714</v>
      </c>
      <c r="H648" s="2">
        <v>42715</v>
      </c>
      <c r="I648" s="2">
        <v>42781</v>
      </c>
      <c r="J648">
        <v>182.50266666666667</v>
      </c>
      <c r="K648">
        <v>73.533683105645238</v>
      </c>
      <c r="L648">
        <v>7</v>
      </c>
      <c r="M648">
        <v>16.803999999999998</v>
      </c>
      <c r="N648">
        <v>30</v>
      </c>
      <c r="O648">
        <f t="shared" si="10"/>
        <v>0.56013333333333326</v>
      </c>
    </row>
    <row r="649" spans="1:15" x14ac:dyDescent="0.2">
      <c r="A649" t="s">
        <v>92</v>
      </c>
      <c r="B649" t="s">
        <v>45</v>
      </c>
      <c r="C649" t="s">
        <v>119</v>
      </c>
      <c r="D649" t="s">
        <v>22</v>
      </c>
      <c r="E649" t="s">
        <v>101</v>
      </c>
      <c r="F649">
        <v>1</v>
      </c>
      <c r="G649" s="2">
        <v>42714</v>
      </c>
      <c r="H649" s="2">
        <v>42715</v>
      </c>
      <c r="I649" s="2">
        <v>42781</v>
      </c>
      <c r="J649">
        <v>205.19833333333335</v>
      </c>
      <c r="K649">
        <v>98.083165435146995</v>
      </c>
      <c r="L649">
        <v>13</v>
      </c>
    </row>
    <row r="650" spans="1:15" x14ac:dyDescent="0.2">
      <c r="A650" t="s">
        <v>92</v>
      </c>
      <c r="B650" t="s">
        <v>45</v>
      </c>
      <c r="C650" t="s">
        <v>119</v>
      </c>
      <c r="D650" t="s">
        <v>22</v>
      </c>
      <c r="E650" t="s">
        <v>101</v>
      </c>
      <c r="F650">
        <v>2</v>
      </c>
      <c r="G650" s="2">
        <v>42714</v>
      </c>
      <c r="H650" s="2">
        <v>42715</v>
      </c>
      <c r="I650" s="2">
        <v>42781</v>
      </c>
      <c r="J650">
        <v>220.11666666666667</v>
      </c>
      <c r="K650">
        <v>77.318530354462538</v>
      </c>
      <c r="L650">
        <v>14</v>
      </c>
    </row>
    <row r="651" spans="1:15" x14ac:dyDescent="0.2">
      <c r="A651" t="s">
        <v>92</v>
      </c>
      <c r="B651" t="s">
        <v>45</v>
      </c>
      <c r="C651" t="s">
        <v>119</v>
      </c>
      <c r="D651" t="s">
        <v>22</v>
      </c>
      <c r="E651" t="s">
        <v>101</v>
      </c>
      <c r="F651">
        <v>3</v>
      </c>
      <c r="G651" s="2">
        <v>42714</v>
      </c>
      <c r="H651" s="2">
        <v>42715</v>
      </c>
      <c r="I651" s="2">
        <v>42781</v>
      </c>
      <c r="J651">
        <v>83.320666666666668</v>
      </c>
      <c r="K651">
        <v>86.593612255196945</v>
      </c>
      <c r="L651">
        <v>8</v>
      </c>
    </row>
    <row r="652" spans="1:15" x14ac:dyDescent="0.2">
      <c r="A652" t="s">
        <v>92</v>
      </c>
      <c r="B652" t="s">
        <v>45</v>
      </c>
      <c r="C652" t="s">
        <v>123</v>
      </c>
      <c r="D652" t="s">
        <v>23</v>
      </c>
      <c r="E652" t="s">
        <v>96</v>
      </c>
      <c r="F652">
        <v>1</v>
      </c>
      <c r="G652" s="2">
        <v>42714</v>
      </c>
      <c r="H652" s="2">
        <v>42715</v>
      </c>
      <c r="I652" s="2">
        <v>42781</v>
      </c>
      <c r="J652">
        <v>37.490666666666662</v>
      </c>
      <c r="K652">
        <v>44.55503348286021</v>
      </c>
      <c r="L652">
        <v>10</v>
      </c>
    </row>
    <row r="653" spans="1:15" x14ac:dyDescent="0.2">
      <c r="A653" t="s">
        <v>92</v>
      </c>
      <c r="B653" t="s">
        <v>45</v>
      </c>
      <c r="C653" t="s">
        <v>123</v>
      </c>
      <c r="D653" t="s">
        <v>23</v>
      </c>
      <c r="E653" t="s">
        <v>96</v>
      </c>
      <c r="F653">
        <v>2</v>
      </c>
      <c r="G653" s="2">
        <v>42714</v>
      </c>
      <c r="H653" s="2">
        <v>42715</v>
      </c>
      <c r="I653" s="2">
        <v>42781</v>
      </c>
      <c r="J653">
        <v>51.285333333333334</v>
      </c>
      <c r="K653">
        <v>49.55447597879121</v>
      </c>
      <c r="L653">
        <v>14</v>
      </c>
    </row>
    <row r="654" spans="1:15" x14ac:dyDescent="0.2">
      <c r="A654" t="s">
        <v>92</v>
      </c>
      <c r="B654" t="s">
        <v>45</v>
      </c>
      <c r="C654" t="s">
        <v>123</v>
      </c>
      <c r="D654" t="s">
        <v>23</v>
      </c>
      <c r="E654" t="s">
        <v>94</v>
      </c>
      <c r="F654">
        <v>1</v>
      </c>
      <c r="G654" s="2">
        <v>42714</v>
      </c>
      <c r="H654" s="2">
        <v>42715</v>
      </c>
      <c r="I654" s="2">
        <v>42781</v>
      </c>
      <c r="J654">
        <v>228.761</v>
      </c>
      <c r="K654">
        <v>58.432307118479059</v>
      </c>
      <c r="L654">
        <v>9</v>
      </c>
      <c r="M654">
        <v>21.117999999999999</v>
      </c>
      <c r="N654">
        <v>25</v>
      </c>
      <c r="O654">
        <f t="shared" si="10"/>
        <v>0.84471999999999992</v>
      </c>
    </row>
    <row r="655" spans="1:15" x14ac:dyDescent="0.2">
      <c r="A655" t="s">
        <v>92</v>
      </c>
      <c r="B655" t="s">
        <v>45</v>
      </c>
      <c r="C655" t="s">
        <v>123</v>
      </c>
      <c r="D655" t="s">
        <v>23</v>
      </c>
      <c r="E655" t="s">
        <v>94</v>
      </c>
      <c r="F655">
        <v>2</v>
      </c>
      <c r="G655" s="2">
        <v>42714</v>
      </c>
      <c r="H655" s="2">
        <v>42715</v>
      </c>
      <c r="I655" s="2">
        <v>42781</v>
      </c>
      <c r="J655">
        <v>382.95033333333339</v>
      </c>
      <c r="K655">
        <v>57.21658163105122</v>
      </c>
      <c r="L655">
        <v>20</v>
      </c>
      <c r="M655">
        <v>18.686</v>
      </c>
      <c r="N655">
        <v>15</v>
      </c>
      <c r="O655">
        <f t="shared" si="10"/>
        <v>1.2457333333333334</v>
      </c>
    </row>
    <row r="656" spans="1:15" x14ac:dyDescent="0.2">
      <c r="A656" t="s">
        <v>92</v>
      </c>
      <c r="B656" t="s">
        <v>45</v>
      </c>
      <c r="C656" t="s">
        <v>123</v>
      </c>
      <c r="D656" t="s">
        <v>23</v>
      </c>
      <c r="E656" t="s">
        <v>94</v>
      </c>
      <c r="F656">
        <v>3</v>
      </c>
      <c r="G656" s="2">
        <v>42714</v>
      </c>
      <c r="H656" s="2">
        <v>42715</v>
      </c>
      <c r="I656" s="2">
        <v>42781</v>
      </c>
      <c r="J656">
        <v>436.36799999999999</v>
      </c>
      <c r="K656">
        <v>45.662629504947461</v>
      </c>
      <c r="L656">
        <v>20</v>
      </c>
    </row>
    <row r="657" spans="1:15" x14ac:dyDescent="0.2">
      <c r="A657" t="s">
        <v>92</v>
      </c>
      <c r="B657" t="s">
        <v>45</v>
      </c>
      <c r="C657" t="s">
        <v>123</v>
      </c>
      <c r="D657" t="s">
        <v>23</v>
      </c>
      <c r="E657" t="s">
        <v>93</v>
      </c>
      <c r="F657">
        <v>1</v>
      </c>
      <c r="G657" s="2">
        <v>42714</v>
      </c>
      <c r="H657" s="2">
        <v>42715</v>
      </c>
      <c r="I657" s="2">
        <v>42781</v>
      </c>
      <c r="J657">
        <v>1597.7283333333332</v>
      </c>
      <c r="K657">
        <v>44.799462315004462</v>
      </c>
      <c r="L657">
        <v>11</v>
      </c>
      <c r="M657">
        <v>1.85</v>
      </c>
      <c r="N657">
        <v>2</v>
      </c>
      <c r="O657">
        <f t="shared" si="10"/>
        <v>0.92500000000000004</v>
      </c>
    </row>
    <row r="658" spans="1:15" x14ac:dyDescent="0.2">
      <c r="A658" t="s">
        <v>92</v>
      </c>
      <c r="B658" t="s">
        <v>45</v>
      </c>
      <c r="C658" t="s">
        <v>123</v>
      </c>
      <c r="D658" t="s">
        <v>23</v>
      </c>
      <c r="E658" t="s">
        <v>93</v>
      </c>
      <c r="F658">
        <v>2</v>
      </c>
      <c r="G658" s="2">
        <v>42714</v>
      </c>
      <c r="H658" s="2">
        <v>42715</v>
      </c>
      <c r="I658" s="2">
        <v>42781</v>
      </c>
      <c r="J658">
        <v>1275.9266666666667</v>
      </c>
      <c r="K658">
        <v>45.80455579050772</v>
      </c>
      <c r="L658">
        <v>15</v>
      </c>
      <c r="M658">
        <v>25.568000000000001</v>
      </c>
      <c r="N658">
        <v>44</v>
      </c>
      <c r="O658">
        <f t="shared" si="10"/>
        <v>0.5810909090909091</v>
      </c>
    </row>
    <row r="659" spans="1:15" x14ac:dyDescent="0.2">
      <c r="A659" t="s">
        <v>92</v>
      </c>
      <c r="B659" t="s">
        <v>45</v>
      </c>
      <c r="C659" t="s">
        <v>123</v>
      </c>
      <c r="D659" t="s">
        <v>23</v>
      </c>
      <c r="E659" t="s">
        <v>93</v>
      </c>
      <c r="F659">
        <v>3</v>
      </c>
      <c r="G659" s="2">
        <v>42714</v>
      </c>
      <c r="H659" s="2">
        <v>42715</v>
      </c>
      <c r="I659" s="2">
        <v>42781</v>
      </c>
      <c r="J659">
        <v>1119.8520000000001</v>
      </c>
      <c r="K659">
        <v>70.45786932322379</v>
      </c>
      <c r="L659">
        <v>16</v>
      </c>
    </row>
    <row r="660" spans="1:15" x14ac:dyDescent="0.2">
      <c r="A660" t="s">
        <v>92</v>
      </c>
      <c r="B660" t="s">
        <v>45</v>
      </c>
      <c r="C660" t="s">
        <v>123</v>
      </c>
      <c r="D660" t="s">
        <v>23</v>
      </c>
      <c r="E660" t="s">
        <v>95</v>
      </c>
      <c r="F660">
        <v>1</v>
      </c>
      <c r="G660" s="2">
        <v>42714</v>
      </c>
      <c r="H660" s="2">
        <v>42715</v>
      </c>
      <c r="I660" s="2">
        <v>42781</v>
      </c>
      <c r="J660">
        <v>387.78633333333329</v>
      </c>
      <c r="K660">
        <v>65.520427408785068</v>
      </c>
      <c r="L660">
        <v>10</v>
      </c>
    </row>
    <row r="661" spans="1:15" x14ac:dyDescent="0.2">
      <c r="A661" t="s">
        <v>92</v>
      </c>
      <c r="B661" t="s">
        <v>45</v>
      </c>
      <c r="C661" t="s">
        <v>123</v>
      </c>
      <c r="D661" t="s">
        <v>23</v>
      </c>
      <c r="E661" t="s">
        <v>95</v>
      </c>
      <c r="F661">
        <v>2</v>
      </c>
      <c r="G661" s="2">
        <v>42714</v>
      </c>
      <c r="H661" s="2">
        <v>42715</v>
      </c>
      <c r="I661" s="2">
        <v>42781</v>
      </c>
      <c r="J661">
        <v>278.02800000000002</v>
      </c>
      <c r="K661">
        <v>64.760580656254845</v>
      </c>
      <c r="L661">
        <v>12</v>
      </c>
    </row>
    <row r="662" spans="1:15" x14ac:dyDescent="0.2">
      <c r="A662" t="s">
        <v>92</v>
      </c>
      <c r="B662" t="s">
        <v>45</v>
      </c>
      <c r="C662" t="s">
        <v>123</v>
      </c>
      <c r="D662" t="s">
        <v>23</v>
      </c>
      <c r="E662" t="s">
        <v>95</v>
      </c>
      <c r="F662">
        <v>3</v>
      </c>
      <c r="G662" s="2">
        <v>42714</v>
      </c>
      <c r="H662" s="2">
        <v>42715</v>
      </c>
      <c r="I662" s="2">
        <v>42781</v>
      </c>
      <c r="J662">
        <v>486.08266666666668</v>
      </c>
      <c r="K662">
        <v>70.993227245317271</v>
      </c>
      <c r="L662">
        <v>7</v>
      </c>
    </row>
    <row r="663" spans="1:15" x14ac:dyDescent="0.2">
      <c r="A663" t="s">
        <v>92</v>
      </c>
      <c r="B663" t="s">
        <v>45</v>
      </c>
      <c r="C663" t="s">
        <v>123</v>
      </c>
      <c r="D663" t="s">
        <v>23</v>
      </c>
      <c r="E663" t="s">
        <v>101</v>
      </c>
      <c r="F663">
        <v>1</v>
      </c>
      <c r="G663" s="2">
        <v>42714</v>
      </c>
      <c r="H663" s="2">
        <v>42715</v>
      </c>
      <c r="I663" s="2">
        <v>42781</v>
      </c>
      <c r="J663">
        <v>281.27433333333335</v>
      </c>
      <c r="K663">
        <v>95.783853155979401</v>
      </c>
      <c r="L663">
        <v>14</v>
      </c>
    </row>
    <row r="664" spans="1:15" x14ac:dyDescent="0.2">
      <c r="A664" t="s">
        <v>92</v>
      </c>
      <c r="B664" t="s">
        <v>45</v>
      </c>
      <c r="C664" t="s">
        <v>123</v>
      </c>
      <c r="D664" t="s">
        <v>23</v>
      </c>
      <c r="E664" t="s">
        <v>101</v>
      </c>
      <c r="F664">
        <v>2</v>
      </c>
      <c r="G664" s="2">
        <v>42714</v>
      </c>
      <c r="H664" s="2">
        <v>42715</v>
      </c>
      <c r="I664" s="2">
        <v>42781</v>
      </c>
      <c r="J664">
        <v>348.99166666666662</v>
      </c>
      <c r="K664">
        <v>86.169814641717196</v>
      </c>
      <c r="L664">
        <v>16</v>
      </c>
    </row>
    <row r="665" spans="1:15" x14ac:dyDescent="0.2">
      <c r="A665" t="s">
        <v>92</v>
      </c>
      <c r="B665" t="s">
        <v>45</v>
      </c>
      <c r="C665" t="s">
        <v>123</v>
      </c>
      <c r="D665" t="s">
        <v>23</v>
      </c>
      <c r="E665" t="s">
        <v>101</v>
      </c>
      <c r="F665">
        <v>3</v>
      </c>
      <c r="G665" s="2">
        <v>42714</v>
      </c>
      <c r="H665" s="2">
        <v>42715</v>
      </c>
      <c r="I665" s="2">
        <v>42781</v>
      </c>
      <c r="J665">
        <v>298.75366666666667</v>
      </c>
      <c r="K665">
        <v>99.330572349462173</v>
      </c>
      <c r="L665">
        <v>18</v>
      </c>
    </row>
    <row r="666" spans="1:15" x14ac:dyDescent="0.2">
      <c r="A666" t="s">
        <v>92</v>
      </c>
      <c r="B666" t="s">
        <v>45</v>
      </c>
      <c r="C666" t="s">
        <v>120</v>
      </c>
      <c r="D666" t="s">
        <v>26</v>
      </c>
      <c r="E666" t="s">
        <v>93</v>
      </c>
      <c r="F666">
        <v>1</v>
      </c>
      <c r="G666" s="2">
        <v>42714</v>
      </c>
      <c r="H666" s="2">
        <v>42715</v>
      </c>
      <c r="I666" s="2">
        <v>42781</v>
      </c>
      <c r="J666">
        <v>1305.9343333333334</v>
      </c>
      <c r="K666">
        <v>34.324082991723934</v>
      </c>
      <c r="L666">
        <v>17</v>
      </c>
      <c r="M666">
        <v>6.7619999999999996</v>
      </c>
      <c r="N666">
        <v>7</v>
      </c>
      <c r="O666">
        <f t="shared" si="10"/>
        <v>0.96599999999999997</v>
      </c>
    </row>
    <row r="667" spans="1:15" x14ac:dyDescent="0.2">
      <c r="A667" t="s">
        <v>92</v>
      </c>
      <c r="B667" t="s">
        <v>45</v>
      </c>
      <c r="C667" t="s">
        <v>120</v>
      </c>
      <c r="D667" t="s">
        <v>26</v>
      </c>
      <c r="E667" t="s">
        <v>93</v>
      </c>
      <c r="F667">
        <v>2</v>
      </c>
      <c r="G667" s="2">
        <v>42714</v>
      </c>
      <c r="H667" s="2">
        <v>42715</v>
      </c>
      <c r="I667" s="2">
        <v>42781</v>
      </c>
      <c r="J667">
        <v>1427.7736666666667</v>
      </c>
      <c r="K667">
        <v>61.612984429578319</v>
      </c>
      <c r="L667">
        <v>12</v>
      </c>
      <c r="M667">
        <v>9.2720000000000002</v>
      </c>
      <c r="N667">
        <v>15</v>
      </c>
      <c r="O667">
        <f t="shared" si="10"/>
        <v>0.61813333333333331</v>
      </c>
    </row>
    <row r="668" spans="1:15" x14ac:dyDescent="0.2">
      <c r="A668" t="s">
        <v>92</v>
      </c>
      <c r="B668" t="s">
        <v>45</v>
      </c>
      <c r="C668" t="s">
        <v>120</v>
      </c>
      <c r="D668" t="s">
        <v>26</v>
      </c>
      <c r="E668" t="s">
        <v>93</v>
      </c>
      <c r="F668">
        <v>3</v>
      </c>
      <c r="G668" s="2">
        <v>42714</v>
      </c>
      <c r="H668" s="2">
        <v>42715</v>
      </c>
      <c r="I668" s="2">
        <v>42781</v>
      </c>
      <c r="J668">
        <v>1257.114</v>
      </c>
      <c r="K668">
        <v>41.297001144291592</v>
      </c>
      <c r="L668">
        <v>15</v>
      </c>
    </row>
    <row r="669" spans="1:15" x14ac:dyDescent="0.2">
      <c r="A669" t="s">
        <v>92</v>
      </c>
      <c r="B669" t="s">
        <v>45</v>
      </c>
      <c r="C669" t="s">
        <v>120</v>
      </c>
      <c r="D669" t="s">
        <v>26</v>
      </c>
      <c r="E669" t="s">
        <v>94</v>
      </c>
      <c r="F669">
        <v>1</v>
      </c>
      <c r="G669" s="2">
        <v>42714</v>
      </c>
      <c r="H669" s="2">
        <v>42715</v>
      </c>
      <c r="I669" s="2">
        <v>42781</v>
      </c>
      <c r="J669">
        <v>364.69033333333329</v>
      </c>
      <c r="K669">
        <v>47.740392608886964</v>
      </c>
      <c r="L669">
        <v>9</v>
      </c>
      <c r="M669">
        <v>20.792000000000002</v>
      </c>
      <c r="N669">
        <v>30</v>
      </c>
      <c r="O669">
        <f t="shared" si="10"/>
        <v>0.69306666666666672</v>
      </c>
    </row>
    <row r="670" spans="1:15" x14ac:dyDescent="0.2">
      <c r="A670" t="s">
        <v>92</v>
      </c>
      <c r="B670" t="s">
        <v>45</v>
      </c>
      <c r="C670" t="s">
        <v>120</v>
      </c>
      <c r="D670" t="s">
        <v>26</v>
      </c>
      <c r="E670" t="s">
        <v>94</v>
      </c>
      <c r="F670">
        <v>2</v>
      </c>
      <c r="G670" s="2">
        <v>42714</v>
      </c>
      <c r="H670" s="2">
        <v>42715</v>
      </c>
      <c r="I670" s="2">
        <v>42781</v>
      </c>
      <c r="J670">
        <v>401.18133333333338</v>
      </c>
      <c r="K670">
        <v>70.243250788243657</v>
      </c>
      <c r="L670">
        <v>8</v>
      </c>
      <c r="M670">
        <v>38.234000000000002</v>
      </c>
      <c r="N670">
        <v>30</v>
      </c>
      <c r="O670">
        <f t="shared" si="10"/>
        <v>1.2744666666666666</v>
      </c>
    </row>
    <row r="671" spans="1:15" x14ac:dyDescent="0.2">
      <c r="A671" t="s">
        <v>92</v>
      </c>
      <c r="B671" t="s">
        <v>45</v>
      </c>
      <c r="C671" t="s">
        <v>120</v>
      </c>
      <c r="D671" t="s">
        <v>26</v>
      </c>
      <c r="E671" t="s">
        <v>94</v>
      </c>
      <c r="F671">
        <v>3</v>
      </c>
      <c r="G671" s="2">
        <v>42714</v>
      </c>
      <c r="H671" s="2">
        <v>42715</v>
      </c>
      <c r="I671" s="2">
        <v>42781</v>
      </c>
      <c r="J671">
        <v>655.84666666666669</v>
      </c>
      <c r="K671">
        <v>49.953138732505671</v>
      </c>
      <c r="L671">
        <v>9</v>
      </c>
      <c r="M671">
        <v>16.327999999999999</v>
      </c>
      <c r="N671">
        <v>10</v>
      </c>
      <c r="O671">
        <f t="shared" si="10"/>
        <v>1.6328</v>
      </c>
    </row>
    <row r="672" spans="1:15" x14ac:dyDescent="0.2">
      <c r="A672" t="s">
        <v>92</v>
      </c>
      <c r="B672" t="s">
        <v>45</v>
      </c>
      <c r="C672" t="s">
        <v>120</v>
      </c>
      <c r="D672" t="s">
        <v>26</v>
      </c>
      <c r="E672" t="s">
        <v>101</v>
      </c>
      <c r="F672">
        <v>1</v>
      </c>
      <c r="G672" s="2">
        <v>42714</v>
      </c>
      <c r="H672" s="2">
        <v>42715</v>
      </c>
      <c r="I672" s="2">
        <v>42781</v>
      </c>
      <c r="J672">
        <v>374.858</v>
      </c>
      <c r="K672">
        <v>83.519935757993821</v>
      </c>
      <c r="L672">
        <v>19</v>
      </c>
    </row>
    <row r="673" spans="1:15" x14ac:dyDescent="0.2">
      <c r="A673" t="s">
        <v>92</v>
      </c>
      <c r="B673" t="s">
        <v>45</v>
      </c>
      <c r="C673" t="s">
        <v>120</v>
      </c>
      <c r="D673" t="s">
        <v>26</v>
      </c>
      <c r="E673" t="s">
        <v>101</v>
      </c>
      <c r="F673">
        <v>2</v>
      </c>
      <c r="G673" s="2">
        <v>42714</v>
      </c>
      <c r="H673" s="2">
        <v>42715</v>
      </c>
      <c r="I673" s="2">
        <v>42781</v>
      </c>
      <c r="J673">
        <v>530.90333333333331</v>
      </c>
      <c r="K673">
        <v>79.756269526802399</v>
      </c>
      <c r="L673">
        <v>16</v>
      </c>
    </row>
    <row r="674" spans="1:15" x14ac:dyDescent="0.2">
      <c r="A674" t="s">
        <v>92</v>
      </c>
      <c r="B674" t="s">
        <v>45</v>
      </c>
      <c r="C674" t="s">
        <v>120</v>
      </c>
      <c r="D674" t="s">
        <v>26</v>
      </c>
      <c r="E674" t="s">
        <v>101</v>
      </c>
      <c r="F674">
        <v>3</v>
      </c>
      <c r="G674" s="2">
        <v>42714</v>
      </c>
      <c r="H674" s="2">
        <v>42715</v>
      </c>
      <c r="I674" s="2">
        <v>42781</v>
      </c>
      <c r="J674">
        <v>387.67233333333337</v>
      </c>
      <c r="K674">
        <v>90.855212447765837</v>
      </c>
      <c r="L674">
        <v>12</v>
      </c>
    </row>
    <row r="675" spans="1:15" x14ac:dyDescent="0.2">
      <c r="A675" t="s">
        <v>92</v>
      </c>
      <c r="B675" t="s">
        <v>45</v>
      </c>
      <c r="C675" t="s">
        <v>120</v>
      </c>
      <c r="D675" t="s">
        <v>26</v>
      </c>
      <c r="E675" t="s">
        <v>95</v>
      </c>
      <c r="F675">
        <v>1</v>
      </c>
      <c r="G675" s="2">
        <v>42714</v>
      </c>
      <c r="H675" s="2">
        <v>42715</v>
      </c>
      <c r="I675" s="2">
        <v>42781</v>
      </c>
      <c r="J675">
        <v>457.78866666666664</v>
      </c>
      <c r="K675">
        <v>67.395000997342905</v>
      </c>
      <c r="L675">
        <v>4</v>
      </c>
      <c r="M675">
        <v>8.0180000000000007</v>
      </c>
      <c r="N675">
        <v>13</v>
      </c>
      <c r="O675">
        <f t="shared" si="10"/>
        <v>0.61676923076923085</v>
      </c>
    </row>
    <row r="676" spans="1:15" x14ac:dyDescent="0.2">
      <c r="A676" t="s">
        <v>92</v>
      </c>
      <c r="B676" t="s">
        <v>45</v>
      </c>
      <c r="C676" t="s">
        <v>120</v>
      </c>
      <c r="D676" t="s">
        <v>26</v>
      </c>
      <c r="E676" t="s">
        <v>95</v>
      </c>
      <c r="F676">
        <v>2</v>
      </c>
      <c r="G676" s="2">
        <v>42714</v>
      </c>
      <c r="H676" s="2">
        <v>42715</v>
      </c>
      <c r="I676" s="2">
        <v>42781</v>
      </c>
      <c r="J676">
        <v>278.71333333333331</v>
      </c>
      <c r="K676">
        <v>62.114436152218396</v>
      </c>
      <c r="L676">
        <v>9</v>
      </c>
    </row>
    <row r="677" spans="1:15" x14ac:dyDescent="0.2">
      <c r="A677" t="s">
        <v>92</v>
      </c>
      <c r="B677" t="s">
        <v>45</v>
      </c>
      <c r="C677" t="s">
        <v>120</v>
      </c>
      <c r="D677" t="s">
        <v>26</v>
      </c>
      <c r="E677" t="s">
        <v>95</v>
      </c>
      <c r="F677">
        <v>3</v>
      </c>
      <c r="G677" s="2">
        <v>42714</v>
      </c>
      <c r="H677" s="2">
        <v>42715</v>
      </c>
      <c r="I677" s="2">
        <v>42781</v>
      </c>
      <c r="J677">
        <v>451.86700000000002</v>
      </c>
      <c r="K677">
        <v>57.591930984141413</v>
      </c>
      <c r="L677">
        <v>8</v>
      </c>
    </row>
    <row r="678" spans="1:15" x14ac:dyDescent="0.2">
      <c r="A678" t="s">
        <v>92</v>
      </c>
      <c r="B678" t="s">
        <v>45</v>
      </c>
      <c r="C678" t="s">
        <v>121</v>
      </c>
      <c r="D678" t="s">
        <v>17</v>
      </c>
      <c r="E678" t="s">
        <v>96</v>
      </c>
      <c r="F678">
        <v>1</v>
      </c>
      <c r="G678" s="2">
        <v>42714</v>
      </c>
      <c r="H678" s="2">
        <v>42715</v>
      </c>
      <c r="I678" s="2">
        <v>42781</v>
      </c>
      <c r="J678">
        <v>21.324999999999999</v>
      </c>
      <c r="K678">
        <v>47.885898458266873</v>
      </c>
      <c r="L678">
        <v>11</v>
      </c>
    </row>
    <row r="679" spans="1:15" x14ac:dyDescent="0.2">
      <c r="A679" t="s">
        <v>92</v>
      </c>
      <c r="B679" t="s">
        <v>45</v>
      </c>
      <c r="C679" t="s">
        <v>121</v>
      </c>
      <c r="D679" t="s">
        <v>17</v>
      </c>
      <c r="E679" t="s">
        <v>93</v>
      </c>
      <c r="F679">
        <v>1</v>
      </c>
      <c r="G679" s="2">
        <v>42714</v>
      </c>
      <c r="H679" s="2">
        <v>42715</v>
      </c>
      <c r="I679" s="2">
        <v>42781</v>
      </c>
      <c r="J679">
        <v>1241.3489999999999</v>
      </c>
      <c r="K679">
        <v>32.78521846383844</v>
      </c>
      <c r="L679">
        <v>16</v>
      </c>
      <c r="M679" s="5">
        <v>15.762</v>
      </c>
      <c r="N679" s="5">
        <v>24</v>
      </c>
      <c r="O679">
        <f t="shared" si="10"/>
        <v>0.65675000000000006</v>
      </c>
    </row>
    <row r="680" spans="1:15" x14ac:dyDescent="0.2">
      <c r="A680" t="s">
        <v>92</v>
      </c>
      <c r="B680" t="s">
        <v>45</v>
      </c>
      <c r="C680" t="s">
        <v>121</v>
      </c>
      <c r="D680" t="s">
        <v>17</v>
      </c>
      <c r="E680" t="s">
        <v>93</v>
      </c>
      <c r="F680">
        <v>2</v>
      </c>
      <c r="G680" s="2">
        <v>42714</v>
      </c>
      <c r="H680" s="2">
        <v>42715</v>
      </c>
      <c r="I680" s="2">
        <v>42781</v>
      </c>
      <c r="J680">
        <v>1111.712</v>
      </c>
      <c r="K680">
        <v>36.726392611351457</v>
      </c>
      <c r="L680">
        <v>17</v>
      </c>
      <c r="M680" s="5">
        <v>7.1859999999999999</v>
      </c>
      <c r="N680" s="5">
        <v>15</v>
      </c>
      <c r="O680">
        <f t="shared" si="10"/>
        <v>0.47906666666666664</v>
      </c>
    </row>
    <row r="681" spans="1:15" x14ac:dyDescent="0.2">
      <c r="A681" t="s">
        <v>92</v>
      </c>
      <c r="B681" t="s">
        <v>45</v>
      </c>
      <c r="C681" t="s">
        <v>121</v>
      </c>
      <c r="D681" t="s">
        <v>17</v>
      </c>
      <c r="E681" t="s">
        <v>93</v>
      </c>
      <c r="F681">
        <v>3</v>
      </c>
      <c r="G681" s="2">
        <v>42714</v>
      </c>
      <c r="H681" s="2">
        <v>42715</v>
      </c>
      <c r="I681" s="2">
        <v>42781</v>
      </c>
      <c r="J681">
        <v>956.11400000000003</v>
      </c>
      <c r="K681">
        <v>34.092452146701554</v>
      </c>
      <c r="L681">
        <v>21</v>
      </c>
    </row>
    <row r="682" spans="1:15" x14ac:dyDescent="0.2">
      <c r="A682" t="s">
        <v>92</v>
      </c>
      <c r="B682" t="s">
        <v>45</v>
      </c>
      <c r="C682" t="s">
        <v>121</v>
      </c>
      <c r="D682" t="s">
        <v>17</v>
      </c>
      <c r="E682" t="s">
        <v>94</v>
      </c>
      <c r="F682">
        <v>1</v>
      </c>
      <c r="G682" s="2">
        <v>42714</v>
      </c>
      <c r="H682" s="2">
        <v>42715</v>
      </c>
      <c r="I682" s="2">
        <v>42781</v>
      </c>
      <c r="J682">
        <v>335.81566666666669</v>
      </c>
      <c r="K682">
        <v>56.664839163508134</v>
      </c>
      <c r="L682">
        <v>10</v>
      </c>
      <c r="M682">
        <v>15.013999999999999</v>
      </c>
      <c r="N682">
        <v>10</v>
      </c>
      <c r="O682">
        <f t="shared" si="10"/>
        <v>1.5013999999999998</v>
      </c>
    </row>
    <row r="683" spans="1:15" x14ac:dyDescent="0.2">
      <c r="A683" t="s">
        <v>92</v>
      </c>
      <c r="B683" t="s">
        <v>45</v>
      </c>
      <c r="C683" t="s">
        <v>121</v>
      </c>
      <c r="D683" t="s">
        <v>17</v>
      </c>
      <c r="E683" t="s">
        <v>94</v>
      </c>
      <c r="F683">
        <v>2</v>
      </c>
      <c r="G683" s="2">
        <v>42714</v>
      </c>
      <c r="H683" s="2">
        <v>42715</v>
      </c>
      <c r="I683" s="2">
        <v>42781</v>
      </c>
      <c r="J683">
        <v>350.57200000000006</v>
      </c>
      <c r="K683">
        <v>60.247587068382892</v>
      </c>
      <c r="L683">
        <v>11</v>
      </c>
      <c r="M683">
        <v>42.658000000000001</v>
      </c>
      <c r="N683">
        <v>30</v>
      </c>
      <c r="O683">
        <f t="shared" si="10"/>
        <v>1.4219333333333333</v>
      </c>
    </row>
    <row r="684" spans="1:15" x14ac:dyDescent="0.2">
      <c r="A684" t="s">
        <v>92</v>
      </c>
      <c r="B684" t="s">
        <v>45</v>
      </c>
      <c r="C684" t="s">
        <v>121</v>
      </c>
      <c r="D684" t="s">
        <v>17</v>
      </c>
      <c r="E684" t="s">
        <v>94</v>
      </c>
      <c r="F684">
        <v>3</v>
      </c>
      <c r="G684" s="2">
        <v>42714</v>
      </c>
      <c r="H684" s="2">
        <v>42715</v>
      </c>
      <c r="I684" s="2">
        <v>42781</v>
      </c>
      <c r="J684">
        <v>141.137</v>
      </c>
      <c r="K684">
        <v>67.917804733664013</v>
      </c>
      <c r="L684">
        <v>15</v>
      </c>
      <c r="M684">
        <v>22.74</v>
      </c>
      <c r="N684">
        <v>15</v>
      </c>
      <c r="O684">
        <f t="shared" si="10"/>
        <v>1.5159999999999998</v>
      </c>
    </row>
    <row r="685" spans="1:15" x14ac:dyDescent="0.2">
      <c r="A685" t="s">
        <v>92</v>
      </c>
      <c r="B685" t="s">
        <v>45</v>
      </c>
      <c r="C685" t="s">
        <v>121</v>
      </c>
      <c r="D685" t="s">
        <v>17</v>
      </c>
      <c r="E685" t="s">
        <v>101</v>
      </c>
      <c r="F685">
        <v>1</v>
      </c>
      <c r="G685" s="2">
        <v>42714</v>
      </c>
      <c r="H685" s="2">
        <v>42715</v>
      </c>
      <c r="I685" s="2">
        <v>42781</v>
      </c>
      <c r="J685">
        <v>160.11099999999999</v>
      </c>
      <c r="K685">
        <v>87.53245444120364</v>
      </c>
      <c r="L685">
        <v>8</v>
      </c>
    </row>
    <row r="686" spans="1:15" x14ac:dyDescent="0.2">
      <c r="A686" t="s">
        <v>92</v>
      </c>
      <c r="B686" t="s">
        <v>45</v>
      </c>
      <c r="C686" t="s">
        <v>121</v>
      </c>
      <c r="D686" t="s">
        <v>17</v>
      </c>
      <c r="E686" t="s">
        <v>101</v>
      </c>
      <c r="F686">
        <v>2</v>
      </c>
      <c r="G686" s="2">
        <v>42714</v>
      </c>
      <c r="H686" s="2">
        <v>42715</v>
      </c>
      <c r="I686" s="2">
        <v>42781</v>
      </c>
      <c r="J686">
        <v>302.49499999999995</v>
      </c>
      <c r="K686">
        <v>78.071922238621809</v>
      </c>
      <c r="L686">
        <v>9</v>
      </c>
    </row>
    <row r="687" spans="1:15" x14ac:dyDescent="0.2">
      <c r="A687" t="s">
        <v>92</v>
      </c>
      <c r="B687" t="s">
        <v>45</v>
      </c>
      <c r="C687" t="s">
        <v>121</v>
      </c>
      <c r="D687" t="s">
        <v>17</v>
      </c>
      <c r="E687" t="s">
        <v>101</v>
      </c>
      <c r="F687">
        <v>3</v>
      </c>
      <c r="G687" s="2">
        <v>42714</v>
      </c>
      <c r="H687" s="2">
        <v>42715</v>
      </c>
      <c r="I687" s="2">
        <v>42781</v>
      </c>
      <c r="J687">
        <v>128.989</v>
      </c>
      <c r="K687">
        <v>80.292904692422979</v>
      </c>
      <c r="L687">
        <v>6</v>
      </c>
    </row>
    <row r="688" spans="1:15" x14ac:dyDescent="0.2">
      <c r="A688" t="s">
        <v>92</v>
      </c>
      <c r="B688" t="s">
        <v>45</v>
      </c>
      <c r="C688" t="s">
        <v>121</v>
      </c>
      <c r="D688" t="s">
        <v>17</v>
      </c>
      <c r="E688" t="s">
        <v>95</v>
      </c>
      <c r="F688">
        <v>1</v>
      </c>
      <c r="G688" s="2">
        <v>42714</v>
      </c>
      <c r="H688" s="2">
        <v>42715</v>
      </c>
      <c r="I688" s="2">
        <v>42781</v>
      </c>
      <c r="J688">
        <v>277.45666666666665</v>
      </c>
      <c r="K688">
        <v>63.213207610590494</v>
      </c>
      <c r="L688">
        <v>10</v>
      </c>
      <c r="M688">
        <v>1.64</v>
      </c>
      <c r="N688">
        <v>11</v>
      </c>
      <c r="O688">
        <f t="shared" si="10"/>
        <v>0.14909090909090908</v>
      </c>
    </row>
    <row r="689" spans="1:15" x14ac:dyDescent="0.2">
      <c r="A689" t="s">
        <v>92</v>
      </c>
      <c r="B689" t="s">
        <v>45</v>
      </c>
      <c r="C689" t="s">
        <v>121</v>
      </c>
      <c r="D689" t="s">
        <v>17</v>
      </c>
      <c r="E689" t="s">
        <v>95</v>
      </c>
      <c r="F689">
        <v>2</v>
      </c>
      <c r="G689" s="2">
        <v>42714</v>
      </c>
      <c r="H689" s="2">
        <v>42715</v>
      </c>
      <c r="I689" s="2">
        <v>42781</v>
      </c>
      <c r="J689">
        <v>228.35166666666666</v>
      </c>
      <c r="K689">
        <v>67.826109693464758</v>
      </c>
      <c r="L689">
        <v>4</v>
      </c>
      <c r="M689">
        <v>10.220000000000001</v>
      </c>
      <c r="N689">
        <v>14</v>
      </c>
      <c r="O689">
        <f t="shared" si="10"/>
        <v>0.73000000000000009</v>
      </c>
    </row>
    <row r="690" spans="1:15" x14ac:dyDescent="0.2">
      <c r="A690" t="s">
        <v>92</v>
      </c>
      <c r="B690" t="s">
        <v>50</v>
      </c>
      <c r="C690" t="s">
        <v>124</v>
      </c>
      <c r="D690" t="s">
        <v>26</v>
      </c>
      <c r="E690" t="s">
        <v>93</v>
      </c>
      <c r="F690">
        <v>1</v>
      </c>
      <c r="G690" s="2">
        <v>42714</v>
      </c>
      <c r="H690" s="2">
        <v>42715</v>
      </c>
      <c r="I690" s="2">
        <v>42781</v>
      </c>
      <c r="J690">
        <v>1576.9549999999999</v>
      </c>
      <c r="K690">
        <v>45.295615741283108</v>
      </c>
      <c r="L690">
        <v>15</v>
      </c>
      <c r="M690">
        <v>15.628</v>
      </c>
      <c r="N690">
        <v>21</v>
      </c>
      <c r="O690">
        <f t="shared" si="10"/>
        <v>0.74419047619047618</v>
      </c>
    </row>
    <row r="691" spans="1:15" x14ac:dyDescent="0.2">
      <c r="A691" t="s">
        <v>92</v>
      </c>
      <c r="B691" t="s">
        <v>50</v>
      </c>
      <c r="C691" t="s">
        <v>124</v>
      </c>
      <c r="D691" t="s">
        <v>26</v>
      </c>
      <c r="E691" t="s">
        <v>93</v>
      </c>
      <c r="F691">
        <v>2</v>
      </c>
      <c r="G691" s="2">
        <v>42714</v>
      </c>
      <c r="H691" s="2">
        <v>42715</v>
      </c>
      <c r="I691" s="2">
        <v>42781</v>
      </c>
      <c r="J691">
        <v>1327.7066666666667</v>
      </c>
      <c r="K691">
        <v>50.728430056863516</v>
      </c>
      <c r="L691">
        <v>16</v>
      </c>
      <c r="M691">
        <v>9.2639999999999993</v>
      </c>
      <c r="N691">
        <v>9</v>
      </c>
      <c r="O691">
        <f t="shared" si="10"/>
        <v>1.0293333333333332</v>
      </c>
    </row>
    <row r="692" spans="1:15" x14ac:dyDescent="0.2">
      <c r="A692" t="s">
        <v>92</v>
      </c>
      <c r="B692" t="s">
        <v>50</v>
      </c>
      <c r="C692" t="s">
        <v>124</v>
      </c>
      <c r="D692" t="s">
        <v>26</v>
      </c>
      <c r="E692" t="s">
        <v>93</v>
      </c>
      <c r="F692">
        <v>3</v>
      </c>
      <c r="G692" s="2">
        <v>42714</v>
      </c>
      <c r="H692" s="2">
        <v>42715</v>
      </c>
      <c r="I692" s="2">
        <v>42781</v>
      </c>
      <c r="J692">
        <v>1132.5806666666665</v>
      </c>
      <c r="K692">
        <v>41.286602713711879</v>
      </c>
      <c r="L692">
        <v>16</v>
      </c>
    </row>
    <row r="693" spans="1:15" x14ac:dyDescent="0.2">
      <c r="A693" t="s">
        <v>92</v>
      </c>
      <c r="B693" t="s">
        <v>50</v>
      </c>
      <c r="C693" t="s">
        <v>124</v>
      </c>
      <c r="D693" t="s">
        <v>26</v>
      </c>
      <c r="E693" t="s">
        <v>96</v>
      </c>
      <c r="F693">
        <v>1</v>
      </c>
      <c r="G693" s="2">
        <v>42714</v>
      </c>
      <c r="H693" s="2">
        <v>42715</v>
      </c>
      <c r="I693" s="2">
        <v>42781</v>
      </c>
      <c r="J693">
        <v>96.906333333333336</v>
      </c>
      <c r="K693">
        <v>32.812107116195364</v>
      </c>
      <c r="L693">
        <v>16</v>
      </c>
    </row>
    <row r="694" spans="1:15" x14ac:dyDescent="0.2">
      <c r="A694" t="s">
        <v>92</v>
      </c>
      <c r="B694" t="s">
        <v>50</v>
      </c>
      <c r="C694" t="s">
        <v>124</v>
      </c>
      <c r="D694" t="s">
        <v>26</v>
      </c>
      <c r="E694" t="s">
        <v>96</v>
      </c>
      <c r="F694">
        <v>2</v>
      </c>
      <c r="G694" s="2">
        <v>42714</v>
      </c>
      <c r="H694" s="2">
        <v>42715</v>
      </c>
      <c r="I694" s="2">
        <v>42781</v>
      </c>
      <c r="J694">
        <v>71.296999999999997</v>
      </c>
      <c r="K694">
        <v>33.036281481622389</v>
      </c>
      <c r="L694">
        <v>14</v>
      </c>
    </row>
    <row r="695" spans="1:15" x14ac:dyDescent="0.2">
      <c r="A695" t="s">
        <v>92</v>
      </c>
      <c r="B695" t="s">
        <v>50</v>
      </c>
      <c r="C695" t="s">
        <v>124</v>
      </c>
      <c r="D695" t="s">
        <v>26</v>
      </c>
      <c r="E695" t="s">
        <v>101</v>
      </c>
      <c r="F695">
        <v>1</v>
      </c>
      <c r="G695" s="2">
        <v>42714</v>
      </c>
      <c r="H695" s="2">
        <v>42715</v>
      </c>
      <c r="I695" s="2">
        <v>42781</v>
      </c>
      <c r="J695">
        <v>320.30766666666665</v>
      </c>
      <c r="K695">
        <v>86.212279724824882</v>
      </c>
      <c r="L695">
        <v>11</v>
      </c>
    </row>
    <row r="696" spans="1:15" x14ac:dyDescent="0.2">
      <c r="A696" t="s">
        <v>92</v>
      </c>
      <c r="B696" t="s">
        <v>50</v>
      </c>
      <c r="C696" t="s">
        <v>124</v>
      </c>
      <c r="D696" t="s">
        <v>26</v>
      </c>
      <c r="E696" t="s">
        <v>101</v>
      </c>
      <c r="F696">
        <v>2</v>
      </c>
      <c r="G696" s="2">
        <v>42714</v>
      </c>
      <c r="H696" s="2">
        <v>42715</v>
      </c>
      <c r="I696" s="2">
        <v>42781</v>
      </c>
      <c r="J696">
        <v>178.78966666666668</v>
      </c>
      <c r="K696">
        <v>72.986825535409722</v>
      </c>
      <c r="L696">
        <v>12</v>
      </c>
    </row>
    <row r="697" spans="1:15" x14ac:dyDescent="0.2">
      <c r="A697" t="s">
        <v>92</v>
      </c>
      <c r="B697" t="s">
        <v>50</v>
      </c>
      <c r="C697" t="s">
        <v>124</v>
      </c>
      <c r="D697" t="s">
        <v>26</v>
      </c>
      <c r="E697" t="s">
        <v>94</v>
      </c>
      <c r="F697">
        <v>1</v>
      </c>
      <c r="G697" s="2">
        <v>42714</v>
      </c>
      <c r="H697" s="2">
        <v>42715</v>
      </c>
      <c r="I697" s="2">
        <v>42781</v>
      </c>
      <c r="J697">
        <v>411.46333333333331</v>
      </c>
      <c r="K697">
        <v>60.04291112953527</v>
      </c>
      <c r="L697">
        <v>6</v>
      </c>
      <c r="M697" s="5">
        <v>10.474</v>
      </c>
      <c r="N697" s="5">
        <v>15</v>
      </c>
      <c r="O697">
        <f t="shared" si="10"/>
        <v>0.6982666666666667</v>
      </c>
    </row>
    <row r="698" spans="1:15" x14ac:dyDescent="0.2">
      <c r="A698" t="s">
        <v>92</v>
      </c>
      <c r="B698" t="s">
        <v>50</v>
      </c>
      <c r="C698" t="s">
        <v>124</v>
      </c>
      <c r="D698" t="s">
        <v>26</v>
      </c>
      <c r="E698" t="s">
        <v>94</v>
      </c>
      <c r="F698">
        <v>2</v>
      </c>
      <c r="G698" s="2">
        <v>42714</v>
      </c>
      <c r="H698" s="2">
        <v>42715</v>
      </c>
      <c r="I698" s="2">
        <v>42781</v>
      </c>
      <c r="J698">
        <v>424.26800000000003</v>
      </c>
      <c r="K698">
        <v>45.622072874439688</v>
      </c>
      <c r="L698">
        <v>7</v>
      </c>
      <c r="M698" s="5">
        <v>19.940000000000001</v>
      </c>
      <c r="N698" s="5">
        <v>25</v>
      </c>
      <c r="O698">
        <f t="shared" si="10"/>
        <v>0.79760000000000009</v>
      </c>
    </row>
    <row r="699" spans="1:15" x14ac:dyDescent="0.2">
      <c r="A699" t="s">
        <v>92</v>
      </c>
      <c r="B699" t="s">
        <v>50</v>
      </c>
      <c r="C699" t="s">
        <v>124</v>
      </c>
      <c r="D699" t="s">
        <v>26</v>
      </c>
      <c r="E699" t="s">
        <v>94</v>
      </c>
      <c r="F699">
        <v>3</v>
      </c>
      <c r="G699" s="2">
        <v>42714</v>
      </c>
      <c r="H699" s="2">
        <v>42715</v>
      </c>
      <c r="I699" s="2">
        <v>42781</v>
      </c>
      <c r="J699">
        <v>508.56900000000002</v>
      </c>
      <c r="K699">
        <v>47.306588712511086</v>
      </c>
      <c r="L699">
        <v>10</v>
      </c>
    </row>
    <row r="700" spans="1:15" x14ac:dyDescent="0.2">
      <c r="A700" t="s">
        <v>92</v>
      </c>
      <c r="B700" t="s">
        <v>50</v>
      </c>
      <c r="C700" t="s">
        <v>124</v>
      </c>
      <c r="D700" t="s">
        <v>26</v>
      </c>
      <c r="E700" t="s">
        <v>95</v>
      </c>
      <c r="F700">
        <v>1</v>
      </c>
      <c r="G700" s="2">
        <v>42714</v>
      </c>
      <c r="H700" s="2">
        <v>42715</v>
      </c>
      <c r="I700" s="2">
        <v>42781</v>
      </c>
      <c r="J700">
        <v>655.19000000000005</v>
      </c>
      <c r="K700">
        <v>76.674561472233506</v>
      </c>
      <c r="L700">
        <v>11</v>
      </c>
    </row>
    <row r="701" spans="1:15" x14ac:dyDescent="0.2">
      <c r="A701" t="s">
        <v>92</v>
      </c>
      <c r="B701" t="s">
        <v>50</v>
      </c>
      <c r="C701" t="s">
        <v>125</v>
      </c>
      <c r="D701" t="s">
        <v>22</v>
      </c>
      <c r="E701" t="s">
        <v>96</v>
      </c>
      <c r="F701">
        <v>1</v>
      </c>
      <c r="G701" s="2">
        <v>42714</v>
      </c>
      <c r="H701" s="2">
        <v>42715</v>
      </c>
      <c r="I701" s="2">
        <v>42781</v>
      </c>
      <c r="J701">
        <v>30.50266666666667</v>
      </c>
      <c r="K701">
        <v>41.164351285261027</v>
      </c>
      <c r="L701">
        <v>12</v>
      </c>
    </row>
    <row r="702" spans="1:15" x14ac:dyDescent="0.2">
      <c r="A702" t="s">
        <v>92</v>
      </c>
      <c r="B702" t="s">
        <v>50</v>
      </c>
      <c r="C702" t="s">
        <v>125</v>
      </c>
      <c r="D702" t="s">
        <v>22</v>
      </c>
      <c r="E702" t="s">
        <v>96</v>
      </c>
      <c r="F702">
        <v>2</v>
      </c>
      <c r="G702" s="2">
        <v>42714</v>
      </c>
      <c r="H702" s="2">
        <v>42715</v>
      </c>
      <c r="I702" s="2">
        <v>42781</v>
      </c>
      <c r="J702">
        <v>43.973666666666666</v>
      </c>
      <c r="K702">
        <v>40.620593575120687</v>
      </c>
      <c r="L702">
        <v>23</v>
      </c>
    </row>
    <row r="703" spans="1:15" x14ac:dyDescent="0.2">
      <c r="A703" t="s">
        <v>92</v>
      </c>
      <c r="B703" t="s">
        <v>50</v>
      </c>
      <c r="C703" t="s">
        <v>125</v>
      </c>
      <c r="D703" t="s">
        <v>22</v>
      </c>
      <c r="E703" t="s">
        <v>96</v>
      </c>
      <c r="F703">
        <v>3</v>
      </c>
      <c r="G703" s="2">
        <v>42714</v>
      </c>
      <c r="H703" s="2">
        <v>42715</v>
      </c>
      <c r="I703" s="2">
        <v>42781</v>
      </c>
      <c r="J703">
        <v>67.507999999999996</v>
      </c>
      <c r="K703">
        <v>34.799741325782215</v>
      </c>
      <c r="L703">
        <v>12</v>
      </c>
    </row>
    <row r="704" spans="1:15" x14ac:dyDescent="0.2">
      <c r="A704" t="s">
        <v>92</v>
      </c>
      <c r="B704" t="s">
        <v>50</v>
      </c>
      <c r="C704" t="s">
        <v>125</v>
      </c>
      <c r="D704" t="s">
        <v>22</v>
      </c>
      <c r="E704" t="s">
        <v>93</v>
      </c>
      <c r="F704">
        <v>1</v>
      </c>
      <c r="G704" s="2">
        <v>42714</v>
      </c>
      <c r="H704" s="2">
        <v>42715</v>
      </c>
      <c r="I704" s="2">
        <v>42781</v>
      </c>
      <c r="J704">
        <v>1277.7636666666667</v>
      </c>
      <c r="K704">
        <v>33.253867105168275</v>
      </c>
      <c r="L704">
        <v>19</v>
      </c>
      <c r="M704">
        <v>16.504000000000001</v>
      </c>
      <c r="N704">
        <v>14</v>
      </c>
      <c r="O704">
        <f t="shared" si="10"/>
        <v>1.178857142857143</v>
      </c>
    </row>
    <row r="705" spans="1:15" x14ac:dyDescent="0.2">
      <c r="A705" t="s">
        <v>92</v>
      </c>
      <c r="B705" t="s">
        <v>50</v>
      </c>
      <c r="C705" t="s">
        <v>125</v>
      </c>
      <c r="D705" t="s">
        <v>22</v>
      </c>
      <c r="E705" t="s">
        <v>93</v>
      </c>
      <c r="F705">
        <v>2</v>
      </c>
      <c r="G705" s="2">
        <v>42714</v>
      </c>
      <c r="H705" s="2">
        <v>42715</v>
      </c>
      <c r="I705" s="2">
        <v>42781</v>
      </c>
      <c r="J705">
        <v>900.6876666666667</v>
      </c>
      <c r="K705">
        <v>35.829453277846049</v>
      </c>
      <c r="L705">
        <v>21</v>
      </c>
      <c r="M705">
        <v>2.5</v>
      </c>
      <c r="N705">
        <v>3</v>
      </c>
      <c r="O705">
        <f t="shared" si="10"/>
        <v>0.83333333333333337</v>
      </c>
    </row>
    <row r="706" spans="1:15" x14ac:dyDescent="0.2">
      <c r="A706" t="s">
        <v>92</v>
      </c>
      <c r="B706" t="s">
        <v>50</v>
      </c>
      <c r="C706" t="s">
        <v>125</v>
      </c>
      <c r="D706" t="s">
        <v>22</v>
      </c>
      <c r="E706" t="s">
        <v>93</v>
      </c>
      <c r="F706">
        <v>3</v>
      </c>
      <c r="G706" s="2">
        <v>42714</v>
      </c>
      <c r="H706" s="2">
        <v>42715</v>
      </c>
      <c r="I706" s="2">
        <v>42781</v>
      </c>
      <c r="J706">
        <v>853.44833333333338</v>
      </c>
      <c r="K706">
        <v>30.570748025954956</v>
      </c>
      <c r="L706">
        <v>19</v>
      </c>
    </row>
    <row r="707" spans="1:15" x14ac:dyDescent="0.2">
      <c r="A707" t="s">
        <v>92</v>
      </c>
      <c r="B707" t="s">
        <v>50</v>
      </c>
      <c r="C707" t="s">
        <v>125</v>
      </c>
      <c r="D707" t="s">
        <v>22</v>
      </c>
      <c r="E707" t="s">
        <v>94</v>
      </c>
      <c r="F707">
        <v>1</v>
      </c>
      <c r="G707" s="2">
        <v>42714</v>
      </c>
      <c r="H707" s="2">
        <v>42715</v>
      </c>
      <c r="I707" s="2">
        <v>42781</v>
      </c>
      <c r="J707">
        <v>182.29300000000001</v>
      </c>
      <c r="K707">
        <v>54.499510493301138</v>
      </c>
      <c r="L707">
        <v>15</v>
      </c>
      <c r="M707">
        <v>9.0760000000000005</v>
      </c>
      <c r="N707">
        <v>15</v>
      </c>
      <c r="O707">
        <f t="shared" ref="O707:O766" si="11">M707/N707</f>
        <v>0.60506666666666675</v>
      </c>
    </row>
    <row r="708" spans="1:15" x14ac:dyDescent="0.2">
      <c r="A708" t="s">
        <v>92</v>
      </c>
      <c r="B708" t="s">
        <v>50</v>
      </c>
      <c r="C708" t="s">
        <v>125</v>
      </c>
      <c r="D708" t="s">
        <v>22</v>
      </c>
      <c r="E708" t="s">
        <v>94</v>
      </c>
      <c r="F708">
        <v>2</v>
      </c>
      <c r="G708" s="2">
        <v>42714</v>
      </c>
      <c r="H708" s="2">
        <v>42715</v>
      </c>
      <c r="I708" s="2">
        <v>42781</v>
      </c>
      <c r="J708">
        <v>224.51499999999999</v>
      </c>
      <c r="K708">
        <v>56.602401953373771</v>
      </c>
      <c r="L708">
        <v>13</v>
      </c>
    </row>
    <row r="709" spans="1:15" x14ac:dyDescent="0.2">
      <c r="A709" t="s">
        <v>92</v>
      </c>
      <c r="B709" t="s">
        <v>50</v>
      </c>
      <c r="C709" t="s">
        <v>125</v>
      </c>
      <c r="D709" t="s">
        <v>22</v>
      </c>
      <c r="E709" t="s">
        <v>94</v>
      </c>
      <c r="F709">
        <v>3</v>
      </c>
      <c r="G709" s="2">
        <v>42714</v>
      </c>
      <c r="H709" s="2">
        <v>42715</v>
      </c>
      <c r="I709" s="2">
        <v>42781</v>
      </c>
      <c r="J709">
        <v>225.29566666666665</v>
      </c>
      <c r="K709">
        <v>69.506037095323336</v>
      </c>
      <c r="L709">
        <v>14</v>
      </c>
    </row>
    <row r="710" spans="1:15" x14ac:dyDescent="0.2">
      <c r="A710" t="s">
        <v>92</v>
      </c>
      <c r="B710" t="s">
        <v>50</v>
      </c>
      <c r="C710" t="s">
        <v>125</v>
      </c>
      <c r="D710" t="s">
        <v>22</v>
      </c>
      <c r="E710" t="s">
        <v>101</v>
      </c>
      <c r="F710">
        <v>1</v>
      </c>
      <c r="G710" s="2">
        <v>42714</v>
      </c>
      <c r="H710" s="2">
        <v>42715</v>
      </c>
      <c r="I710" s="2">
        <v>42781</v>
      </c>
      <c r="J710">
        <v>72.696333333333328</v>
      </c>
      <c r="K710">
        <v>65.179187275116647</v>
      </c>
      <c r="L710">
        <v>7</v>
      </c>
    </row>
    <row r="711" spans="1:15" x14ac:dyDescent="0.2">
      <c r="A711" t="s">
        <v>92</v>
      </c>
      <c r="B711" t="s">
        <v>50</v>
      </c>
      <c r="C711" t="s">
        <v>125</v>
      </c>
      <c r="D711" t="s">
        <v>22</v>
      </c>
      <c r="E711" t="s">
        <v>101</v>
      </c>
      <c r="F711">
        <v>2</v>
      </c>
      <c r="G711" s="2">
        <v>42714</v>
      </c>
      <c r="H711" s="2">
        <v>42715</v>
      </c>
      <c r="I711" s="2">
        <v>42781</v>
      </c>
      <c r="J711">
        <v>69.050333333333342</v>
      </c>
      <c r="K711">
        <v>74.71985919073704</v>
      </c>
      <c r="L711">
        <v>9</v>
      </c>
    </row>
    <row r="712" spans="1:15" x14ac:dyDescent="0.2">
      <c r="A712" t="s">
        <v>92</v>
      </c>
      <c r="B712" t="s">
        <v>50</v>
      </c>
      <c r="C712" t="s">
        <v>126</v>
      </c>
      <c r="D712" t="s">
        <v>17</v>
      </c>
      <c r="E712" t="s">
        <v>96</v>
      </c>
      <c r="F712">
        <v>1</v>
      </c>
      <c r="G712" s="2">
        <v>42714</v>
      </c>
      <c r="H712" s="2">
        <v>42715</v>
      </c>
      <c r="I712" s="2">
        <v>42781</v>
      </c>
      <c r="J712">
        <v>67.774333333333331</v>
      </c>
      <c r="K712">
        <v>44.457980942907604</v>
      </c>
      <c r="L712">
        <v>8</v>
      </c>
    </row>
    <row r="713" spans="1:15" x14ac:dyDescent="0.2">
      <c r="A713" t="s">
        <v>92</v>
      </c>
      <c r="B713" t="s">
        <v>50</v>
      </c>
      <c r="C713" t="s">
        <v>126</v>
      </c>
      <c r="D713" t="s">
        <v>17</v>
      </c>
      <c r="E713" t="s">
        <v>96</v>
      </c>
      <c r="F713">
        <v>2</v>
      </c>
      <c r="G713" s="2">
        <v>42714</v>
      </c>
      <c r="H713" s="2">
        <v>42715</v>
      </c>
      <c r="I713" s="2">
        <v>42781</v>
      </c>
      <c r="J713">
        <v>31.216666666666669</v>
      </c>
      <c r="K713">
        <v>44.257235647697939</v>
      </c>
      <c r="L713">
        <v>12</v>
      </c>
    </row>
    <row r="714" spans="1:15" x14ac:dyDescent="0.2">
      <c r="A714" t="s">
        <v>92</v>
      </c>
      <c r="B714" t="s">
        <v>50</v>
      </c>
      <c r="C714" t="s">
        <v>126</v>
      </c>
      <c r="D714" t="s">
        <v>17</v>
      </c>
      <c r="E714" t="s">
        <v>96</v>
      </c>
      <c r="F714">
        <v>3</v>
      </c>
      <c r="G714" s="2">
        <v>42714</v>
      </c>
      <c r="H714" s="2">
        <v>42715</v>
      </c>
      <c r="I714" s="2">
        <v>42781</v>
      </c>
      <c r="J714">
        <v>31.616666666666671</v>
      </c>
      <c r="K714">
        <v>39.54597244942309</v>
      </c>
      <c r="L714">
        <v>30</v>
      </c>
    </row>
    <row r="715" spans="1:15" x14ac:dyDescent="0.2">
      <c r="A715" t="s">
        <v>92</v>
      </c>
      <c r="B715" t="s">
        <v>50</v>
      </c>
      <c r="C715" t="s">
        <v>126</v>
      </c>
      <c r="D715" t="s">
        <v>17</v>
      </c>
      <c r="E715" t="s">
        <v>93</v>
      </c>
      <c r="F715">
        <v>1</v>
      </c>
      <c r="G715" s="2">
        <v>42714</v>
      </c>
      <c r="H715" s="2">
        <v>42715</v>
      </c>
      <c r="I715" s="2">
        <v>42781</v>
      </c>
      <c r="J715">
        <v>836.33100000000002</v>
      </c>
      <c r="K715">
        <v>37.895094109451925</v>
      </c>
      <c r="L715">
        <v>15</v>
      </c>
      <c r="M715">
        <v>25.08</v>
      </c>
      <c r="N715">
        <v>42</v>
      </c>
      <c r="O715">
        <f t="shared" si="11"/>
        <v>0.59714285714285709</v>
      </c>
    </row>
    <row r="716" spans="1:15" x14ac:dyDescent="0.2">
      <c r="A716" t="s">
        <v>92</v>
      </c>
      <c r="B716" t="s">
        <v>50</v>
      </c>
      <c r="C716" t="s">
        <v>126</v>
      </c>
      <c r="D716" t="s">
        <v>17</v>
      </c>
      <c r="E716" t="s">
        <v>93</v>
      </c>
      <c r="F716">
        <v>2</v>
      </c>
      <c r="G716" s="2">
        <v>42714</v>
      </c>
      <c r="H716" s="2">
        <v>42715</v>
      </c>
      <c r="I716" s="2">
        <v>42781</v>
      </c>
      <c r="J716">
        <v>851.98199999999997</v>
      </c>
      <c r="K716">
        <v>44.165441502625661</v>
      </c>
      <c r="L716">
        <v>11</v>
      </c>
      <c r="M716">
        <v>5.5460000000000003</v>
      </c>
      <c r="N716">
        <v>8</v>
      </c>
      <c r="O716">
        <f t="shared" si="11"/>
        <v>0.69325000000000003</v>
      </c>
    </row>
    <row r="717" spans="1:15" x14ac:dyDescent="0.2">
      <c r="A717" t="s">
        <v>92</v>
      </c>
      <c r="B717" t="s">
        <v>50</v>
      </c>
      <c r="C717" t="s">
        <v>126</v>
      </c>
      <c r="D717" t="s">
        <v>17</v>
      </c>
      <c r="E717" t="s">
        <v>93</v>
      </c>
      <c r="F717">
        <v>3</v>
      </c>
      <c r="G717" s="2">
        <v>42714</v>
      </c>
      <c r="H717" s="2">
        <v>42715</v>
      </c>
      <c r="I717" s="2">
        <v>42781</v>
      </c>
      <c r="J717">
        <v>689.76733333333334</v>
      </c>
      <c r="K717">
        <v>38.581436391243876</v>
      </c>
      <c r="L717">
        <v>14</v>
      </c>
    </row>
    <row r="718" spans="1:15" x14ac:dyDescent="0.2">
      <c r="A718" t="s">
        <v>92</v>
      </c>
      <c r="B718" t="s">
        <v>50</v>
      </c>
      <c r="C718" t="s">
        <v>126</v>
      </c>
      <c r="D718" t="s">
        <v>17</v>
      </c>
      <c r="E718" t="s">
        <v>94</v>
      </c>
      <c r="F718">
        <v>1</v>
      </c>
      <c r="G718" s="2">
        <v>42714</v>
      </c>
      <c r="H718" s="2">
        <v>42715</v>
      </c>
      <c r="I718" s="2">
        <v>42781</v>
      </c>
      <c r="J718">
        <v>308.16933333333333</v>
      </c>
      <c r="K718">
        <v>57.822476058382051</v>
      </c>
      <c r="L718">
        <v>11</v>
      </c>
      <c r="M718" s="5">
        <v>8.8019999999999996</v>
      </c>
      <c r="N718" s="5">
        <v>15</v>
      </c>
      <c r="O718">
        <f t="shared" si="11"/>
        <v>0.58679999999999999</v>
      </c>
    </row>
    <row r="719" spans="1:15" x14ac:dyDescent="0.2">
      <c r="A719" t="s">
        <v>92</v>
      </c>
      <c r="B719" t="s">
        <v>50</v>
      </c>
      <c r="C719" t="s">
        <v>126</v>
      </c>
      <c r="D719" t="s">
        <v>17</v>
      </c>
      <c r="E719" t="s">
        <v>94</v>
      </c>
      <c r="F719">
        <v>2</v>
      </c>
      <c r="G719" s="2">
        <v>42714</v>
      </c>
      <c r="H719" s="2">
        <v>42715</v>
      </c>
      <c r="I719" s="2">
        <v>42781</v>
      </c>
      <c r="J719">
        <v>127.685</v>
      </c>
      <c r="K719">
        <v>54.817877646826823</v>
      </c>
      <c r="L719">
        <v>7</v>
      </c>
    </row>
    <row r="720" spans="1:15" x14ac:dyDescent="0.2">
      <c r="A720" t="s">
        <v>92</v>
      </c>
      <c r="B720" t="s">
        <v>50</v>
      </c>
      <c r="C720" t="s">
        <v>126</v>
      </c>
      <c r="D720" t="s">
        <v>17</v>
      </c>
      <c r="E720" t="s">
        <v>94</v>
      </c>
      <c r="F720">
        <v>3</v>
      </c>
      <c r="G720" s="2">
        <v>42714</v>
      </c>
      <c r="H720" s="2">
        <v>42715</v>
      </c>
      <c r="I720" s="2">
        <v>42781</v>
      </c>
      <c r="J720">
        <v>217.51766666666666</v>
      </c>
      <c r="K720">
        <v>64.299542431593991</v>
      </c>
      <c r="L720">
        <v>7</v>
      </c>
    </row>
    <row r="721" spans="1:15" x14ac:dyDescent="0.2">
      <c r="A721" t="s">
        <v>92</v>
      </c>
      <c r="B721" t="s">
        <v>50</v>
      </c>
      <c r="C721" t="s">
        <v>126</v>
      </c>
      <c r="D721" t="s">
        <v>17</v>
      </c>
      <c r="E721" t="s">
        <v>101</v>
      </c>
      <c r="F721">
        <v>1</v>
      </c>
      <c r="G721" s="2">
        <v>42714</v>
      </c>
      <c r="H721" s="2">
        <v>42715</v>
      </c>
      <c r="I721" s="2">
        <v>42781</v>
      </c>
      <c r="J721">
        <v>209.79666666666665</v>
      </c>
      <c r="K721">
        <v>66.454264153400544</v>
      </c>
      <c r="L721">
        <v>15</v>
      </c>
    </row>
    <row r="722" spans="1:15" x14ac:dyDescent="0.2">
      <c r="A722" t="s">
        <v>92</v>
      </c>
      <c r="B722" t="s">
        <v>50</v>
      </c>
      <c r="C722" t="s">
        <v>126</v>
      </c>
      <c r="D722" t="s">
        <v>17</v>
      </c>
      <c r="E722" t="s">
        <v>101</v>
      </c>
      <c r="F722">
        <v>2</v>
      </c>
      <c r="G722" s="2">
        <v>42714</v>
      </c>
      <c r="H722" s="2">
        <v>42715</v>
      </c>
      <c r="I722" s="2">
        <v>42781</v>
      </c>
      <c r="J722">
        <v>252.76166666666668</v>
      </c>
      <c r="K722">
        <v>69.579827991288099</v>
      </c>
      <c r="L722">
        <v>19</v>
      </c>
    </row>
    <row r="723" spans="1:15" x14ac:dyDescent="0.2">
      <c r="A723" t="s">
        <v>92</v>
      </c>
      <c r="B723" t="s">
        <v>50</v>
      </c>
      <c r="C723" t="s">
        <v>126</v>
      </c>
      <c r="D723" t="s">
        <v>17</v>
      </c>
      <c r="E723" t="s">
        <v>101</v>
      </c>
      <c r="F723">
        <v>3</v>
      </c>
      <c r="G723" s="2">
        <v>42714</v>
      </c>
      <c r="H723" s="2">
        <v>42715</v>
      </c>
      <c r="I723" s="2">
        <v>42781</v>
      </c>
      <c r="J723">
        <v>161.53899999999999</v>
      </c>
      <c r="K723">
        <v>67.206306713862276</v>
      </c>
      <c r="L723">
        <v>6</v>
      </c>
    </row>
    <row r="724" spans="1:15" x14ac:dyDescent="0.2">
      <c r="A724" t="s">
        <v>92</v>
      </c>
      <c r="B724" t="s">
        <v>50</v>
      </c>
      <c r="C724" t="s">
        <v>127</v>
      </c>
      <c r="D724" t="s">
        <v>29</v>
      </c>
      <c r="E724" t="s">
        <v>93</v>
      </c>
      <c r="F724">
        <v>1</v>
      </c>
      <c r="G724" s="2">
        <v>42714</v>
      </c>
      <c r="H724" s="2">
        <v>42715</v>
      </c>
      <c r="I724" s="2">
        <v>42781</v>
      </c>
      <c r="J724">
        <v>1624.7656666666669</v>
      </c>
      <c r="K724">
        <v>46.462601160885562</v>
      </c>
      <c r="L724">
        <v>17</v>
      </c>
      <c r="M724">
        <v>10.454000000000001</v>
      </c>
      <c r="N724">
        <v>10</v>
      </c>
      <c r="O724">
        <f t="shared" si="11"/>
        <v>1.0454000000000001</v>
      </c>
    </row>
    <row r="725" spans="1:15" x14ac:dyDescent="0.2">
      <c r="A725" t="s">
        <v>92</v>
      </c>
      <c r="B725" t="s">
        <v>50</v>
      </c>
      <c r="C725" t="s">
        <v>127</v>
      </c>
      <c r="D725" t="s">
        <v>29</v>
      </c>
      <c r="E725" t="s">
        <v>93</v>
      </c>
      <c r="F725">
        <v>2</v>
      </c>
      <c r="G725" s="2">
        <v>42714</v>
      </c>
      <c r="H725" s="2">
        <v>42715</v>
      </c>
      <c r="I725" s="2">
        <v>42781</v>
      </c>
      <c r="J725">
        <v>1294.548</v>
      </c>
      <c r="K725">
        <v>47.242744850611139</v>
      </c>
      <c r="L725">
        <v>10</v>
      </c>
      <c r="M725">
        <v>6.2759999999999998</v>
      </c>
      <c r="N725">
        <v>10</v>
      </c>
      <c r="O725">
        <f t="shared" si="11"/>
        <v>0.62759999999999994</v>
      </c>
    </row>
    <row r="726" spans="1:15" x14ac:dyDescent="0.2">
      <c r="A726" t="s">
        <v>92</v>
      </c>
      <c r="B726" t="s">
        <v>50</v>
      </c>
      <c r="C726" t="s">
        <v>127</v>
      </c>
      <c r="D726" t="s">
        <v>29</v>
      </c>
      <c r="E726" t="s">
        <v>93</v>
      </c>
      <c r="F726">
        <v>3</v>
      </c>
      <c r="G726" s="2">
        <v>42714</v>
      </c>
      <c r="H726" s="2">
        <v>42715</v>
      </c>
      <c r="I726" s="2">
        <v>42781</v>
      </c>
      <c r="J726">
        <v>1294.7476666666666</v>
      </c>
      <c r="K726">
        <v>45.874909325372691</v>
      </c>
      <c r="L726">
        <v>11</v>
      </c>
    </row>
    <row r="727" spans="1:15" x14ac:dyDescent="0.2">
      <c r="A727" t="s">
        <v>92</v>
      </c>
      <c r="B727" t="s">
        <v>50</v>
      </c>
      <c r="C727" t="s">
        <v>127</v>
      </c>
      <c r="D727" t="s">
        <v>29</v>
      </c>
      <c r="E727" t="s">
        <v>94</v>
      </c>
      <c r="F727">
        <v>1</v>
      </c>
      <c r="G727" s="2">
        <v>42714</v>
      </c>
      <c r="H727" s="2">
        <v>42715</v>
      </c>
      <c r="I727" s="2">
        <v>42781</v>
      </c>
      <c r="J727">
        <v>755.02833333333331</v>
      </c>
      <c r="K727">
        <v>48.430019691002968</v>
      </c>
      <c r="L727">
        <v>12</v>
      </c>
      <c r="M727">
        <v>9.3439999999999994</v>
      </c>
      <c r="N727">
        <v>15</v>
      </c>
      <c r="O727">
        <f t="shared" si="11"/>
        <v>0.62293333333333334</v>
      </c>
    </row>
    <row r="728" spans="1:15" x14ac:dyDescent="0.2">
      <c r="A728" t="s">
        <v>92</v>
      </c>
      <c r="B728" t="s">
        <v>50</v>
      </c>
      <c r="C728" t="s">
        <v>127</v>
      </c>
      <c r="D728" t="s">
        <v>29</v>
      </c>
      <c r="E728" t="s">
        <v>94</v>
      </c>
      <c r="F728">
        <v>2</v>
      </c>
      <c r="G728" s="2">
        <v>42714</v>
      </c>
      <c r="H728" s="2">
        <v>42715</v>
      </c>
      <c r="I728" s="2">
        <v>42781</v>
      </c>
      <c r="J728">
        <v>650.1156666666667</v>
      </c>
      <c r="K728">
        <v>56.534045129360045</v>
      </c>
      <c r="L728">
        <v>9</v>
      </c>
    </row>
    <row r="729" spans="1:15" x14ac:dyDescent="0.2">
      <c r="A729" t="s">
        <v>92</v>
      </c>
      <c r="B729" t="s">
        <v>50</v>
      </c>
      <c r="C729" t="s">
        <v>127</v>
      </c>
      <c r="D729" t="s">
        <v>29</v>
      </c>
      <c r="E729" t="s">
        <v>94</v>
      </c>
      <c r="F729">
        <v>3</v>
      </c>
      <c r="G729" s="2">
        <v>42714</v>
      </c>
      <c r="H729" s="2">
        <v>42715</v>
      </c>
      <c r="I729" s="2">
        <v>42781</v>
      </c>
      <c r="J729">
        <v>417.70866666666666</v>
      </c>
      <c r="K729">
        <v>52.644554081791007</v>
      </c>
      <c r="L729">
        <v>8</v>
      </c>
    </row>
    <row r="730" spans="1:15" x14ac:dyDescent="0.2">
      <c r="A730" t="s">
        <v>92</v>
      </c>
      <c r="B730" t="s">
        <v>50</v>
      </c>
      <c r="C730" t="s">
        <v>127</v>
      </c>
      <c r="D730" t="s">
        <v>29</v>
      </c>
      <c r="E730" t="s">
        <v>101</v>
      </c>
      <c r="F730">
        <v>1</v>
      </c>
      <c r="G730" s="2">
        <v>42714</v>
      </c>
      <c r="H730" s="2">
        <v>42715</v>
      </c>
      <c r="I730" s="2">
        <v>42781</v>
      </c>
      <c r="J730">
        <v>251.64733333333334</v>
      </c>
      <c r="K730">
        <v>73.542623485807297</v>
      </c>
      <c r="L730">
        <v>11</v>
      </c>
    </row>
    <row r="731" spans="1:15" x14ac:dyDescent="0.2">
      <c r="A731" t="s">
        <v>92</v>
      </c>
      <c r="B731" t="s">
        <v>50</v>
      </c>
      <c r="C731" t="s">
        <v>127</v>
      </c>
      <c r="D731" t="s">
        <v>29</v>
      </c>
      <c r="E731" t="s">
        <v>101</v>
      </c>
      <c r="F731">
        <v>2</v>
      </c>
      <c r="G731" s="2">
        <v>42714</v>
      </c>
      <c r="H731" s="2">
        <v>42715</v>
      </c>
      <c r="I731" s="2">
        <v>42781</v>
      </c>
      <c r="J731">
        <v>492.08966666666669</v>
      </c>
      <c r="K731">
        <v>99.276551850302965</v>
      </c>
      <c r="L731">
        <v>10</v>
      </c>
    </row>
    <row r="732" spans="1:15" x14ac:dyDescent="0.2">
      <c r="A732" t="s">
        <v>92</v>
      </c>
      <c r="B732" t="s">
        <v>50</v>
      </c>
      <c r="C732" t="s">
        <v>127</v>
      </c>
      <c r="D732" t="s">
        <v>29</v>
      </c>
      <c r="E732" t="s">
        <v>101</v>
      </c>
      <c r="F732">
        <v>3</v>
      </c>
      <c r="G732" s="2">
        <v>42714</v>
      </c>
      <c r="H732" s="2">
        <v>42715</v>
      </c>
      <c r="I732" s="2">
        <v>42781</v>
      </c>
      <c r="J732">
        <v>438.41499999999996</v>
      </c>
      <c r="K732">
        <v>88.951517070142742</v>
      </c>
      <c r="L732">
        <v>11</v>
      </c>
    </row>
    <row r="733" spans="1:15" x14ac:dyDescent="0.2">
      <c r="A733" t="s">
        <v>92</v>
      </c>
      <c r="B733" t="s">
        <v>50</v>
      </c>
      <c r="C733" t="s">
        <v>127</v>
      </c>
      <c r="D733" t="s">
        <v>29</v>
      </c>
      <c r="E733" t="s">
        <v>95</v>
      </c>
      <c r="F733">
        <v>1</v>
      </c>
      <c r="G733" s="2">
        <v>42714</v>
      </c>
      <c r="H733" s="2">
        <v>42715</v>
      </c>
      <c r="I733" s="2">
        <v>42781</v>
      </c>
      <c r="J733">
        <v>637.81566666666674</v>
      </c>
      <c r="K733">
        <v>80.902400559654083</v>
      </c>
      <c r="L733">
        <v>13</v>
      </c>
    </row>
    <row r="734" spans="1:15" x14ac:dyDescent="0.2">
      <c r="A734" t="s">
        <v>92</v>
      </c>
      <c r="B734" t="s">
        <v>50</v>
      </c>
      <c r="C734" t="s">
        <v>127</v>
      </c>
      <c r="D734" t="s">
        <v>29</v>
      </c>
      <c r="E734" t="s">
        <v>95</v>
      </c>
      <c r="F734">
        <v>2</v>
      </c>
      <c r="G734" s="2">
        <v>42714</v>
      </c>
      <c r="H734" s="2">
        <v>42715</v>
      </c>
      <c r="I734" s="2">
        <v>42781</v>
      </c>
      <c r="J734">
        <v>280.19866666666667</v>
      </c>
      <c r="K734">
        <v>85.050686337285484</v>
      </c>
      <c r="L734">
        <v>6</v>
      </c>
    </row>
    <row r="735" spans="1:15" x14ac:dyDescent="0.2">
      <c r="A735" t="s">
        <v>92</v>
      </c>
      <c r="B735" t="s">
        <v>55</v>
      </c>
      <c r="C735" t="s">
        <v>128</v>
      </c>
      <c r="D735" t="s">
        <v>17</v>
      </c>
      <c r="E735" t="s">
        <v>93</v>
      </c>
      <c r="F735">
        <v>1</v>
      </c>
      <c r="G735" s="2">
        <v>42716</v>
      </c>
      <c r="H735" s="2">
        <v>42718</v>
      </c>
      <c r="I735" s="2">
        <v>42781</v>
      </c>
      <c r="J735">
        <v>1747.9096666666665</v>
      </c>
      <c r="K735">
        <v>39.723815050716048</v>
      </c>
      <c r="L735">
        <v>14</v>
      </c>
      <c r="M735">
        <v>9.5440000000000005</v>
      </c>
      <c r="N735">
        <v>12</v>
      </c>
      <c r="O735">
        <f t="shared" si="11"/>
        <v>0.79533333333333334</v>
      </c>
    </row>
    <row r="736" spans="1:15" x14ac:dyDescent="0.2">
      <c r="A736" t="s">
        <v>92</v>
      </c>
      <c r="B736" t="s">
        <v>55</v>
      </c>
      <c r="C736" t="s">
        <v>128</v>
      </c>
      <c r="D736" t="s">
        <v>17</v>
      </c>
      <c r="E736" t="s">
        <v>93</v>
      </c>
      <c r="F736">
        <v>2</v>
      </c>
      <c r="G736" s="2">
        <v>42716</v>
      </c>
      <c r="H736" s="2">
        <v>42718</v>
      </c>
      <c r="I736" s="2">
        <v>42781</v>
      </c>
      <c r="J736">
        <v>628.70466666666664</v>
      </c>
      <c r="K736">
        <v>35.943354858981365</v>
      </c>
      <c r="L736">
        <v>18</v>
      </c>
      <c r="M736">
        <v>14.616</v>
      </c>
      <c r="N736">
        <v>31</v>
      </c>
      <c r="O736">
        <f t="shared" si="11"/>
        <v>0.47148387096774191</v>
      </c>
    </row>
    <row r="737" spans="1:15" x14ac:dyDescent="0.2">
      <c r="A737" t="s">
        <v>92</v>
      </c>
      <c r="B737" t="s">
        <v>55</v>
      </c>
      <c r="C737" t="s">
        <v>128</v>
      </c>
      <c r="D737" t="s">
        <v>17</v>
      </c>
      <c r="E737" t="s">
        <v>93</v>
      </c>
      <c r="F737">
        <v>3</v>
      </c>
      <c r="G737" s="2">
        <v>42716</v>
      </c>
      <c r="H737" s="2">
        <v>42718</v>
      </c>
      <c r="I737" s="2">
        <v>42781</v>
      </c>
      <c r="J737">
        <v>582.15099999999995</v>
      </c>
      <c r="K737">
        <v>35.74791995857062</v>
      </c>
      <c r="L737">
        <v>10</v>
      </c>
      <c r="M737">
        <v>16.263999999999999</v>
      </c>
      <c r="N737">
        <v>20</v>
      </c>
      <c r="O737">
        <f t="shared" si="11"/>
        <v>0.81319999999999992</v>
      </c>
    </row>
    <row r="738" spans="1:15" x14ac:dyDescent="0.2">
      <c r="A738" t="s">
        <v>92</v>
      </c>
      <c r="B738" t="s">
        <v>55</v>
      </c>
      <c r="C738" t="s">
        <v>128</v>
      </c>
      <c r="D738" t="s">
        <v>17</v>
      </c>
      <c r="E738" t="s">
        <v>94</v>
      </c>
      <c r="F738">
        <v>1</v>
      </c>
      <c r="G738" s="2">
        <v>42716</v>
      </c>
      <c r="H738" s="2">
        <v>42718</v>
      </c>
      <c r="I738" s="2">
        <v>42781</v>
      </c>
      <c r="J738">
        <v>145.21166666666667</v>
      </c>
      <c r="K738">
        <v>62.295789423510087</v>
      </c>
      <c r="L738">
        <v>16</v>
      </c>
      <c r="M738">
        <v>28.722000000000001</v>
      </c>
      <c r="N738">
        <v>32</v>
      </c>
      <c r="O738">
        <f t="shared" si="11"/>
        <v>0.89756250000000004</v>
      </c>
    </row>
    <row r="739" spans="1:15" x14ac:dyDescent="0.2">
      <c r="A739" t="s">
        <v>92</v>
      </c>
      <c r="B739" t="s">
        <v>55</v>
      </c>
      <c r="C739" t="s">
        <v>128</v>
      </c>
      <c r="D739" t="s">
        <v>17</v>
      </c>
      <c r="E739" t="s">
        <v>94</v>
      </c>
      <c r="F739">
        <v>2</v>
      </c>
      <c r="G739" s="2">
        <v>42716</v>
      </c>
      <c r="H739" s="2">
        <v>42718</v>
      </c>
      <c r="I739" s="2">
        <v>42781</v>
      </c>
      <c r="J739">
        <v>123.28666666666668</v>
      </c>
      <c r="K739">
        <v>74.559442813299384</v>
      </c>
      <c r="L739">
        <v>15</v>
      </c>
      <c r="M739">
        <v>17.672000000000001</v>
      </c>
      <c r="N739">
        <v>25</v>
      </c>
      <c r="O739">
        <f t="shared" si="11"/>
        <v>0.70688000000000006</v>
      </c>
    </row>
    <row r="740" spans="1:15" x14ac:dyDescent="0.2">
      <c r="A740" t="s">
        <v>92</v>
      </c>
      <c r="B740" t="s">
        <v>55</v>
      </c>
      <c r="C740" t="s">
        <v>128</v>
      </c>
      <c r="D740" t="s">
        <v>17</v>
      </c>
      <c r="E740" t="s">
        <v>94</v>
      </c>
      <c r="F740">
        <v>3</v>
      </c>
      <c r="G740" s="2">
        <v>42716</v>
      </c>
      <c r="H740" s="2">
        <v>42718</v>
      </c>
      <c r="I740" s="2">
        <v>42781</v>
      </c>
      <c r="J740">
        <v>169.83066666666664</v>
      </c>
      <c r="K740">
        <v>67.371510649297434</v>
      </c>
      <c r="L740">
        <v>8</v>
      </c>
      <c r="M740">
        <v>21.7</v>
      </c>
      <c r="N740">
        <v>20</v>
      </c>
      <c r="O740">
        <f t="shared" si="11"/>
        <v>1.085</v>
      </c>
    </row>
    <row r="741" spans="1:15" x14ac:dyDescent="0.2">
      <c r="A741" t="s">
        <v>92</v>
      </c>
      <c r="B741" t="s">
        <v>55</v>
      </c>
      <c r="C741" t="s">
        <v>132</v>
      </c>
      <c r="D741" t="s">
        <v>23</v>
      </c>
      <c r="E741" t="s">
        <v>93</v>
      </c>
      <c r="F741">
        <v>1</v>
      </c>
      <c r="G741" s="2">
        <v>42716</v>
      </c>
      <c r="H741" s="2">
        <v>42718</v>
      </c>
      <c r="I741" s="2">
        <v>42781</v>
      </c>
      <c r="J741">
        <v>1415.2166666666665</v>
      </c>
      <c r="K741">
        <v>36.506089672762819</v>
      </c>
      <c r="L741">
        <v>14</v>
      </c>
      <c r="M741">
        <v>6.4260000000000002</v>
      </c>
      <c r="N741">
        <v>10</v>
      </c>
      <c r="O741">
        <f t="shared" si="11"/>
        <v>0.64260000000000006</v>
      </c>
    </row>
    <row r="742" spans="1:15" x14ac:dyDescent="0.2">
      <c r="A742" t="s">
        <v>92</v>
      </c>
      <c r="B742" t="s">
        <v>55</v>
      </c>
      <c r="C742" t="s">
        <v>132</v>
      </c>
      <c r="D742" t="s">
        <v>23</v>
      </c>
      <c r="E742" t="s">
        <v>93</v>
      </c>
      <c r="F742">
        <v>2</v>
      </c>
      <c r="G742" s="2">
        <v>42716</v>
      </c>
      <c r="H742" s="2">
        <v>42718</v>
      </c>
      <c r="I742" s="2">
        <v>42781</v>
      </c>
      <c r="J742">
        <v>1356.5436666666667</v>
      </c>
      <c r="K742">
        <v>39.788961842065788</v>
      </c>
      <c r="L742">
        <v>10</v>
      </c>
      <c r="M742">
        <v>0.748</v>
      </c>
      <c r="N742">
        <v>1</v>
      </c>
      <c r="O742">
        <f t="shared" si="11"/>
        <v>0.748</v>
      </c>
    </row>
    <row r="743" spans="1:15" x14ac:dyDescent="0.2">
      <c r="A743" t="s">
        <v>92</v>
      </c>
      <c r="B743" t="s">
        <v>55</v>
      </c>
      <c r="C743" t="s">
        <v>132</v>
      </c>
      <c r="D743" t="s">
        <v>23</v>
      </c>
      <c r="E743" t="s">
        <v>93</v>
      </c>
      <c r="F743">
        <v>3</v>
      </c>
      <c r="G743" s="2">
        <v>42716</v>
      </c>
      <c r="H743" s="2">
        <v>42718</v>
      </c>
      <c r="I743" s="2">
        <v>42781</v>
      </c>
      <c r="J743">
        <v>1388.798</v>
      </c>
      <c r="K743">
        <v>52.546450628399413</v>
      </c>
      <c r="L743">
        <v>11</v>
      </c>
    </row>
    <row r="744" spans="1:15" x14ac:dyDescent="0.2">
      <c r="A744" t="s">
        <v>92</v>
      </c>
      <c r="B744" t="s">
        <v>55</v>
      </c>
      <c r="C744" t="s">
        <v>132</v>
      </c>
      <c r="D744" t="s">
        <v>23</v>
      </c>
      <c r="E744" t="s">
        <v>94</v>
      </c>
      <c r="F744">
        <v>1</v>
      </c>
      <c r="G744" s="2">
        <v>42716</v>
      </c>
      <c r="H744" s="2">
        <v>42718</v>
      </c>
      <c r="I744" s="2">
        <v>42781</v>
      </c>
      <c r="J744">
        <v>400.74366666666668</v>
      </c>
      <c r="K744">
        <v>59.480968443267138</v>
      </c>
      <c r="L744">
        <v>10</v>
      </c>
      <c r="M744">
        <v>12.11</v>
      </c>
      <c r="N744">
        <v>15</v>
      </c>
      <c r="O744">
        <f t="shared" si="11"/>
        <v>0.80733333333333335</v>
      </c>
    </row>
    <row r="745" spans="1:15" x14ac:dyDescent="0.2">
      <c r="A745" t="s">
        <v>92</v>
      </c>
      <c r="B745" t="s">
        <v>55</v>
      </c>
      <c r="C745" t="s">
        <v>132</v>
      </c>
      <c r="D745" t="s">
        <v>23</v>
      </c>
      <c r="E745" t="s">
        <v>94</v>
      </c>
      <c r="F745">
        <v>2</v>
      </c>
      <c r="G745" s="2">
        <v>42716</v>
      </c>
      <c r="H745" s="2">
        <v>42718</v>
      </c>
      <c r="I745" s="2">
        <v>42781</v>
      </c>
      <c r="J745">
        <v>425.21966666666663</v>
      </c>
      <c r="K745">
        <v>54.6959847280555</v>
      </c>
      <c r="L745">
        <v>12</v>
      </c>
      <c r="M745">
        <v>13.744</v>
      </c>
      <c r="N745">
        <v>27</v>
      </c>
      <c r="O745">
        <f t="shared" si="11"/>
        <v>0.50903703703703707</v>
      </c>
    </row>
    <row r="746" spans="1:15" x14ac:dyDescent="0.2">
      <c r="A746" t="s">
        <v>92</v>
      </c>
      <c r="B746" t="s">
        <v>55</v>
      </c>
      <c r="C746" t="s">
        <v>132</v>
      </c>
      <c r="D746" t="s">
        <v>23</v>
      </c>
      <c r="E746" t="s">
        <v>94</v>
      </c>
      <c r="F746">
        <v>3</v>
      </c>
      <c r="G746" s="2">
        <v>42716</v>
      </c>
      <c r="H746" s="2">
        <v>42718</v>
      </c>
      <c r="I746" s="2">
        <v>42781</v>
      </c>
      <c r="J746">
        <v>265.96600000000007</v>
      </c>
      <c r="K746">
        <v>60.980592985607558</v>
      </c>
      <c r="L746">
        <v>9</v>
      </c>
    </row>
    <row r="747" spans="1:15" x14ac:dyDescent="0.2">
      <c r="A747" t="s">
        <v>92</v>
      </c>
      <c r="B747" t="s">
        <v>55</v>
      </c>
      <c r="C747" t="s">
        <v>132</v>
      </c>
      <c r="D747" t="s">
        <v>23</v>
      </c>
      <c r="E747" t="s">
        <v>101</v>
      </c>
      <c r="F747">
        <v>1</v>
      </c>
      <c r="G747" s="2">
        <v>42716</v>
      </c>
      <c r="H747" s="2">
        <v>42718</v>
      </c>
      <c r="I747" s="2">
        <v>42781</v>
      </c>
      <c r="J747">
        <v>238.80466666666666</v>
      </c>
      <c r="K747">
        <v>99.165204441390827</v>
      </c>
      <c r="L747">
        <v>10</v>
      </c>
    </row>
    <row r="748" spans="1:15" x14ac:dyDescent="0.2">
      <c r="A748" t="s">
        <v>92</v>
      </c>
      <c r="B748" t="s">
        <v>55</v>
      </c>
      <c r="C748" t="s">
        <v>132</v>
      </c>
      <c r="D748" t="s">
        <v>23</v>
      </c>
      <c r="E748" t="s">
        <v>101</v>
      </c>
      <c r="F748">
        <v>2</v>
      </c>
      <c r="G748" s="2">
        <v>42716</v>
      </c>
      <c r="H748" s="2">
        <v>42718</v>
      </c>
      <c r="I748" s="2">
        <v>42781</v>
      </c>
      <c r="J748">
        <v>211.74866666666665</v>
      </c>
      <c r="K748">
        <v>96.32204396351996</v>
      </c>
      <c r="L748">
        <v>12</v>
      </c>
    </row>
    <row r="749" spans="1:15" x14ac:dyDescent="0.2">
      <c r="A749" t="s">
        <v>92</v>
      </c>
      <c r="B749" t="s">
        <v>55</v>
      </c>
      <c r="C749" t="s">
        <v>129</v>
      </c>
      <c r="D749" t="s">
        <v>22</v>
      </c>
      <c r="E749" t="s">
        <v>96</v>
      </c>
      <c r="F749">
        <v>1</v>
      </c>
      <c r="G749" s="2">
        <v>42716</v>
      </c>
      <c r="H749" s="2">
        <v>42718</v>
      </c>
      <c r="I749" s="2">
        <v>42781</v>
      </c>
      <c r="J749">
        <v>48.85766666666666</v>
      </c>
      <c r="K749">
        <v>37.065935796018714</v>
      </c>
      <c r="L749">
        <v>22</v>
      </c>
    </row>
    <row r="750" spans="1:15" x14ac:dyDescent="0.2">
      <c r="A750" t="s">
        <v>92</v>
      </c>
      <c r="B750" t="s">
        <v>55</v>
      </c>
      <c r="C750" t="s">
        <v>129</v>
      </c>
      <c r="D750" t="s">
        <v>22</v>
      </c>
      <c r="E750" t="s">
        <v>96</v>
      </c>
      <c r="F750">
        <v>2</v>
      </c>
      <c r="G750" s="2">
        <v>42716</v>
      </c>
      <c r="H750" s="2">
        <v>42718</v>
      </c>
      <c r="I750" s="2">
        <v>42781</v>
      </c>
      <c r="J750">
        <v>28.131999999999994</v>
      </c>
      <c r="K750">
        <v>34.3284051721945</v>
      </c>
      <c r="L750">
        <v>12</v>
      </c>
    </row>
    <row r="751" spans="1:15" x14ac:dyDescent="0.2">
      <c r="A751" t="s">
        <v>92</v>
      </c>
      <c r="B751" t="s">
        <v>55</v>
      </c>
      <c r="C751" t="s">
        <v>129</v>
      </c>
      <c r="D751" t="s">
        <v>22</v>
      </c>
      <c r="E751" t="s">
        <v>96</v>
      </c>
      <c r="F751">
        <v>3</v>
      </c>
      <c r="G751" s="2">
        <v>42716</v>
      </c>
      <c r="H751" s="2">
        <v>42718</v>
      </c>
      <c r="I751" s="2">
        <v>42781</v>
      </c>
      <c r="J751">
        <v>29.293666666666667</v>
      </c>
      <c r="K751">
        <v>31.890537739039072</v>
      </c>
      <c r="L751">
        <v>18</v>
      </c>
    </row>
    <row r="752" spans="1:15" x14ac:dyDescent="0.2">
      <c r="A752" t="s">
        <v>92</v>
      </c>
      <c r="B752" t="s">
        <v>55</v>
      </c>
      <c r="C752" t="s">
        <v>129</v>
      </c>
      <c r="D752" t="s">
        <v>22</v>
      </c>
      <c r="E752" t="s">
        <v>93</v>
      </c>
      <c r="F752">
        <v>1</v>
      </c>
      <c r="G752" s="2">
        <v>42716</v>
      </c>
      <c r="H752" s="2">
        <v>42718</v>
      </c>
      <c r="I752" s="2">
        <v>42781</v>
      </c>
      <c r="J752">
        <v>1000.9209999999999</v>
      </c>
      <c r="K752">
        <v>33.882731832271048</v>
      </c>
      <c r="L752">
        <v>13</v>
      </c>
      <c r="M752">
        <v>16.795999999999999</v>
      </c>
      <c r="N752">
        <v>23</v>
      </c>
      <c r="O752">
        <f t="shared" si="11"/>
        <v>0.73026086956521741</v>
      </c>
    </row>
    <row r="753" spans="1:15" x14ac:dyDescent="0.2">
      <c r="A753" t="s">
        <v>92</v>
      </c>
      <c r="B753" t="s">
        <v>55</v>
      </c>
      <c r="C753" t="s">
        <v>129</v>
      </c>
      <c r="D753" t="s">
        <v>22</v>
      </c>
      <c r="E753" t="s">
        <v>93</v>
      </c>
      <c r="F753">
        <v>2</v>
      </c>
      <c r="G753" s="2">
        <v>42716</v>
      </c>
      <c r="H753" s="2">
        <v>42718</v>
      </c>
      <c r="I753" s="2">
        <v>42781</v>
      </c>
      <c r="J753">
        <v>773.6973333333334</v>
      </c>
      <c r="K753">
        <v>36.970192346040086</v>
      </c>
      <c r="L753">
        <v>19</v>
      </c>
      <c r="M753">
        <v>19.917999999999999</v>
      </c>
      <c r="N753">
        <v>35</v>
      </c>
      <c r="O753">
        <f t="shared" si="11"/>
        <v>0.56908571428571431</v>
      </c>
    </row>
    <row r="754" spans="1:15" x14ac:dyDescent="0.2">
      <c r="A754" t="s">
        <v>92</v>
      </c>
      <c r="B754" t="s">
        <v>55</v>
      </c>
      <c r="C754" t="s">
        <v>129</v>
      </c>
      <c r="D754" t="s">
        <v>22</v>
      </c>
      <c r="E754" t="s">
        <v>93</v>
      </c>
      <c r="F754">
        <v>3</v>
      </c>
      <c r="G754" s="2">
        <v>42716</v>
      </c>
      <c r="H754" s="2">
        <v>42718</v>
      </c>
      <c r="I754" s="2">
        <v>42781</v>
      </c>
      <c r="J754">
        <v>1009.1229999999999</v>
      </c>
      <c r="K754">
        <v>31.142179883573277</v>
      </c>
      <c r="L754">
        <v>20</v>
      </c>
      <c r="M754">
        <v>4.3140000000000001</v>
      </c>
      <c r="N754">
        <v>7</v>
      </c>
      <c r="O754">
        <f t="shared" si="11"/>
        <v>0.61628571428571433</v>
      </c>
    </row>
    <row r="755" spans="1:15" x14ac:dyDescent="0.2">
      <c r="A755" t="s">
        <v>92</v>
      </c>
      <c r="B755" t="s">
        <v>55</v>
      </c>
      <c r="C755" t="s">
        <v>129</v>
      </c>
      <c r="D755" t="s">
        <v>22</v>
      </c>
      <c r="E755" t="s">
        <v>94</v>
      </c>
      <c r="F755">
        <v>1</v>
      </c>
      <c r="G755" s="2">
        <v>42716</v>
      </c>
      <c r="H755" s="2">
        <v>42718</v>
      </c>
      <c r="I755" s="2">
        <v>42781</v>
      </c>
      <c r="J755">
        <v>194.25966666666667</v>
      </c>
      <c r="K755">
        <v>52.585556466487191</v>
      </c>
      <c r="L755">
        <v>17</v>
      </c>
      <c r="M755">
        <v>4.6980000000000004</v>
      </c>
      <c r="N755">
        <v>8</v>
      </c>
      <c r="O755">
        <f t="shared" si="11"/>
        <v>0.58725000000000005</v>
      </c>
    </row>
    <row r="756" spans="1:15" x14ac:dyDescent="0.2">
      <c r="A756" t="s">
        <v>92</v>
      </c>
      <c r="B756" t="s">
        <v>55</v>
      </c>
      <c r="C756" t="s">
        <v>129</v>
      </c>
      <c r="D756" t="s">
        <v>22</v>
      </c>
      <c r="E756" t="s">
        <v>94</v>
      </c>
      <c r="F756">
        <v>2</v>
      </c>
      <c r="G756" s="2">
        <v>42716</v>
      </c>
      <c r="H756" s="2">
        <v>42718</v>
      </c>
      <c r="I756" s="2">
        <v>42781</v>
      </c>
      <c r="J756">
        <v>225.32399999999998</v>
      </c>
      <c r="K756">
        <v>65.169255290259031</v>
      </c>
      <c r="L756">
        <v>7</v>
      </c>
      <c r="M756">
        <v>33.415999999999997</v>
      </c>
      <c r="N756">
        <v>50</v>
      </c>
      <c r="O756">
        <f t="shared" si="11"/>
        <v>0.66831999999999991</v>
      </c>
    </row>
    <row r="757" spans="1:15" x14ac:dyDescent="0.2">
      <c r="A757" t="s">
        <v>92</v>
      </c>
      <c r="B757" t="s">
        <v>55</v>
      </c>
      <c r="C757" t="s">
        <v>129</v>
      </c>
      <c r="D757" t="s">
        <v>22</v>
      </c>
      <c r="E757" t="s">
        <v>94</v>
      </c>
      <c r="F757">
        <v>3</v>
      </c>
      <c r="G757" s="2">
        <v>42716</v>
      </c>
      <c r="H757" s="2">
        <v>42718</v>
      </c>
      <c r="I757" s="2">
        <v>42781</v>
      </c>
      <c r="J757">
        <v>210.74866666666665</v>
      </c>
      <c r="K757">
        <v>63.163743837616572</v>
      </c>
      <c r="L757">
        <v>23</v>
      </c>
      <c r="M757">
        <v>23.658000000000001</v>
      </c>
      <c r="N757">
        <v>30</v>
      </c>
      <c r="O757">
        <f t="shared" si="11"/>
        <v>0.78860000000000008</v>
      </c>
    </row>
    <row r="758" spans="1:15" x14ac:dyDescent="0.2">
      <c r="A758" t="s">
        <v>92</v>
      </c>
      <c r="B758" t="s">
        <v>55</v>
      </c>
      <c r="C758" t="s">
        <v>129</v>
      </c>
      <c r="D758" t="s">
        <v>22</v>
      </c>
      <c r="E758" t="s">
        <v>101</v>
      </c>
      <c r="F758">
        <v>1</v>
      </c>
      <c r="G758" s="2">
        <v>42716</v>
      </c>
      <c r="H758" s="2">
        <v>42718</v>
      </c>
      <c r="I758" s="2">
        <v>42781</v>
      </c>
      <c r="J758">
        <v>282.93066666666664</v>
      </c>
      <c r="K758">
        <v>89.521774015865162</v>
      </c>
      <c r="L758">
        <v>17</v>
      </c>
    </row>
    <row r="759" spans="1:15" x14ac:dyDescent="0.2">
      <c r="A759" t="s">
        <v>92</v>
      </c>
      <c r="B759" t="s">
        <v>55</v>
      </c>
      <c r="C759" t="s">
        <v>129</v>
      </c>
      <c r="D759" t="s">
        <v>22</v>
      </c>
      <c r="E759" t="s">
        <v>101</v>
      </c>
      <c r="F759">
        <v>2</v>
      </c>
      <c r="G759" s="2">
        <v>42716</v>
      </c>
      <c r="H759" s="2">
        <v>42718</v>
      </c>
      <c r="I759" s="2">
        <v>42781</v>
      </c>
      <c r="J759">
        <v>119.20233333333334</v>
      </c>
      <c r="K759">
        <v>100.47193043884221</v>
      </c>
      <c r="L759">
        <v>8</v>
      </c>
    </row>
    <row r="760" spans="1:15" x14ac:dyDescent="0.2">
      <c r="A760" t="s">
        <v>92</v>
      </c>
      <c r="B760" t="s">
        <v>55</v>
      </c>
      <c r="C760" t="s">
        <v>130</v>
      </c>
      <c r="D760" t="s">
        <v>26</v>
      </c>
      <c r="E760" t="s">
        <v>93</v>
      </c>
      <c r="F760">
        <v>1</v>
      </c>
      <c r="G760" s="2">
        <v>42716</v>
      </c>
      <c r="H760" s="2">
        <v>42718</v>
      </c>
      <c r="I760" s="2">
        <v>42781</v>
      </c>
      <c r="J760">
        <v>982.69433333333336</v>
      </c>
      <c r="K760">
        <v>38.754629021368281</v>
      </c>
      <c r="L760">
        <v>20</v>
      </c>
      <c r="M760">
        <v>0.45600000000000002</v>
      </c>
      <c r="N760">
        <v>1</v>
      </c>
      <c r="O760">
        <f t="shared" si="11"/>
        <v>0.45600000000000002</v>
      </c>
    </row>
    <row r="761" spans="1:15" x14ac:dyDescent="0.2">
      <c r="A761" t="s">
        <v>92</v>
      </c>
      <c r="B761" t="s">
        <v>55</v>
      </c>
      <c r="C761" t="s">
        <v>130</v>
      </c>
      <c r="D761" t="s">
        <v>26</v>
      </c>
      <c r="E761" t="s">
        <v>93</v>
      </c>
      <c r="F761">
        <v>2</v>
      </c>
      <c r="G761" s="2">
        <v>42716</v>
      </c>
      <c r="H761" s="2">
        <v>42718</v>
      </c>
      <c r="I761" s="2">
        <v>42781</v>
      </c>
      <c r="J761">
        <v>1259.5420000000001</v>
      </c>
      <c r="K761">
        <v>35.87208674106104</v>
      </c>
      <c r="L761">
        <v>15</v>
      </c>
      <c r="M761">
        <v>2.64</v>
      </c>
      <c r="N761">
        <v>5</v>
      </c>
      <c r="O761">
        <f t="shared" si="11"/>
        <v>0.52800000000000002</v>
      </c>
    </row>
    <row r="762" spans="1:15" x14ac:dyDescent="0.2">
      <c r="A762" t="s">
        <v>92</v>
      </c>
      <c r="B762" t="s">
        <v>55</v>
      </c>
      <c r="C762" t="s">
        <v>130</v>
      </c>
      <c r="D762" t="s">
        <v>26</v>
      </c>
      <c r="E762" t="s">
        <v>93</v>
      </c>
      <c r="F762">
        <v>3</v>
      </c>
      <c r="G762" s="2">
        <v>42716</v>
      </c>
      <c r="H762" s="2">
        <v>42718</v>
      </c>
      <c r="I762" s="2">
        <v>42781</v>
      </c>
      <c r="J762">
        <v>1265.93</v>
      </c>
      <c r="K762">
        <v>55.875233209543971</v>
      </c>
      <c r="L762">
        <v>15</v>
      </c>
    </row>
    <row r="763" spans="1:15" x14ac:dyDescent="0.2">
      <c r="A763" t="s">
        <v>92</v>
      </c>
      <c r="B763" t="s">
        <v>55</v>
      </c>
      <c r="C763" t="s">
        <v>130</v>
      </c>
      <c r="D763" t="s">
        <v>26</v>
      </c>
      <c r="E763" t="s">
        <v>94</v>
      </c>
      <c r="F763">
        <v>1</v>
      </c>
      <c r="G763" s="2">
        <v>42716</v>
      </c>
      <c r="H763" s="2">
        <v>42718</v>
      </c>
      <c r="I763" s="2">
        <v>42781</v>
      </c>
      <c r="J763">
        <v>326.21933333333334</v>
      </c>
      <c r="K763">
        <v>56.509619128776912</v>
      </c>
      <c r="L763">
        <v>8</v>
      </c>
      <c r="M763">
        <v>12.141999999999999</v>
      </c>
      <c r="N763">
        <v>10</v>
      </c>
      <c r="O763">
        <f t="shared" si="11"/>
        <v>1.2141999999999999</v>
      </c>
    </row>
    <row r="764" spans="1:15" x14ac:dyDescent="0.2">
      <c r="A764" t="s">
        <v>92</v>
      </c>
      <c r="B764" t="s">
        <v>55</v>
      </c>
      <c r="C764" t="s">
        <v>130</v>
      </c>
      <c r="D764" t="s">
        <v>26</v>
      </c>
      <c r="E764" t="s">
        <v>94</v>
      </c>
      <c r="F764">
        <v>2</v>
      </c>
      <c r="G764" s="2">
        <v>42716</v>
      </c>
      <c r="H764" s="2">
        <v>42718</v>
      </c>
      <c r="I764" s="2">
        <v>42781</v>
      </c>
      <c r="J764">
        <v>536.34900000000005</v>
      </c>
      <c r="K764">
        <v>54.740358527622128</v>
      </c>
      <c r="L764">
        <v>6</v>
      </c>
      <c r="M764">
        <v>8.26</v>
      </c>
      <c r="N764">
        <v>6</v>
      </c>
      <c r="O764">
        <f t="shared" si="11"/>
        <v>1.3766666666666667</v>
      </c>
    </row>
    <row r="765" spans="1:15" x14ac:dyDescent="0.2">
      <c r="A765" t="s">
        <v>92</v>
      </c>
      <c r="B765" t="s">
        <v>55</v>
      </c>
      <c r="C765" t="s">
        <v>130</v>
      </c>
      <c r="D765" t="s">
        <v>26</v>
      </c>
      <c r="E765" t="s">
        <v>94</v>
      </c>
      <c r="F765">
        <v>3</v>
      </c>
      <c r="G765" s="2">
        <v>42716</v>
      </c>
      <c r="H765" s="2">
        <v>42718</v>
      </c>
      <c r="I765" s="2">
        <v>42781</v>
      </c>
      <c r="J765">
        <v>382.24566666666669</v>
      </c>
      <c r="K765">
        <v>43.142484579629098</v>
      </c>
      <c r="L765">
        <v>7</v>
      </c>
      <c r="M765">
        <v>25.24</v>
      </c>
      <c r="N765">
        <v>20</v>
      </c>
      <c r="O765">
        <f t="shared" si="11"/>
        <v>1.262</v>
      </c>
    </row>
    <row r="766" spans="1:15" x14ac:dyDescent="0.2">
      <c r="A766" t="s">
        <v>92</v>
      </c>
      <c r="B766" t="s">
        <v>55</v>
      </c>
      <c r="C766" t="s">
        <v>130</v>
      </c>
      <c r="D766" t="s">
        <v>26</v>
      </c>
      <c r="E766" t="s">
        <v>95</v>
      </c>
      <c r="F766">
        <v>1</v>
      </c>
      <c r="G766" s="2">
        <v>42716</v>
      </c>
      <c r="H766" s="2">
        <v>42718</v>
      </c>
      <c r="I766" s="2">
        <v>42781</v>
      </c>
      <c r="J766">
        <v>428.17133333333328</v>
      </c>
      <c r="K766">
        <v>85.922844010351696</v>
      </c>
      <c r="L766">
        <v>8</v>
      </c>
      <c r="M766" s="5">
        <v>5.4539999999999997</v>
      </c>
      <c r="N766" s="5">
        <v>9</v>
      </c>
      <c r="O766">
        <f t="shared" si="11"/>
        <v>0.60599999999999998</v>
      </c>
    </row>
    <row r="767" spans="1:15" x14ac:dyDescent="0.2">
      <c r="A767" t="s">
        <v>92</v>
      </c>
      <c r="B767" t="s">
        <v>55</v>
      </c>
      <c r="C767" t="s">
        <v>130</v>
      </c>
      <c r="D767" t="s">
        <v>26</v>
      </c>
      <c r="E767" t="s">
        <v>95</v>
      </c>
      <c r="F767">
        <v>2</v>
      </c>
      <c r="G767" s="2">
        <v>42716</v>
      </c>
      <c r="H767" s="2">
        <v>42718</v>
      </c>
      <c r="I767" s="2">
        <v>42781</v>
      </c>
      <c r="J767">
        <v>222.71533333333332</v>
      </c>
      <c r="K767">
        <v>64.789626911521893</v>
      </c>
      <c r="L767">
        <v>6</v>
      </c>
    </row>
    <row r="768" spans="1:15" x14ac:dyDescent="0.2">
      <c r="A768" t="s">
        <v>92</v>
      </c>
      <c r="B768" t="s">
        <v>55</v>
      </c>
      <c r="C768" t="s">
        <v>130</v>
      </c>
      <c r="D768" t="s">
        <v>26</v>
      </c>
      <c r="E768" t="s">
        <v>95</v>
      </c>
      <c r="F768">
        <v>3</v>
      </c>
      <c r="G768" s="2">
        <v>42716</v>
      </c>
      <c r="H768" s="2">
        <v>42718</v>
      </c>
      <c r="I768" s="2">
        <v>42781</v>
      </c>
      <c r="J768">
        <v>146.02099999999999</v>
      </c>
      <c r="K768">
        <v>54.285918803378358</v>
      </c>
      <c r="L768">
        <v>6</v>
      </c>
    </row>
    <row r="769" spans="1:15" x14ac:dyDescent="0.2">
      <c r="A769" t="s">
        <v>92</v>
      </c>
      <c r="B769" t="s">
        <v>55</v>
      </c>
      <c r="C769" t="s">
        <v>130</v>
      </c>
      <c r="D769" t="s">
        <v>26</v>
      </c>
      <c r="E769" t="s">
        <v>101</v>
      </c>
      <c r="F769">
        <v>1</v>
      </c>
      <c r="G769" s="2">
        <v>42716</v>
      </c>
      <c r="H769" s="2">
        <v>42718</v>
      </c>
      <c r="I769" s="2">
        <v>42781</v>
      </c>
      <c r="J769">
        <v>249.57233333333338</v>
      </c>
      <c r="K769">
        <v>96.797641108552568</v>
      </c>
      <c r="L769">
        <v>9</v>
      </c>
    </row>
    <row r="770" spans="1:15" x14ac:dyDescent="0.2">
      <c r="A770" t="s">
        <v>92</v>
      </c>
      <c r="B770" t="s">
        <v>55</v>
      </c>
      <c r="C770" t="s">
        <v>130</v>
      </c>
      <c r="D770" t="s">
        <v>26</v>
      </c>
      <c r="E770" t="s">
        <v>101</v>
      </c>
      <c r="F770">
        <v>2</v>
      </c>
      <c r="G770" s="2">
        <v>42716</v>
      </c>
      <c r="H770" s="2">
        <v>42718</v>
      </c>
      <c r="I770" s="2">
        <v>42781</v>
      </c>
      <c r="J770">
        <v>185.60599999999999</v>
      </c>
      <c r="K770">
        <v>78.132492784261032</v>
      </c>
      <c r="L770">
        <v>13</v>
      </c>
    </row>
    <row r="771" spans="1:15" x14ac:dyDescent="0.2">
      <c r="A771" t="s">
        <v>92</v>
      </c>
      <c r="B771" t="s">
        <v>55</v>
      </c>
      <c r="C771" t="s">
        <v>130</v>
      </c>
      <c r="D771" t="s">
        <v>26</v>
      </c>
      <c r="E771" t="s">
        <v>101</v>
      </c>
      <c r="F771">
        <v>3</v>
      </c>
      <c r="G771" s="2">
        <v>42716</v>
      </c>
      <c r="H771" s="2">
        <v>42718</v>
      </c>
      <c r="I771" s="2">
        <v>42781</v>
      </c>
      <c r="J771">
        <v>217.88900000000001</v>
      </c>
      <c r="K771">
        <v>91.732833045404121</v>
      </c>
      <c r="L771">
        <v>9</v>
      </c>
    </row>
    <row r="772" spans="1:15" x14ac:dyDescent="0.2">
      <c r="A772" t="s">
        <v>92</v>
      </c>
      <c r="B772" t="s">
        <v>55</v>
      </c>
      <c r="C772" t="s">
        <v>131</v>
      </c>
      <c r="D772" t="s">
        <v>29</v>
      </c>
      <c r="E772" t="s">
        <v>96</v>
      </c>
      <c r="F772">
        <v>1</v>
      </c>
      <c r="G772" s="2">
        <v>42716</v>
      </c>
      <c r="H772" s="2">
        <v>42718</v>
      </c>
      <c r="I772" s="2">
        <v>42781</v>
      </c>
      <c r="J772">
        <v>111.253</v>
      </c>
      <c r="K772">
        <v>31.51264227281807</v>
      </c>
      <c r="L772">
        <v>16</v>
      </c>
    </row>
    <row r="773" spans="1:15" x14ac:dyDescent="0.2">
      <c r="A773" t="s">
        <v>92</v>
      </c>
      <c r="B773" t="s">
        <v>55</v>
      </c>
      <c r="C773" t="s">
        <v>131</v>
      </c>
      <c r="D773" t="s">
        <v>29</v>
      </c>
      <c r="E773" t="s">
        <v>96</v>
      </c>
      <c r="F773">
        <v>2</v>
      </c>
      <c r="G773" s="2">
        <v>42716</v>
      </c>
      <c r="H773" s="2">
        <v>42718</v>
      </c>
      <c r="I773" s="2">
        <v>42781</v>
      </c>
      <c r="J773">
        <v>52.894333333333329</v>
      </c>
      <c r="K773">
        <v>41.584389082513233</v>
      </c>
      <c r="L773">
        <v>12</v>
      </c>
    </row>
    <row r="774" spans="1:15" x14ac:dyDescent="0.2">
      <c r="A774" t="s">
        <v>92</v>
      </c>
      <c r="B774" t="s">
        <v>55</v>
      </c>
      <c r="C774" t="s">
        <v>131</v>
      </c>
      <c r="D774" t="s">
        <v>29</v>
      </c>
      <c r="E774" t="s">
        <v>96</v>
      </c>
      <c r="F774">
        <v>3</v>
      </c>
      <c r="G774" s="2">
        <v>42716</v>
      </c>
      <c r="H774" s="2">
        <v>42718</v>
      </c>
      <c r="I774" s="2">
        <v>42781</v>
      </c>
      <c r="J774">
        <v>107.31200000000001</v>
      </c>
      <c r="K774">
        <v>37.135136687109359</v>
      </c>
      <c r="L774">
        <v>13</v>
      </c>
    </row>
    <row r="775" spans="1:15" x14ac:dyDescent="0.2">
      <c r="A775" t="s">
        <v>92</v>
      </c>
      <c r="B775" t="s">
        <v>55</v>
      </c>
      <c r="C775" t="s">
        <v>131</v>
      </c>
      <c r="D775" t="s">
        <v>29</v>
      </c>
      <c r="E775" t="s">
        <v>93</v>
      </c>
      <c r="F775">
        <v>1</v>
      </c>
      <c r="G775" s="2">
        <v>42716</v>
      </c>
      <c r="H775" s="2">
        <v>42718</v>
      </c>
      <c r="I775" s="2">
        <v>42781</v>
      </c>
      <c r="J775">
        <v>1748.0426666666665</v>
      </c>
      <c r="K775">
        <v>42.257529614331283</v>
      </c>
      <c r="L775">
        <v>10</v>
      </c>
    </row>
    <row r="776" spans="1:15" x14ac:dyDescent="0.2">
      <c r="A776" t="s">
        <v>92</v>
      </c>
      <c r="B776" t="s">
        <v>55</v>
      </c>
      <c r="C776" t="s">
        <v>131</v>
      </c>
      <c r="D776" t="s">
        <v>29</v>
      </c>
      <c r="E776" t="s">
        <v>93</v>
      </c>
      <c r="F776">
        <v>2</v>
      </c>
      <c r="G776" s="2">
        <v>42716</v>
      </c>
      <c r="H776" s="2">
        <v>42718</v>
      </c>
      <c r="I776" s="2">
        <v>42781</v>
      </c>
      <c r="J776">
        <v>1212.2166666666665</v>
      </c>
      <c r="K776">
        <v>52.521910745816335</v>
      </c>
      <c r="L776">
        <v>13</v>
      </c>
    </row>
    <row r="777" spans="1:15" x14ac:dyDescent="0.2">
      <c r="A777" t="s">
        <v>92</v>
      </c>
      <c r="B777" t="s">
        <v>55</v>
      </c>
      <c r="C777" t="s">
        <v>131</v>
      </c>
      <c r="D777" t="s">
        <v>29</v>
      </c>
      <c r="E777" t="s">
        <v>93</v>
      </c>
      <c r="F777">
        <v>3</v>
      </c>
      <c r="G777" s="2">
        <v>42716</v>
      </c>
      <c r="H777" s="2">
        <v>42718</v>
      </c>
      <c r="I777" s="2">
        <v>42781</v>
      </c>
      <c r="J777">
        <v>1589.1120000000001</v>
      </c>
      <c r="K777">
        <v>38.711398802507951</v>
      </c>
      <c r="L777">
        <v>12</v>
      </c>
    </row>
    <row r="778" spans="1:15" x14ac:dyDescent="0.2">
      <c r="A778" t="s">
        <v>92</v>
      </c>
      <c r="B778" t="s">
        <v>55</v>
      </c>
      <c r="C778" t="s">
        <v>131</v>
      </c>
      <c r="D778" t="s">
        <v>29</v>
      </c>
      <c r="E778" t="s">
        <v>94</v>
      </c>
      <c r="F778">
        <v>1</v>
      </c>
      <c r="G778" s="2">
        <v>42716</v>
      </c>
      <c r="H778" s="2">
        <v>42718</v>
      </c>
      <c r="I778" s="2">
        <v>42781</v>
      </c>
      <c r="J778">
        <v>534.24533333333329</v>
      </c>
      <c r="K778">
        <v>54.906160879715664</v>
      </c>
      <c r="L778">
        <v>8</v>
      </c>
      <c r="M778">
        <v>35.06</v>
      </c>
      <c r="N778">
        <v>40</v>
      </c>
      <c r="O778">
        <f t="shared" ref="O778:O834" si="12">M778/N778</f>
        <v>0.87650000000000006</v>
      </c>
    </row>
    <row r="779" spans="1:15" x14ac:dyDescent="0.2">
      <c r="A779" t="s">
        <v>92</v>
      </c>
      <c r="B779" t="s">
        <v>55</v>
      </c>
      <c r="C779" t="s">
        <v>131</v>
      </c>
      <c r="D779" t="s">
        <v>29</v>
      </c>
      <c r="E779" t="s">
        <v>94</v>
      </c>
      <c r="F779">
        <v>2</v>
      </c>
      <c r="G779" s="2">
        <v>42716</v>
      </c>
      <c r="H779" s="2">
        <v>42718</v>
      </c>
      <c r="I779" s="2">
        <v>42781</v>
      </c>
      <c r="J779">
        <v>608.94100000000003</v>
      </c>
      <c r="K779">
        <v>49.6930731882427</v>
      </c>
      <c r="L779">
        <v>10</v>
      </c>
      <c r="M779">
        <v>10.648</v>
      </c>
      <c r="N779">
        <v>11</v>
      </c>
      <c r="O779">
        <f t="shared" si="12"/>
        <v>0.96799999999999997</v>
      </c>
    </row>
    <row r="780" spans="1:15" x14ac:dyDescent="0.2">
      <c r="A780" t="s">
        <v>92</v>
      </c>
      <c r="B780" t="s">
        <v>55</v>
      </c>
      <c r="C780" t="s">
        <v>131</v>
      </c>
      <c r="D780" t="s">
        <v>29</v>
      </c>
      <c r="E780" t="s">
        <v>94</v>
      </c>
      <c r="F780">
        <v>3</v>
      </c>
      <c r="G780" s="2">
        <v>42716</v>
      </c>
      <c r="H780" s="2">
        <v>42718</v>
      </c>
      <c r="I780" s="2">
        <v>42781</v>
      </c>
      <c r="J780">
        <v>341.12799999999999</v>
      </c>
      <c r="K780">
        <v>58.331334716458294</v>
      </c>
      <c r="L780">
        <v>6</v>
      </c>
    </row>
    <row r="781" spans="1:15" x14ac:dyDescent="0.2">
      <c r="A781" t="s">
        <v>92</v>
      </c>
      <c r="B781" t="s">
        <v>55</v>
      </c>
      <c r="C781" t="s">
        <v>131</v>
      </c>
      <c r="D781" t="s">
        <v>29</v>
      </c>
      <c r="E781" t="s">
        <v>101</v>
      </c>
      <c r="F781">
        <v>1</v>
      </c>
      <c r="G781" s="2">
        <v>42716</v>
      </c>
      <c r="H781" s="2">
        <v>42718</v>
      </c>
      <c r="I781" s="2">
        <v>42781</v>
      </c>
      <c r="J781">
        <v>231.67433333333335</v>
      </c>
      <c r="K781">
        <v>77.655022404972826</v>
      </c>
      <c r="L781">
        <v>8</v>
      </c>
    </row>
    <row r="782" spans="1:15" x14ac:dyDescent="0.2">
      <c r="A782" t="s">
        <v>92</v>
      </c>
      <c r="B782" t="s">
        <v>55</v>
      </c>
      <c r="C782" t="s">
        <v>131</v>
      </c>
      <c r="D782" t="s">
        <v>29</v>
      </c>
      <c r="E782" t="s">
        <v>95</v>
      </c>
      <c r="F782">
        <v>1</v>
      </c>
      <c r="G782" s="2">
        <v>42716</v>
      </c>
      <c r="H782" s="2">
        <v>42718</v>
      </c>
      <c r="I782" s="2">
        <v>42781</v>
      </c>
      <c r="J782">
        <v>677.86733333333336</v>
      </c>
      <c r="K782">
        <v>81.885015513062854</v>
      </c>
      <c r="L782">
        <v>6</v>
      </c>
      <c r="M782">
        <v>4.0780000000000003</v>
      </c>
      <c r="N782">
        <v>11</v>
      </c>
      <c r="O782">
        <f t="shared" si="12"/>
        <v>0.37072727272727274</v>
      </c>
    </row>
    <row r="783" spans="1:15" x14ac:dyDescent="0.2">
      <c r="A783" t="s">
        <v>92</v>
      </c>
      <c r="B783" t="s">
        <v>55</v>
      </c>
      <c r="C783" t="s">
        <v>131</v>
      </c>
      <c r="D783" t="s">
        <v>29</v>
      </c>
      <c r="E783" t="s">
        <v>95</v>
      </c>
      <c r="F783">
        <v>2</v>
      </c>
      <c r="G783" s="2">
        <v>42716</v>
      </c>
      <c r="H783" s="2">
        <v>42718</v>
      </c>
      <c r="I783" s="2">
        <v>42781</v>
      </c>
      <c r="J783">
        <v>657.49333333333334</v>
      </c>
      <c r="K783">
        <v>78.402018485197672</v>
      </c>
      <c r="L783">
        <v>10</v>
      </c>
    </row>
    <row r="784" spans="1:15" x14ac:dyDescent="0.2">
      <c r="A784" t="s">
        <v>92</v>
      </c>
      <c r="B784" t="s">
        <v>55</v>
      </c>
      <c r="C784" t="s">
        <v>131</v>
      </c>
      <c r="D784" t="s">
        <v>29</v>
      </c>
      <c r="E784" t="s">
        <v>95</v>
      </c>
      <c r="F784">
        <v>3</v>
      </c>
      <c r="G784" s="2">
        <v>42716</v>
      </c>
      <c r="H784" s="2">
        <v>42718</v>
      </c>
      <c r="I784" s="2">
        <v>42781</v>
      </c>
      <c r="J784">
        <v>210.37733333333333</v>
      </c>
      <c r="K784">
        <v>72.175149932518011</v>
      </c>
      <c r="L784">
        <v>15</v>
      </c>
    </row>
    <row r="785" spans="1:15" x14ac:dyDescent="0.2">
      <c r="A785" t="s">
        <v>92</v>
      </c>
      <c r="B785" t="s">
        <v>55</v>
      </c>
      <c r="C785" t="s">
        <v>133</v>
      </c>
      <c r="D785" t="s">
        <v>10</v>
      </c>
      <c r="E785" t="s">
        <v>93</v>
      </c>
      <c r="F785">
        <v>1</v>
      </c>
      <c r="G785" s="2">
        <v>42716</v>
      </c>
      <c r="H785" s="2">
        <v>42718</v>
      </c>
      <c r="I785" s="2">
        <v>42781</v>
      </c>
      <c r="J785">
        <v>579.39</v>
      </c>
      <c r="K785">
        <v>33.85370635171008</v>
      </c>
      <c r="L785">
        <v>9</v>
      </c>
      <c r="M785">
        <v>4.774</v>
      </c>
      <c r="N785">
        <v>6</v>
      </c>
      <c r="O785">
        <f t="shared" si="12"/>
        <v>0.79566666666666663</v>
      </c>
    </row>
    <row r="786" spans="1:15" x14ac:dyDescent="0.2">
      <c r="A786" t="s">
        <v>92</v>
      </c>
      <c r="B786" t="s">
        <v>55</v>
      </c>
      <c r="C786" t="s">
        <v>133</v>
      </c>
      <c r="D786" t="s">
        <v>10</v>
      </c>
      <c r="E786" t="s">
        <v>93</v>
      </c>
      <c r="F786">
        <v>2</v>
      </c>
      <c r="G786" s="2">
        <v>42716</v>
      </c>
      <c r="H786" s="2">
        <v>42718</v>
      </c>
      <c r="I786" s="2">
        <v>42781</v>
      </c>
      <c r="J786">
        <v>650.42033333333336</v>
      </c>
      <c r="K786">
        <v>30.68127553106541</v>
      </c>
      <c r="L786">
        <v>15</v>
      </c>
      <c r="M786">
        <v>1.8660000000000001</v>
      </c>
      <c r="N786">
        <v>2</v>
      </c>
      <c r="O786">
        <f t="shared" si="12"/>
        <v>0.93300000000000005</v>
      </c>
    </row>
    <row r="787" spans="1:15" x14ac:dyDescent="0.2">
      <c r="A787" t="s">
        <v>92</v>
      </c>
      <c r="B787" t="s">
        <v>55</v>
      </c>
      <c r="C787" t="s">
        <v>133</v>
      </c>
      <c r="D787" t="s">
        <v>10</v>
      </c>
      <c r="E787" t="s">
        <v>93</v>
      </c>
      <c r="F787">
        <v>3</v>
      </c>
      <c r="G787" s="2">
        <v>42716</v>
      </c>
      <c r="H787" s="2">
        <v>42718</v>
      </c>
      <c r="I787" s="2">
        <v>42781</v>
      </c>
      <c r="J787">
        <v>488.46266666666662</v>
      </c>
      <c r="K787">
        <v>31.371893146717202</v>
      </c>
      <c r="L787">
        <v>24</v>
      </c>
      <c r="M787">
        <v>6.54</v>
      </c>
      <c r="N787">
        <v>9</v>
      </c>
      <c r="O787">
        <f t="shared" si="12"/>
        <v>0.72666666666666668</v>
      </c>
    </row>
    <row r="788" spans="1:15" x14ac:dyDescent="0.2">
      <c r="A788" t="s">
        <v>92</v>
      </c>
      <c r="B788" t="s">
        <v>55</v>
      </c>
      <c r="C788" t="s">
        <v>133</v>
      </c>
      <c r="D788" t="s">
        <v>10</v>
      </c>
      <c r="E788" t="s">
        <v>94</v>
      </c>
      <c r="F788">
        <v>1</v>
      </c>
      <c r="G788" s="2">
        <v>42716</v>
      </c>
      <c r="H788" s="2">
        <v>42718</v>
      </c>
      <c r="I788" s="2">
        <v>42781</v>
      </c>
      <c r="J788">
        <v>116.86066666666666</v>
      </c>
      <c r="K788">
        <v>49.267168679514953</v>
      </c>
      <c r="L788">
        <v>8</v>
      </c>
      <c r="M788">
        <v>13.896000000000001</v>
      </c>
      <c r="N788">
        <v>20</v>
      </c>
      <c r="O788">
        <f t="shared" si="12"/>
        <v>0.69480000000000008</v>
      </c>
    </row>
    <row r="789" spans="1:15" x14ac:dyDescent="0.2">
      <c r="A789" t="s">
        <v>92</v>
      </c>
      <c r="B789" t="s">
        <v>55</v>
      </c>
      <c r="C789" t="s">
        <v>133</v>
      </c>
      <c r="D789" t="s">
        <v>10</v>
      </c>
      <c r="E789" t="s">
        <v>94</v>
      </c>
      <c r="F789">
        <v>2</v>
      </c>
      <c r="G789" s="2">
        <v>42716</v>
      </c>
      <c r="H789" s="2">
        <v>42718</v>
      </c>
      <c r="I789" s="2">
        <v>42781</v>
      </c>
      <c r="J789">
        <v>153.97033333333331</v>
      </c>
      <c r="K789">
        <v>51.276684401392039</v>
      </c>
      <c r="L789">
        <v>8</v>
      </c>
      <c r="M789">
        <v>6.3479999999999999</v>
      </c>
      <c r="N789">
        <v>10</v>
      </c>
      <c r="O789">
        <f t="shared" si="12"/>
        <v>0.63480000000000003</v>
      </c>
    </row>
    <row r="790" spans="1:15" x14ac:dyDescent="0.2">
      <c r="A790" t="s">
        <v>92</v>
      </c>
      <c r="B790" t="s">
        <v>55</v>
      </c>
      <c r="C790" t="s">
        <v>133</v>
      </c>
      <c r="D790" t="s">
        <v>10</v>
      </c>
      <c r="E790" t="s">
        <v>94</v>
      </c>
      <c r="F790">
        <v>3</v>
      </c>
      <c r="G790" s="2">
        <v>42716</v>
      </c>
      <c r="H790" s="2">
        <v>42718</v>
      </c>
      <c r="I790" s="2">
        <v>42781</v>
      </c>
      <c r="J790">
        <v>119.84033333333333</v>
      </c>
      <c r="K790">
        <v>51.646931681791123</v>
      </c>
      <c r="L790">
        <v>4</v>
      </c>
    </row>
    <row r="791" spans="1:15" x14ac:dyDescent="0.2">
      <c r="A791" t="s">
        <v>92</v>
      </c>
      <c r="B791" t="s">
        <v>55</v>
      </c>
      <c r="C791" t="s">
        <v>133</v>
      </c>
      <c r="D791" t="s">
        <v>10</v>
      </c>
      <c r="E791" t="s">
        <v>95</v>
      </c>
      <c r="F791">
        <v>1</v>
      </c>
      <c r="G791" s="2">
        <v>42716</v>
      </c>
      <c r="H791" s="2">
        <v>42718</v>
      </c>
      <c r="I791" s="2">
        <v>42781</v>
      </c>
      <c r="J791">
        <v>180.56033333333335</v>
      </c>
      <c r="K791">
        <v>69.181943292242167</v>
      </c>
      <c r="L791">
        <v>6</v>
      </c>
    </row>
    <row r="792" spans="1:15" x14ac:dyDescent="0.2">
      <c r="A792" t="s">
        <v>92</v>
      </c>
      <c r="B792" t="s">
        <v>55</v>
      </c>
      <c r="C792" t="s">
        <v>133</v>
      </c>
      <c r="D792" t="s">
        <v>10</v>
      </c>
      <c r="E792" t="s">
        <v>95</v>
      </c>
      <c r="F792">
        <v>2</v>
      </c>
      <c r="G792" s="2">
        <v>42716</v>
      </c>
      <c r="H792" s="2">
        <v>42718</v>
      </c>
      <c r="I792" s="2">
        <v>42781</v>
      </c>
      <c r="J792">
        <v>141.47999999999999</v>
      </c>
      <c r="K792">
        <v>79.950106539839808</v>
      </c>
      <c r="L792">
        <v>7</v>
      </c>
    </row>
    <row r="793" spans="1:15" x14ac:dyDescent="0.2">
      <c r="A793" t="s">
        <v>92</v>
      </c>
      <c r="B793" t="s">
        <v>55</v>
      </c>
      <c r="C793" t="s">
        <v>133</v>
      </c>
      <c r="D793" t="s">
        <v>10</v>
      </c>
      <c r="E793" t="s">
        <v>101</v>
      </c>
      <c r="F793">
        <v>1</v>
      </c>
      <c r="G793" s="2">
        <v>42716</v>
      </c>
      <c r="H793" s="2">
        <v>42718</v>
      </c>
      <c r="I793" s="2">
        <v>42781</v>
      </c>
      <c r="J793">
        <v>111.13866666666667</v>
      </c>
      <c r="K793">
        <v>62.868670277909665</v>
      </c>
      <c r="L793">
        <v>13</v>
      </c>
    </row>
    <row r="794" spans="1:15" x14ac:dyDescent="0.2">
      <c r="A794" t="s">
        <v>92</v>
      </c>
      <c r="B794" t="s">
        <v>61</v>
      </c>
      <c r="C794" t="s">
        <v>134</v>
      </c>
      <c r="D794" t="s">
        <v>29</v>
      </c>
      <c r="E794" t="s">
        <v>93</v>
      </c>
      <c r="F794">
        <v>1</v>
      </c>
      <c r="G794" s="2">
        <v>42716</v>
      </c>
      <c r="H794" s="2">
        <v>42718</v>
      </c>
      <c r="I794" s="2">
        <v>42781</v>
      </c>
      <c r="J794">
        <v>1234.9133333333334</v>
      </c>
      <c r="K794">
        <v>42.698811126026591</v>
      </c>
      <c r="L794">
        <v>15</v>
      </c>
      <c r="M794" s="5">
        <v>2.9319999999999999</v>
      </c>
      <c r="N794" s="5">
        <v>5</v>
      </c>
      <c r="O794">
        <f t="shared" si="12"/>
        <v>0.58640000000000003</v>
      </c>
    </row>
    <row r="795" spans="1:15" x14ac:dyDescent="0.2">
      <c r="A795" t="s">
        <v>92</v>
      </c>
      <c r="B795" t="s">
        <v>61</v>
      </c>
      <c r="C795" t="s">
        <v>134</v>
      </c>
      <c r="D795" t="s">
        <v>29</v>
      </c>
      <c r="E795" t="s">
        <v>93</v>
      </c>
      <c r="F795">
        <v>2</v>
      </c>
      <c r="G795" s="2">
        <v>42716</v>
      </c>
      <c r="H795" s="2">
        <v>42718</v>
      </c>
      <c r="I795" s="2">
        <v>42781</v>
      </c>
      <c r="J795">
        <v>1082.1233333333332</v>
      </c>
      <c r="K795">
        <v>50.3979696806636</v>
      </c>
      <c r="L795">
        <v>19</v>
      </c>
    </row>
    <row r="796" spans="1:15" x14ac:dyDescent="0.2">
      <c r="A796" t="s">
        <v>92</v>
      </c>
      <c r="B796" t="s">
        <v>61</v>
      </c>
      <c r="C796" t="s">
        <v>134</v>
      </c>
      <c r="D796" t="s">
        <v>29</v>
      </c>
      <c r="E796" t="s">
        <v>93</v>
      </c>
      <c r="F796">
        <v>3</v>
      </c>
      <c r="G796" s="2">
        <v>42716</v>
      </c>
      <c r="H796" s="2">
        <v>42718</v>
      </c>
      <c r="I796" s="2">
        <v>42781</v>
      </c>
      <c r="J796">
        <v>1012.5403333333334</v>
      </c>
      <c r="K796">
        <v>49.89425009725354</v>
      </c>
      <c r="L796">
        <v>17</v>
      </c>
    </row>
    <row r="797" spans="1:15" x14ac:dyDescent="0.2">
      <c r="A797" t="s">
        <v>92</v>
      </c>
      <c r="B797" t="s">
        <v>61</v>
      </c>
      <c r="C797" t="s">
        <v>134</v>
      </c>
      <c r="D797" t="s">
        <v>29</v>
      </c>
      <c r="E797" t="s">
        <v>94</v>
      </c>
      <c r="F797">
        <v>1</v>
      </c>
      <c r="G797" s="2">
        <v>42716</v>
      </c>
      <c r="H797" s="2">
        <v>42718</v>
      </c>
      <c r="I797" s="2">
        <v>42781</v>
      </c>
      <c r="J797" t="s">
        <v>141</v>
      </c>
      <c r="K797" t="s">
        <v>141</v>
      </c>
      <c r="L797">
        <v>6</v>
      </c>
      <c r="M797">
        <v>20.457999999999998</v>
      </c>
      <c r="N797">
        <v>20</v>
      </c>
      <c r="O797">
        <f t="shared" si="12"/>
        <v>1.0228999999999999</v>
      </c>
    </row>
    <row r="798" spans="1:15" x14ac:dyDescent="0.2">
      <c r="A798" t="s">
        <v>92</v>
      </c>
      <c r="B798" t="s">
        <v>61</v>
      </c>
      <c r="C798" t="s">
        <v>134</v>
      </c>
      <c r="D798" t="s">
        <v>29</v>
      </c>
      <c r="E798" t="s">
        <v>94</v>
      </c>
      <c r="F798">
        <v>2</v>
      </c>
      <c r="G798" s="2">
        <v>42716</v>
      </c>
      <c r="H798" s="2">
        <v>42718</v>
      </c>
      <c r="I798" s="2">
        <v>42781</v>
      </c>
      <c r="J798" t="s">
        <v>141</v>
      </c>
      <c r="K798" t="s">
        <v>141</v>
      </c>
      <c r="L798">
        <v>7</v>
      </c>
      <c r="M798">
        <v>15.958</v>
      </c>
      <c r="N798">
        <v>20</v>
      </c>
      <c r="O798">
        <f t="shared" si="12"/>
        <v>0.79790000000000005</v>
      </c>
    </row>
    <row r="799" spans="1:15" x14ac:dyDescent="0.2">
      <c r="A799" t="s">
        <v>92</v>
      </c>
      <c r="B799" t="s">
        <v>61</v>
      </c>
      <c r="C799" t="s">
        <v>134</v>
      </c>
      <c r="D799" t="s">
        <v>29</v>
      </c>
      <c r="E799" t="s">
        <v>94</v>
      </c>
      <c r="F799">
        <v>3</v>
      </c>
      <c r="G799" s="2">
        <v>42716</v>
      </c>
      <c r="H799" s="2">
        <v>42718</v>
      </c>
      <c r="I799" s="2">
        <v>42781</v>
      </c>
      <c r="J799" t="s">
        <v>141</v>
      </c>
      <c r="K799" t="s">
        <v>141</v>
      </c>
      <c r="L799">
        <v>21</v>
      </c>
    </row>
    <row r="800" spans="1:15" x14ac:dyDescent="0.2">
      <c r="A800" t="s">
        <v>92</v>
      </c>
      <c r="B800" t="s">
        <v>61</v>
      </c>
      <c r="C800" t="s">
        <v>134</v>
      </c>
      <c r="D800" t="s">
        <v>29</v>
      </c>
      <c r="E800" t="s">
        <v>95</v>
      </c>
      <c r="F800">
        <v>1</v>
      </c>
      <c r="G800" s="2">
        <v>42716</v>
      </c>
      <c r="H800" s="2">
        <v>42718</v>
      </c>
      <c r="I800" s="2">
        <v>42781</v>
      </c>
      <c r="J800">
        <v>349.09666666666664</v>
      </c>
      <c r="K800">
        <v>87.472775732692654</v>
      </c>
      <c r="L800">
        <v>4</v>
      </c>
    </row>
    <row r="801" spans="1:15" x14ac:dyDescent="0.2">
      <c r="A801" t="s">
        <v>92</v>
      </c>
      <c r="B801" t="s">
        <v>61</v>
      </c>
      <c r="C801" t="s">
        <v>134</v>
      </c>
      <c r="D801" t="s">
        <v>29</v>
      </c>
      <c r="E801" t="s">
        <v>95</v>
      </c>
      <c r="F801">
        <v>2</v>
      </c>
      <c r="G801" s="2">
        <v>42716</v>
      </c>
      <c r="H801" s="2">
        <v>42718</v>
      </c>
      <c r="I801" s="2">
        <v>42781</v>
      </c>
      <c r="J801">
        <v>158.33066666666664</v>
      </c>
      <c r="K801">
        <v>95.802238022257896</v>
      </c>
      <c r="L801">
        <v>10</v>
      </c>
    </row>
    <row r="802" spans="1:15" x14ac:dyDescent="0.2">
      <c r="A802" t="s">
        <v>92</v>
      </c>
      <c r="B802" t="s">
        <v>61</v>
      </c>
      <c r="C802" t="s">
        <v>134</v>
      </c>
      <c r="D802" t="s">
        <v>29</v>
      </c>
      <c r="E802" t="s">
        <v>95</v>
      </c>
      <c r="F802">
        <v>3</v>
      </c>
      <c r="G802" s="2">
        <v>42716</v>
      </c>
      <c r="H802" s="2">
        <v>42718</v>
      </c>
      <c r="I802" s="2">
        <v>42781</v>
      </c>
      <c r="J802">
        <v>253.88499999999999</v>
      </c>
      <c r="K802">
        <v>91.078989670777915</v>
      </c>
      <c r="L802">
        <v>7</v>
      </c>
    </row>
    <row r="803" spans="1:15" x14ac:dyDescent="0.2">
      <c r="A803" t="s">
        <v>92</v>
      </c>
      <c r="B803" t="s">
        <v>61</v>
      </c>
      <c r="C803" t="s">
        <v>134</v>
      </c>
      <c r="D803" t="s">
        <v>29</v>
      </c>
      <c r="E803" t="s">
        <v>101</v>
      </c>
      <c r="F803">
        <v>1</v>
      </c>
      <c r="G803" s="2">
        <v>42716</v>
      </c>
      <c r="H803" s="2">
        <v>42718</v>
      </c>
      <c r="I803" s="2">
        <v>42781</v>
      </c>
      <c r="J803">
        <v>308.68299999999999</v>
      </c>
      <c r="K803">
        <v>90.658362265879944</v>
      </c>
      <c r="L803">
        <v>10</v>
      </c>
    </row>
    <row r="804" spans="1:15" x14ac:dyDescent="0.2">
      <c r="A804" t="s">
        <v>92</v>
      </c>
      <c r="B804" t="s">
        <v>61</v>
      </c>
      <c r="C804" t="s">
        <v>135</v>
      </c>
      <c r="D804" t="s">
        <v>17</v>
      </c>
      <c r="E804" t="s">
        <v>96</v>
      </c>
      <c r="F804">
        <v>1</v>
      </c>
      <c r="G804" s="2">
        <v>42716</v>
      </c>
      <c r="H804" s="2">
        <v>42718</v>
      </c>
      <c r="I804" s="2">
        <v>42781</v>
      </c>
      <c r="J804">
        <v>73.12466666666667</v>
      </c>
      <c r="K804">
        <v>39.984088706280481</v>
      </c>
      <c r="L804">
        <v>12</v>
      </c>
    </row>
    <row r="805" spans="1:15" x14ac:dyDescent="0.2">
      <c r="A805" t="s">
        <v>92</v>
      </c>
      <c r="B805" t="s">
        <v>61</v>
      </c>
      <c r="C805" t="s">
        <v>135</v>
      </c>
      <c r="D805" t="s">
        <v>17</v>
      </c>
      <c r="E805" t="s">
        <v>96</v>
      </c>
      <c r="F805">
        <v>2</v>
      </c>
      <c r="G805" s="2">
        <v>42716</v>
      </c>
      <c r="H805" s="2">
        <v>42718</v>
      </c>
      <c r="I805" s="2">
        <v>42781</v>
      </c>
      <c r="J805">
        <v>33.491999999999997</v>
      </c>
      <c r="K805">
        <v>43.58051045166107</v>
      </c>
      <c r="L805">
        <v>19</v>
      </c>
    </row>
    <row r="806" spans="1:15" x14ac:dyDescent="0.2">
      <c r="A806" t="s">
        <v>92</v>
      </c>
      <c r="B806" t="s">
        <v>61</v>
      </c>
      <c r="C806" t="s">
        <v>135</v>
      </c>
      <c r="D806" t="s">
        <v>17</v>
      </c>
      <c r="E806" t="s">
        <v>96</v>
      </c>
      <c r="F806">
        <v>3</v>
      </c>
      <c r="G806" s="2">
        <v>42716</v>
      </c>
      <c r="H806" s="2">
        <v>42718</v>
      </c>
      <c r="I806" s="2">
        <v>42781</v>
      </c>
      <c r="J806">
        <v>29.198333333333334</v>
      </c>
      <c r="K806">
        <v>49.098326642773678</v>
      </c>
      <c r="L806">
        <v>13</v>
      </c>
    </row>
    <row r="807" spans="1:15" x14ac:dyDescent="0.2">
      <c r="A807" t="s">
        <v>92</v>
      </c>
      <c r="B807" t="s">
        <v>61</v>
      </c>
      <c r="C807" t="s">
        <v>135</v>
      </c>
      <c r="D807" t="s">
        <v>17</v>
      </c>
      <c r="E807" t="s">
        <v>94</v>
      </c>
      <c r="F807">
        <v>1</v>
      </c>
      <c r="G807" s="2">
        <v>42716</v>
      </c>
      <c r="H807" s="2">
        <v>42718</v>
      </c>
      <c r="I807" s="2">
        <v>42781</v>
      </c>
      <c r="J807">
        <v>332.35033333333331</v>
      </c>
      <c r="K807">
        <v>60.506197598013436</v>
      </c>
      <c r="L807">
        <v>10</v>
      </c>
      <c r="M807">
        <v>14.837999999999999</v>
      </c>
      <c r="N807">
        <v>25</v>
      </c>
      <c r="O807">
        <f t="shared" si="12"/>
        <v>0.59351999999999994</v>
      </c>
    </row>
    <row r="808" spans="1:15" x14ac:dyDescent="0.2">
      <c r="A808" t="s">
        <v>92</v>
      </c>
      <c r="B808" t="s">
        <v>61</v>
      </c>
      <c r="C808" t="s">
        <v>135</v>
      </c>
      <c r="D808" t="s">
        <v>17</v>
      </c>
      <c r="E808" t="s">
        <v>94</v>
      </c>
      <c r="F808">
        <v>2</v>
      </c>
      <c r="G808" s="2">
        <v>42716</v>
      </c>
      <c r="H808" s="2">
        <v>42718</v>
      </c>
      <c r="I808" s="2">
        <v>42781</v>
      </c>
      <c r="J808">
        <v>187.36699999999999</v>
      </c>
      <c r="K808">
        <v>56.974657582014267</v>
      </c>
      <c r="L808">
        <v>9</v>
      </c>
      <c r="M808">
        <v>29.8</v>
      </c>
      <c r="N808">
        <v>30</v>
      </c>
      <c r="O808">
        <f t="shared" si="12"/>
        <v>0.9933333333333334</v>
      </c>
    </row>
    <row r="809" spans="1:15" x14ac:dyDescent="0.2">
      <c r="A809" t="s">
        <v>92</v>
      </c>
      <c r="B809" t="s">
        <v>61</v>
      </c>
      <c r="C809" t="s">
        <v>135</v>
      </c>
      <c r="D809" t="s">
        <v>17</v>
      </c>
      <c r="E809" t="s">
        <v>94</v>
      </c>
      <c r="F809">
        <v>3</v>
      </c>
      <c r="G809" s="2">
        <v>42716</v>
      </c>
      <c r="H809" s="2">
        <v>42718</v>
      </c>
      <c r="I809" s="2">
        <v>42781</v>
      </c>
      <c r="J809">
        <v>208.34033333333332</v>
      </c>
      <c r="K809">
        <v>50.639882464893979</v>
      </c>
      <c r="L809">
        <v>11</v>
      </c>
      <c r="M809">
        <v>13.032</v>
      </c>
      <c r="N809">
        <v>15</v>
      </c>
      <c r="O809">
        <f t="shared" si="12"/>
        <v>0.86880000000000002</v>
      </c>
    </row>
    <row r="810" spans="1:15" x14ac:dyDescent="0.2">
      <c r="A810" t="s">
        <v>92</v>
      </c>
      <c r="B810" t="s">
        <v>61</v>
      </c>
      <c r="C810" t="s">
        <v>135</v>
      </c>
      <c r="D810" t="s">
        <v>17</v>
      </c>
      <c r="E810" t="s">
        <v>93</v>
      </c>
      <c r="F810">
        <v>1</v>
      </c>
      <c r="G810" s="2">
        <v>42716</v>
      </c>
      <c r="H810" s="2">
        <v>42718</v>
      </c>
      <c r="I810" s="2">
        <v>42781</v>
      </c>
      <c r="J810">
        <v>804.44766666666658</v>
      </c>
      <c r="K810">
        <v>33.361929479036789</v>
      </c>
      <c r="L810">
        <v>15</v>
      </c>
      <c r="M810" s="5">
        <v>2.1779999999999999</v>
      </c>
      <c r="N810" s="5">
        <v>4</v>
      </c>
      <c r="O810">
        <f t="shared" si="12"/>
        <v>0.54449999999999998</v>
      </c>
    </row>
    <row r="811" spans="1:15" x14ac:dyDescent="0.2">
      <c r="A811" t="s">
        <v>92</v>
      </c>
      <c r="B811" t="s">
        <v>61</v>
      </c>
      <c r="C811" t="s">
        <v>135</v>
      </c>
      <c r="D811" t="s">
        <v>17</v>
      </c>
      <c r="E811" t="s">
        <v>93</v>
      </c>
      <c r="F811">
        <v>2</v>
      </c>
      <c r="G811" s="2">
        <v>42716</v>
      </c>
      <c r="H811" s="2">
        <v>42718</v>
      </c>
      <c r="I811" s="2">
        <v>42781</v>
      </c>
      <c r="J811">
        <v>877.85800000000006</v>
      </c>
      <c r="K811">
        <v>41.85882305331117</v>
      </c>
      <c r="L811">
        <v>13</v>
      </c>
      <c r="M811" s="5">
        <v>6.4880000000000004</v>
      </c>
      <c r="N811" s="5">
        <v>9</v>
      </c>
      <c r="O811">
        <f t="shared" si="12"/>
        <v>0.72088888888888891</v>
      </c>
    </row>
    <row r="812" spans="1:15" x14ac:dyDescent="0.2">
      <c r="A812" t="s">
        <v>92</v>
      </c>
      <c r="B812" t="s">
        <v>61</v>
      </c>
      <c r="C812" t="s">
        <v>135</v>
      </c>
      <c r="D812" t="s">
        <v>17</v>
      </c>
      <c r="E812" t="s">
        <v>93</v>
      </c>
      <c r="F812">
        <v>3</v>
      </c>
      <c r="G812" s="2">
        <v>42716</v>
      </c>
      <c r="H812" s="2">
        <v>42718</v>
      </c>
      <c r="I812" s="2">
        <v>42781</v>
      </c>
      <c r="J812">
        <v>615.12899999999991</v>
      </c>
      <c r="K812">
        <v>36.085412969866773</v>
      </c>
      <c r="L812">
        <v>15</v>
      </c>
    </row>
    <row r="813" spans="1:15" x14ac:dyDescent="0.2">
      <c r="A813" t="s">
        <v>92</v>
      </c>
      <c r="B813" t="s">
        <v>61</v>
      </c>
      <c r="C813" t="s">
        <v>135</v>
      </c>
      <c r="D813" t="s">
        <v>17</v>
      </c>
      <c r="E813" t="s">
        <v>101</v>
      </c>
      <c r="F813">
        <v>1</v>
      </c>
      <c r="G813" s="2">
        <v>42716</v>
      </c>
      <c r="H813" s="2">
        <v>42718</v>
      </c>
      <c r="I813" s="2">
        <v>42781</v>
      </c>
      <c r="J813">
        <v>118.736</v>
      </c>
      <c r="K813">
        <v>88.541999473822287</v>
      </c>
      <c r="L813">
        <v>11</v>
      </c>
    </row>
    <row r="814" spans="1:15" x14ac:dyDescent="0.2">
      <c r="A814" t="s">
        <v>92</v>
      </c>
      <c r="B814" t="s">
        <v>61</v>
      </c>
      <c r="C814" t="s">
        <v>135</v>
      </c>
      <c r="D814" t="s">
        <v>17</v>
      </c>
      <c r="E814" t="s">
        <v>101</v>
      </c>
      <c r="F814">
        <v>2</v>
      </c>
      <c r="G814" s="2">
        <v>42716</v>
      </c>
      <c r="H814" s="2">
        <v>42718</v>
      </c>
      <c r="I814" s="2">
        <v>42781</v>
      </c>
      <c r="J814">
        <v>122.48700000000001</v>
      </c>
      <c r="K814">
        <v>72.738685009102028</v>
      </c>
      <c r="L814">
        <v>9</v>
      </c>
    </row>
    <row r="815" spans="1:15" x14ac:dyDescent="0.2">
      <c r="A815" t="s">
        <v>92</v>
      </c>
      <c r="B815" t="s">
        <v>61</v>
      </c>
      <c r="C815" t="s">
        <v>135</v>
      </c>
      <c r="D815" t="s">
        <v>17</v>
      </c>
      <c r="E815" t="s">
        <v>101</v>
      </c>
      <c r="F815">
        <v>3</v>
      </c>
      <c r="G815" s="2">
        <v>42716</v>
      </c>
      <c r="H815" s="2">
        <v>42718</v>
      </c>
      <c r="I815" s="2">
        <v>42781</v>
      </c>
      <c r="J815">
        <v>145.89699999999999</v>
      </c>
      <c r="K815">
        <v>72.042619534446871</v>
      </c>
      <c r="L815">
        <v>10</v>
      </c>
    </row>
    <row r="816" spans="1:15" x14ac:dyDescent="0.2">
      <c r="A816" t="s">
        <v>92</v>
      </c>
      <c r="B816" t="s">
        <v>61</v>
      </c>
      <c r="C816" t="s">
        <v>135</v>
      </c>
      <c r="D816" t="s">
        <v>17</v>
      </c>
      <c r="E816" t="s">
        <v>95</v>
      </c>
      <c r="F816">
        <v>1</v>
      </c>
      <c r="G816" s="2">
        <v>42716</v>
      </c>
      <c r="H816" s="2">
        <v>42718</v>
      </c>
      <c r="I816" s="2">
        <v>42781</v>
      </c>
      <c r="J816">
        <v>218.70766666666665</v>
      </c>
      <c r="K816">
        <v>72.080938577833493</v>
      </c>
      <c r="L816">
        <v>10</v>
      </c>
      <c r="M816">
        <v>2.7559999999999998</v>
      </c>
      <c r="N816">
        <v>10</v>
      </c>
      <c r="O816">
        <f t="shared" si="12"/>
        <v>0.27559999999999996</v>
      </c>
    </row>
    <row r="817" spans="1:15" x14ac:dyDescent="0.2">
      <c r="A817" t="s">
        <v>92</v>
      </c>
      <c r="B817" t="s">
        <v>61</v>
      </c>
      <c r="C817" t="s">
        <v>135</v>
      </c>
      <c r="D817" t="s">
        <v>17</v>
      </c>
      <c r="E817" t="s">
        <v>95</v>
      </c>
      <c r="F817">
        <v>2</v>
      </c>
      <c r="G817" s="2">
        <v>42716</v>
      </c>
      <c r="H817" s="2">
        <v>42718</v>
      </c>
      <c r="I817" s="2">
        <v>42781</v>
      </c>
      <c r="J817">
        <v>420.66933333333333</v>
      </c>
      <c r="K817">
        <v>69.42062161366843</v>
      </c>
      <c r="L817">
        <v>10</v>
      </c>
    </row>
    <row r="818" spans="1:15" x14ac:dyDescent="0.2">
      <c r="A818" t="s">
        <v>92</v>
      </c>
      <c r="B818" t="s">
        <v>61</v>
      </c>
      <c r="C818" t="s">
        <v>135</v>
      </c>
      <c r="D818" t="s">
        <v>17</v>
      </c>
      <c r="E818" t="s">
        <v>95</v>
      </c>
      <c r="F818">
        <v>3</v>
      </c>
      <c r="G818" s="2">
        <v>42716</v>
      </c>
      <c r="H818" s="2">
        <v>42718</v>
      </c>
      <c r="I818" s="2">
        <v>42781</v>
      </c>
      <c r="J818">
        <v>246.80166666666665</v>
      </c>
      <c r="K818">
        <v>67.729665795043857</v>
      </c>
      <c r="L818">
        <v>9</v>
      </c>
    </row>
    <row r="819" spans="1:15" x14ac:dyDescent="0.2">
      <c r="A819" t="s">
        <v>92</v>
      </c>
      <c r="B819" t="s">
        <v>61</v>
      </c>
      <c r="C819" t="s">
        <v>136</v>
      </c>
      <c r="D819" t="s">
        <v>22</v>
      </c>
      <c r="E819" t="s">
        <v>96</v>
      </c>
      <c r="F819">
        <v>1</v>
      </c>
      <c r="G819" s="2">
        <v>42716</v>
      </c>
      <c r="H819" s="2">
        <v>42718</v>
      </c>
      <c r="I819" s="2">
        <v>42781</v>
      </c>
      <c r="J819">
        <v>62.081333333333333</v>
      </c>
      <c r="K819">
        <v>34.715778563645031</v>
      </c>
      <c r="L819">
        <v>15</v>
      </c>
    </row>
    <row r="820" spans="1:15" x14ac:dyDescent="0.2">
      <c r="A820" t="s">
        <v>92</v>
      </c>
      <c r="B820" t="s">
        <v>61</v>
      </c>
      <c r="C820" t="s">
        <v>136</v>
      </c>
      <c r="D820" t="s">
        <v>22</v>
      </c>
      <c r="E820" t="s">
        <v>96</v>
      </c>
      <c r="F820">
        <v>2</v>
      </c>
      <c r="G820" s="2">
        <v>42716</v>
      </c>
      <c r="H820" s="2">
        <v>42718</v>
      </c>
      <c r="I820" s="2">
        <v>42781</v>
      </c>
      <c r="J820">
        <v>56.540333333333329</v>
      </c>
      <c r="K820">
        <v>31.474209165064263</v>
      </c>
      <c r="L820">
        <v>14</v>
      </c>
    </row>
    <row r="821" spans="1:15" x14ac:dyDescent="0.2">
      <c r="A821" t="s">
        <v>92</v>
      </c>
      <c r="B821" t="s">
        <v>61</v>
      </c>
      <c r="C821" t="s">
        <v>136</v>
      </c>
      <c r="D821" t="s">
        <v>22</v>
      </c>
      <c r="E821" t="s">
        <v>93</v>
      </c>
      <c r="F821">
        <v>1</v>
      </c>
      <c r="G821" s="2">
        <v>42716</v>
      </c>
      <c r="H821" s="2">
        <v>42718</v>
      </c>
      <c r="I821" s="2">
        <v>42781</v>
      </c>
      <c r="J821">
        <v>766.37633333333326</v>
      </c>
      <c r="K821">
        <v>41.758497053002181</v>
      </c>
      <c r="L821">
        <v>18</v>
      </c>
      <c r="M821">
        <v>5.1840000000000002</v>
      </c>
      <c r="N821">
        <v>7</v>
      </c>
      <c r="O821">
        <f t="shared" si="12"/>
        <v>0.74057142857142855</v>
      </c>
    </row>
    <row r="822" spans="1:15" x14ac:dyDescent="0.2">
      <c r="A822" t="s">
        <v>92</v>
      </c>
      <c r="B822" t="s">
        <v>61</v>
      </c>
      <c r="C822" t="s">
        <v>136</v>
      </c>
      <c r="D822" t="s">
        <v>22</v>
      </c>
      <c r="E822" t="s">
        <v>93</v>
      </c>
      <c r="F822">
        <v>2</v>
      </c>
      <c r="G822" s="2">
        <v>42716</v>
      </c>
      <c r="H822" s="2">
        <v>42718</v>
      </c>
      <c r="I822" s="2">
        <v>42781</v>
      </c>
      <c r="J822">
        <v>735.76866666666672</v>
      </c>
      <c r="K822">
        <v>41.985579808341804</v>
      </c>
      <c r="L822">
        <v>14</v>
      </c>
      <c r="M822">
        <v>33.753999999999998</v>
      </c>
      <c r="N822">
        <v>52</v>
      </c>
      <c r="O822">
        <f t="shared" si="12"/>
        <v>0.64911538461538454</v>
      </c>
    </row>
    <row r="823" spans="1:15" x14ac:dyDescent="0.2">
      <c r="A823" t="s">
        <v>92</v>
      </c>
      <c r="B823" t="s">
        <v>61</v>
      </c>
      <c r="C823" t="s">
        <v>136</v>
      </c>
      <c r="D823" t="s">
        <v>22</v>
      </c>
      <c r="E823" t="s">
        <v>93</v>
      </c>
      <c r="F823">
        <v>3</v>
      </c>
      <c r="G823" s="2">
        <v>42716</v>
      </c>
      <c r="H823" s="2">
        <v>42718</v>
      </c>
      <c r="I823" s="2">
        <v>42781</v>
      </c>
      <c r="J823">
        <v>959.97899999999993</v>
      </c>
      <c r="K823">
        <v>29.999860777493694</v>
      </c>
      <c r="L823">
        <v>15</v>
      </c>
      <c r="M823">
        <v>0.90400000000000003</v>
      </c>
      <c r="N823">
        <v>1</v>
      </c>
      <c r="O823">
        <f t="shared" si="12"/>
        <v>0.90400000000000003</v>
      </c>
    </row>
    <row r="824" spans="1:15" x14ac:dyDescent="0.2">
      <c r="A824" t="s">
        <v>92</v>
      </c>
      <c r="B824" t="s">
        <v>61</v>
      </c>
      <c r="C824" t="s">
        <v>136</v>
      </c>
      <c r="D824" t="s">
        <v>22</v>
      </c>
      <c r="E824" t="s">
        <v>94</v>
      </c>
      <c r="F824">
        <v>1</v>
      </c>
      <c r="G824" s="2">
        <v>42716</v>
      </c>
      <c r="H824" s="2">
        <v>42718</v>
      </c>
      <c r="I824" s="2">
        <v>42781</v>
      </c>
      <c r="J824">
        <v>226.00966666666667</v>
      </c>
      <c r="K824">
        <v>57.575056143306462</v>
      </c>
      <c r="L824">
        <v>12</v>
      </c>
      <c r="M824">
        <v>23.234000000000002</v>
      </c>
      <c r="N824">
        <v>20</v>
      </c>
      <c r="O824">
        <f t="shared" si="12"/>
        <v>1.1617000000000002</v>
      </c>
    </row>
    <row r="825" spans="1:15" x14ac:dyDescent="0.2">
      <c r="A825" t="s">
        <v>92</v>
      </c>
      <c r="B825" t="s">
        <v>61</v>
      </c>
      <c r="C825" t="s">
        <v>136</v>
      </c>
      <c r="D825" t="s">
        <v>22</v>
      </c>
      <c r="E825" t="s">
        <v>94</v>
      </c>
      <c r="F825">
        <v>2</v>
      </c>
      <c r="G825" s="2">
        <v>42716</v>
      </c>
      <c r="H825" s="2">
        <v>42718</v>
      </c>
      <c r="I825" s="2">
        <v>42781</v>
      </c>
      <c r="J825">
        <v>212.85266666666666</v>
      </c>
      <c r="K825">
        <v>56.173730828635598</v>
      </c>
      <c r="L825">
        <v>10</v>
      </c>
      <c r="M825">
        <v>16.936</v>
      </c>
      <c r="N825">
        <v>20</v>
      </c>
      <c r="O825">
        <f t="shared" si="12"/>
        <v>0.8468</v>
      </c>
    </row>
    <row r="826" spans="1:15" x14ac:dyDescent="0.2">
      <c r="A826" t="s">
        <v>92</v>
      </c>
      <c r="B826" t="s">
        <v>61</v>
      </c>
      <c r="C826" t="s">
        <v>136</v>
      </c>
      <c r="D826" t="s">
        <v>22</v>
      </c>
      <c r="E826" t="s">
        <v>94</v>
      </c>
      <c r="F826">
        <v>3</v>
      </c>
      <c r="G826" s="2">
        <v>42716</v>
      </c>
      <c r="H826" s="2">
        <v>42718</v>
      </c>
      <c r="I826" s="2">
        <v>42781</v>
      </c>
      <c r="J826">
        <v>259.74933333333337</v>
      </c>
      <c r="K826">
        <v>68.896669032562599</v>
      </c>
      <c r="L826">
        <v>10</v>
      </c>
      <c r="M826">
        <v>21.794</v>
      </c>
      <c r="N826">
        <v>25</v>
      </c>
      <c r="O826">
        <f t="shared" si="12"/>
        <v>0.87175999999999998</v>
      </c>
    </row>
    <row r="827" spans="1:15" x14ac:dyDescent="0.2">
      <c r="A827" t="s">
        <v>92</v>
      </c>
      <c r="B827" t="s">
        <v>61</v>
      </c>
      <c r="C827" t="s">
        <v>136</v>
      </c>
      <c r="D827" t="s">
        <v>22</v>
      </c>
      <c r="E827" t="s">
        <v>95</v>
      </c>
      <c r="F827">
        <v>1</v>
      </c>
      <c r="G827" s="2">
        <v>42716</v>
      </c>
      <c r="H827" s="2">
        <v>42718</v>
      </c>
      <c r="I827" s="2">
        <v>42781</v>
      </c>
      <c r="J827">
        <v>197.84866666666667</v>
      </c>
      <c r="K827">
        <v>77.384666789876533</v>
      </c>
      <c r="L827">
        <v>14</v>
      </c>
    </row>
    <row r="828" spans="1:15" x14ac:dyDescent="0.2">
      <c r="A828" t="s">
        <v>92</v>
      </c>
      <c r="B828" t="s">
        <v>61</v>
      </c>
      <c r="C828" t="s">
        <v>136</v>
      </c>
      <c r="D828" t="s">
        <v>22</v>
      </c>
      <c r="E828" t="s">
        <v>95</v>
      </c>
      <c r="F828">
        <v>2</v>
      </c>
      <c r="G828" s="2">
        <v>42716</v>
      </c>
      <c r="H828" s="2">
        <v>42718</v>
      </c>
      <c r="I828" s="2">
        <v>42781</v>
      </c>
      <c r="J828">
        <v>113.75699999999999</v>
      </c>
      <c r="K828">
        <v>63.284984776856923</v>
      </c>
      <c r="L828">
        <v>5</v>
      </c>
    </row>
    <row r="829" spans="1:15" x14ac:dyDescent="0.2">
      <c r="A829" t="s">
        <v>92</v>
      </c>
      <c r="B829" t="s">
        <v>61</v>
      </c>
      <c r="C829" t="s">
        <v>136</v>
      </c>
      <c r="D829" t="s">
        <v>22</v>
      </c>
      <c r="E829" t="s">
        <v>95</v>
      </c>
      <c r="F829">
        <v>3</v>
      </c>
      <c r="G829" s="2">
        <v>42716</v>
      </c>
      <c r="H829" s="2">
        <v>42718</v>
      </c>
      <c r="I829" s="2">
        <v>42781</v>
      </c>
      <c r="J829">
        <v>258.40666666666669</v>
      </c>
      <c r="K829">
        <v>70.756440759109367</v>
      </c>
      <c r="L829">
        <v>9</v>
      </c>
    </row>
    <row r="830" spans="1:15" x14ac:dyDescent="0.2">
      <c r="A830" t="s">
        <v>92</v>
      </c>
      <c r="B830" t="s">
        <v>61</v>
      </c>
      <c r="C830" t="s">
        <v>136</v>
      </c>
      <c r="D830" t="s">
        <v>22</v>
      </c>
      <c r="E830" t="s">
        <v>101</v>
      </c>
      <c r="F830">
        <v>1</v>
      </c>
      <c r="G830" s="2">
        <v>42716</v>
      </c>
      <c r="H830" s="2">
        <v>42718</v>
      </c>
      <c r="I830" s="2">
        <v>42781</v>
      </c>
      <c r="J830">
        <v>159.07300000000001</v>
      </c>
      <c r="K830">
        <v>91.369061511795607</v>
      </c>
      <c r="L830">
        <v>7</v>
      </c>
    </row>
    <row r="831" spans="1:15" x14ac:dyDescent="0.2">
      <c r="A831" t="s">
        <v>92</v>
      </c>
      <c r="B831" t="s">
        <v>61</v>
      </c>
      <c r="C831" t="s">
        <v>137</v>
      </c>
      <c r="D831" t="s">
        <v>26</v>
      </c>
      <c r="E831" t="s">
        <v>96</v>
      </c>
      <c r="F831">
        <v>1</v>
      </c>
      <c r="G831" s="2">
        <v>42716</v>
      </c>
      <c r="H831" s="2">
        <v>42718</v>
      </c>
      <c r="I831" s="2">
        <v>42781</v>
      </c>
      <c r="J831">
        <v>67.022333333333322</v>
      </c>
      <c r="K831">
        <v>42.522631564703168</v>
      </c>
      <c r="L831">
        <v>16</v>
      </c>
    </row>
    <row r="832" spans="1:15" x14ac:dyDescent="0.2">
      <c r="A832" t="s">
        <v>92</v>
      </c>
      <c r="B832" t="s">
        <v>61</v>
      </c>
      <c r="C832" t="s">
        <v>137</v>
      </c>
      <c r="D832" t="s">
        <v>26</v>
      </c>
      <c r="E832" t="s">
        <v>96</v>
      </c>
      <c r="F832">
        <v>2</v>
      </c>
      <c r="G832" s="2">
        <v>42716</v>
      </c>
      <c r="H832" s="2">
        <v>42718</v>
      </c>
      <c r="I832" s="2">
        <v>42781</v>
      </c>
      <c r="J832">
        <v>78.73233333333333</v>
      </c>
      <c r="K832">
        <v>47.034158143349764</v>
      </c>
      <c r="L832">
        <v>14</v>
      </c>
    </row>
    <row r="833" spans="1:15" x14ac:dyDescent="0.2">
      <c r="A833" t="s">
        <v>92</v>
      </c>
      <c r="B833" t="s">
        <v>61</v>
      </c>
      <c r="C833" t="s">
        <v>137</v>
      </c>
      <c r="D833" t="s">
        <v>26</v>
      </c>
      <c r="E833" t="s">
        <v>96</v>
      </c>
      <c r="F833">
        <v>3</v>
      </c>
      <c r="G833" s="2">
        <v>42716</v>
      </c>
      <c r="H833" s="2">
        <v>42718</v>
      </c>
      <c r="I833" s="2">
        <v>42781</v>
      </c>
      <c r="J833">
        <v>88.937666666666658</v>
      </c>
      <c r="K833">
        <v>43.598694419079344</v>
      </c>
      <c r="L833">
        <v>12</v>
      </c>
    </row>
    <row r="834" spans="1:15" x14ac:dyDescent="0.2">
      <c r="A834" t="s">
        <v>92</v>
      </c>
      <c r="B834" t="s">
        <v>61</v>
      </c>
      <c r="C834" t="s">
        <v>137</v>
      </c>
      <c r="D834" t="s">
        <v>26</v>
      </c>
      <c r="E834" t="s">
        <v>93</v>
      </c>
      <c r="F834">
        <v>1</v>
      </c>
      <c r="G834" s="2">
        <v>42716</v>
      </c>
      <c r="H834" s="2">
        <v>42718</v>
      </c>
      <c r="I834" s="2">
        <v>42781</v>
      </c>
      <c r="J834">
        <v>1464.8546666666668</v>
      </c>
      <c r="K834">
        <v>59.73788014616327</v>
      </c>
      <c r="L834">
        <v>10</v>
      </c>
      <c r="M834">
        <v>5.5640000000000001</v>
      </c>
      <c r="N834">
        <v>10</v>
      </c>
      <c r="O834">
        <f t="shared" si="12"/>
        <v>0.55640000000000001</v>
      </c>
    </row>
    <row r="835" spans="1:15" x14ac:dyDescent="0.2">
      <c r="A835" t="s">
        <v>92</v>
      </c>
      <c r="B835" t="s">
        <v>61</v>
      </c>
      <c r="C835" t="s">
        <v>137</v>
      </c>
      <c r="D835" t="s">
        <v>26</v>
      </c>
      <c r="E835" t="s">
        <v>93</v>
      </c>
      <c r="F835">
        <v>2</v>
      </c>
      <c r="G835" s="2">
        <v>42716</v>
      </c>
      <c r="H835" s="2">
        <v>42718</v>
      </c>
      <c r="I835" s="2">
        <v>42781</v>
      </c>
      <c r="J835">
        <v>1614.9883333333335</v>
      </c>
      <c r="K835">
        <v>51.59084391491939</v>
      </c>
      <c r="L835">
        <v>11</v>
      </c>
      <c r="M835">
        <v>4.7679999999999998</v>
      </c>
      <c r="N835">
        <v>8</v>
      </c>
      <c r="O835">
        <f t="shared" ref="O835:O837" si="13">M835/N835</f>
        <v>0.59599999999999997</v>
      </c>
    </row>
    <row r="836" spans="1:15" x14ac:dyDescent="0.2">
      <c r="A836" t="s">
        <v>92</v>
      </c>
      <c r="B836" t="s">
        <v>61</v>
      </c>
      <c r="C836" t="s">
        <v>137</v>
      </c>
      <c r="D836" t="s">
        <v>26</v>
      </c>
      <c r="E836" t="s">
        <v>93</v>
      </c>
      <c r="F836">
        <v>3</v>
      </c>
      <c r="G836" s="2">
        <v>42716</v>
      </c>
      <c r="H836" s="2">
        <v>42718</v>
      </c>
      <c r="I836" s="2">
        <v>42781</v>
      </c>
      <c r="J836">
        <v>1761.847</v>
      </c>
      <c r="K836">
        <v>57.13537942981467</v>
      </c>
      <c r="L836">
        <v>12</v>
      </c>
    </row>
    <row r="837" spans="1:15" x14ac:dyDescent="0.2">
      <c r="A837" t="s">
        <v>92</v>
      </c>
      <c r="B837" t="s">
        <v>61</v>
      </c>
      <c r="C837" t="s">
        <v>137</v>
      </c>
      <c r="D837" t="s">
        <v>26</v>
      </c>
      <c r="E837" t="s">
        <v>94</v>
      </c>
      <c r="F837">
        <v>1</v>
      </c>
      <c r="G837" s="2">
        <v>42716</v>
      </c>
      <c r="H837" s="2">
        <v>42718</v>
      </c>
      <c r="I837" s="2">
        <v>42781</v>
      </c>
      <c r="J837">
        <v>459.47366666666659</v>
      </c>
      <c r="K837">
        <v>68.862849525391894</v>
      </c>
      <c r="L837">
        <v>12</v>
      </c>
      <c r="M837">
        <v>36.479999999999997</v>
      </c>
      <c r="N837">
        <v>30</v>
      </c>
      <c r="O837">
        <f t="shared" si="13"/>
        <v>1.216</v>
      </c>
    </row>
    <row r="838" spans="1:15" x14ac:dyDescent="0.2">
      <c r="A838" t="s">
        <v>92</v>
      </c>
      <c r="B838" t="s">
        <v>61</v>
      </c>
      <c r="C838" t="s">
        <v>137</v>
      </c>
      <c r="D838" t="s">
        <v>26</v>
      </c>
      <c r="E838" t="s">
        <v>94</v>
      </c>
      <c r="F838">
        <v>2</v>
      </c>
      <c r="G838" s="2">
        <v>42716</v>
      </c>
      <c r="H838" s="2">
        <v>42718</v>
      </c>
      <c r="I838" s="2">
        <v>42781</v>
      </c>
      <c r="J838">
        <v>376.58133333333336</v>
      </c>
      <c r="K838">
        <v>75.525379300645696</v>
      </c>
      <c r="L838">
        <v>7</v>
      </c>
    </row>
    <row r="839" spans="1:15" x14ac:dyDescent="0.2">
      <c r="A839" t="s">
        <v>92</v>
      </c>
      <c r="B839" t="s">
        <v>61</v>
      </c>
      <c r="C839" t="s">
        <v>137</v>
      </c>
      <c r="D839" t="s">
        <v>26</v>
      </c>
      <c r="E839" t="s">
        <v>94</v>
      </c>
      <c r="F839">
        <v>3</v>
      </c>
      <c r="G839" s="2">
        <v>42716</v>
      </c>
      <c r="H839" s="2">
        <v>42718</v>
      </c>
      <c r="I839" s="2">
        <v>42781</v>
      </c>
      <c r="J839">
        <v>312.74833333333328</v>
      </c>
      <c r="K839">
        <v>59.950324372392863</v>
      </c>
      <c r="L839">
        <v>11</v>
      </c>
    </row>
    <row r="840" spans="1:15" x14ac:dyDescent="0.2">
      <c r="A840" t="s">
        <v>92</v>
      </c>
      <c r="B840" t="s">
        <v>61</v>
      </c>
      <c r="C840" t="s">
        <v>137</v>
      </c>
      <c r="D840" t="s">
        <v>26</v>
      </c>
      <c r="E840" t="s">
        <v>95</v>
      </c>
      <c r="F840">
        <v>1</v>
      </c>
      <c r="G840" s="2">
        <v>42716</v>
      </c>
      <c r="H840" s="2">
        <v>42718</v>
      </c>
      <c r="I840" s="2">
        <v>42781</v>
      </c>
      <c r="J840">
        <v>290.83300000000003</v>
      </c>
      <c r="K840">
        <v>66.913905538837966</v>
      </c>
      <c r="L840">
        <v>8</v>
      </c>
    </row>
  </sheetData>
  <sortState ref="A2:N586">
    <sortCondition ref="B2:B5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92" workbookViewId="0">
      <selection activeCell="K32" sqref="K32"/>
    </sheetView>
  </sheetViews>
  <sheetFormatPr baseColWidth="10" defaultRowHeight="16" x14ac:dyDescent="0.2"/>
  <sheetData>
    <row r="1" spans="1:2" x14ac:dyDescent="0.2">
      <c r="A1" s="1" t="s">
        <v>146</v>
      </c>
    </row>
    <row r="2" spans="1:2" x14ac:dyDescent="0.2">
      <c r="A2" t="s">
        <v>147</v>
      </c>
    </row>
    <row r="3" spans="1:2" x14ac:dyDescent="0.2">
      <c r="A3" t="s">
        <v>148</v>
      </c>
    </row>
    <row r="4" spans="1:2" x14ac:dyDescent="0.2">
      <c r="A4" t="s">
        <v>153</v>
      </c>
    </row>
    <row r="6" spans="1:2" s="1" customFormat="1" x14ac:dyDescent="0.2">
      <c r="A6" s="1" t="s">
        <v>69</v>
      </c>
      <c r="B6" s="1" t="s">
        <v>70</v>
      </c>
    </row>
    <row r="7" spans="1:2" x14ac:dyDescent="0.2">
      <c r="A7" t="s">
        <v>0</v>
      </c>
      <c r="B7" t="s">
        <v>72</v>
      </c>
    </row>
    <row r="8" spans="1:2" x14ac:dyDescent="0.2">
      <c r="A8" t="s">
        <v>5</v>
      </c>
      <c r="B8" t="s">
        <v>73</v>
      </c>
    </row>
    <row r="9" spans="1:2" x14ac:dyDescent="0.2">
      <c r="A9" t="s">
        <v>1</v>
      </c>
      <c r="B9" t="s">
        <v>154</v>
      </c>
    </row>
    <row r="10" spans="1:2" x14ac:dyDescent="0.2">
      <c r="A10" t="s">
        <v>6</v>
      </c>
      <c r="B10" s="5" t="s">
        <v>155</v>
      </c>
    </row>
    <row r="11" spans="1:2" x14ac:dyDescent="0.2">
      <c r="A11" t="s">
        <v>71</v>
      </c>
      <c r="B11" t="s">
        <v>156</v>
      </c>
    </row>
    <row r="12" spans="1:2" x14ac:dyDescent="0.2">
      <c r="A12" t="s">
        <v>74</v>
      </c>
      <c r="B12" t="s">
        <v>75</v>
      </c>
    </row>
    <row r="13" spans="1:2" x14ac:dyDescent="0.2">
      <c r="A13" t="s">
        <v>76</v>
      </c>
      <c r="B13" t="s">
        <v>79</v>
      </c>
    </row>
    <row r="14" spans="1:2" x14ac:dyDescent="0.2">
      <c r="A14" t="s">
        <v>77</v>
      </c>
      <c r="B14" t="s">
        <v>78</v>
      </c>
    </row>
    <row r="15" spans="1:2" x14ac:dyDescent="0.2">
      <c r="A15" t="s">
        <v>80</v>
      </c>
      <c r="B15" t="s">
        <v>81</v>
      </c>
    </row>
    <row r="16" spans="1:2" x14ac:dyDescent="0.2">
      <c r="A16" t="s">
        <v>89</v>
      </c>
      <c r="B16" t="s">
        <v>90</v>
      </c>
    </row>
    <row r="17" spans="1:2" x14ac:dyDescent="0.2">
      <c r="A17" t="s">
        <v>2</v>
      </c>
      <c r="B17" t="s">
        <v>152</v>
      </c>
    </row>
    <row r="18" spans="1:2" x14ac:dyDescent="0.2">
      <c r="A18" t="s">
        <v>86</v>
      </c>
      <c r="B18" t="s">
        <v>87</v>
      </c>
    </row>
    <row r="19" spans="1:2" x14ac:dyDescent="0.2">
      <c r="A19" t="s">
        <v>91</v>
      </c>
      <c r="B19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0"/>
  <sheetViews>
    <sheetView zoomScale="90" zoomScaleNormal="90" zoomScalePageLayoutView="90" workbookViewId="0">
      <pane ySplit="1" topLeftCell="A2" activePane="bottomLeft" state="frozen"/>
      <selection pane="bottomLeft" activeCell="V6" sqref="V6:V7"/>
    </sheetView>
  </sheetViews>
  <sheetFormatPr baseColWidth="10" defaultRowHeight="16" x14ac:dyDescent="0.2"/>
  <cols>
    <col min="1" max="1" width="15.83203125" customWidth="1"/>
    <col min="8" max="8" width="13.33203125" customWidth="1"/>
    <col min="9" max="9" width="12.1640625" customWidth="1"/>
  </cols>
  <sheetData>
    <row r="1" spans="1:18" s="1" customFormat="1" x14ac:dyDescent="0.2">
      <c r="A1" s="1" t="s">
        <v>68</v>
      </c>
      <c r="B1" s="1" t="s">
        <v>0</v>
      </c>
      <c r="C1" s="1" t="s">
        <v>5</v>
      </c>
      <c r="D1" s="1" t="s">
        <v>1</v>
      </c>
      <c r="E1" s="1" t="s">
        <v>6</v>
      </c>
      <c r="F1" s="1" t="s">
        <v>71</v>
      </c>
      <c r="G1" s="1" t="s">
        <v>74</v>
      </c>
      <c r="H1" s="1" t="s">
        <v>138</v>
      </c>
      <c r="I1" s="1" t="s">
        <v>139</v>
      </c>
      <c r="J1" s="1" t="s">
        <v>140</v>
      </c>
      <c r="K1" s="1" t="s">
        <v>149</v>
      </c>
      <c r="L1" s="1" t="s">
        <v>150</v>
      </c>
      <c r="M1" s="1" t="s">
        <v>151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143</v>
      </c>
    </row>
    <row r="2" spans="1:18" x14ac:dyDescent="0.2">
      <c r="A2" s="2">
        <v>42683</v>
      </c>
      <c r="B2" t="s">
        <v>7</v>
      </c>
      <c r="C2" t="s">
        <v>61</v>
      </c>
      <c r="D2" t="s">
        <v>63</v>
      </c>
      <c r="E2" t="s">
        <v>26</v>
      </c>
      <c r="F2" t="s">
        <v>11</v>
      </c>
      <c r="G2">
        <v>1</v>
      </c>
      <c r="H2">
        <v>5.7380000000000004</v>
      </c>
      <c r="I2">
        <v>4.6859999999999999</v>
      </c>
      <c r="J2">
        <v>2.19</v>
      </c>
      <c r="K2">
        <f>200.324+243.708+188.471</f>
        <v>632.50300000000004</v>
      </c>
      <c r="L2">
        <v>477.39100000000002</v>
      </c>
      <c r="M2">
        <v>236.91</v>
      </c>
      <c r="N2">
        <v>110.23056814220983</v>
      </c>
      <c r="O2">
        <v>101.87601365770381</v>
      </c>
      <c r="P2">
        <v>108.17808219178082</v>
      </c>
      <c r="Q2">
        <v>106.76155466389815</v>
      </c>
      <c r="R2">
        <v>448.93466666666671</v>
      </c>
    </row>
    <row r="3" spans="1:18" x14ac:dyDescent="0.2">
      <c r="A3" s="2">
        <v>42683</v>
      </c>
      <c r="B3" t="s">
        <v>7</v>
      </c>
      <c r="C3" t="s">
        <v>61</v>
      </c>
      <c r="D3" t="s">
        <v>63</v>
      </c>
      <c r="E3" t="s">
        <v>26</v>
      </c>
      <c r="F3" t="s">
        <v>11</v>
      </c>
      <c r="G3">
        <v>2</v>
      </c>
      <c r="H3">
        <v>7.0979999999999999</v>
      </c>
      <c r="I3">
        <v>8.6639999999999997</v>
      </c>
      <c r="J3">
        <v>4.54</v>
      </c>
      <c r="K3">
        <f>491.585+223.744</f>
        <v>715.32899999999995</v>
      </c>
      <c r="L3">
        <v>1044.0619999999999</v>
      </c>
      <c r="M3">
        <v>468.79399999999998</v>
      </c>
      <c r="N3">
        <v>100.77895181741336</v>
      </c>
      <c r="O3">
        <v>120.50577100646352</v>
      </c>
      <c r="P3">
        <v>103.25859030837005</v>
      </c>
      <c r="Q3">
        <v>108.18110437741564</v>
      </c>
      <c r="R3">
        <v>742.72833333333335</v>
      </c>
    </row>
    <row r="4" spans="1:18" x14ac:dyDescent="0.2">
      <c r="A4" s="2">
        <v>42683</v>
      </c>
      <c r="B4" t="s">
        <v>7</v>
      </c>
      <c r="C4" t="s">
        <v>61</v>
      </c>
      <c r="D4" t="s">
        <v>63</v>
      </c>
      <c r="E4" t="s">
        <v>26</v>
      </c>
      <c r="F4" t="s">
        <v>11</v>
      </c>
      <c r="G4">
        <v>3</v>
      </c>
      <c r="H4">
        <v>10.35</v>
      </c>
      <c r="I4">
        <v>12.288</v>
      </c>
      <c r="J4">
        <v>7.5880000000000001</v>
      </c>
      <c r="K4">
        <v>1030.6669999999999</v>
      </c>
      <c r="L4">
        <v>1125.345</v>
      </c>
      <c r="M4">
        <v>852.82</v>
      </c>
      <c r="N4">
        <v>99.581352657004828</v>
      </c>
      <c r="O4">
        <v>91.580810546875</v>
      </c>
      <c r="P4">
        <v>112.39061676331049</v>
      </c>
      <c r="Q4">
        <v>101.18425998906343</v>
      </c>
      <c r="R4">
        <v>1002.944</v>
      </c>
    </row>
    <row r="5" spans="1:18" x14ac:dyDescent="0.2">
      <c r="A5" s="2">
        <v>42683</v>
      </c>
      <c r="B5" t="s">
        <v>7</v>
      </c>
      <c r="C5" t="s">
        <v>61</v>
      </c>
      <c r="D5" t="s">
        <v>63</v>
      </c>
      <c r="E5" t="s">
        <v>26</v>
      </c>
      <c r="F5" t="s">
        <v>12</v>
      </c>
      <c r="G5">
        <v>1</v>
      </c>
      <c r="H5">
        <v>20.762</v>
      </c>
      <c r="I5">
        <v>25.51</v>
      </c>
      <c r="J5">
        <v>29.73</v>
      </c>
      <c r="K5">
        <v>1673.0519999999999</v>
      </c>
      <c r="L5">
        <v>2113.114</v>
      </c>
      <c r="M5">
        <v>2393.893</v>
      </c>
      <c r="N5">
        <v>80.5824101724304</v>
      </c>
      <c r="O5">
        <v>82.834731477851818</v>
      </c>
      <c r="P5">
        <v>80.521123444332318</v>
      </c>
      <c r="Q5">
        <v>81.312755031538174</v>
      </c>
      <c r="R5">
        <v>2060.0196666666666</v>
      </c>
    </row>
    <row r="6" spans="1:18" x14ac:dyDescent="0.2">
      <c r="A6" s="2">
        <v>42683</v>
      </c>
      <c r="B6" t="s">
        <v>7</v>
      </c>
      <c r="C6" t="s">
        <v>61</v>
      </c>
      <c r="D6" t="s">
        <v>63</v>
      </c>
      <c r="E6" t="s">
        <v>26</v>
      </c>
      <c r="F6" t="s">
        <v>12</v>
      </c>
      <c r="G6">
        <v>2</v>
      </c>
      <c r="H6">
        <v>17.86</v>
      </c>
      <c r="I6">
        <v>7.87</v>
      </c>
      <c r="J6">
        <v>13.38</v>
      </c>
      <c r="K6">
        <v>1625.299</v>
      </c>
      <c r="L6">
        <v>802.38199999999995</v>
      </c>
      <c r="M6">
        <v>1123.6600000000001</v>
      </c>
      <c r="N6">
        <v>91.002183650615905</v>
      </c>
      <c r="O6">
        <v>101.95451080050825</v>
      </c>
      <c r="P6">
        <v>83.980568011958141</v>
      </c>
      <c r="Q6">
        <v>92.31242082102743</v>
      </c>
      <c r="R6">
        <v>1183.7803333333334</v>
      </c>
    </row>
    <row r="7" spans="1:18" x14ac:dyDescent="0.2">
      <c r="A7" s="2">
        <v>42683</v>
      </c>
      <c r="B7" t="s">
        <v>7</v>
      </c>
      <c r="C7" t="s">
        <v>61</v>
      </c>
      <c r="D7" t="s">
        <v>63</v>
      </c>
      <c r="E7" t="s">
        <v>26</v>
      </c>
      <c r="F7" t="s">
        <v>14</v>
      </c>
      <c r="G7">
        <v>1</v>
      </c>
      <c r="H7">
        <v>65.2</v>
      </c>
      <c r="I7">
        <v>74.099999999999994</v>
      </c>
      <c r="J7">
        <v>59.7</v>
      </c>
      <c r="K7">
        <v>5314.2730000000001</v>
      </c>
      <c r="L7">
        <v>6298.7569999999996</v>
      </c>
      <c r="M7">
        <v>4940.7569999999996</v>
      </c>
      <c r="N7">
        <v>81.50725460122699</v>
      </c>
      <c r="O7">
        <v>85.00346828609986</v>
      </c>
      <c r="P7">
        <v>82.759748743718589</v>
      </c>
      <c r="Q7">
        <v>83.09015721034848</v>
      </c>
      <c r="R7">
        <v>5517.9289999999992</v>
      </c>
    </row>
    <row r="8" spans="1:18" x14ac:dyDescent="0.2">
      <c r="A8" s="2">
        <v>42683</v>
      </c>
      <c r="B8" t="s">
        <v>7</v>
      </c>
      <c r="C8" t="s">
        <v>61</v>
      </c>
      <c r="D8" t="s">
        <v>64</v>
      </c>
      <c r="E8" t="s">
        <v>22</v>
      </c>
      <c r="F8" t="s">
        <v>11</v>
      </c>
      <c r="G8">
        <v>1</v>
      </c>
      <c r="H8">
        <v>4.3479999999999999</v>
      </c>
      <c r="I8">
        <v>2.9180000000000001</v>
      </c>
      <c r="J8">
        <v>4.1180000000000003</v>
      </c>
      <c r="K8">
        <v>342.09899999999999</v>
      </c>
      <c r="L8">
        <f>80.912+82.826+71.173</f>
        <v>234.911</v>
      </c>
      <c r="M8">
        <v>340.214</v>
      </c>
      <c r="N8">
        <v>78.679622815087399</v>
      </c>
      <c r="O8">
        <v>80.504112405757368</v>
      </c>
      <c r="P8">
        <v>82.616318601262748</v>
      </c>
      <c r="Q8">
        <v>80.6000179407025</v>
      </c>
      <c r="R8">
        <v>305.74133333333333</v>
      </c>
    </row>
    <row r="9" spans="1:18" x14ac:dyDescent="0.2">
      <c r="A9" s="2">
        <v>42683</v>
      </c>
      <c r="B9" t="s">
        <v>7</v>
      </c>
      <c r="C9" t="s">
        <v>61</v>
      </c>
      <c r="D9" t="s">
        <v>64</v>
      </c>
      <c r="E9" t="s">
        <v>22</v>
      </c>
      <c r="F9" t="s">
        <v>11</v>
      </c>
      <c r="G9">
        <v>2</v>
      </c>
      <c r="H9">
        <v>2.734</v>
      </c>
      <c r="I9">
        <v>5.21</v>
      </c>
      <c r="J9">
        <v>4.24</v>
      </c>
      <c r="K9">
        <f>183.702+84.311</f>
        <v>268.01300000000003</v>
      </c>
      <c r="L9">
        <v>607.25599999999997</v>
      </c>
      <c r="M9">
        <v>389.25299999999999</v>
      </c>
      <c r="N9">
        <v>98.029626920263368</v>
      </c>
      <c r="O9">
        <v>116.55585412667946</v>
      </c>
      <c r="P9">
        <v>91.804952830188668</v>
      </c>
      <c r="Q9">
        <v>102.1301446257105</v>
      </c>
      <c r="R9">
        <v>421.50733333333329</v>
      </c>
    </row>
    <row r="10" spans="1:18" x14ac:dyDescent="0.2">
      <c r="A10" s="2">
        <v>42683</v>
      </c>
      <c r="B10" t="s">
        <v>7</v>
      </c>
      <c r="C10" t="s">
        <v>61</v>
      </c>
      <c r="D10" t="s">
        <v>64</v>
      </c>
      <c r="E10" t="s">
        <v>22</v>
      </c>
      <c r="F10" t="s">
        <v>11</v>
      </c>
      <c r="G10">
        <v>3</v>
      </c>
      <c r="H10">
        <v>4.5860000000000003</v>
      </c>
      <c r="I10">
        <v>4.0460000000000003</v>
      </c>
      <c r="J10">
        <v>3.3559999999999999</v>
      </c>
      <c r="K10">
        <v>527.88599999999997</v>
      </c>
      <c r="L10">
        <v>364.005</v>
      </c>
      <c r="M10">
        <v>300.48599999999999</v>
      </c>
      <c r="N10">
        <v>115.10815525512427</v>
      </c>
      <c r="O10">
        <v>89.96663371230845</v>
      </c>
      <c r="P10">
        <v>89.536948748510127</v>
      </c>
      <c r="Q10">
        <v>98.203912571980936</v>
      </c>
      <c r="R10">
        <v>397.459</v>
      </c>
    </row>
    <row r="11" spans="1:18" x14ac:dyDescent="0.2">
      <c r="A11" s="2">
        <v>42683</v>
      </c>
      <c r="B11" t="s">
        <v>7</v>
      </c>
      <c r="C11" t="s">
        <v>61</v>
      </c>
      <c r="D11" t="s">
        <v>64</v>
      </c>
      <c r="E11" t="s">
        <v>22</v>
      </c>
      <c r="F11" t="s">
        <v>12</v>
      </c>
      <c r="G11">
        <v>1</v>
      </c>
      <c r="H11">
        <v>21.25</v>
      </c>
      <c r="I11">
        <v>23.988</v>
      </c>
      <c r="J11">
        <v>31.206</v>
      </c>
      <c r="K11">
        <v>1691.502</v>
      </c>
      <c r="L11">
        <v>2027.1179999999999</v>
      </c>
      <c r="M11">
        <v>2185.3150000000001</v>
      </c>
      <c r="N11">
        <v>79.60009411764706</v>
      </c>
      <c r="O11">
        <v>84.505502751375687</v>
      </c>
      <c r="P11">
        <v>70.028680381977821</v>
      </c>
      <c r="Q11">
        <v>78.044759083666861</v>
      </c>
      <c r="R11">
        <v>1967.9783333333332</v>
      </c>
    </row>
    <row r="12" spans="1:18" x14ac:dyDescent="0.2">
      <c r="A12" s="2">
        <v>42683</v>
      </c>
      <c r="B12" t="s">
        <v>7</v>
      </c>
      <c r="C12" t="s">
        <v>61</v>
      </c>
      <c r="D12" t="s">
        <v>64</v>
      </c>
      <c r="E12" t="s">
        <v>22</v>
      </c>
      <c r="F12" t="s">
        <v>12</v>
      </c>
      <c r="G12">
        <v>2</v>
      </c>
      <c r="H12">
        <v>24.803999999999998</v>
      </c>
      <c r="I12">
        <v>24.536000000000001</v>
      </c>
      <c r="J12">
        <v>21.004000000000001</v>
      </c>
      <c r="K12">
        <v>1523.566</v>
      </c>
      <c r="L12">
        <v>1526.479</v>
      </c>
      <c r="M12">
        <v>1227.4780000000001</v>
      </c>
      <c r="N12">
        <v>61.424205773262379</v>
      </c>
      <c r="O12">
        <v>62.213849038148027</v>
      </c>
      <c r="P12">
        <v>58.440201866311178</v>
      </c>
      <c r="Q12">
        <v>60.692752225907192</v>
      </c>
      <c r="R12">
        <v>1425.8410000000001</v>
      </c>
    </row>
    <row r="13" spans="1:18" x14ac:dyDescent="0.2">
      <c r="A13" s="2">
        <v>42683</v>
      </c>
      <c r="B13" t="s">
        <v>7</v>
      </c>
      <c r="C13" t="s">
        <v>61</v>
      </c>
      <c r="D13" t="s">
        <v>64</v>
      </c>
      <c r="E13" t="s">
        <v>22</v>
      </c>
      <c r="F13" t="s">
        <v>12</v>
      </c>
      <c r="G13">
        <v>3</v>
      </c>
      <c r="H13">
        <v>9.4380000000000006</v>
      </c>
      <c r="I13">
        <v>32.622</v>
      </c>
      <c r="J13">
        <v>47.914000000000001</v>
      </c>
      <c r="K13">
        <v>724.154</v>
      </c>
      <c r="L13">
        <v>1847.8140000000001</v>
      </c>
      <c r="M13">
        <v>2465.2950000000001</v>
      </c>
      <c r="N13">
        <v>76.727484636575539</v>
      </c>
      <c r="O13">
        <v>56.643185580283244</v>
      </c>
      <c r="P13">
        <v>51.452498225988229</v>
      </c>
      <c r="Q13">
        <v>61.60772281428234</v>
      </c>
      <c r="R13">
        <v>1679.0876666666666</v>
      </c>
    </row>
    <row r="14" spans="1:18" x14ac:dyDescent="0.2">
      <c r="A14" s="2">
        <v>42683</v>
      </c>
      <c r="B14" t="s">
        <v>7</v>
      </c>
      <c r="C14" t="s">
        <v>61</v>
      </c>
      <c r="D14" t="s">
        <v>64</v>
      </c>
      <c r="E14" t="s">
        <v>22</v>
      </c>
      <c r="F14" t="s">
        <v>13</v>
      </c>
      <c r="G14">
        <v>1</v>
      </c>
      <c r="H14">
        <v>3.1840000000000002</v>
      </c>
      <c r="I14">
        <v>3.988</v>
      </c>
      <c r="J14">
        <v>3.802</v>
      </c>
      <c r="K14">
        <v>161.31</v>
      </c>
      <c r="L14">
        <v>208.49199999999999</v>
      </c>
      <c r="M14">
        <v>200.72399999999999</v>
      </c>
      <c r="N14">
        <v>50.662688442211056</v>
      </c>
      <c r="O14">
        <v>52.279839518555661</v>
      </c>
      <c r="P14">
        <v>52.794318779589688</v>
      </c>
      <c r="Q14">
        <v>51.912282246785459</v>
      </c>
      <c r="R14">
        <v>190.17533333333336</v>
      </c>
    </row>
    <row r="15" spans="1:18" x14ac:dyDescent="0.2">
      <c r="A15" s="2">
        <v>42683</v>
      </c>
      <c r="B15" t="s">
        <v>7</v>
      </c>
      <c r="C15" t="s">
        <v>61</v>
      </c>
      <c r="D15" t="s">
        <v>64</v>
      </c>
      <c r="E15" t="s">
        <v>22</v>
      </c>
      <c r="F15" t="s">
        <v>13</v>
      </c>
      <c r="G15">
        <v>2</v>
      </c>
      <c r="H15">
        <v>3.8220000000000001</v>
      </c>
      <c r="I15">
        <v>3.0960000000000001</v>
      </c>
      <c r="J15">
        <v>2.8479999999999999</v>
      </c>
      <c r="K15">
        <v>186.41499999999999</v>
      </c>
      <c r="L15">
        <v>141.97499999999999</v>
      </c>
      <c r="M15">
        <v>155.227</v>
      </c>
      <c r="N15">
        <v>48.774201988487697</v>
      </c>
      <c r="O15">
        <v>45.857558139534881</v>
      </c>
      <c r="P15">
        <v>54.503862359550567</v>
      </c>
      <c r="Q15">
        <v>49.711874162524374</v>
      </c>
      <c r="R15">
        <v>161.20566666666664</v>
      </c>
    </row>
    <row r="16" spans="1:18" x14ac:dyDescent="0.2">
      <c r="A16" s="2">
        <v>42683</v>
      </c>
      <c r="B16" t="s">
        <v>7</v>
      </c>
      <c r="C16" t="s">
        <v>61</v>
      </c>
      <c r="D16" t="s">
        <v>64</v>
      </c>
      <c r="E16" t="s">
        <v>22</v>
      </c>
      <c r="F16" t="s">
        <v>13</v>
      </c>
      <c r="G16">
        <v>3</v>
      </c>
      <c r="H16">
        <v>5.31</v>
      </c>
      <c r="I16">
        <v>4.2640000000000002</v>
      </c>
      <c r="J16">
        <v>4.2519999999999998</v>
      </c>
      <c r="K16">
        <v>281.779</v>
      </c>
      <c r="L16">
        <v>243.33600000000001</v>
      </c>
      <c r="M16">
        <v>205.351</v>
      </c>
      <c r="N16">
        <v>53.065725047080981</v>
      </c>
      <c r="O16">
        <v>57.067542213883677</v>
      </c>
      <c r="P16">
        <v>48.295155221072442</v>
      </c>
      <c r="Q16">
        <v>52.809474160679031</v>
      </c>
      <c r="R16">
        <v>243.48866666666666</v>
      </c>
    </row>
    <row r="17" spans="1:18" x14ac:dyDescent="0.2">
      <c r="A17" s="2">
        <v>42683</v>
      </c>
      <c r="B17" t="s">
        <v>7</v>
      </c>
      <c r="C17" t="s">
        <v>61</v>
      </c>
      <c r="D17" t="s">
        <v>64</v>
      </c>
      <c r="E17" t="s">
        <v>22</v>
      </c>
      <c r="F17" t="s">
        <v>14</v>
      </c>
      <c r="G17">
        <v>1</v>
      </c>
      <c r="H17">
        <v>33.816000000000003</v>
      </c>
      <c r="I17">
        <v>28.692</v>
      </c>
      <c r="J17">
        <v>32.898000000000003</v>
      </c>
      <c r="K17">
        <v>2431.165</v>
      </c>
      <c r="L17">
        <v>2138.761</v>
      </c>
      <c r="M17">
        <v>2404.9180000000001</v>
      </c>
      <c r="N17">
        <v>71.893925952211958</v>
      </c>
      <c r="O17">
        <v>74.542067475254427</v>
      </c>
      <c r="P17">
        <v>73.102255456258732</v>
      </c>
      <c r="Q17">
        <v>73.179416294575034</v>
      </c>
      <c r="R17">
        <v>2324.9479999999999</v>
      </c>
    </row>
    <row r="18" spans="1:18" x14ac:dyDescent="0.2">
      <c r="A18" s="2">
        <v>42683</v>
      </c>
      <c r="B18" t="s">
        <v>7</v>
      </c>
      <c r="C18" t="s">
        <v>61</v>
      </c>
      <c r="D18" t="s">
        <v>65</v>
      </c>
      <c r="E18" t="s">
        <v>29</v>
      </c>
      <c r="F18" t="s">
        <v>11</v>
      </c>
      <c r="G18">
        <v>1</v>
      </c>
      <c r="H18">
        <v>4.4039999999999999</v>
      </c>
      <c r="I18">
        <v>5.8659999999999997</v>
      </c>
      <c r="J18">
        <v>5.6079999999999997</v>
      </c>
      <c r="K18">
        <v>577.98099999999999</v>
      </c>
      <c r="L18">
        <f>473.078+200.438</f>
        <v>673.51599999999996</v>
      </c>
      <c r="M18">
        <v>529.25699999999995</v>
      </c>
      <c r="N18">
        <v>131.24000908265214</v>
      </c>
      <c r="O18">
        <v>114.81691101261507</v>
      </c>
      <c r="P18">
        <v>94.375356633380875</v>
      </c>
      <c r="Q18">
        <v>113.47742557621602</v>
      </c>
      <c r="R18">
        <v>593.58466666666664</v>
      </c>
    </row>
    <row r="19" spans="1:18" x14ac:dyDescent="0.2">
      <c r="A19" s="2">
        <v>42683</v>
      </c>
      <c r="B19" t="s">
        <v>7</v>
      </c>
      <c r="C19" t="s">
        <v>61</v>
      </c>
      <c r="D19" t="s">
        <v>65</v>
      </c>
      <c r="E19" t="s">
        <v>29</v>
      </c>
      <c r="F19" t="s">
        <v>11</v>
      </c>
      <c r="G19">
        <v>2</v>
      </c>
      <c r="H19">
        <v>3.472</v>
      </c>
      <c r="I19">
        <v>5.0979999999999999</v>
      </c>
      <c r="J19">
        <v>4.1680000000000001</v>
      </c>
      <c r="K19">
        <f>256.046+123.924</f>
        <v>379.97</v>
      </c>
      <c r="L19">
        <f>355.123+159.997</f>
        <v>515.12</v>
      </c>
      <c r="M19">
        <f>283.036+143.803</f>
        <v>426.839</v>
      </c>
      <c r="N19">
        <v>109.43836405529954</v>
      </c>
      <c r="O19">
        <v>101.04354648881915</v>
      </c>
      <c r="P19">
        <v>102.40858925143954</v>
      </c>
      <c r="Q19">
        <v>104.29683326518608</v>
      </c>
      <c r="R19">
        <v>440.64300000000003</v>
      </c>
    </row>
    <row r="20" spans="1:18" x14ac:dyDescent="0.2">
      <c r="A20" s="2">
        <v>42683</v>
      </c>
      <c r="B20" t="s">
        <v>7</v>
      </c>
      <c r="C20" t="s">
        <v>61</v>
      </c>
      <c r="D20" t="s">
        <v>65</v>
      </c>
      <c r="E20" t="s">
        <v>29</v>
      </c>
      <c r="F20" t="s">
        <v>11</v>
      </c>
      <c r="G20">
        <v>3</v>
      </c>
      <c r="H20">
        <v>4.2300000000000004</v>
      </c>
      <c r="I20">
        <v>4.08</v>
      </c>
      <c r="J20">
        <v>5.95</v>
      </c>
      <c r="K20">
        <v>386.339</v>
      </c>
      <c r="L20">
        <v>430.40800000000002</v>
      </c>
      <c r="M20">
        <v>478.79</v>
      </c>
      <c r="N20">
        <v>91.333096926713935</v>
      </c>
      <c r="O20">
        <v>105.49215686274511</v>
      </c>
      <c r="P20">
        <v>80.468907563025212</v>
      </c>
      <c r="Q20">
        <v>92.431387117494751</v>
      </c>
      <c r="R20">
        <v>431.84566666666666</v>
      </c>
    </row>
    <row r="21" spans="1:18" x14ac:dyDescent="0.2">
      <c r="A21" s="2">
        <v>42683</v>
      </c>
      <c r="B21" t="s">
        <v>7</v>
      </c>
      <c r="C21" t="s">
        <v>61</v>
      </c>
      <c r="D21" t="s">
        <v>65</v>
      </c>
      <c r="E21" t="s">
        <v>29</v>
      </c>
      <c r="F21" t="s">
        <v>12</v>
      </c>
      <c r="G21">
        <v>1</v>
      </c>
      <c r="H21">
        <v>25.184000000000001</v>
      </c>
      <c r="I21">
        <v>18.268000000000001</v>
      </c>
      <c r="J21">
        <v>37.444000000000003</v>
      </c>
      <c r="K21">
        <v>2096.8339999999998</v>
      </c>
      <c r="L21">
        <v>1575.318</v>
      </c>
      <c r="M21">
        <v>2326.547</v>
      </c>
      <c r="N21">
        <v>83.260562261753478</v>
      </c>
      <c r="O21">
        <v>86.233742062623165</v>
      </c>
      <c r="P21">
        <v>62.134040166648859</v>
      </c>
      <c r="Q21">
        <v>77.209448163675162</v>
      </c>
      <c r="R21">
        <v>1999.5663333333334</v>
      </c>
    </row>
    <row r="22" spans="1:18" x14ac:dyDescent="0.2">
      <c r="A22" s="2">
        <v>42683</v>
      </c>
      <c r="B22" t="s">
        <v>7</v>
      </c>
      <c r="C22" t="s">
        <v>61</v>
      </c>
      <c r="D22" t="s">
        <v>65</v>
      </c>
      <c r="E22" t="s">
        <v>29</v>
      </c>
      <c r="F22" t="s">
        <v>12</v>
      </c>
      <c r="G22">
        <v>2</v>
      </c>
      <c r="H22">
        <v>15.358000000000001</v>
      </c>
      <c r="I22">
        <v>18.577999999999999</v>
      </c>
      <c r="J22">
        <v>21.05</v>
      </c>
      <c r="K22">
        <v>1512.2840000000001</v>
      </c>
      <c r="L22">
        <v>1643.635</v>
      </c>
      <c r="M22">
        <v>1858.982</v>
      </c>
      <c r="N22">
        <v>98.46881104310458</v>
      </c>
      <c r="O22">
        <v>88.472117558402417</v>
      </c>
      <c r="P22">
        <v>88.312684085510682</v>
      </c>
      <c r="Q22">
        <v>91.751204229005893</v>
      </c>
      <c r="R22">
        <v>1671.6336666666666</v>
      </c>
    </row>
    <row r="23" spans="1:18" x14ac:dyDescent="0.2">
      <c r="A23" s="2">
        <v>42683</v>
      </c>
      <c r="B23" t="s">
        <v>7</v>
      </c>
      <c r="C23" t="s">
        <v>61</v>
      </c>
      <c r="D23" t="s">
        <v>65</v>
      </c>
      <c r="E23" t="s">
        <v>29</v>
      </c>
      <c r="F23" t="s">
        <v>12</v>
      </c>
      <c r="G23">
        <v>3</v>
      </c>
      <c r="H23">
        <v>32.305999999999997</v>
      </c>
      <c r="I23">
        <v>40.323999999999998</v>
      </c>
      <c r="J23">
        <v>32.26</v>
      </c>
      <c r="K23">
        <v>2509.221</v>
      </c>
      <c r="L23">
        <v>3065.125</v>
      </c>
      <c r="M23">
        <v>2646.9690000000001</v>
      </c>
      <c r="N23">
        <v>77.67043273695289</v>
      </c>
      <c r="O23">
        <v>76.012424362662443</v>
      </c>
      <c r="P23">
        <v>82.051115933044031</v>
      </c>
      <c r="Q23">
        <v>78.57799101088645</v>
      </c>
      <c r="R23">
        <v>2740.438333333333</v>
      </c>
    </row>
    <row r="24" spans="1:18" x14ac:dyDescent="0.2">
      <c r="A24" s="2">
        <v>42683</v>
      </c>
      <c r="B24" t="s">
        <v>7</v>
      </c>
      <c r="C24" t="s">
        <v>61</v>
      </c>
      <c r="D24" t="s">
        <v>65</v>
      </c>
      <c r="E24" t="s">
        <v>29</v>
      </c>
      <c r="F24" t="s">
        <v>14</v>
      </c>
      <c r="G24">
        <v>1</v>
      </c>
      <c r="H24">
        <v>18.776</v>
      </c>
      <c r="I24">
        <v>9.9779999999999998</v>
      </c>
      <c r="J24">
        <v>17.058</v>
      </c>
      <c r="K24">
        <v>1587.713</v>
      </c>
      <c r="L24">
        <v>988.14</v>
      </c>
      <c r="M24">
        <v>1299.8219999999999</v>
      </c>
      <c r="N24">
        <v>84.560769066893911</v>
      </c>
      <c r="O24">
        <v>99.031870114251348</v>
      </c>
      <c r="P24">
        <v>76.200140696447406</v>
      </c>
      <c r="Q24">
        <v>86.597593292530902</v>
      </c>
      <c r="R24">
        <v>1291.8916666666667</v>
      </c>
    </row>
    <row r="25" spans="1:18" x14ac:dyDescent="0.2">
      <c r="A25" s="2">
        <v>42683</v>
      </c>
      <c r="B25" t="s">
        <v>7</v>
      </c>
      <c r="C25" t="s">
        <v>61</v>
      </c>
      <c r="D25" t="s">
        <v>62</v>
      </c>
      <c r="E25" t="s">
        <v>17</v>
      </c>
      <c r="F25" t="s">
        <v>11</v>
      </c>
      <c r="G25">
        <v>1</v>
      </c>
      <c r="H25">
        <v>2.8940000000000001</v>
      </c>
      <c r="I25">
        <v>6.048</v>
      </c>
      <c r="J25">
        <v>7.37</v>
      </c>
      <c r="K25">
        <v>323.47699999999998</v>
      </c>
      <c r="L25">
        <f>192.127+193.927+238.538</f>
        <v>624.59199999999998</v>
      </c>
      <c r="M25">
        <v>625.59199999999998</v>
      </c>
      <c r="N25">
        <v>111.77505183137525</v>
      </c>
      <c r="O25">
        <v>103.27248677248677</v>
      </c>
      <c r="P25">
        <v>84.883582089552235</v>
      </c>
      <c r="Q25">
        <v>99.977040231138076</v>
      </c>
      <c r="R25">
        <v>524.55366666666669</v>
      </c>
    </row>
    <row r="26" spans="1:18" x14ac:dyDescent="0.2">
      <c r="A26" s="2">
        <v>42683</v>
      </c>
      <c r="B26" t="s">
        <v>7</v>
      </c>
      <c r="C26" t="s">
        <v>61</v>
      </c>
      <c r="D26" t="s">
        <v>62</v>
      </c>
      <c r="E26" t="s">
        <v>17</v>
      </c>
      <c r="F26" t="s">
        <v>11</v>
      </c>
      <c r="G26">
        <v>2</v>
      </c>
      <c r="H26">
        <v>5.5880000000000001</v>
      </c>
      <c r="I26">
        <v>2.8780000000000001</v>
      </c>
      <c r="J26">
        <v>4.0919999999999996</v>
      </c>
      <c r="K26">
        <v>524.31600000000003</v>
      </c>
      <c r="L26">
        <v>284.60599999999999</v>
      </c>
      <c r="M26">
        <f>118.012+126.438+103.932</f>
        <v>348.38200000000001</v>
      </c>
      <c r="N26">
        <v>93.828919112383687</v>
      </c>
      <c r="O26">
        <v>98.890201528839469</v>
      </c>
      <c r="P26">
        <v>85.137341153470189</v>
      </c>
      <c r="Q26">
        <v>92.618820598231125</v>
      </c>
      <c r="R26">
        <v>385.76800000000003</v>
      </c>
    </row>
    <row r="27" spans="1:18" x14ac:dyDescent="0.2">
      <c r="A27" s="2">
        <v>42683</v>
      </c>
      <c r="B27" t="s">
        <v>7</v>
      </c>
      <c r="C27" t="s">
        <v>61</v>
      </c>
      <c r="D27" t="s">
        <v>62</v>
      </c>
      <c r="E27" t="s">
        <v>17</v>
      </c>
      <c r="F27" t="s">
        <v>11</v>
      </c>
      <c r="G27">
        <v>3</v>
      </c>
      <c r="H27">
        <v>4.8239999999999998</v>
      </c>
      <c r="I27">
        <v>5.9340000000000002</v>
      </c>
      <c r="J27">
        <v>3.6480000000000001</v>
      </c>
      <c r="K27">
        <v>526.48599999999999</v>
      </c>
      <c r="L27">
        <v>595.03200000000004</v>
      </c>
      <c r="M27">
        <v>398.27800000000002</v>
      </c>
      <c r="N27">
        <v>109.13888888888889</v>
      </c>
      <c r="O27">
        <v>100.27502527805865</v>
      </c>
      <c r="P27">
        <v>109.17708333333333</v>
      </c>
      <c r="Q27">
        <v>106.19699916676029</v>
      </c>
      <c r="R27">
        <v>506.5986666666667</v>
      </c>
    </row>
    <row r="28" spans="1:18" x14ac:dyDescent="0.2">
      <c r="A28" s="2">
        <v>42683</v>
      </c>
      <c r="B28" t="s">
        <v>7</v>
      </c>
      <c r="C28" t="s">
        <v>61</v>
      </c>
      <c r="D28" t="s">
        <v>62</v>
      </c>
      <c r="E28" t="s">
        <v>17</v>
      </c>
      <c r="F28" t="s">
        <v>12</v>
      </c>
      <c r="G28">
        <v>1</v>
      </c>
      <c r="H28">
        <v>34.68</v>
      </c>
      <c r="I28">
        <v>29.437999999999999</v>
      </c>
      <c r="J28">
        <v>31.946000000000002</v>
      </c>
      <c r="K28">
        <v>2825.616</v>
      </c>
      <c r="L28">
        <v>2248.1770000000001</v>
      </c>
      <c r="M28">
        <v>2468.636</v>
      </c>
      <c r="N28">
        <v>81.476816608996543</v>
      </c>
      <c r="O28">
        <v>76.369896052720975</v>
      </c>
      <c r="P28">
        <v>77.275277029988104</v>
      </c>
      <c r="Q28">
        <v>78.373996563901869</v>
      </c>
      <c r="R28">
        <v>2514.143</v>
      </c>
    </row>
    <row r="29" spans="1:18" x14ac:dyDescent="0.2">
      <c r="A29" s="2">
        <v>42683</v>
      </c>
      <c r="B29" t="s">
        <v>7</v>
      </c>
      <c r="C29" t="s">
        <v>61</v>
      </c>
      <c r="D29" t="s">
        <v>62</v>
      </c>
      <c r="E29" t="s">
        <v>17</v>
      </c>
      <c r="F29" t="s">
        <v>12</v>
      </c>
      <c r="G29">
        <v>2</v>
      </c>
      <c r="H29">
        <v>23.521999999999998</v>
      </c>
      <c r="I29">
        <v>25.754000000000001</v>
      </c>
      <c r="J29">
        <v>29.01</v>
      </c>
      <c r="K29">
        <v>1651.5170000000001</v>
      </c>
      <c r="L29">
        <v>1748.595</v>
      </c>
      <c r="M29">
        <v>1982.135</v>
      </c>
      <c r="N29">
        <v>70.211589150582441</v>
      </c>
      <c r="O29">
        <v>67.89605498175041</v>
      </c>
      <c r="P29">
        <v>68.325922095829014</v>
      </c>
      <c r="Q29">
        <v>68.811188742720617</v>
      </c>
      <c r="R29">
        <v>1794.0823333333335</v>
      </c>
    </row>
    <row r="30" spans="1:18" x14ac:dyDescent="0.2">
      <c r="A30" s="2">
        <v>42683</v>
      </c>
      <c r="B30" t="s">
        <v>7</v>
      </c>
      <c r="C30" t="s">
        <v>61</v>
      </c>
      <c r="D30" t="s">
        <v>62</v>
      </c>
      <c r="E30" t="s">
        <v>17</v>
      </c>
      <c r="F30" t="s">
        <v>12</v>
      </c>
      <c r="G30">
        <v>3</v>
      </c>
      <c r="H30">
        <v>20.373999999999999</v>
      </c>
      <c r="I30">
        <v>21.646000000000001</v>
      </c>
      <c r="J30">
        <v>11.114000000000001</v>
      </c>
      <c r="K30">
        <v>1257.6379999999999</v>
      </c>
      <c r="L30">
        <v>1301.05</v>
      </c>
      <c r="M30">
        <v>1016.129</v>
      </c>
      <c r="N30">
        <v>61.727593992343181</v>
      </c>
      <c r="O30">
        <v>60.105793218146538</v>
      </c>
      <c r="P30">
        <v>91.42783876192189</v>
      </c>
      <c r="Q30">
        <v>71.087075324137203</v>
      </c>
      <c r="R30">
        <v>1191.6056666666666</v>
      </c>
    </row>
    <row r="31" spans="1:18" x14ac:dyDescent="0.2">
      <c r="A31" s="2">
        <v>42683</v>
      </c>
      <c r="B31" t="s">
        <v>7</v>
      </c>
      <c r="C31" t="s">
        <v>61</v>
      </c>
      <c r="D31" t="s">
        <v>62</v>
      </c>
      <c r="E31" t="s">
        <v>17</v>
      </c>
      <c r="F31" t="s">
        <v>14</v>
      </c>
      <c r="G31">
        <v>1</v>
      </c>
      <c r="H31">
        <v>27.085999999999999</v>
      </c>
      <c r="I31">
        <v>29.911999999999999</v>
      </c>
      <c r="J31">
        <v>19.888000000000002</v>
      </c>
      <c r="K31">
        <v>2170.3780000000002</v>
      </c>
      <c r="L31">
        <v>2551.6619999999998</v>
      </c>
      <c r="M31">
        <v>1681.62</v>
      </c>
      <c r="N31">
        <v>80.129144207339593</v>
      </c>
      <c r="O31">
        <v>85.305629847552822</v>
      </c>
      <c r="P31">
        <v>84.554505229283976</v>
      </c>
      <c r="Q31">
        <v>83.32975976139214</v>
      </c>
      <c r="R31">
        <v>2134.5533333333333</v>
      </c>
    </row>
    <row r="32" spans="1:18" x14ac:dyDescent="0.2">
      <c r="A32" s="2">
        <v>42683</v>
      </c>
      <c r="B32" t="s">
        <v>7</v>
      </c>
      <c r="C32" t="s">
        <v>55</v>
      </c>
      <c r="D32" t="s">
        <v>60</v>
      </c>
      <c r="E32" t="s">
        <v>17</v>
      </c>
      <c r="F32" t="s">
        <v>11</v>
      </c>
      <c r="G32">
        <v>1</v>
      </c>
      <c r="H32">
        <v>10.928000000000001</v>
      </c>
      <c r="I32">
        <v>7.4340000000000002</v>
      </c>
      <c r="J32">
        <v>9.9380000000000006</v>
      </c>
      <c r="K32">
        <f>287.434+643.671</f>
        <v>931.10500000000002</v>
      </c>
      <c r="L32">
        <v>565.27200000000005</v>
      </c>
      <c r="M32">
        <f>249.191+516.861</f>
        <v>766.05200000000002</v>
      </c>
      <c r="N32">
        <v>85.203605417276719</v>
      </c>
      <c r="O32">
        <v>76.038740920096856</v>
      </c>
      <c r="P32">
        <v>77.083115314952707</v>
      </c>
      <c r="Q32">
        <v>79.441820550775432</v>
      </c>
      <c r="R32">
        <v>754.14300000000003</v>
      </c>
    </row>
    <row r="33" spans="1:18" x14ac:dyDescent="0.2">
      <c r="A33" s="2">
        <v>42683</v>
      </c>
      <c r="B33" t="s">
        <v>7</v>
      </c>
      <c r="C33" t="s">
        <v>55</v>
      </c>
      <c r="D33" t="s">
        <v>60</v>
      </c>
      <c r="E33" t="s">
        <v>17</v>
      </c>
      <c r="F33" t="s">
        <v>11</v>
      </c>
      <c r="G33">
        <v>2</v>
      </c>
      <c r="H33">
        <v>6.718</v>
      </c>
      <c r="I33">
        <v>5.93</v>
      </c>
      <c r="J33">
        <v>6.06</v>
      </c>
      <c r="K33">
        <f>202.438+207.264+224.258</f>
        <v>633.96</v>
      </c>
      <c r="L33">
        <f>223.63+234.911+205.465</f>
        <v>664.00599999999997</v>
      </c>
      <c r="M33">
        <v>510.721</v>
      </c>
      <c r="N33">
        <v>94.367371241440907</v>
      </c>
      <c r="O33">
        <v>111.97403035413153</v>
      </c>
      <c r="P33">
        <v>84.277392739273935</v>
      </c>
      <c r="Q33">
        <v>96.87293144494879</v>
      </c>
      <c r="R33">
        <v>602.89566666666667</v>
      </c>
    </row>
    <row r="34" spans="1:18" x14ac:dyDescent="0.2">
      <c r="A34" s="2">
        <v>42683</v>
      </c>
      <c r="B34" t="s">
        <v>7</v>
      </c>
      <c r="C34" t="s">
        <v>55</v>
      </c>
      <c r="D34" t="s">
        <v>60</v>
      </c>
      <c r="E34" t="s">
        <v>17</v>
      </c>
      <c r="F34" t="s">
        <v>11</v>
      </c>
      <c r="G34">
        <v>3</v>
      </c>
      <c r="H34">
        <v>7.9219999999999997</v>
      </c>
      <c r="I34">
        <v>10.54</v>
      </c>
      <c r="J34">
        <v>9.5259999999999998</v>
      </c>
      <c r="K34">
        <f>209.007+424.525</f>
        <v>633.53199999999993</v>
      </c>
      <c r="L34">
        <f>634.588+330.903</f>
        <v>965.49099999999999</v>
      </c>
      <c r="M34">
        <v>876.66800000000001</v>
      </c>
      <c r="N34">
        <v>79.971219389043171</v>
      </c>
      <c r="O34">
        <v>91.602561669829228</v>
      </c>
      <c r="P34">
        <v>92.028973336132694</v>
      </c>
      <c r="Q34">
        <v>87.867584798335031</v>
      </c>
      <c r="R34">
        <v>825.23033333333331</v>
      </c>
    </row>
    <row r="35" spans="1:18" x14ac:dyDescent="0.2">
      <c r="A35" s="2">
        <v>42683</v>
      </c>
      <c r="B35" t="s">
        <v>7</v>
      </c>
      <c r="C35" t="s">
        <v>55</v>
      </c>
      <c r="D35" t="s">
        <v>60</v>
      </c>
      <c r="E35" t="s">
        <v>17</v>
      </c>
      <c r="F35" t="s">
        <v>12</v>
      </c>
      <c r="G35">
        <v>1</v>
      </c>
      <c r="H35">
        <v>19.033999999999999</v>
      </c>
      <c r="I35">
        <v>39.868000000000002</v>
      </c>
      <c r="J35">
        <v>33.979999999999997</v>
      </c>
      <c r="K35">
        <v>1491.2349999999999</v>
      </c>
      <c r="L35">
        <v>2656.2510000000002</v>
      </c>
      <c r="M35">
        <v>2435.7350000000001</v>
      </c>
      <c r="N35">
        <v>78.345854786172112</v>
      </c>
      <c r="O35">
        <v>66.626141266178394</v>
      </c>
      <c r="P35">
        <v>71.681430253090056</v>
      </c>
      <c r="Q35">
        <v>72.217808768480197</v>
      </c>
      <c r="R35">
        <v>2194.4069999999997</v>
      </c>
    </row>
    <row r="36" spans="1:18" x14ac:dyDescent="0.2">
      <c r="A36" s="2">
        <v>42683</v>
      </c>
      <c r="B36" t="s">
        <v>7</v>
      </c>
      <c r="C36" t="s">
        <v>55</v>
      </c>
      <c r="D36" t="s">
        <v>60</v>
      </c>
      <c r="E36" t="s">
        <v>17</v>
      </c>
      <c r="F36" t="s">
        <v>12</v>
      </c>
      <c r="G36">
        <v>2</v>
      </c>
      <c r="H36">
        <v>20.116</v>
      </c>
      <c r="I36">
        <v>22.012</v>
      </c>
      <c r="J36">
        <v>22.966000000000001</v>
      </c>
      <c r="K36">
        <v>2120.654</v>
      </c>
      <c r="L36">
        <v>2121.14</v>
      </c>
      <c r="M36">
        <v>1933.896</v>
      </c>
      <c r="N36">
        <v>105.42125671107576</v>
      </c>
      <c r="O36">
        <v>96.362892967472277</v>
      </c>
      <c r="P36">
        <v>84.206914569363406</v>
      </c>
      <c r="Q36">
        <v>95.330354749303808</v>
      </c>
      <c r="R36">
        <v>2058.563333333333</v>
      </c>
    </row>
    <row r="37" spans="1:18" x14ac:dyDescent="0.2">
      <c r="A37" s="2">
        <v>42683</v>
      </c>
      <c r="B37" t="s">
        <v>7</v>
      </c>
      <c r="C37" t="s">
        <v>55</v>
      </c>
      <c r="D37" t="s">
        <v>60</v>
      </c>
      <c r="E37" t="s">
        <v>17</v>
      </c>
      <c r="F37" t="s">
        <v>12</v>
      </c>
      <c r="G37">
        <v>3</v>
      </c>
      <c r="H37">
        <v>23.878</v>
      </c>
      <c r="I37">
        <v>23.108000000000001</v>
      </c>
      <c r="J37">
        <v>19.942</v>
      </c>
      <c r="K37">
        <v>2145.587</v>
      </c>
      <c r="L37">
        <v>1762.761</v>
      </c>
      <c r="M37">
        <v>1756.192</v>
      </c>
      <c r="N37">
        <v>89.85622748973951</v>
      </c>
      <c r="O37">
        <v>76.283581443655876</v>
      </c>
      <c r="P37">
        <v>88.064988466553004</v>
      </c>
      <c r="Q37">
        <v>84.734932466649468</v>
      </c>
      <c r="R37">
        <v>1888.18</v>
      </c>
    </row>
    <row r="38" spans="1:18" x14ac:dyDescent="0.2">
      <c r="A38" s="2">
        <v>42683</v>
      </c>
      <c r="B38" t="s">
        <v>7</v>
      </c>
      <c r="C38" t="s">
        <v>55</v>
      </c>
      <c r="D38" t="s">
        <v>60</v>
      </c>
      <c r="E38" t="s">
        <v>17</v>
      </c>
      <c r="F38" t="s">
        <v>15</v>
      </c>
      <c r="G38">
        <v>1</v>
      </c>
      <c r="H38">
        <v>11.698</v>
      </c>
      <c r="I38">
        <v>11.08</v>
      </c>
      <c r="J38">
        <v>9.2799999999999994</v>
      </c>
      <c r="K38">
        <v>1201.117</v>
      </c>
      <c r="L38">
        <v>931.24699999999996</v>
      </c>
      <c r="M38">
        <v>994.024</v>
      </c>
      <c r="N38">
        <v>102.67712429475124</v>
      </c>
      <c r="O38">
        <v>84.047563176895309</v>
      </c>
      <c r="P38">
        <v>107.1146551724138</v>
      </c>
      <c r="Q38">
        <v>97.946447548020117</v>
      </c>
      <c r="R38">
        <v>1042.1293333333333</v>
      </c>
    </row>
    <row r="39" spans="1:18" x14ac:dyDescent="0.2">
      <c r="A39" s="2">
        <v>42683</v>
      </c>
      <c r="B39" t="s">
        <v>7</v>
      </c>
      <c r="C39" t="s">
        <v>55</v>
      </c>
      <c r="D39" t="s">
        <v>60</v>
      </c>
      <c r="E39" t="s">
        <v>17</v>
      </c>
      <c r="F39" t="s">
        <v>15</v>
      </c>
      <c r="G39">
        <v>2</v>
      </c>
      <c r="H39">
        <v>13.848000000000001</v>
      </c>
      <c r="I39">
        <v>12.286</v>
      </c>
      <c r="J39">
        <v>18.661999999999999</v>
      </c>
      <c r="K39">
        <v>1085.617</v>
      </c>
      <c r="L39">
        <v>1099.5550000000001</v>
      </c>
      <c r="M39">
        <v>1592.8820000000001</v>
      </c>
      <c r="N39">
        <v>78.395219526285373</v>
      </c>
      <c r="O39">
        <v>89.496581474849435</v>
      </c>
      <c r="P39">
        <v>85.354302861429645</v>
      </c>
      <c r="Q39">
        <v>84.415367954188142</v>
      </c>
      <c r="R39">
        <v>1259.3513333333333</v>
      </c>
    </row>
    <row r="40" spans="1:18" x14ac:dyDescent="0.2">
      <c r="A40" s="2">
        <v>42683</v>
      </c>
      <c r="B40" t="s">
        <v>7</v>
      </c>
      <c r="C40" t="s">
        <v>55</v>
      </c>
      <c r="D40" t="s">
        <v>60</v>
      </c>
      <c r="E40" t="s">
        <v>17</v>
      </c>
      <c r="F40" t="s">
        <v>15</v>
      </c>
      <c r="G40">
        <v>3</v>
      </c>
      <c r="H40">
        <v>4.4059999999999997</v>
      </c>
      <c r="I40">
        <v>4.5979999999999999</v>
      </c>
      <c r="J40">
        <v>8.1159999999999997</v>
      </c>
      <c r="K40">
        <v>542.39499999999998</v>
      </c>
      <c r="L40">
        <v>607.85500000000002</v>
      </c>
      <c r="M40">
        <v>894.46100000000001</v>
      </c>
      <c r="N40">
        <v>123.10372219700409</v>
      </c>
      <c r="O40">
        <v>132.19986950848195</v>
      </c>
      <c r="P40">
        <v>110.20958600295712</v>
      </c>
      <c r="Q40">
        <v>121.83772590281438</v>
      </c>
      <c r="R40">
        <v>681.57033333333334</v>
      </c>
    </row>
    <row r="41" spans="1:18" x14ac:dyDescent="0.2">
      <c r="A41" s="2">
        <v>42683</v>
      </c>
      <c r="B41" t="s">
        <v>7</v>
      </c>
      <c r="C41" t="s">
        <v>55</v>
      </c>
      <c r="D41" t="s">
        <v>58</v>
      </c>
      <c r="E41" t="s">
        <v>29</v>
      </c>
      <c r="F41" t="s">
        <v>11</v>
      </c>
      <c r="G41">
        <v>1</v>
      </c>
      <c r="H41">
        <v>6.3319999999999999</v>
      </c>
      <c r="I41">
        <v>6.7779999999999996</v>
      </c>
      <c r="J41">
        <v>4.8620000000000001</v>
      </c>
      <c r="K41">
        <f>556.818+217.203</f>
        <v>774.02099999999996</v>
      </c>
      <c r="L41">
        <f>533.169+253.047</f>
        <v>786.21600000000001</v>
      </c>
      <c r="M41">
        <f>164.995+361.035</f>
        <v>526.03</v>
      </c>
      <c r="N41">
        <v>122.23957675300063</v>
      </c>
      <c r="O41">
        <v>115.99527884331663</v>
      </c>
      <c r="P41">
        <v>108.19210201563142</v>
      </c>
      <c r="Q41">
        <v>115.47565253731624</v>
      </c>
      <c r="R41">
        <v>695.42233333333331</v>
      </c>
    </row>
    <row r="42" spans="1:18" x14ac:dyDescent="0.2">
      <c r="A42" s="2">
        <v>42683</v>
      </c>
      <c r="B42" t="s">
        <v>7</v>
      </c>
      <c r="C42" t="s">
        <v>55</v>
      </c>
      <c r="D42" t="s">
        <v>58</v>
      </c>
      <c r="E42" t="s">
        <v>29</v>
      </c>
      <c r="F42" t="s">
        <v>11</v>
      </c>
      <c r="G42">
        <v>2</v>
      </c>
      <c r="H42">
        <v>6.9859999999999998</v>
      </c>
      <c r="I42">
        <v>8.766</v>
      </c>
      <c r="J42">
        <v>11.35</v>
      </c>
      <c r="K42">
        <v>1000.535</v>
      </c>
      <c r="L42">
        <v>1188.921</v>
      </c>
      <c r="M42">
        <v>1123.7170000000001</v>
      </c>
      <c r="N42">
        <v>143.22001145147439</v>
      </c>
      <c r="O42">
        <v>135.62867898699523</v>
      </c>
      <c r="P42">
        <v>99.005903083700446</v>
      </c>
      <c r="Q42">
        <v>125.95153117405668</v>
      </c>
      <c r="R42">
        <v>1104.3910000000001</v>
      </c>
    </row>
    <row r="43" spans="1:18" x14ac:dyDescent="0.2">
      <c r="A43" s="2">
        <v>42683</v>
      </c>
      <c r="B43" t="s">
        <v>7</v>
      </c>
      <c r="C43" t="s">
        <v>55</v>
      </c>
      <c r="D43" t="s">
        <v>58</v>
      </c>
      <c r="E43" t="s">
        <v>29</v>
      </c>
      <c r="F43" t="s">
        <v>11</v>
      </c>
      <c r="G43">
        <v>3</v>
      </c>
      <c r="H43">
        <v>8.5679999999999996</v>
      </c>
      <c r="I43">
        <v>8.6300000000000008</v>
      </c>
      <c r="J43">
        <v>9.782</v>
      </c>
      <c r="K43">
        <v>887.178</v>
      </c>
      <c r="L43">
        <v>891.91899999999998</v>
      </c>
      <c r="M43">
        <f>551.991+256.503</f>
        <v>808.49399999999991</v>
      </c>
      <c r="N43">
        <v>103.54551820728292</v>
      </c>
      <c r="O43">
        <v>103.35098493626882</v>
      </c>
      <c r="P43">
        <v>82.651196074422401</v>
      </c>
      <c r="Q43">
        <v>96.515899739324709</v>
      </c>
      <c r="R43">
        <v>862.53033333333326</v>
      </c>
    </row>
    <row r="44" spans="1:18" x14ac:dyDescent="0.2">
      <c r="A44" s="2">
        <v>42683</v>
      </c>
      <c r="B44" t="s">
        <v>7</v>
      </c>
      <c r="C44" t="s">
        <v>55</v>
      </c>
      <c r="D44" t="s">
        <v>58</v>
      </c>
      <c r="E44" t="s">
        <v>29</v>
      </c>
      <c r="F44" t="s">
        <v>12</v>
      </c>
      <c r="G44">
        <v>1</v>
      </c>
      <c r="H44">
        <v>12.23</v>
      </c>
      <c r="I44">
        <v>11.352</v>
      </c>
      <c r="J44">
        <v>14.481999999999999</v>
      </c>
      <c r="K44">
        <v>1278.4590000000001</v>
      </c>
      <c r="L44">
        <v>1192.72</v>
      </c>
      <c r="M44">
        <v>1520.9949999999999</v>
      </c>
      <c r="N44">
        <v>104.53466884709731</v>
      </c>
      <c r="O44">
        <v>105.06694855532065</v>
      </c>
      <c r="P44">
        <v>105.02658472586658</v>
      </c>
      <c r="Q44">
        <v>104.87606737609485</v>
      </c>
      <c r="R44">
        <v>1330.7246666666667</v>
      </c>
    </row>
    <row r="45" spans="1:18" x14ac:dyDescent="0.2">
      <c r="A45" s="2">
        <v>42683</v>
      </c>
      <c r="B45" t="s">
        <v>7</v>
      </c>
      <c r="C45" t="s">
        <v>55</v>
      </c>
      <c r="D45" t="s">
        <v>58</v>
      </c>
      <c r="E45" t="s">
        <v>29</v>
      </c>
      <c r="F45" t="s">
        <v>12</v>
      </c>
      <c r="G45">
        <v>2</v>
      </c>
      <c r="H45">
        <v>18.97</v>
      </c>
      <c r="I45">
        <v>23.835999999999999</v>
      </c>
      <c r="J45">
        <v>19.821999999999999</v>
      </c>
      <c r="K45">
        <v>1561.751</v>
      </c>
      <c r="L45">
        <v>1802.8889999999999</v>
      </c>
      <c r="M45">
        <v>1684.248</v>
      </c>
      <c r="N45">
        <v>82.327411702688465</v>
      </c>
      <c r="O45">
        <v>75.637229400906193</v>
      </c>
      <c r="P45">
        <v>84.96862072444759</v>
      </c>
      <c r="Q45">
        <v>80.977753942680749</v>
      </c>
      <c r="R45">
        <v>1682.9626666666666</v>
      </c>
    </row>
    <row r="46" spans="1:18" x14ac:dyDescent="0.2">
      <c r="A46" s="2">
        <v>42683</v>
      </c>
      <c r="B46" t="s">
        <v>7</v>
      </c>
      <c r="C46" t="s">
        <v>55</v>
      </c>
      <c r="D46" t="s">
        <v>58</v>
      </c>
      <c r="E46" t="s">
        <v>29</v>
      </c>
      <c r="F46" t="s">
        <v>12</v>
      </c>
      <c r="G46">
        <v>3</v>
      </c>
      <c r="H46">
        <v>33.64</v>
      </c>
      <c r="I46">
        <v>24.526</v>
      </c>
      <c r="J46">
        <v>34.247999999999998</v>
      </c>
      <c r="K46">
        <v>3005.6329999999998</v>
      </c>
      <c r="L46">
        <v>2690.3240000000001</v>
      </c>
      <c r="M46">
        <v>3171.1129999999998</v>
      </c>
      <c r="N46">
        <v>89.346997621878714</v>
      </c>
      <c r="O46">
        <v>109.69273424121342</v>
      </c>
      <c r="P46">
        <v>92.592647745853768</v>
      </c>
      <c r="Q46">
        <v>97.210793202981961</v>
      </c>
      <c r="R46">
        <v>2955.69</v>
      </c>
    </row>
    <row r="47" spans="1:18" x14ac:dyDescent="0.2">
      <c r="A47" s="2">
        <v>42683</v>
      </c>
      <c r="B47" t="s">
        <v>7</v>
      </c>
      <c r="C47" t="s">
        <v>55</v>
      </c>
      <c r="D47" t="s">
        <v>58</v>
      </c>
      <c r="E47" t="s">
        <v>29</v>
      </c>
      <c r="F47" t="s">
        <v>14</v>
      </c>
      <c r="G47">
        <v>1</v>
      </c>
      <c r="H47">
        <v>103.12</v>
      </c>
      <c r="I47">
        <v>99.7</v>
      </c>
      <c r="J47">
        <v>97.21</v>
      </c>
      <c r="K47">
        <v>7010.6880000000001</v>
      </c>
      <c r="L47">
        <v>6836.7250000000004</v>
      </c>
      <c r="M47">
        <v>6137.5039999999999</v>
      </c>
      <c r="N47">
        <v>67.985725368502713</v>
      </c>
      <c r="O47">
        <v>68.572968906720163</v>
      </c>
      <c r="P47">
        <v>63.136549737681314</v>
      </c>
      <c r="Q47">
        <v>66.565081337634737</v>
      </c>
      <c r="R47">
        <v>6661.6390000000001</v>
      </c>
    </row>
    <row r="48" spans="1:18" x14ac:dyDescent="0.2">
      <c r="A48" s="2">
        <v>42683</v>
      </c>
      <c r="B48" t="s">
        <v>7</v>
      </c>
      <c r="C48" t="s">
        <v>55</v>
      </c>
      <c r="D48" t="s">
        <v>59</v>
      </c>
      <c r="E48" t="s">
        <v>26</v>
      </c>
      <c r="F48" t="s">
        <v>11</v>
      </c>
      <c r="G48">
        <v>1</v>
      </c>
      <c r="H48">
        <v>7.798</v>
      </c>
      <c r="I48">
        <v>10.112</v>
      </c>
      <c r="J48">
        <v>12.593999999999999</v>
      </c>
      <c r="K48">
        <f>353.295+336.444+330.332</f>
        <v>1020.071</v>
      </c>
      <c r="L48">
        <f>329.218+360.635+375.858</f>
        <v>1065.711</v>
      </c>
      <c r="M48">
        <f>349.839+386.168+361.692</f>
        <v>1097.6990000000001</v>
      </c>
      <c r="N48">
        <v>130.81187483970248</v>
      </c>
      <c r="O48">
        <v>105.39072389240506</v>
      </c>
      <c r="P48">
        <v>87.160473241225986</v>
      </c>
      <c r="Q48">
        <v>107.78769065777784</v>
      </c>
      <c r="R48">
        <v>1061.1603333333335</v>
      </c>
    </row>
    <row r="49" spans="1:18" x14ac:dyDescent="0.2">
      <c r="A49" s="2">
        <v>42683</v>
      </c>
      <c r="B49" t="s">
        <v>7</v>
      </c>
      <c r="C49" t="s">
        <v>55</v>
      </c>
      <c r="D49" t="s">
        <v>59</v>
      </c>
      <c r="E49" t="s">
        <v>26</v>
      </c>
      <c r="F49" t="s">
        <v>11</v>
      </c>
      <c r="G49">
        <v>2</v>
      </c>
      <c r="H49">
        <v>9.7059999999999995</v>
      </c>
      <c r="I49">
        <v>10.416</v>
      </c>
      <c r="J49">
        <v>13.462</v>
      </c>
      <c r="K49">
        <f>800.354+396.393</f>
        <v>1196.7470000000001</v>
      </c>
      <c r="L49">
        <f>407.988+832.513</f>
        <v>1240.501</v>
      </c>
      <c r="M49">
        <v>1569.0909999999999</v>
      </c>
      <c r="N49">
        <v>123.29971151864827</v>
      </c>
      <c r="O49">
        <v>119.09571812596006</v>
      </c>
      <c r="P49">
        <v>116.55704947258951</v>
      </c>
      <c r="Q49">
        <v>119.65082637239929</v>
      </c>
      <c r="R49">
        <v>1335.4463333333333</v>
      </c>
    </row>
    <row r="50" spans="1:18" x14ac:dyDescent="0.2">
      <c r="A50" s="2">
        <v>42683</v>
      </c>
      <c r="B50" t="s">
        <v>7</v>
      </c>
      <c r="C50" t="s">
        <v>55</v>
      </c>
      <c r="D50" t="s">
        <v>59</v>
      </c>
      <c r="E50" t="s">
        <v>26</v>
      </c>
      <c r="F50" t="s">
        <v>11</v>
      </c>
      <c r="G50">
        <v>3</v>
      </c>
      <c r="H50">
        <v>17.372</v>
      </c>
      <c r="I50">
        <v>20.597999999999999</v>
      </c>
      <c r="J50">
        <v>14.098000000000001</v>
      </c>
      <c r="K50">
        <f>1465.588+755.257</f>
        <v>2220.8449999999998</v>
      </c>
      <c r="L50">
        <f>1615.56+797.212</f>
        <v>2412.7719999999999</v>
      </c>
      <c r="M50">
        <f>479.361+483.56+516.404</f>
        <v>1479.325</v>
      </c>
      <c r="N50">
        <v>127.84049044439327</v>
      </c>
      <c r="O50">
        <v>117.13622681813769</v>
      </c>
      <c r="P50">
        <v>104.93155057454958</v>
      </c>
      <c r="Q50">
        <v>116.63608927902685</v>
      </c>
      <c r="R50">
        <v>2037.6473333333333</v>
      </c>
    </row>
    <row r="51" spans="1:18" x14ac:dyDescent="0.2">
      <c r="A51" s="2">
        <v>42683</v>
      </c>
      <c r="B51" t="s">
        <v>7</v>
      </c>
      <c r="C51" t="s">
        <v>55</v>
      </c>
      <c r="D51" t="s">
        <v>59</v>
      </c>
      <c r="E51" t="s">
        <v>26</v>
      </c>
      <c r="F51" t="s">
        <v>12</v>
      </c>
      <c r="G51">
        <v>1</v>
      </c>
      <c r="H51">
        <v>34.868000000000002</v>
      </c>
      <c r="I51">
        <v>25.454000000000001</v>
      </c>
      <c r="J51">
        <v>21.196000000000002</v>
      </c>
      <c r="K51">
        <v>2772.95</v>
      </c>
      <c r="L51">
        <v>2047.1959999999999</v>
      </c>
      <c r="M51">
        <v>2024.1189999999999</v>
      </c>
      <c r="N51">
        <v>79.527073534472862</v>
      </c>
      <c r="O51">
        <v>80.427280584583954</v>
      </c>
      <c r="P51">
        <v>95.495329307416483</v>
      </c>
      <c r="Q51">
        <v>85.149894475491095</v>
      </c>
      <c r="R51">
        <v>2281.4216666666666</v>
      </c>
    </row>
    <row r="52" spans="1:18" x14ac:dyDescent="0.2">
      <c r="A52" s="2">
        <v>42683</v>
      </c>
      <c r="B52" t="s">
        <v>7</v>
      </c>
      <c r="C52" t="s">
        <v>55</v>
      </c>
      <c r="D52" t="s">
        <v>59</v>
      </c>
      <c r="E52" t="s">
        <v>26</v>
      </c>
      <c r="F52" t="s">
        <v>12</v>
      </c>
      <c r="G52">
        <v>2</v>
      </c>
      <c r="H52">
        <v>33.956000000000003</v>
      </c>
      <c r="I52">
        <v>54.875999999999998</v>
      </c>
      <c r="J52">
        <v>46.597999999999999</v>
      </c>
      <c r="K52">
        <v>2189.913</v>
      </c>
      <c r="L52">
        <v>3353.4160000000002</v>
      </c>
      <c r="M52">
        <v>3061.7829999999999</v>
      </c>
      <c r="N52">
        <v>64.492666980798674</v>
      </c>
      <c r="O52">
        <v>61.108972957212629</v>
      </c>
      <c r="P52">
        <v>65.706317867719648</v>
      </c>
      <c r="Q52">
        <v>63.769319268576986</v>
      </c>
      <c r="R52">
        <v>2868.3706666666662</v>
      </c>
    </row>
    <row r="53" spans="1:18" x14ac:dyDescent="0.2">
      <c r="A53" s="2">
        <v>42683</v>
      </c>
      <c r="B53" t="s">
        <v>7</v>
      </c>
      <c r="C53" t="s">
        <v>55</v>
      </c>
      <c r="D53" t="s">
        <v>59</v>
      </c>
      <c r="E53" t="s">
        <v>26</v>
      </c>
      <c r="F53" t="s">
        <v>12</v>
      </c>
      <c r="G53">
        <v>3</v>
      </c>
      <c r="H53">
        <v>37.44</v>
      </c>
      <c r="I53">
        <v>37.21</v>
      </c>
      <c r="J53">
        <v>33.423999999999999</v>
      </c>
      <c r="K53">
        <v>2481.86</v>
      </c>
      <c r="L53">
        <v>2496.1689999999999</v>
      </c>
      <c r="M53">
        <v>2319.0360000000001</v>
      </c>
      <c r="N53">
        <v>66.288995726495727</v>
      </c>
      <c r="O53">
        <v>67.083284063423804</v>
      </c>
      <c r="P53">
        <v>69.382359980852087</v>
      </c>
      <c r="Q53">
        <v>67.584879923590549</v>
      </c>
      <c r="R53">
        <v>2432.355</v>
      </c>
    </row>
    <row r="54" spans="1:18" x14ac:dyDescent="0.2">
      <c r="A54" s="2">
        <v>42683</v>
      </c>
      <c r="B54" t="s">
        <v>7</v>
      </c>
      <c r="C54" t="s">
        <v>55</v>
      </c>
      <c r="D54" t="s">
        <v>56</v>
      </c>
      <c r="E54" t="s">
        <v>22</v>
      </c>
      <c r="F54" t="s">
        <v>11</v>
      </c>
      <c r="G54">
        <v>1</v>
      </c>
      <c r="H54">
        <v>13.132</v>
      </c>
      <c r="I54">
        <v>14.02</v>
      </c>
      <c r="J54">
        <v>8.9160000000000004</v>
      </c>
      <c r="K54">
        <f>511.149+1052.459</f>
        <v>1563.6080000000002</v>
      </c>
      <c r="L54">
        <f>604.999+1154.191</f>
        <v>1759.19</v>
      </c>
      <c r="M54">
        <f>739.52+392.309</f>
        <v>1131.829</v>
      </c>
      <c r="N54">
        <v>119.06853487663724</v>
      </c>
      <c r="O54">
        <v>125.4771754636234</v>
      </c>
      <c r="P54">
        <v>126.94358456707043</v>
      </c>
      <c r="Q54">
        <v>123.82976496911037</v>
      </c>
      <c r="R54">
        <v>1484.8756666666668</v>
      </c>
    </row>
    <row r="55" spans="1:18" x14ac:dyDescent="0.2">
      <c r="A55" s="2">
        <v>42683</v>
      </c>
      <c r="B55" t="s">
        <v>7</v>
      </c>
      <c r="C55" t="s">
        <v>55</v>
      </c>
      <c r="D55" t="s">
        <v>56</v>
      </c>
      <c r="E55" t="s">
        <v>22</v>
      </c>
      <c r="F55" t="s">
        <v>11</v>
      </c>
      <c r="G55">
        <v>2</v>
      </c>
      <c r="H55">
        <v>9.5960000000000001</v>
      </c>
      <c r="I55">
        <v>6.2539999999999996</v>
      </c>
      <c r="J55">
        <v>2.93</v>
      </c>
      <c r="K55">
        <f>661.292+341.442</f>
        <v>1002.734</v>
      </c>
      <c r="L55">
        <f>482.189+173.477</f>
        <v>655.66600000000005</v>
      </c>
      <c r="M55">
        <f>198.125+89.909</f>
        <v>288.03399999999999</v>
      </c>
      <c r="N55">
        <v>104.49499791579825</v>
      </c>
      <c r="O55">
        <v>104.83946274384395</v>
      </c>
      <c r="P55">
        <v>98.305119453924902</v>
      </c>
      <c r="Q55">
        <v>102.54652670452238</v>
      </c>
      <c r="R55">
        <v>648.81133333333344</v>
      </c>
    </row>
    <row r="56" spans="1:18" x14ac:dyDescent="0.2">
      <c r="A56" s="2">
        <v>42683</v>
      </c>
      <c r="B56" t="s">
        <v>7</v>
      </c>
      <c r="C56" t="s">
        <v>55</v>
      </c>
      <c r="D56" t="s">
        <v>56</v>
      </c>
      <c r="E56" t="s">
        <v>22</v>
      </c>
      <c r="F56" t="s">
        <v>11</v>
      </c>
      <c r="G56">
        <v>3</v>
      </c>
      <c r="H56">
        <v>13.202</v>
      </c>
      <c r="I56">
        <v>13.896000000000001</v>
      </c>
      <c r="J56">
        <v>7.1539999999999999</v>
      </c>
      <c r="K56">
        <v>1220.1379999999999</v>
      </c>
      <c r="L56">
        <f>863.016+427.867</f>
        <v>1290.883</v>
      </c>
      <c r="M56">
        <f>391.195+208.093</f>
        <v>599.28800000000001</v>
      </c>
      <c r="N56">
        <v>92.420693834267524</v>
      </c>
      <c r="O56">
        <v>92.896013241220487</v>
      </c>
      <c r="P56">
        <v>83.769639362594361</v>
      </c>
      <c r="Q56">
        <v>89.695448812694124</v>
      </c>
      <c r="R56">
        <v>1036.7696666666666</v>
      </c>
    </row>
    <row r="57" spans="1:18" x14ac:dyDescent="0.2">
      <c r="A57" s="2">
        <v>42683</v>
      </c>
      <c r="B57" t="s">
        <v>7</v>
      </c>
      <c r="C57" t="s">
        <v>55</v>
      </c>
      <c r="D57" t="s">
        <v>56</v>
      </c>
      <c r="E57" t="s">
        <v>22</v>
      </c>
      <c r="F57" t="s">
        <v>12</v>
      </c>
      <c r="G57">
        <v>1</v>
      </c>
      <c r="H57">
        <v>17.756</v>
      </c>
      <c r="I57">
        <v>23.515999999999998</v>
      </c>
      <c r="J57">
        <v>18.283999999999999</v>
      </c>
      <c r="K57">
        <v>1208.7139999999999</v>
      </c>
      <c r="L57">
        <v>1423.8040000000001</v>
      </c>
      <c r="M57">
        <v>1280.915</v>
      </c>
      <c r="N57">
        <v>68.073552601937365</v>
      </c>
      <c r="O57">
        <v>60.546181323354318</v>
      </c>
      <c r="P57">
        <v>70.056606869394003</v>
      </c>
      <c r="Q57">
        <v>66.225446931561905</v>
      </c>
      <c r="R57">
        <v>1304.4776666666667</v>
      </c>
    </row>
    <row r="58" spans="1:18" x14ac:dyDescent="0.2">
      <c r="A58" s="2">
        <v>42683</v>
      </c>
      <c r="B58" t="s">
        <v>7</v>
      </c>
      <c r="C58" t="s">
        <v>55</v>
      </c>
      <c r="D58" t="s">
        <v>56</v>
      </c>
      <c r="E58" t="s">
        <v>22</v>
      </c>
      <c r="F58" t="s">
        <v>12</v>
      </c>
      <c r="G58">
        <v>2</v>
      </c>
      <c r="H58">
        <v>22.846</v>
      </c>
      <c r="I58">
        <v>21.922000000000001</v>
      </c>
      <c r="J58">
        <v>16.504000000000001</v>
      </c>
      <c r="K58">
        <v>1171.7280000000001</v>
      </c>
      <c r="L58">
        <v>1367.425</v>
      </c>
      <c r="M58">
        <v>1418.1489999999999</v>
      </c>
      <c r="N58">
        <v>51.288102950188218</v>
      </c>
      <c r="O58">
        <v>62.376836055104455</v>
      </c>
      <c r="P58">
        <v>85.927593310712538</v>
      </c>
      <c r="Q58">
        <v>66.530844105335063</v>
      </c>
      <c r="R58">
        <v>1319.1006666666667</v>
      </c>
    </row>
    <row r="59" spans="1:18" x14ac:dyDescent="0.2">
      <c r="A59" s="2">
        <v>42683</v>
      </c>
      <c r="B59" t="s">
        <v>7</v>
      </c>
      <c r="C59" t="s">
        <v>55</v>
      </c>
      <c r="D59" t="s">
        <v>56</v>
      </c>
      <c r="E59" t="s">
        <v>22</v>
      </c>
      <c r="F59" t="s">
        <v>12</v>
      </c>
      <c r="G59">
        <v>3</v>
      </c>
      <c r="H59">
        <v>32.073999999999998</v>
      </c>
      <c r="I59">
        <v>37.31</v>
      </c>
      <c r="J59">
        <v>31.033999999999999</v>
      </c>
      <c r="K59">
        <v>1656.63</v>
      </c>
      <c r="L59">
        <v>2118.9119999999998</v>
      </c>
      <c r="M59">
        <v>2015.1510000000001</v>
      </c>
      <c r="N59">
        <v>51.650246305418726</v>
      </c>
      <c r="O59">
        <v>56.792066470115245</v>
      </c>
      <c r="P59">
        <v>64.93365341238642</v>
      </c>
      <c r="Q59">
        <v>57.791988729306787</v>
      </c>
      <c r="R59">
        <v>1930.231</v>
      </c>
    </row>
    <row r="60" spans="1:18" x14ac:dyDescent="0.2">
      <c r="A60" s="2">
        <v>42683</v>
      </c>
      <c r="B60" t="s">
        <v>7</v>
      </c>
      <c r="C60" t="s">
        <v>55</v>
      </c>
      <c r="D60" t="s">
        <v>57</v>
      </c>
      <c r="E60" t="s">
        <v>17</v>
      </c>
      <c r="F60" t="s">
        <v>11</v>
      </c>
      <c r="G60">
        <v>1</v>
      </c>
      <c r="H60">
        <v>11.974</v>
      </c>
      <c r="I60">
        <v>15.862</v>
      </c>
      <c r="J60">
        <v>25.687999999999999</v>
      </c>
      <c r="K60">
        <f>393.651+883.037</f>
        <v>1276.6880000000001</v>
      </c>
      <c r="L60">
        <f>1549.156</f>
        <v>1549.1559999999999</v>
      </c>
      <c r="M60">
        <f>671.003+823.203+805.009</f>
        <v>2299.2150000000001</v>
      </c>
      <c r="N60">
        <v>106.62168030733255</v>
      </c>
      <c r="O60">
        <v>97.664607237422771</v>
      </c>
      <c r="P60">
        <v>89.505411086888827</v>
      </c>
      <c r="Q60">
        <v>97.930566210548065</v>
      </c>
      <c r="R60">
        <v>1708.3530000000001</v>
      </c>
    </row>
    <row r="61" spans="1:18" x14ac:dyDescent="0.2">
      <c r="A61" s="2">
        <v>42683</v>
      </c>
      <c r="B61" t="s">
        <v>7</v>
      </c>
      <c r="C61" t="s">
        <v>55</v>
      </c>
      <c r="D61" t="s">
        <v>57</v>
      </c>
      <c r="E61" t="s">
        <v>17</v>
      </c>
      <c r="F61" t="s">
        <v>11</v>
      </c>
      <c r="G61">
        <v>2</v>
      </c>
      <c r="H61">
        <v>17.852</v>
      </c>
      <c r="I61">
        <v>15.768000000000001</v>
      </c>
      <c r="J61">
        <v>14.318</v>
      </c>
      <c r="K61">
        <v>1956.288</v>
      </c>
      <c r="L61">
        <f>485.416+493.699+504.837</f>
        <v>1483.952</v>
      </c>
      <c r="M61">
        <v>1621.729</v>
      </c>
      <c r="N61">
        <v>109.58368810217343</v>
      </c>
      <c r="O61">
        <v>94.111618467782847</v>
      </c>
      <c r="P61">
        <v>113.26505098477442</v>
      </c>
      <c r="Q61">
        <v>105.65345251824357</v>
      </c>
      <c r="R61">
        <v>1687.3230000000001</v>
      </c>
    </row>
    <row r="62" spans="1:18" x14ac:dyDescent="0.2">
      <c r="A62" s="2">
        <v>42683</v>
      </c>
      <c r="B62" t="s">
        <v>7</v>
      </c>
      <c r="C62" t="s">
        <v>55</v>
      </c>
      <c r="D62" t="s">
        <v>57</v>
      </c>
      <c r="E62" t="s">
        <v>17</v>
      </c>
      <c r="F62" t="s">
        <v>11</v>
      </c>
      <c r="G62">
        <v>3</v>
      </c>
      <c r="H62">
        <v>6.444</v>
      </c>
      <c r="I62">
        <v>7.202</v>
      </c>
      <c r="J62">
        <v>7.4720000000000004</v>
      </c>
      <c r="K62">
        <f>481.104+226</f>
        <v>707.10400000000004</v>
      </c>
      <c r="L62">
        <v>787.673</v>
      </c>
      <c r="M62">
        <f>294.031+548.335</f>
        <v>842.36599999999999</v>
      </c>
      <c r="N62">
        <v>109.73060211049038</v>
      </c>
      <c r="O62">
        <v>109.36864759788948</v>
      </c>
      <c r="P62">
        <v>112.73634903640256</v>
      </c>
      <c r="Q62">
        <v>110.61186624826081</v>
      </c>
      <c r="R62">
        <v>779.04766666666671</v>
      </c>
    </row>
    <row r="63" spans="1:18" x14ac:dyDescent="0.2">
      <c r="A63" s="2">
        <v>42683</v>
      </c>
      <c r="B63" t="s">
        <v>7</v>
      </c>
      <c r="C63" t="s">
        <v>55</v>
      </c>
      <c r="D63" t="s">
        <v>57</v>
      </c>
      <c r="E63" t="s">
        <v>17</v>
      </c>
      <c r="F63" t="s">
        <v>12</v>
      </c>
      <c r="G63">
        <v>1</v>
      </c>
      <c r="H63">
        <v>28.731999999999999</v>
      </c>
      <c r="I63">
        <v>25.463999999999999</v>
      </c>
      <c r="J63">
        <v>40.386000000000003</v>
      </c>
      <c r="K63">
        <f>1387.303+414.672+501.124</f>
        <v>2303.0990000000002</v>
      </c>
      <c r="L63">
        <v>1955.8879999999999</v>
      </c>
      <c r="M63">
        <v>3093.3139999999999</v>
      </c>
      <c r="N63">
        <v>80.157977168314076</v>
      </c>
      <c r="O63">
        <v>76.809927741124724</v>
      </c>
      <c r="P63">
        <v>76.593720596246214</v>
      </c>
      <c r="Q63">
        <v>77.853875168561672</v>
      </c>
      <c r="R63">
        <v>2450.7669999999998</v>
      </c>
    </row>
    <row r="64" spans="1:18" x14ac:dyDescent="0.2">
      <c r="A64" s="2">
        <v>42683</v>
      </c>
      <c r="B64" t="s">
        <v>7</v>
      </c>
      <c r="C64" t="s">
        <v>55</v>
      </c>
      <c r="D64" t="s">
        <v>57</v>
      </c>
      <c r="E64" t="s">
        <v>17</v>
      </c>
      <c r="F64" t="s">
        <v>12</v>
      </c>
      <c r="G64">
        <v>2</v>
      </c>
      <c r="H64">
        <v>31.818000000000001</v>
      </c>
      <c r="I64">
        <v>27.738</v>
      </c>
      <c r="J64">
        <v>35.655999999999999</v>
      </c>
      <c r="K64">
        <v>1918.816</v>
      </c>
      <c r="L64">
        <v>1670.9960000000001</v>
      </c>
      <c r="M64">
        <v>1878.6030000000001</v>
      </c>
      <c r="N64">
        <v>60.305990319944684</v>
      </c>
      <c r="O64">
        <v>60.242122719734667</v>
      </c>
      <c r="P64">
        <v>52.686868970159303</v>
      </c>
      <c r="Q64">
        <v>57.744994003279551</v>
      </c>
      <c r="R64">
        <v>1822.8050000000001</v>
      </c>
    </row>
    <row r="65" spans="1:18" x14ac:dyDescent="0.2">
      <c r="A65" s="2">
        <v>42683</v>
      </c>
      <c r="B65" t="s">
        <v>7</v>
      </c>
      <c r="C65" t="s">
        <v>55</v>
      </c>
      <c r="D65" t="s">
        <v>57</v>
      </c>
      <c r="E65" t="s">
        <v>17</v>
      </c>
      <c r="F65" t="s">
        <v>12</v>
      </c>
      <c r="G65">
        <v>3</v>
      </c>
      <c r="H65">
        <v>29.89</v>
      </c>
      <c r="I65">
        <v>21.67</v>
      </c>
      <c r="J65">
        <v>26.873999999999999</v>
      </c>
      <c r="K65">
        <v>2362.163</v>
      </c>
      <c r="L65">
        <v>1815.655</v>
      </c>
      <c r="M65">
        <v>2085.953</v>
      </c>
      <c r="N65">
        <v>79.02853797256607</v>
      </c>
      <c r="O65">
        <v>83.786571296723579</v>
      </c>
      <c r="P65">
        <v>77.619743990474063</v>
      </c>
      <c r="Q65">
        <v>80.144951086587909</v>
      </c>
      <c r="R65">
        <v>2087.923666666667</v>
      </c>
    </row>
    <row r="66" spans="1:18" x14ac:dyDescent="0.2">
      <c r="A66" s="2">
        <v>42683</v>
      </c>
      <c r="B66" t="s">
        <v>7</v>
      </c>
      <c r="C66" t="s">
        <v>55</v>
      </c>
      <c r="D66" t="s">
        <v>57</v>
      </c>
      <c r="E66" t="s">
        <v>17</v>
      </c>
      <c r="F66" t="s">
        <v>14</v>
      </c>
      <c r="G66">
        <v>1</v>
      </c>
      <c r="H66">
        <v>72.811999999999998</v>
      </c>
      <c r="I66">
        <v>79.11</v>
      </c>
      <c r="J66">
        <v>55.177999999999997</v>
      </c>
      <c r="K66">
        <v>5655.058</v>
      </c>
      <c r="L66">
        <v>5953.6310000000003</v>
      </c>
      <c r="M66">
        <v>4451</v>
      </c>
      <c r="N66">
        <v>77.666565950667476</v>
      </c>
      <c r="O66">
        <v>75.257628618379471</v>
      </c>
      <c r="P66">
        <v>80.666207546485921</v>
      </c>
      <c r="Q66">
        <v>77.863467371844294</v>
      </c>
      <c r="R66">
        <v>5353.2296666666671</v>
      </c>
    </row>
    <row r="67" spans="1:18" x14ac:dyDescent="0.2">
      <c r="A67" s="2">
        <v>42683</v>
      </c>
      <c r="B67" t="s">
        <v>7</v>
      </c>
      <c r="C67" t="s">
        <v>50</v>
      </c>
      <c r="D67" t="s">
        <v>54</v>
      </c>
      <c r="E67" t="s">
        <v>29</v>
      </c>
      <c r="F67" t="s">
        <v>11</v>
      </c>
      <c r="G67">
        <v>1</v>
      </c>
      <c r="H67">
        <v>15.394</v>
      </c>
      <c r="I67">
        <v>11.694000000000001</v>
      </c>
      <c r="J67">
        <v>14.836</v>
      </c>
      <c r="K67">
        <f>644.042+561.016+564.186</f>
        <v>1769.2440000000001</v>
      </c>
      <c r="L67">
        <f>767.024+392.223</f>
        <v>1159.2470000000001</v>
      </c>
      <c r="M67">
        <f>532.284+489.329+508.493</f>
        <v>1530.106</v>
      </c>
      <c r="N67">
        <v>114.93075224113292</v>
      </c>
      <c r="O67">
        <v>99.131776979647682</v>
      </c>
      <c r="P67">
        <v>103.13467241844162</v>
      </c>
      <c r="Q67">
        <v>105.73240054640742</v>
      </c>
      <c r="R67">
        <v>1486.1989999999998</v>
      </c>
    </row>
    <row r="68" spans="1:18" x14ac:dyDescent="0.2">
      <c r="A68" s="2">
        <v>42683</v>
      </c>
      <c r="B68" t="s">
        <v>7</v>
      </c>
      <c r="C68" t="s">
        <v>50</v>
      </c>
      <c r="D68" t="s">
        <v>54</v>
      </c>
      <c r="E68" t="s">
        <v>29</v>
      </c>
      <c r="F68" t="s">
        <v>11</v>
      </c>
      <c r="G68">
        <v>2</v>
      </c>
      <c r="H68">
        <v>19.914000000000001</v>
      </c>
      <c r="I68">
        <v>19.466000000000001</v>
      </c>
      <c r="J68">
        <v>13.176</v>
      </c>
      <c r="K68">
        <f>686.397+688.853+745.689</f>
        <v>2120.9389999999999</v>
      </c>
      <c r="L68">
        <v>2379.3850000000002</v>
      </c>
      <c r="M68">
        <f>536.968+581.066+525.972</f>
        <v>1644.0060000000001</v>
      </c>
      <c r="N68">
        <v>106.50492116099225</v>
      </c>
      <c r="O68">
        <v>122.23286756395767</v>
      </c>
      <c r="P68">
        <v>124.77276867030966</v>
      </c>
      <c r="Q68">
        <v>117.83685246508652</v>
      </c>
      <c r="R68">
        <v>2048.11</v>
      </c>
    </row>
    <row r="69" spans="1:18" x14ac:dyDescent="0.2">
      <c r="A69" s="2">
        <v>42683</v>
      </c>
      <c r="B69" t="s">
        <v>7</v>
      </c>
      <c r="C69" t="s">
        <v>50</v>
      </c>
      <c r="D69" t="s">
        <v>54</v>
      </c>
      <c r="E69" t="s">
        <v>29</v>
      </c>
      <c r="F69" t="s">
        <v>11</v>
      </c>
      <c r="G69">
        <v>3</v>
      </c>
      <c r="H69">
        <v>9.98</v>
      </c>
      <c r="I69">
        <v>8.39</v>
      </c>
      <c r="J69">
        <v>11.526</v>
      </c>
      <c r="K69">
        <v>1007.99</v>
      </c>
      <c r="L69">
        <f>564.329+280.294</f>
        <v>844.62299999999993</v>
      </c>
      <c r="M69">
        <f>308.226+261.187+297.973</f>
        <v>867.38599999999997</v>
      </c>
      <c r="N69">
        <v>101.00100200400801</v>
      </c>
      <c r="O69">
        <v>100.67020262216923</v>
      </c>
      <c r="P69">
        <v>75.254728440048581</v>
      </c>
      <c r="Q69">
        <v>92.308644355408617</v>
      </c>
      <c r="R69">
        <v>906.66633333333323</v>
      </c>
    </row>
    <row r="70" spans="1:18" x14ac:dyDescent="0.2">
      <c r="A70" s="2">
        <v>42683</v>
      </c>
      <c r="B70" t="s">
        <v>7</v>
      </c>
      <c r="C70" t="s">
        <v>50</v>
      </c>
      <c r="D70" t="s">
        <v>54</v>
      </c>
      <c r="E70" t="s">
        <v>29</v>
      </c>
      <c r="F70" t="s">
        <v>12</v>
      </c>
      <c r="G70">
        <v>1</v>
      </c>
      <c r="H70">
        <v>16.638000000000002</v>
      </c>
      <c r="I70">
        <v>12.978</v>
      </c>
      <c r="J70">
        <v>16.888000000000002</v>
      </c>
      <c r="K70">
        <v>1847.1</v>
      </c>
      <c r="L70">
        <v>1821.567</v>
      </c>
      <c r="M70">
        <v>1835.162</v>
      </c>
      <c r="N70">
        <v>111.01694915254235</v>
      </c>
      <c r="O70">
        <v>140.35806749884421</v>
      </c>
      <c r="P70">
        <v>108.66662719090478</v>
      </c>
      <c r="Q70">
        <v>120.01388128076377</v>
      </c>
      <c r="R70">
        <v>1834.6096666666665</v>
      </c>
    </row>
    <row r="71" spans="1:18" x14ac:dyDescent="0.2">
      <c r="A71" s="2">
        <v>42683</v>
      </c>
      <c r="B71" t="s">
        <v>7</v>
      </c>
      <c r="C71" t="s">
        <v>50</v>
      </c>
      <c r="D71" t="s">
        <v>54</v>
      </c>
      <c r="E71" t="s">
        <v>29</v>
      </c>
      <c r="F71" t="s">
        <v>12</v>
      </c>
      <c r="G71">
        <v>2</v>
      </c>
      <c r="H71">
        <v>15.368</v>
      </c>
      <c r="I71">
        <v>17.166</v>
      </c>
      <c r="J71">
        <v>13.904</v>
      </c>
      <c r="K71">
        <v>1558.067</v>
      </c>
      <c r="L71">
        <v>1754.7639999999999</v>
      </c>
      <c r="M71">
        <v>1343.348</v>
      </c>
      <c r="N71">
        <v>101.38384955752213</v>
      </c>
      <c r="O71">
        <v>102.22323197017359</v>
      </c>
      <c r="P71">
        <v>96.615937859608749</v>
      </c>
      <c r="Q71">
        <v>100.07433979576815</v>
      </c>
      <c r="R71">
        <v>1552.0596666666668</v>
      </c>
    </row>
    <row r="72" spans="1:18" x14ac:dyDescent="0.2">
      <c r="A72" s="2">
        <v>42683</v>
      </c>
      <c r="B72" t="s">
        <v>7</v>
      </c>
      <c r="C72" t="s">
        <v>50</v>
      </c>
      <c r="D72" t="s">
        <v>54</v>
      </c>
      <c r="E72" t="s">
        <v>29</v>
      </c>
      <c r="F72" t="s">
        <v>12</v>
      </c>
      <c r="G72">
        <v>3</v>
      </c>
      <c r="H72">
        <v>21.782</v>
      </c>
      <c r="I72">
        <v>22.553999999999998</v>
      </c>
      <c r="J72">
        <v>30.053999999999998</v>
      </c>
      <c r="K72">
        <v>1820.482</v>
      </c>
      <c r="L72">
        <v>1713.951</v>
      </c>
      <c r="M72">
        <v>2151.9850000000001</v>
      </c>
      <c r="N72">
        <v>83.577357451106423</v>
      </c>
      <c r="O72">
        <v>75.993216280925779</v>
      </c>
      <c r="P72">
        <v>71.603946230119121</v>
      </c>
      <c r="Q72">
        <v>77.058173320717103</v>
      </c>
      <c r="R72">
        <v>1895.4726666666666</v>
      </c>
    </row>
    <row r="73" spans="1:18" x14ac:dyDescent="0.2">
      <c r="A73" s="2">
        <v>42683</v>
      </c>
      <c r="B73" t="s">
        <v>7</v>
      </c>
      <c r="C73" t="s">
        <v>50</v>
      </c>
      <c r="D73" t="s">
        <v>51</v>
      </c>
      <c r="E73" t="s">
        <v>26</v>
      </c>
      <c r="F73" t="s">
        <v>11</v>
      </c>
      <c r="G73">
        <v>1</v>
      </c>
      <c r="H73">
        <v>12.018000000000001</v>
      </c>
      <c r="I73">
        <v>8.8800000000000008</v>
      </c>
      <c r="J73">
        <v>10.864000000000001</v>
      </c>
      <c r="K73">
        <f>352.838+723.555</f>
        <v>1076.393</v>
      </c>
      <c r="L73">
        <f>285.92+580.637</f>
        <v>866.55700000000002</v>
      </c>
      <c r="M73">
        <f>327.105+743.061</f>
        <v>1070.1660000000002</v>
      </c>
      <c r="N73">
        <v>89.565069063072059</v>
      </c>
      <c r="O73">
        <v>97.585247747747744</v>
      </c>
      <c r="P73">
        <v>98.505706921944039</v>
      </c>
      <c r="Q73">
        <v>95.218674577587947</v>
      </c>
      <c r="R73">
        <v>1004.372</v>
      </c>
    </row>
    <row r="74" spans="1:18" x14ac:dyDescent="0.2">
      <c r="A74" s="2">
        <v>42683</v>
      </c>
      <c r="B74" t="s">
        <v>7</v>
      </c>
      <c r="C74" t="s">
        <v>50</v>
      </c>
      <c r="D74" t="s">
        <v>51</v>
      </c>
      <c r="E74" t="s">
        <v>26</v>
      </c>
      <c r="F74" t="s">
        <v>11</v>
      </c>
      <c r="G74">
        <v>2</v>
      </c>
      <c r="H74">
        <v>3.5059999999999998</v>
      </c>
      <c r="I74">
        <v>5.5380000000000003</v>
      </c>
      <c r="J74">
        <v>4.4139999999999997</v>
      </c>
      <c r="K74">
        <f>334.845</f>
        <v>334.84500000000003</v>
      </c>
      <c r="L74">
        <f>250.848+267.956+245.507</f>
        <v>764.31100000000015</v>
      </c>
      <c r="M74">
        <v>516.43299999999999</v>
      </c>
      <c r="N74">
        <v>95.50627495721622</v>
      </c>
      <c r="O74">
        <v>138.0120982304081</v>
      </c>
      <c r="P74">
        <v>116.9988672405981</v>
      </c>
      <c r="Q74">
        <v>116.8390801427408</v>
      </c>
      <c r="R74">
        <v>538.52966666666669</v>
      </c>
    </row>
    <row r="75" spans="1:18" x14ac:dyDescent="0.2">
      <c r="A75" s="2">
        <v>42683</v>
      </c>
      <c r="B75" t="s">
        <v>7</v>
      </c>
      <c r="C75" t="s">
        <v>50</v>
      </c>
      <c r="D75" t="s">
        <v>51</v>
      </c>
      <c r="E75" t="s">
        <v>26</v>
      </c>
      <c r="F75" t="s">
        <v>11</v>
      </c>
      <c r="G75">
        <v>3</v>
      </c>
      <c r="H75">
        <v>8.4580000000000002</v>
      </c>
      <c r="I75">
        <v>9.7360000000000007</v>
      </c>
      <c r="J75">
        <v>9.8699999999999992</v>
      </c>
      <c r="K75">
        <f>620.308+301.571</f>
        <v>921.87900000000002</v>
      </c>
      <c r="L75">
        <f>601.458+288.891</f>
        <v>890.34899999999993</v>
      </c>
      <c r="M75">
        <f>524.63+278.923</f>
        <v>803.553</v>
      </c>
      <c r="N75">
        <v>108.99491605580515</v>
      </c>
      <c r="O75">
        <v>91.449157764995874</v>
      </c>
      <c r="P75">
        <v>81.413677811550158</v>
      </c>
      <c r="Q75">
        <v>93.95258387745038</v>
      </c>
      <c r="R75">
        <v>871.92700000000002</v>
      </c>
    </row>
    <row r="76" spans="1:18" x14ac:dyDescent="0.2">
      <c r="A76" s="2">
        <v>42683</v>
      </c>
      <c r="B76" t="s">
        <v>7</v>
      </c>
      <c r="C76" t="s">
        <v>50</v>
      </c>
      <c r="D76" t="s">
        <v>51</v>
      </c>
      <c r="E76" t="s">
        <v>26</v>
      </c>
      <c r="F76" t="s">
        <v>12</v>
      </c>
      <c r="G76">
        <v>1</v>
      </c>
      <c r="H76">
        <v>17.366</v>
      </c>
      <c r="I76">
        <v>18.992000000000001</v>
      </c>
      <c r="J76">
        <v>19.858000000000001</v>
      </c>
      <c r="K76">
        <v>1380.963</v>
      </c>
      <c r="L76">
        <v>1665.3979999999999</v>
      </c>
      <c r="M76">
        <v>1656.059</v>
      </c>
      <c r="N76">
        <v>79.52107566509271</v>
      </c>
      <c r="O76">
        <v>87.689448188711026</v>
      </c>
      <c r="P76">
        <v>83.395054889716988</v>
      </c>
      <c r="Q76">
        <v>83.535192914506908</v>
      </c>
      <c r="R76">
        <v>1567.4733333333334</v>
      </c>
    </row>
    <row r="77" spans="1:18" x14ac:dyDescent="0.2">
      <c r="A77" s="2">
        <v>42683</v>
      </c>
      <c r="B77" t="s">
        <v>7</v>
      </c>
      <c r="C77" t="s">
        <v>50</v>
      </c>
      <c r="D77" t="s">
        <v>51</v>
      </c>
      <c r="E77" t="s">
        <v>26</v>
      </c>
      <c r="F77" t="s">
        <v>12</v>
      </c>
      <c r="G77">
        <v>2</v>
      </c>
      <c r="H77">
        <v>40.404000000000003</v>
      </c>
      <c r="I77">
        <v>40.353999999999999</v>
      </c>
      <c r="J77">
        <v>32.765999999999998</v>
      </c>
      <c r="K77">
        <v>3224.9209999999998</v>
      </c>
      <c r="L77">
        <v>2986.6120000000001</v>
      </c>
      <c r="M77">
        <v>2875.0540000000001</v>
      </c>
      <c r="N77">
        <v>79.81687456687456</v>
      </c>
      <c r="O77">
        <v>74.010308767408432</v>
      </c>
      <c r="P77">
        <v>87.745040590856377</v>
      </c>
      <c r="Q77">
        <v>80.524074641713128</v>
      </c>
      <c r="R77">
        <v>3028.862333333333</v>
      </c>
    </row>
    <row r="78" spans="1:18" x14ac:dyDescent="0.2">
      <c r="A78" s="2">
        <v>42683</v>
      </c>
      <c r="B78" t="s">
        <v>7</v>
      </c>
      <c r="C78" t="s">
        <v>50</v>
      </c>
      <c r="D78" t="s">
        <v>51</v>
      </c>
      <c r="E78" t="s">
        <v>26</v>
      </c>
      <c r="F78" t="s">
        <v>12</v>
      </c>
      <c r="G78">
        <v>3</v>
      </c>
      <c r="H78">
        <v>28.782</v>
      </c>
      <c r="I78">
        <v>21.96</v>
      </c>
      <c r="J78">
        <v>27.344000000000001</v>
      </c>
      <c r="K78">
        <v>2251.1190000000001</v>
      </c>
      <c r="L78">
        <v>1590.3409999999999</v>
      </c>
      <c r="M78">
        <v>2205.422</v>
      </c>
      <c r="N78">
        <v>78.212737127371284</v>
      </c>
      <c r="O78">
        <v>72.419899817850634</v>
      </c>
      <c r="P78">
        <v>80.654695728496193</v>
      </c>
      <c r="Q78">
        <v>77.095777557906032</v>
      </c>
      <c r="R78">
        <v>2015.6273333333331</v>
      </c>
    </row>
    <row r="79" spans="1:18" x14ac:dyDescent="0.2">
      <c r="A79" s="2">
        <v>42683</v>
      </c>
      <c r="B79" t="s">
        <v>7</v>
      </c>
      <c r="C79" t="s">
        <v>50</v>
      </c>
      <c r="D79" t="s">
        <v>51</v>
      </c>
      <c r="E79" t="s">
        <v>26</v>
      </c>
      <c r="F79" t="s">
        <v>13</v>
      </c>
      <c r="G79">
        <v>1</v>
      </c>
      <c r="H79">
        <v>3.1059999999999999</v>
      </c>
      <c r="I79">
        <v>2.3679999999999999</v>
      </c>
      <c r="J79">
        <v>3.1459999999999999</v>
      </c>
      <c r="K79">
        <v>152.399</v>
      </c>
      <c r="L79">
        <v>118.041</v>
      </c>
      <c r="M79">
        <v>151.857</v>
      </c>
      <c r="N79">
        <v>49.066001287830012</v>
      </c>
      <c r="O79">
        <v>49.848395270270274</v>
      </c>
      <c r="P79">
        <v>48.269866497139226</v>
      </c>
      <c r="Q79">
        <v>49.061421018413171</v>
      </c>
      <c r="R79">
        <v>140.76566666666668</v>
      </c>
    </row>
    <row r="80" spans="1:18" x14ac:dyDescent="0.2">
      <c r="A80" s="2">
        <v>42683</v>
      </c>
      <c r="B80" t="s">
        <v>7</v>
      </c>
      <c r="C80" t="s">
        <v>50</v>
      </c>
      <c r="D80" t="s">
        <v>51</v>
      </c>
      <c r="E80" t="s">
        <v>26</v>
      </c>
      <c r="F80" t="s">
        <v>13</v>
      </c>
      <c r="G80">
        <v>2</v>
      </c>
      <c r="H80">
        <v>2.972</v>
      </c>
      <c r="I80">
        <v>2.94</v>
      </c>
      <c r="J80">
        <v>2.726</v>
      </c>
      <c r="K80">
        <v>126.923</v>
      </c>
      <c r="L80">
        <v>140.947</v>
      </c>
      <c r="M80">
        <v>121.611</v>
      </c>
      <c r="N80">
        <v>42.706258411843876</v>
      </c>
      <c r="O80">
        <v>47.941156462585035</v>
      </c>
      <c r="P80">
        <v>44.611518708730742</v>
      </c>
      <c r="Q80">
        <v>45.086311194386553</v>
      </c>
      <c r="R80">
        <v>129.827</v>
      </c>
    </row>
    <row r="81" spans="1:18" x14ac:dyDescent="0.2">
      <c r="A81" s="2">
        <v>42683</v>
      </c>
      <c r="B81" t="s">
        <v>7</v>
      </c>
      <c r="C81" t="s">
        <v>50</v>
      </c>
      <c r="D81" t="s">
        <v>51</v>
      </c>
      <c r="E81" t="s">
        <v>26</v>
      </c>
      <c r="F81" t="s">
        <v>13</v>
      </c>
      <c r="G81">
        <v>3</v>
      </c>
      <c r="H81">
        <v>1.954</v>
      </c>
      <c r="I81">
        <v>1.8640000000000001</v>
      </c>
      <c r="J81">
        <v>2.0219999999999998</v>
      </c>
      <c r="K81">
        <v>90.165999999999997</v>
      </c>
      <c r="L81">
        <v>83.111000000000004</v>
      </c>
      <c r="M81">
        <v>91.507999999999996</v>
      </c>
      <c r="N81">
        <v>46.144319344933471</v>
      </c>
      <c r="O81">
        <v>44.587446351931334</v>
      </c>
      <c r="P81">
        <v>45.256181998021766</v>
      </c>
      <c r="Q81">
        <v>45.329315898295526</v>
      </c>
      <c r="R81">
        <v>88.261666666666656</v>
      </c>
    </row>
    <row r="82" spans="1:18" x14ac:dyDescent="0.2">
      <c r="A82" s="2">
        <v>42683</v>
      </c>
      <c r="B82" t="s">
        <v>7</v>
      </c>
      <c r="C82" t="s">
        <v>50</v>
      </c>
      <c r="D82" t="s">
        <v>51</v>
      </c>
      <c r="E82" t="s">
        <v>26</v>
      </c>
      <c r="F82" t="s">
        <v>14</v>
      </c>
      <c r="G82">
        <v>1</v>
      </c>
      <c r="H82">
        <v>36.585999999999999</v>
      </c>
      <c r="I82">
        <v>50.366</v>
      </c>
      <c r="J82">
        <v>38.073999999999998</v>
      </c>
      <c r="K82">
        <v>2992.2950000000001</v>
      </c>
      <c r="L82">
        <v>3720.1619999999998</v>
      </c>
      <c r="M82">
        <v>3030.5659999999998</v>
      </c>
      <c r="N82">
        <v>81.787979008363862</v>
      </c>
      <c r="O82">
        <v>73.862566016757327</v>
      </c>
      <c r="P82">
        <v>79.596732678468243</v>
      </c>
      <c r="Q82">
        <v>78.415759234529801</v>
      </c>
      <c r="R82">
        <v>3247.6743333333338</v>
      </c>
    </row>
    <row r="83" spans="1:18" x14ac:dyDescent="0.2">
      <c r="A83" s="2">
        <v>42683</v>
      </c>
      <c r="B83" t="s">
        <v>7</v>
      </c>
      <c r="C83" t="s">
        <v>50</v>
      </c>
      <c r="D83" t="s">
        <v>51</v>
      </c>
      <c r="E83" t="s">
        <v>26</v>
      </c>
      <c r="F83" t="s">
        <v>14</v>
      </c>
      <c r="G83">
        <v>2</v>
      </c>
      <c r="H83">
        <v>42.25</v>
      </c>
      <c r="I83">
        <v>52.485999999999997</v>
      </c>
      <c r="J83">
        <v>44.09</v>
      </c>
      <c r="K83">
        <v>2908.7269999999999</v>
      </c>
      <c r="L83">
        <v>3614.5740000000001</v>
      </c>
      <c r="M83">
        <v>3260.9940000000001</v>
      </c>
      <c r="N83">
        <v>68.845609467455617</v>
      </c>
      <c r="O83">
        <v>68.867393209617802</v>
      </c>
      <c r="P83">
        <v>73.962213653889762</v>
      </c>
      <c r="Q83">
        <v>70.558405443654394</v>
      </c>
      <c r="R83">
        <v>3261.4316666666668</v>
      </c>
    </row>
    <row r="84" spans="1:18" x14ac:dyDescent="0.2">
      <c r="A84" s="2">
        <v>42683</v>
      </c>
      <c r="B84" t="s">
        <v>7</v>
      </c>
      <c r="C84" t="s">
        <v>50</v>
      </c>
      <c r="D84" t="s">
        <v>51</v>
      </c>
      <c r="E84" t="s">
        <v>26</v>
      </c>
      <c r="F84" t="s">
        <v>15</v>
      </c>
      <c r="G84">
        <v>1</v>
      </c>
      <c r="H84">
        <v>6.944</v>
      </c>
      <c r="I84">
        <v>7.4279999999999999</v>
      </c>
      <c r="J84">
        <v>5.1539999999999999</v>
      </c>
      <c r="K84">
        <v>997.56500000000005</v>
      </c>
      <c r="L84">
        <v>986.54100000000005</v>
      </c>
      <c r="M84">
        <v>710.33100000000002</v>
      </c>
      <c r="N84">
        <v>143.65855414746545</v>
      </c>
      <c r="O84">
        <v>132.8138126009693</v>
      </c>
      <c r="P84">
        <v>137.82130384167638</v>
      </c>
      <c r="Q84">
        <v>138.0978901967037</v>
      </c>
      <c r="R84">
        <v>898.14566666666678</v>
      </c>
    </row>
    <row r="85" spans="1:18" x14ac:dyDescent="0.2">
      <c r="A85" s="2">
        <v>42683</v>
      </c>
      <c r="B85" t="s">
        <v>7</v>
      </c>
      <c r="C85" t="s">
        <v>50</v>
      </c>
      <c r="D85" t="s">
        <v>51</v>
      </c>
      <c r="E85" t="s">
        <v>26</v>
      </c>
      <c r="F85" t="s">
        <v>15</v>
      </c>
      <c r="G85">
        <v>2</v>
      </c>
      <c r="H85">
        <v>3.9380000000000002</v>
      </c>
      <c r="I85">
        <v>4.9420000000000002</v>
      </c>
      <c r="J85">
        <v>5.3479999999999999</v>
      </c>
      <c r="K85">
        <v>448.68700000000001</v>
      </c>
      <c r="L85">
        <v>623.42100000000005</v>
      </c>
      <c r="M85">
        <v>587.178</v>
      </c>
      <c r="N85">
        <v>113.93778567800913</v>
      </c>
      <c r="O85">
        <v>126.14751112909754</v>
      </c>
      <c r="P85">
        <v>109.79394166043382</v>
      </c>
      <c r="Q85">
        <v>116.62641282251349</v>
      </c>
      <c r="R85">
        <v>553.09533333333331</v>
      </c>
    </row>
    <row r="86" spans="1:18" x14ac:dyDescent="0.2">
      <c r="A86" s="2">
        <v>42683</v>
      </c>
      <c r="B86" t="s">
        <v>7</v>
      </c>
      <c r="C86" t="s">
        <v>50</v>
      </c>
      <c r="D86" t="s">
        <v>51</v>
      </c>
      <c r="E86" t="s">
        <v>26</v>
      </c>
      <c r="F86" t="s">
        <v>15</v>
      </c>
      <c r="G86">
        <v>3</v>
      </c>
      <c r="H86">
        <v>14.154</v>
      </c>
      <c r="I86">
        <v>14.802</v>
      </c>
      <c r="J86">
        <v>7.15</v>
      </c>
      <c r="K86">
        <v>1529.7919999999999</v>
      </c>
      <c r="L86">
        <v>1631.5820000000001</v>
      </c>
      <c r="M86">
        <v>744.20399999999995</v>
      </c>
      <c r="N86">
        <v>108.08195563091705</v>
      </c>
      <c r="O86">
        <v>110.22713146872046</v>
      </c>
      <c r="P86">
        <v>104.08447552447551</v>
      </c>
      <c r="Q86">
        <v>107.46452087470435</v>
      </c>
      <c r="R86">
        <v>1301.8593333333331</v>
      </c>
    </row>
    <row r="87" spans="1:18" x14ac:dyDescent="0.2">
      <c r="A87" s="2">
        <v>42683</v>
      </c>
      <c r="B87" t="s">
        <v>7</v>
      </c>
      <c r="C87" t="s">
        <v>50</v>
      </c>
      <c r="D87" t="s">
        <v>53</v>
      </c>
      <c r="E87" t="s">
        <v>23</v>
      </c>
      <c r="F87" t="s">
        <v>11</v>
      </c>
      <c r="G87">
        <v>1</v>
      </c>
      <c r="H87">
        <v>4.5119999999999996</v>
      </c>
      <c r="I87">
        <v>5.516</v>
      </c>
      <c r="J87">
        <v>5.7380000000000004</v>
      </c>
      <c r="K87">
        <f>144.288+288.376</f>
        <v>432.66399999999999</v>
      </c>
      <c r="L87">
        <f>164.995+161.025+169.479</f>
        <v>495.49900000000002</v>
      </c>
      <c r="M87">
        <f>166.651+156.598+162.824</f>
        <v>486.07300000000004</v>
      </c>
      <c r="N87">
        <v>95.891843971631218</v>
      </c>
      <c r="O87">
        <v>89.829405366207396</v>
      </c>
      <c r="P87">
        <v>84.711223422795399</v>
      </c>
      <c r="Q87">
        <v>90.144157586878009</v>
      </c>
      <c r="R87">
        <v>471.41200000000003</v>
      </c>
    </row>
    <row r="88" spans="1:18" x14ac:dyDescent="0.2">
      <c r="A88" s="2">
        <v>42683</v>
      </c>
      <c r="B88" t="s">
        <v>7</v>
      </c>
      <c r="C88" t="s">
        <v>50</v>
      </c>
      <c r="D88" t="s">
        <v>53</v>
      </c>
      <c r="E88" t="s">
        <v>23</v>
      </c>
      <c r="F88" t="s">
        <v>12</v>
      </c>
      <c r="G88">
        <v>1</v>
      </c>
      <c r="H88">
        <v>72.92</v>
      </c>
      <c r="I88">
        <v>37.218000000000004</v>
      </c>
      <c r="J88">
        <v>50.923999999999999</v>
      </c>
      <c r="K88">
        <v>4046.0390000000002</v>
      </c>
      <c r="L88">
        <v>2731.2510000000002</v>
      </c>
      <c r="M88">
        <v>3679.0639999999999</v>
      </c>
      <c r="N88">
        <v>55.485998354360945</v>
      </c>
      <c r="O88">
        <v>73.385216830565852</v>
      </c>
      <c r="P88">
        <v>72.246170764276172</v>
      </c>
      <c r="Q88">
        <v>67.039128649734323</v>
      </c>
      <c r="R88">
        <v>3485.4513333333339</v>
      </c>
    </row>
    <row r="89" spans="1:18" x14ac:dyDescent="0.2">
      <c r="A89" s="2">
        <v>42683</v>
      </c>
      <c r="B89" t="s">
        <v>7</v>
      </c>
      <c r="C89" t="s">
        <v>50</v>
      </c>
      <c r="D89" t="s">
        <v>53</v>
      </c>
      <c r="E89" t="s">
        <v>23</v>
      </c>
      <c r="F89" t="s">
        <v>12</v>
      </c>
      <c r="G89">
        <v>2</v>
      </c>
      <c r="H89">
        <v>46.423999999999999</v>
      </c>
      <c r="I89">
        <v>37.542000000000002</v>
      </c>
      <c r="J89">
        <v>40.491999999999997</v>
      </c>
      <c r="K89">
        <v>2593.3040000000001</v>
      </c>
      <c r="L89">
        <v>2057.0210000000002</v>
      </c>
      <c r="M89">
        <v>1987.076</v>
      </c>
      <c r="N89">
        <v>55.861278648974668</v>
      </c>
      <c r="O89">
        <v>54.792525704544246</v>
      </c>
      <c r="P89">
        <v>49.073298429319372</v>
      </c>
      <c r="Q89">
        <v>53.242367594279436</v>
      </c>
      <c r="R89">
        <v>2212.4670000000001</v>
      </c>
    </row>
    <row r="90" spans="1:18" x14ac:dyDescent="0.2">
      <c r="A90" s="2">
        <v>42683</v>
      </c>
      <c r="B90" t="s">
        <v>7</v>
      </c>
      <c r="C90" t="s">
        <v>50</v>
      </c>
      <c r="D90" t="s">
        <v>53</v>
      </c>
      <c r="E90" t="s">
        <v>23</v>
      </c>
      <c r="F90" t="s">
        <v>12</v>
      </c>
      <c r="G90">
        <v>3</v>
      </c>
      <c r="H90">
        <v>31.28</v>
      </c>
      <c r="I90">
        <v>38.573999999999998</v>
      </c>
      <c r="J90">
        <v>27.652000000000001</v>
      </c>
      <c r="K90">
        <v>1901.9369999999999</v>
      </c>
      <c r="L90">
        <f>1622.071+577.953</f>
        <v>2200.0239999999999</v>
      </c>
      <c r="M90">
        <v>1533.962</v>
      </c>
      <c r="N90">
        <v>60.803612531969307</v>
      </c>
      <c r="O90">
        <v>57.033857002125785</v>
      </c>
      <c r="P90">
        <v>55.473817445392733</v>
      </c>
      <c r="Q90">
        <v>57.770428993162604</v>
      </c>
      <c r="R90">
        <v>1878.6409999999996</v>
      </c>
    </row>
    <row r="91" spans="1:18" x14ac:dyDescent="0.2">
      <c r="A91" s="2">
        <v>42683</v>
      </c>
      <c r="B91" t="s">
        <v>7</v>
      </c>
      <c r="C91" t="s">
        <v>50</v>
      </c>
      <c r="D91" t="s">
        <v>53</v>
      </c>
      <c r="E91" t="s">
        <v>23</v>
      </c>
      <c r="F91" t="s">
        <v>14</v>
      </c>
      <c r="G91">
        <v>1</v>
      </c>
      <c r="H91">
        <v>35.176000000000002</v>
      </c>
      <c r="I91">
        <v>27.658000000000001</v>
      </c>
      <c r="J91">
        <v>24.472000000000001</v>
      </c>
      <c r="K91">
        <v>3058.6419999999998</v>
      </c>
      <c r="L91">
        <v>2495.2550000000001</v>
      </c>
      <c r="M91">
        <v>2275.11</v>
      </c>
      <c r="N91">
        <v>86.952524448487594</v>
      </c>
      <c r="O91">
        <v>90.218200882204059</v>
      </c>
      <c r="P91">
        <v>92.967881660673427</v>
      </c>
      <c r="Q91">
        <v>90.046202330455017</v>
      </c>
      <c r="R91">
        <v>2609.6689999999999</v>
      </c>
    </row>
    <row r="92" spans="1:18" x14ac:dyDescent="0.2">
      <c r="A92" s="2">
        <v>42683</v>
      </c>
      <c r="B92" t="s">
        <v>7</v>
      </c>
      <c r="C92" t="s">
        <v>50</v>
      </c>
      <c r="D92" t="s">
        <v>53</v>
      </c>
      <c r="E92" t="s">
        <v>23</v>
      </c>
      <c r="F92" t="s">
        <v>14</v>
      </c>
      <c r="G92">
        <v>2</v>
      </c>
      <c r="H92">
        <v>34.128</v>
      </c>
      <c r="I92">
        <v>34.723999999999997</v>
      </c>
      <c r="J92">
        <v>42.884</v>
      </c>
      <c r="K92">
        <v>2378.8130000000001</v>
      </c>
      <c r="L92">
        <v>2770.5219999999999</v>
      </c>
      <c r="M92">
        <v>3126.53</v>
      </c>
      <c r="N92">
        <v>69.702678152836384</v>
      </c>
      <c r="O92">
        <v>79.786948508236378</v>
      </c>
      <c r="P92">
        <v>72.906678481484946</v>
      </c>
      <c r="Q92">
        <v>74.132101714185907</v>
      </c>
      <c r="R92">
        <v>2758.6216666666664</v>
      </c>
    </row>
    <row r="93" spans="1:18" x14ac:dyDescent="0.2">
      <c r="A93" s="2">
        <v>42683</v>
      </c>
      <c r="B93" t="s">
        <v>7</v>
      </c>
      <c r="C93" t="s">
        <v>50</v>
      </c>
      <c r="D93" t="s">
        <v>53</v>
      </c>
      <c r="E93" t="s">
        <v>23</v>
      </c>
      <c r="F93" t="s">
        <v>14</v>
      </c>
      <c r="G93">
        <v>3</v>
      </c>
      <c r="H93">
        <v>38.238</v>
      </c>
      <c r="I93">
        <v>30.443999999999999</v>
      </c>
      <c r="J93">
        <v>35.914000000000001</v>
      </c>
      <c r="K93">
        <v>3484.652</v>
      </c>
      <c r="L93">
        <v>2828.357</v>
      </c>
      <c r="M93">
        <v>3207.9279999999999</v>
      </c>
      <c r="N93">
        <v>91.130603065013858</v>
      </c>
      <c r="O93">
        <v>92.903593483116538</v>
      </c>
      <c r="P93">
        <v>89.322492621261901</v>
      </c>
      <c r="Q93">
        <v>91.118896389797442</v>
      </c>
      <c r="R93">
        <v>3173.6456666666668</v>
      </c>
    </row>
    <row r="94" spans="1:18" x14ac:dyDescent="0.2">
      <c r="A94" s="2">
        <v>42683</v>
      </c>
      <c r="B94" t="s">
        <v>7</v>
      </c>
      <c r="C94" t="s">
        <v>50</v>
      </c>
      <c r="D94" t="s">
        <v>52</v>
      </c>
      <c r="E94" t="s">
        <v>10</v>
      </c>
      <c r="F94" t="s">
        <v>11</v>
      </c>
      <c r="G94">
        <v>1</v>
      </c>
      <c r="H94">
        <v>3.3220000000000001</v>
      </c>
      <c r="I94">
        <v>5.67</v>
      </c>
      <c r="J94">
        <v>5.0659999999999998</v>
      </c>
      <c r="K94">
        <v>428.00900000000001</v>
      </c>
      <c r="L94">
        <v>706.24699999999996</v>
      </c>
      <c r="M94">
        <f>228.77+298.43+203.923</f>
        <v>731.12300000000005</v>
      </c>
      <c r="N94">
        <v>128.84075857916918</v>
      </c>
      <c r="O94">
        <v>124.55855379188712</v>
      </c>
      <c r="P94">
        <v>144.31958152388472</v>
      </c>
      <c r="Q94">
        <v>132.57296463164701</v>
      </c>
      <c r="R94">
        <v>621.79300000000001</v>
      </c>
    </row>
    <row r="95" spans="1:18" x14ac:dyDescent="0.2">
      <c r="A95" s="2">
        <v>42683</v>
      </c>
      <c r="B95" t="s">
        <v>7</v>
      </c>
      <c r="C95" t="s">
        <v>50</v>
      </c>
      <c r="D95" t="s">
        <v>52</v>
      </c>
      <c r="E95" t="s">
        <v>10</v>
      </c>
      <c r="F95" t="s">
        <v>11</v>
      </c>
      <c r="G95">
        <v>2</v>
      </c>
      <c r="H95">
        <v>4.0919999999999996</v>
      </c>
      <c r="I95">
        <v>2.97</v>
      </c>
      <c r="J95">
        <v>4.9039999999999999</v>
      </c>
      <c r="K95">
        <v>466.30900000000003</v>
      </c>
      <c r="L95">
        <v>363.80500000000001</v>
      </c>
      <c r="M95">
        <v>535.96799999999996</v>
      </c>
      <c r="N95">
        <v>113.95625610948193</v>
      </c>
      <c r="O95">
        <v>122.49326599326599</v>
      </c>
      <c r="P95">
        <v>109.29200652528547</v>
      </c>
      <c r="Q95">
        <v>115.24717620934446</v>
      </c>
      <c r="R95">
        <v>455.36066666666665</v>
      </c>
    </row>
    <row r="96" spans="1:18" x14ac:dyDescent="0.2">
      <c r="A96" s="2">
        <v>42683</v>
      </c>
      <c r="B96" t="s">
        <v>7</v>
      </c>
      <c r="C96" t="s">
        <v>50</v>
      </c>
      <c r="D96" t="s">
        <v>52</v>
      </c>
      <c r="E96" t="s">
        <v>10</v>
      </c>
      <c r="F96" t="s">
        <v>11</v>
      </c>
      <c r="G96">
        <v>3</v>
      </c>
      <c r="H96">
        <v>4.9260000000000002</v>
      </c>
      <c r="I96">
        <v>3.3780000000000001</v>
      </c>
      <c r="J96">
        <v>4.5</v>
      </c>
      <c r="K96">
        <v>644.66999999999996</v>
      </c>
      <c r="L96">
        <v>350.23899999999998</v>
      </c>
      <c r="M96">
        <v>492.01400000000001</v>
      </c>
      <c r="N96">
        <v>130.8708891595615</v>
      </c>
      <c r="O96">
        <v>103.68235642391947</v>
      </c>
      <c r="P96">
        <v>109.33644444444445</v>
      </c>
      <c r="Q96">
        <v>114.62989667597515</v>
      </c>
      <c r="R96">
        <v>495.64099999999991</v>
      </c>
    </row>
    <row r="97" spans="1:18" x14ac:dyDescent="0.2">
      <c r="A97" s="2">
        <v>42683</v>
      </c>
      <c r="B97" t="s">
        <v>7</v>
      </c>
      <c r="C97" t="s">
        <v>50</v>
      </c>
      <c r="D97" t="s">
        <v>52</v>
      </c>
      <c r="E97" t="s">
        <v>10</v>
      </c>
      <c r="F97" t="s">
        <v>12</v>
      </c>
      <c r="G97">
        <v>1</v>
      </c>
      <c r="H97">
        <v>21.762</v>
      </c>
      <c r="I97">
        <v>26.72</v>
      </c>
      <c r="J97">
        <v>24.026</v>
      </c>
      <c r="K97">
        <v>1481.296</v>
      </c>
      <c r="L97">
        <v>1873.1189999999999</v>
      </c>
      <c r="M97">
        <v>1695.615</v>
      </c>
      <c r="N97">
        <v>68.068008455105229</v>
      </c>
      <c r="O97">
        <v>70.101758982035932</v>
      </c>
      <c r="P97">
        <v>70.57416964954632</v>
      </c>
      <c r="Q97">
        <v>69.581312362229156</v>
      </c>
      <c r="R97">
        <v>1683.3433333333332</v>
      </c>
    </row>
    <row r="98" spans="1:18" x14ac:dyDescent="0.2">
      <c r="A98" s="2">
        <v>42683</v>
      </c>
      <c r="B98" t="s">
        <v>7</v>
      </c>
      <c r="C98" t="s">
        <v>50</v>
      </c>
      <c r="D98" t="s">
        <v>52</v>
      </c>
      <c r="E98" t="s">
        <v>10</v>
      </c>
      <c r="F98" t="s">
        <v>12</v>
      </c>
      <c r="G98">
        <v>2</v>
      </c>
      <c r="H98">
        <v>18.366</v>
      </c>
      <c r="I98">
        <v>18.204000000000001</v>
      </c>
      <c r="J98">
        <v>13.305999999999999</v>
      </c>
      <c r="K98">
        <v>1134.3699999999999</v>
      </c>
      <c r="L98">
        <v>1150.7929999999999</v>
      </c>
      <c r="M98">
        <v>825.25900000000001</v>
      </c>
      <c r="N98">
        <v>61.764673853860387</v>
      </c>
      <c r="O98">
        <v>63.216490881125019</v>
      </c>
      <c r="P98">
        <v>62.02156921689464</v>
      </c>
      <c r="Q98">
        <v>62.334244650626687</v>
      </c>
      <c r="R98">
        <v>1036.8073333333332</v>
      </c>
    </row>
    <row r="99" spans="1:18" x14ac:dyDescent="0.2">
      <c r="A99" s="2">
        <v>42683</v>
      </c>
      <c r="B99" t="s">
        <v>7</v>
      </c>
      <c r="C99" t="s">
        <v>50</v>
      </c>
      <c r="D99" t="s">
        <v>52</v>
      </c>
      <c r="E99" t="s">
        <v>10</v>
      </c>
      <c r="F99" t="s">
        <v>12</v>
      </c>
      <c r="G99">
        <v>3</v>
      </c>
      <c r="H99">
        <v>30.225999999999999</v>
      </c>
      <c r="I99">
        <v>30.635999999999999</v>
      </c>
      <c r="J99">
        <v>13.682</v>
      </c>
      <c r="K99">
        <v>1824.652</v>
      </c>
      <c r="L99">
        <v>1995.444</v>
      </c>
      <c r="M99">
        <v>954.58100000000002</v>
      </c>
      <c r="N99">
        <v>60.366968834778007</v>
      </c>
      <c r="O99">
        <v>65.133960047003526</v>
      </c>
      <c r="P99">
        <v>69.769112702821218</v>
      </c>
      <c r="Q99">
        <v>65.090013861534246</v>
      </c>
      <c r="R99">
        <v>1591.559</v>
      </c>
    </row>
    <row r="100" spans="1:18" x14ac:dyDescent="0.2">
      <c r="A100" s="2">
        <v>42683</v>
      </c>
      <c r="B100" t="s">
        <v>7</v>
      </c>
      <c r="C100" t="s">
        <v>50</v>
      </c>
      <c r="D100" t="s">
        <v>52</v>
      </c>
      <c r="E100" t="s">
        <v>10</v>
      </c>
      <c r="F100" t="s">
        <v>14</v>
      </c>
      <c r="G100">
        <v>1</v>
      </c>
      <c r="H100">
        <v>36.707999999999998</v>
      </c>
      <c r="I100">
        <v>34.020000000000003</v>
      </c>
      <c r="J100">
        <v>32.659999999999997</v>
      </c>
      <c r="K100">
        <v>2814.3910000000001</v>
      </c>
      <c r="L100">
        <v>2601.8719999999998</v>
      </c>
      <c r="M100">
        <v>2242.8649999999998</v>
      </c>
      <c r="N100">
        <v>76.669690530674515</v>
      </c>
      <c r="O100">
        <v>76.480658436213986</v>
      </c>
      <c r="P100">
        <v>68.673147581139006</v>
      </c>
      <c r="Q100">
        <v>73.941165516009164</v>
      </c>
      <c r="R100">
        <v>2553.0426666666667</v>
      </c>
    </row>
    <row r="101" spans="1:18" x14ac:dyDescent="0.2">
      <c r="A101" s="2">
        <v>42683</v>
      </c>
      <c r="B101" t="s">
        <v>7</v>
      </c>
      <c r="C101" t="s">
        <v>50</v>
      </c>
      <c r="D101" t="s">
        <v>52</v>
      </c>
      <c r="E101" t="s">
        <v>10</v>
      </c>
      <c r="F101" t="s">
        <v>14</v>
      </c>
      <c r="G101">
        <v>2</v>
      </c>
      <c r="H101">
        <v>40.776000000000003</v>
      </c>
      <c r="I101">
        <v>35.880000000000003</v>
      </c>
      <c r="J101">
        <v>39.92</v>
      </c>
      <c r="K101">
        <v>2493.0839999999998</v>
      </c>
      <c r="L101">
        <v>2559.4879999999998</v>
      </c>
      <c r="M101">
        <v>2381.6410000000001</v>
      </c>
      <c r="N101">
        <v>61.140965273690398</v>
      </c>
      <c r="O101">
        <v>71.334671125975461</v>
      </c>
      <c r="P101">
        <v>59.660345691382766</v>
      </c>
      <c r="Q101">
        <v>64.045327363682873</v>
      </c>
      <c r="R101">
        <v>2478.0709999999999</v>
      </c>
    </row>
    <row r="102" spans="1:18" x14ac:dyDescent="0.2">
      <c r="A102" s="2">
        <v>42683</v>
      </c>
      <c r="B102" t="s">
        <v>7</v>
      </c>
      <c r="C102" t="s">
        <v>50</v>
      </c>
      <c r="D102" t="s">
        <v>52</v>
      </c>
      <c r="E102" t="s">
        <v>10</v>
      </c>
      <c r="F102" t="s">
        <v>14</v>
      </c>
      <c r="G102">
        <v>3</v>
      </c>
      <c r="H102">
        <v>28.228000000000002</v>
      </c>
      <c r="I102">
        <v>49.926000000000002</v>
      </c>
      <c r="J102">
        <v>52.853999999999999</v>
      </c>
      <c r="K102">
        <v>2352.6799999999998</v>
      </c>
      <c r="L102">
        <v>4481.9030000000002</v>
      </c>
      <c r="M102">
        <v>4458.768</v>
      </c>
      <c r="N102">
        <v>83.34561428368994</v>
      </c>
      <c r="O102">
        <v>89.770920963025276</v>
      </c>
      <c r="P102">
        <v>84.360086275400164</v>
      </c>
      <c r="Q102">
        <v>85.825540507371784</v>
      </c>
      <c r="R102">
        <v>3764.4503333333337</v>
      </c>
    </row>
    <row r="103" spans="1:18" x14ac:dyDescent="0.2">
      <c r="A103" s="2">
        <v>42683</v>
      </c>
      <c r="B103" t="s">
        <v>7</v>
      </c>
      <c r="C103" t="s">
        <v>50</v>
      </c>
      <c r="D103" t="s">
        <v>108</v>
      </c>
      <c r="E103" t="s">
        <v>22</v>
      </c>
      <c r="F103" t="s">
        <v>14</v>
      </c>
      <c r="G103">
        <v>1</v>
      </c>
      <c r="H103">
        <v>33.286000000000001</v>
      </c>
      <c r="I103">
        <v>40.344000000000001</v>
      </c>
      <c r="J103">
        <v>42.582000000000001</v>
      </c>
      <c r="K103">
        <v>2298.9290000000001</v>
      </c>
      <c r="L103">
        <v>2437.248</v>
      </c>
      <c r="M103">
        <v>2695.8649999999998</v>
      </c>
      <c r="N103">
        <v>69.065943639968751</v>
      </c>
      <c r="O103">
        <v>60.411659726353363</v>
      </c>
      <c r="P103">
        <v>63.3099666525762</v>
      </c>
      <c r="Q103">
        <v>64.262523339632779</v>
      </c>
      <c r="R103">
        <v>2477.3473333333332</v>
      </c>
    </row>
    <row r="104" spans="1:18" x14ac:dyDescent="0.2">
      <c r="A104" s="2">
        <v>42683</v>
      </c>
      <c r="B104" t="s">
        <v>7</v>
      </c>
      <c r="C104" t="s">
        <v>50</v>
      </c>
      <c r="D104" t="s">
        <v>108</v>
      </c>
      <c r="E104" t="s">
        <v>22</v>
      </c>
      <c r="F104" t="s">
        <v>14</v>
      </c>
      <c r="G104">
        <v>2</v>
      </c>
      <c r="H104">
        <v>31.931999999999999</v>
      </c>
      <c r="I104">
        <v>34.549999999999997</v>
      </c>
      <c r="J104">
        <v>41.716000000000001</v>
      </c>
      <c r="K104">
        <v>2233.0970000000002</v>
      </c>
      <c r="L104">
        <v>2240.7800000000002</v>
      </c>
      <c r="M104">
        <v>2413.8290000000002</v>
      </c>
      <c r="N104">
        <v>69.932888638356516</v>
      </c>
      <c r="O104">
        <v>64.856150506512307</v>
      </c>
      <c r="P104">
        <v>57.863385751270499</v>
      </c>
      <c r="Q104">
        <v>64.217474965379765</v>
      </c>
      <c r="R104">
        <v>2295.902</v>
      </c>
    </row>
    <row r="105" spans="1:18" x14ac:dyDescent="0.2">
      <c r="A105" s="2">
        <v>42683</v>
      </c>
      <c r="B105" t="s">
        <v>7</v>
      </c>
      <c r="C105" t="s">
        <v>50</v>
      </c>
      <c r="D105" t="s">
        <v>108</v>
      </c>
      <c r="E105" t="s">
        <v>22</v>
      </c>
      <c r="F105" t="s">
        <v>14</v>
      </c>
      <c r="G105">
        <v>3</v>
      </c>
      <c r="H105">
        <v>39.863999999999997</v>
      </c>
      <c r="I105">
        <v>108.11</v>
      </c>
      <c r="J105">
        <v>118.61</v>
      </c>
      <c r="K105">
        <v>3509.5279999999998</v>
      </c>
      <c r="L105">
        <v>7150.4059999999999</v>
      </c>
      <c r="M105">
        <v>7775.741</v>
      </c>
      <c r="N105">
        <v>88.037527593818979</v>
      </c>
      <c r="O105">
        <v>66.140098048284159</v>
      </c>
      <c r="P105">
        <v>65.557212713936437</v>
      </c>
      <c r="Q105">
        <v>73.244946118679863</v>
      </c>
      <c r="R105">
        <v>6145.2249999999995</v>
      </c>
    </row>
    <row r="106" spans="1:18" x14ac:dyDescent="0.2">
      <c r="A106" s="2">
        <v>42683</v>
      </c>
      <c r="B106" t="s">
        <v>7</v>
      </c>
      <c r="C106" t="s">
        <v>50</v>
      </c>
      <c r="D106" t="s">
        <v>108</v>
      </c>
      <c r="E106" t="s">
        <v>22</v>
      </c>
      <c r="F106" t="s">
        <v>12</v>
      </c>
      <c r="G106">
        <v>1</v>
      </c>
      <c r="H106">
        <v>32.72</v>
      </c>
      <c r="I106">
        <v>29.167999999999999</v>
      </c>
      <c r="J106">
        <v>34.915999999999997</v>
      </c>
      <c r="K106">
        <v>1884.4010000000001</v>
      </c>
      <c r="L106">
        <v>1832.4490000000001</v>
      </c>
      <c r="M106">
        <v>2060.163</v>
      </c>
      <c r="N106">
        <v>57.591717603911988</v>
      </c>
      <c r="O106">
        <v>62.823950905101483</v>
      </c>
      <c r="P106">
        <v>59.003408179631123</v>
      </c>
      <c r="Q106">
        <v>59.806358896214867</v>
      </c>
      <c r="R106">
        <v>1925.6710000000003</v>
      </c>
    </row>
    <row r="107" spans="1:18" x14ac:dyDescent="0.2">
      <c r="A107" s="2">
        <v>42683</v>
      </c>
      <c r="B107" t="s">
        <v>7</v>
      </c>
      <c r="C107" t="s">
        <v>50</v>
      </c>
      <c r="D107" t="s">
        <v>108</v>
      </c>
      <c r="E107" t="s">
        <v>22</v>
      </c>
      <c r="F107" t="s">
        <v>12</v>
      </c>
      <c r="G107">
        <v>2</v>
      </c>
      <c r="H107">
        <v>28.706</v>
      </c>
      <c r="I107">
        <v>33.533999999999999</v>
      </c>
      <c r="J107">
        <v>28.558</v>
      </c>
      <c r="K107">
        <v>2068.902</v>
      </c>
      <c r="L107">
        <v>2013.4949999999999</v>
      </c>
      <c r="M107">
        <v>1821.367</v>
      </c>
      <c r="N107">
        <v>72.072110360203439</v>
      </c>
      <c r="O107">
        <v>60.043388799427447</v>
      </c>
      <c r="P107">
        <v>63.777820575670567</v>
      </c>
      <c r="Q107">
        <v>65.297773245100487</v>
      </c>
      <c r="R107">
        <v>1967.9213333333335</v>
      </c>
    </row>
    <row r="108" spans="1:18" x14ac:dyDescent="0.2">
      <c r="A108" s="2">
        <v>42683</v>
      </c>
      <c r="B108" t="s">
        <v>7</v>
      </c>
      <c r="C108" t="s">
        <v>50</v>
      </c>
      <c r="D108" t="s">
        <v>108</v>
      </c>
      <c r="E108" t="s">
        <v>22</v>
      </c>
      <c r="F108" t="s">
        <v>12</v>
      </c>
      <c r="G108">
        <v>3</v>
      </c>
      <c r="H108">
        <v>30.852</v>
      </c>
      <c r="I108">
        <v>34.393999999999998</v>
      </c>
      <c r="J108">
        <v>32.46</v>
      </c>
      <c r="K108">
        <v>1912.99</v>
      </c>
      <c r="L108">
        <v>2011.3530000000001</v>
      </c>
      <c r="M108">
        <v>1988.6179999999999</v>
      </c>
      <c r="N108">
        <v>62.005380526384023</v>
      </c>
      <c r="O108">
        <v>58.47976391231029</v>
      </c>
      <c r="P108">
        <v>61.263647566235363</v>
      </c>
      <c r="Q108">
        <v>60.582930668309892</v>
      </c>
      <c r="R108">
        <v>1970.9869999999999</v>
      </c>
    </row>
    <row r="109" spans="1:18" x14ac:dyDescent="0.2">
      <c r="A109" s="2">
        <v>42683</v>
      </c>
      <c r="B109" t="s">
        <v>7</v>
      </c>
      <c r="C109" t="s">
        <v>50</v>
      </c>
      <c r="D109" t="s">
        <v>108</v>
      </c>
      <c r="E109" t="s">
        <v>22</v>
      </c>
      <c r="F109" t="s">
        <v>11</v>
      </c>
      <c r="G109">
        <v>1</v>
      </c>
      <c r="H109">
        <v>10.956</v>
      </c>
      <c r="I109">
        <v>10.428000000000001</v>
      </c>
      <c r="J109">
        <v>10.954000000000001</v>
      </c>
      <c r="K109">
        <f>339.329+318.08+370.403</f>
        <v>1027.8119999999999</v>
      </c>
      <c r="L109">
        <f>753.743+407.988</f>
        <v>1161.731</v>
      </c>
      <c r="M109">
        <f>411.473+439.662+408.56</f>
        <v>1259.6949999999999</v>
      </c>
      <c r="N109">
        <v>93.812705366922231</v>
      </c>
      <c r="O109">
        <v>111.40496739547372</v>
      </c>
      <c r="P109">
        <v>114.99863063721014</v>
      </c>
      <c r="Q109">
        <v>106.7387677998687</v>
      </c>
      <c r="R109">
        <v>1149.7459999999999</v>
      </c>
    </row>
    <row r="110" spans="1:18" x14ac:dyDescent="0.2">
      <c r="A110" s="2">
        <v>42683</v>
      </c>
      <c r="B110" t="s">
        <v>7</v>
      </c>
      <c r="C110" t="s">
        <v>50</v>
      </c>
      <c r="D110" t="s">
        <v>108</v>
      </c>
      <c r="E110" t="s">
        <v>22</v>
      </c>
      <c r="F110" t="s">
        <v>11</v>
      </c>
      <c r="G110">
        <v>2</v>
      </c>
      <c r="H110">
        <v>5.51</v>
      </c>
      <c r="I110">
        <v>6.6440000000000001</v>
      </c>
      <c r="J110">
        <v>6.9260000000000002</v>
      </c>
      <c r="K110">
        <v>459.45499999999998</v>
      </c>
      <c r="L110">
        <f>216.204+463.367</f>
        <v>679.57100000000003</v>
      </c>
      <c r="M110">
        <v>652.86699999999996</v>
      </c>
      <c r="N110">
        <v>83.385662431941924</v>
      </c>
      <c r="O110">
        <v>102.28341360626129</v>
      </c>
      <c r="P110">
        <v>94.263211088651445</v>
      </c>
      <c r="Q110">
        <v>93.310762375618239</v>
      </c>
      <c r="R110">
        <v>597.29766666666671</v>
      </c>
    </row>
    <row r="111" spans="1:18" x14ac:dyDescent="0.2">
      <c r="A111" s="2">
        <v>42683</v>
      </c>
      <c r="B111" t="s">
        <v>7</v>
      </c>
      <c r="C111" t="s">
        <v>50</v>
      </c>
      <c r="D111" t="s">
        <v>108</v>
      </c>
      <c r="E111" t="s">
        <v>22</v>
      </c>
      <c r="F111" t="s">
        <v>11</v>
      </c>
      <c r="G111">
        <v>3</v>
      </c>
      <c r="H111">
        <v>4.1260000000000003</v>
      </c>
      <c r="I111">
        <v>12.35</v>
      </c>
      <c r="J111">
        <v>7.2460000000000004</v>
      </c>
      <c r="K111">
        <v>399.99099999999999</v>
      </c>
      <c r="L111">
        <f>348.639+374.487+357.465</f>
        <v>1080.5909999999999</v>
      </c>
      <c r="M111">
        <f>256.731+517.49</f>
        <v>774.221</v>
      </c>
      <c r="N111">
        <v>96.94401357246727</v>
      </c>
      <c r="O111">
        <v>87.497246963562745</v>
      </c>
      <c r="P111">
        <v>106.84805409881314</v>
      </c>
      <c r="Q111">
        <v>97.096438211614384</v>
      </c>
      <c r="R111">
        <v>751.601</v>
      </c>
    </row>
    <row r="112" spans="1:18" x14ac:dyDescent="0.2">
      <c r="A112" s="2">
        <v>42683</v>
      </c>
      <c r="B112" t="s">
        <v>7</v>
      </c>
      <c r="C112" t="s">
        <v>45</v>
      </c>
      <c r="D112" t="s">
        <v>48</v>
      </c>
      <c r="E112" t="s">
        <v>22</v>
      </c>
      <c r="F112" t="s">
        <v>11</v>
      </c>
      <c r="G112">
        <v>1</v>
      </c>
      <c r="H112">
        <v>7.61</v>
      </c>
      <c r="I112">
        <v>5.7439999999999998</v>
      </c>
      <c r="J112">
        <v>8.1240000000000006</v>
      </c>
      <c r="K112">
        <f>410.302+200.724</f>
        <v>611.02600000000007</v>
      </c>
      <c r="L112">
        <f>320.307+132.578</f>
        <v>452.88499999999999</v>
      </c>
      <c r="M112">
        <f>481.589+265.585</f>
        <v>747.17399999999998</v>
      </c>
      <c r="N112">
        <v>80.292509855453361</v>
      </c>
      <c r="O112">
        <v>78.844881615598894</v>
      </c>
      <c r="P112">
        <v>91.971196454948299</v>
      </c>
      <c r="Q112">
        <v>83.702862642000184</v>
      </c>
      <c r="R112">
        <v>603.69500000000005</v>
      </c>
    </row>
    <row r="113" spans="1:18" x14ac:dyDescent="0.2">
      <c r="A113" s="2">
        <v>42683</v>
      </c>
      <c r="B113" t="s">
        <v>7</v>
      </c>
      <c r="C113" t="s">
        <v>45</v>
      </c>
      <c r="D113" t="s">
        <v>48</v>
      </c>
      <c r="E113" t="s">
        <v>22</v>
      </c>
      <c r="F113" t="s">
        <v>11</v>
      </c>
      <c r="G113">
        <v>2</v>
      </c>
      <c r="H113">
        <v>10.933999999999999</v>
      </c>
      <c r="I113">
        <v>10.662000000000001</v>
      </c>
      <c r="J113">
        <v>12.552</v>
      </c>
      <c r="K113">
        <v>903.31500000000005</v>
      </c>
      <c r="L113">
        <f>89.823+248.763+371.945+355.123</f>
        <v>1065.654</v>
      </c>
      <c r="M113">
        <f>352.067+360.749+346.069</f>
        <v>1058.885</v>
      </c>
      <c r="N113">
        <v>82.615236875800264</v>
      </c>
      <c r="O113">
        <v>99.948790095666851</v>
      </c>
      <c r="P113">
        <v>84.359862970044617</v>
      </c>
      <c r="Q113">
        <v>88.974629980503906</v>
      </c>
      <c r="R113">
        <v>1009.2846666666668</v>
      </c>
    </row>
    <row r="114" spans="1:18" x14ac:dyDescent="0.2">
      <c r="A114" s="2">
        <v>42683</v>
      </c>
      <c r="B114" t="s">
        <v>7</v>
      </c>
      <c r="C114" t="s">
        <v>45</v>
      </c>
      <c r="D114" t="s">
        <v>48</v>
      </c>
      <c r="E114" t="s">
        <v>22</v>
      </c>
      <c r="F114" t="s">
        <v>11</v>
      </c>
      <c r="G114">
        <v>3</v>
      </c>
      <c r="H114">
        <v>6.5860000000000003</v>
      </c>
      <c r="I114">
        <v>10.302</v>
      </c>
      <c r="J114">
        <v>8.6020000000000003</v>
      </c>
      <c r="K114">
        <f>202.609+176.146+201.238</f>
        <v>579.99299999999994</v>
      </c>
      <c r="L114">
        <f>296.516+635.788</f>
        <v>932.30400000000009</v>
      </c>
      <c r="M114">
        <v>867.928</v>
      </c>
      <c r="N114">
        <v>88.064530822957778</v>
      </c>
      <c r="O114">
        <v>90.497379149679688</v>
      </c>
      <c r="P114">
        <v>100.89839572192513</v>
      </c>
      <c r="Q114">
        <v>93.153435231520859</v>
      </c>
      <c r="R114">
        <v>793.4083333333333</v>
      </c>
    </row>
    <row r="115" spans="1:18" x14ac:dyDescent="0.2">
      <c r="A115" s="2">
        <v>42683</v>
      </c>
      <c r="B115" t="s">
        <v>7</v>
      </c>
      <c r="C115" t="s">
        <v>45</v>
      </c>
      <c r="D115" t="s">
        <v>48</v>
      </c>
      <c r="E115" t="s">
        <v>22</v>
      </c>
      <c r="F115" t="s">
        <v>12</v>
      </c>
      <c r="G115">
        <v>1</v>
      </c>
      <c r="H115">
        <v>22.35</v>
      </c>
      <c r="I115">
        <v>15.63</v>
      </c>
      <c r="J115">
        <v>24.026</v>
      </c>
      <c r="K115">
        <v>1598.338</v>
      </c>
      <c r="L115">
        <v>1161.1600000000001</v>
      </c>
      <c r="M115">
        <v>1563.779</v>
      </c>
      <c r="N115">
        <v>71.514004474272923</v>
      </c>
      <c r="O115">
        <v>74.290467050543825</v>
      </c>
      <c r="P115">
        <v>65.086947473570305</v>
      </c>
      <c r="Q115">
        <v>70.297139666129013</v>
      </c>
      <c r="R115">
        <v>1441.0923333333333</v>
      </c>
    </row>
    <row r="116" spans="1:18" x14ac:dyDescent="0.2">
      <c r="A116" s="2">
        <v>42683</v>
      </c>
      <c r="B116" t="s">
        <v>7</v>
      </c>
      <c r="C116" t="s">
        <v>45</v>
      </c>
      <c r="D116" t="s">
        <v>48</v>
      </c>
      <c r="E116" t="s">
        <v>22</v>
      </c>
      <c r="F116" t="s">
        <v>12</v>
      </c>
      <c r="G116">
        <v>2</v>
      </c>
      <c r="H116">
        <v>15.558</v>
      </c>
      <c r="I116">
        <v>17.724</v>
      </c>
      <c r="J116">
        <v>17.648</v>
      </c>
      <c r="K116">
        <v>947.18399999999997</v>
      </c>
      <c r="L116">
        <v>1130.4860000000001</v>
      </c>
      <c r="M116">
        <v>1090.93</v>
      </c>
      <c r="N116">
        <v>60.880833011955261</v>
      </c>
      <c r="O116">
        <v>63.782780410742504</v>
      </c>
      <c r="P116">
        <v>61.816069809610156</v>
      </c>
      <c r="Q116">
        <v>62.159894410769311</v>
      </c>
      <c r="R116">
        <v>1056.2</v>
      </c>
    </row>
    <row r="117" spans="1:18" x14ac:dyDescent="0.2">
      <c r="A117" s="2">
        <v>42683</v>
      </c>
      <c r="B117" t="s">
        <v>7</v>
      </c>
      <c r="C117" t="s">
        <v>45</v>
      </c>
      <c r="D117" t="s">
        <v>48</v>
      </c>
      <c r="E117" t="s">
        <v>22</v>
      </c>
      <c r="F117" t="s">
        <v>12</v>
      </c>
      <c r="G117">
        <v>3</v>
      </c>
      <c r="H117">
        <v>9.5839999999999996</v>
      </c>
      <c r="I117">
        <v>15.866</v>
      </c>
      <c r="J117">
        <v>18.004000000000001</v>
      </c>
      <c r="K117">
        <v>638.21500000000003</v>
      </c>
      <c r="L117">
        <v>1071.7080000000001</v>
      </c>
      <c r="M117">
        <v>1132.999</v>
      </c>
      <c r="N117">
        <v>66.591715358931552</v>
      </c>
      <c r="O117">
        <v>67.547459977309984</v>
      </c>
      <c r="P117">
        <v>62.930404354587864</v>
      </c>
      <c r="Q117">
        <v>65.689859896943133</v>
      </c>
      <c r="R117">
        <v>947.64066666666679</v>
      </c>
    </row>
    <row r="118" spans="1:18" x14ac:dyDescent="0.2">
      <c r="A118" s="2">
        <v>42683</v>
      </c>
      <c r="B118" t="s">
        <v>7</v>
      </c>
      <c r="C118" t="s">
        <v>45</v>
      </c>
      <c r="D118" t="s">
        <v>48</v>
      </c>
      <c r="E118" t="s">
        <v>22</v>
      </c>
      <c r="F118" t="s">
        <v>13</v>
      </c>
      <c r="G118">
        <v>1</v>
      </c>
      <c r="H118">
        <v>3.1179999999999999</v>
      </c>
      <c r="I118">
        <v>2.9460000000000002</v>
      </c>
      <c r="J118">
        <v>3.5379999999999998</v>
      </c>
      <c r="K118">
        <v>141.54599999999999</v>
      </c>
      <c r="L118">
        <v>117.27</v>
      </c>
      <c r="M118">
        <v>131.55000000000001</v>
      </c>
      <c r="N118">
        <v>45.396407953816549</v>
      </c>
      <c r="O118">
        <v>39.806517311608957</v>
      </c>
      <c r="P118">
        <v>37.182023742227251</v>
      </c>
      <c r="Q118">
        <v>40.794983002550914</v>
      </c>
      <c r="R118">
        <v>130.12199999999999</v>
      </c>
    </row>
    <row r="119" spans="1:18" x14ac:dyDescent="0.2">
      <c r="A119" s="2">
        <v>42683</v>
      </c>
      <c r="B119" t="s">
        <v>7</v>
      </c>
      <c r="C119" t="s">
        <v>45</v>
      </c>
      <c r="D119" t="s">
        <v>48</v>
      </c>
      <c r="E119" t="s">
        <v>22</v>
      </c>
      <c r="F119" t="s">
        <v>13</v>
      </c>
      <c r="G119">
        <v>2</v>
      </c>
      <c r="H119">
        <v>3.0640000000000001</v>
      </c>
      <c r="I119">
        <v>3.7120000000000002</v>
      </c>
      <c r="J119">
        <v>3.7679999999999998</v>
      </c>
      <c r="K119">
        <v>145.745</v>
      </c>
      <c r="L119">
        <v>161.482</v>
      </c>
      <c r="M119">
        <v>162.65299999999999</v>
      </c>
      <c r="N119">
        <v>47.566906005221931</v>
      </c>
      <c r="O119">
        <v>43.502693965517238</v>
      </c>
      <c r="P119">
        <v>43.16693205944798</v>
      </c>
      <c r="Q119">
        <v>44.745510676729054</v>
      </c>
      <c r="R119">
        <v>156.62666666666667</v>
      </c>
    </row>
    <row r="120" spans="1:18" x14ac:dyDescent="0.2">
      <c r="A120" s="2">
        <v>42683</v>
      </c>
      <c r="B120" t="s">
        <v>7</v>
      </c>
      <c r="C120" t="s">
        <v>45</v>
      </c>
      <c r="D120" t="s">
        <v>48</v>
      </c>
      <c r="E120" t="s">
        <v>22</v>
      </c>
      <c r="F120" t="s">
        <v>13</v>
      </c>
      <c r="G120">
        <v>3</v>
      </c>
      <c r="H120">
        <v>3.9980000000000002</v>
      </c>
      <c r="I120">
        <v>3.6320000000000001</v>
      </c>
      <c r="J120">
        <v>4.4000000000000004</v>
      </c>
      <c r="K120">
        <v>230.798</v>
      </c>
      <c r="L120">
        <v>172.22</v>
      </c>
      <c r="M120">
        <v>186.244</v>
      </c>
      <c r="N120">
        <v>57.728364182091042</v>
      </c>
      <c r="O120">
        <v>47.417400881057269</v>
      </c>
      <c r="P120">
        <v>42.328181818181818</v>
      </c>
      <c r="Q120">
        <v>49.157982293776705</v>
      </c>
      <c r="R120">
        <v>196.42066666666668</v>
      </c>
    </row>
    <row r="121" spans="1:18" x14ac:dyDescent="0.2">
      <c r="A121" s="2">
        <v>42683</v>
      </c>
      <c r="B121" t="s">
        <v>7</v>
      </c>
      <c r="C121" t="s">
        <v>45</v>
      </c>
      <c r="D121" t="s">
        <v>48</v>
      </c>
      <c r="E121" t="s">
        <v>22</v>
      </c>
      <c r="F121" t="s">
        <v>14</v>
      </c>
      <c r="G121">
        <v>1</v>
      </c>
      <c r="H121">
        <v>13.18</v>
      </c>
      <c r="I121">
        <v>15.45</v>
      </c>
      <c r="J121">
        <v>10.48</v>
      </c>
      <c r="K121">
        <v>1201.7729999999999</v>
      </c>
      <c r="L121">
        <v>1120.8900000000001</v>
      </c>
      <c r="M121">
        <v>893.69</v>
      </c>
      <c r="N121">
        <v>91.181562974203331</v>
      </c>
      <c r="O121">
        <v>72.549514563106811</v>
      </c>
      <c r="P121">
        <v>85.275763358778633</v>
      </c>
      <c r="Q121">
        <v>83.002280298696249</v>
      </c>
      <c r="R121">
        <v>1072.1176666666668</v>
      </c>
    </row>
    <row r="122" spans="1:18" x14ac:dyDescent="0.2">
      <c r="A122" s="2">
        <v>42683</v>
      </c>
      <c r="B122" t="s">
        <v>7</v>
      </c>
      <c r="C122" t="s">
        <v>45</v>
      </c>
      <c r="D122" t="s">
        <v>48</v>
      </c>
      <c r="E122" t="s">
        <v>22</v>
      </c>
      <c r="F122" t="s">
        <v>14</v>
      </c>
      <c r="G122">
        <v>2</v>
      </c>
      <c r="H122">
        <v>60.545999999999999</v>
      </c>
      <c r="I122">
        <v>57.83</v>
      </c>
      <c r="J122">
        <v>44.612000000000002</v>
      </c>
      <c r="K122">
        <v>2693.692</v>
      </c>
      <c r="L122">
        <v>2640.9430000000002</v>
      </c>
      <c r="M122">
        <v>1942.636</v>
      </c>
      <c r="N122">
        <v>44.49000759752915</v>
      </c>
      <c r="O122">
        <v>45.667352585163414</v>
      </c>
      <c r="P122">
        <v>43.545144804088586</v>
      </c>
      <c r="Q122">
        <v>44.567501662260383</v>
      </c>
      <c r="R122">
        <v>2425.7570000000001</v>
      </c>
    </row>
    <row r="123" spans="1:18" x14ac:dyDescent="0.2">
      <c r="A123" s="2">
        <v>42683</v>
      </c>
      <c r="B123" t="s">
        <v>7</v>
      </c>
      <c r="C123" t="s">
        <v>45</v>
      </c>
      <c r="D123" t="s">
        <v>48</v>
      </c>
      <c r="E123" t="s">
        <v>22</v>
      </c>
      <c r="F123" t="s">
        <v>14</v>
      </c>
      <c r="G123">
        <v>3</v>
      </c>
      <c r="H123">
        <v>37.340000000000003</v>
      </c>
      <c r="I123">
        <v>27.872</v>
      </c>
      <c r="J123">
        <v>24.462</v>
      </c>
      <c r="K123">
        <v>1878.289</v>
      </c>
      <c r="L123">
        <v>1418.72</v>
      </c>
      <c r="M123">
        <v>1343.434</v>
      </c>
      <c r="N123">
        <v>50.302329941081943</v>
      </c>
      <c r="O123">
        <v>50.901262916188287</v>
      </c>
      <c r="P123">
        <v>54.919221649905978</v>
      </c>
      <c r="Q123">
        <v>52.040938169058734</v>
      </c>
      <c r="R123">
        <v>1546.8143333333335</v>
      </c>
    </row>
    <row r="124" spans="1:18" x14ac:dyDescent="0.2">
      <c r="A124" s="2">
        <v>42683</v>
      </c>
      <c r="B124" t="s">
        <v>7</v>
      </c>
      <c r="C124" t="s">
        <v>45</v>
      </c>
      <c r="D124" t="s">
        <v>46</v>
      </c>
      <c r="E124" t="s">
        <v>17</v>
      </c>
      <c r="F124" t="s">
        <v>11</v>
      </c>
      <c r="G124">
        <v>1</v>
      </c>
      <c r="H124">
        <v>4.532</v>
      </c>
      <c r="I124">
        <v>11.407999999999999</v>
      </c>
      <c r="J124">
        <v>13.968</v>
      </c>
      <c r="K124">
        <f>147.801+148.001+156.341</f>
        <v>452.14300000000003</v>
      </c>
      <c r="L124">
        <f>335.873+323.278+368.264</f>
        <v>1027.415</v>
      </c>
      <c r="M124">
        <f>166.708+350.753+311.682+162.824</f>
        <v>991.9670000000001</v>
      </c>
      <c r="N124">
        <v>99.766769638128864</v>
      </c>
      <c r="O124">
        <v>90.060922159887795</v>
      </c>
      <c r="P124">
        <v>71.01711053837343</v>
      </c>
      <c r="Q124">
        <v>86.948267445463372</v>
      </c>
      <c r="R124">
        <v>823.8416666666667</v>
      </c>
    </row>
    <row r="125" spans="1:18" x14ac:dyDescent="0.2">
      <c r="A125" s="2">
        <v>42683</v>
      </c>
      <c r="B125" t="s">
        <v>7</v>
      </c>
      <c r="C125" t="s">
        <v>45</v>
      </c>
      <c r="D125" t="s">
        <v>46</v>
      </c>
      <c r="E125" t="s">
        <v>17</v>
      </c>
      <c r="F125" t="s">
        <v>11</v>
      </c>
      <c r="G125">
        <v>2</v>
      </c>
      <c r="H125">
        <v>7.6859999999999999</v>
      </c>
      <c r="I125">
        <v>4.0940000000000003</v>
      </c>
      <c r="J125">
        <v>3.806</v>
      </c>
      <c r="K125">
        <f>249.563+229.427+249.506</f>
        <v>728.49599999999998</v>
      </c>
      <c r="L125">
        <f>97.706+211.52</f>
        <v>309.226</v>
      </c>
      <c r="M125">
        <f>220.888+112.015</f>
        <v>332.90300000000002</v>
      </c>
      <c r="N125">
        <v>94.782201405152222</v>
      </c>
      <c r="O125">
        <v>75.531509526135807</v>
      </c>
      <c r="P125">
        <v>87.467945349448243</v>
      </c>
      <c r="Q125">
        <v>85.927218760245424</v>
      </c>
      <c r="R125">
        <v>456.875</v>
      </c>
    </row>
    <row r="126" spans="1:18" x14ac:dyDescent="0.2">
      <c r="A126" s="2">
        <v>42683</v>
      </c>
      <c r="B126" t="s">
        <v>7</v>
      </c>
      <c r="C126" t="s">
        <v>45</v>
      </c>
      <c r="D126" t="s">
        <v>46</v>
      </c>
      <c r="E126" t="s">
        <v>17</v>
      </c>
      <c r="F126" t="s">
        <v>12</v>
      </c>
      <c r="G126">
        <v>1</v>
      </c>
      <c r="H126">
        <v>23.716000000000001</v>
      </c>
      <c r="I126">
        <v>22.815999999999999</v>
      </c>
      <c r="J126">
        <v>20.718</v>
      </c>
      <c r="K126">
        <v>1899.452</v>
      </c>
      <c r="L126">
        <v>1610.2190000000001</v>
      </c>
      <c r="M126">
        <v>1526.7070000000001</v>
      </c>
      <c r="N126">
        <v>80.091583740934382</v>
      </c>
      <c r="O126">
        <v>70.574114656381497</v>
      </c>
      <c r="P126">
        <v>73.68988319335844</v>
      </c>
      <c r="Q126">
        <v>74.785193863558106</v>
      </c>
      <c r="R126">
        <v>1678.7926666666669</v>
      </c>
    </row>
    <row r="127" spans="1:18" x14ac:dyDescent="0.2">
      <c r="A127" s="2">
        <v>42683</v>
      </c>
      <c r="B127" t="s">
        <v>7</v>
      </c>
      <c r="C127" t="s">
        <v>45</v>
      </c>
      <c r="D127" t="s">
        <v>46</v>
      </c>
      <c r="E127" t="s">
        <v>17</v>
      </c>
      <c r="F127" t="s">
        <v>12</v>
      </c>
      <c r="G127">
        <v>2</v>
      </c>
      <c r="H127">
        <v>27.3</v>
      </c>
      <c r="I127">
        <v>19.481999999999999</v>
      </c>
      <c r="J127">
        <v>14.44</v>
      </c>
      <c r="K127">
        <v>1561.694</v>
      </c>
      <c r="L127">
        <v>1258.6379999999999</v>
      </c>
      <c r="M127">
        <v>880.18100000000004</v>
      </c>
      <c r="N127">
        <v>57.204908424908425</v>
      </c>
      <c r="O127">
        <v>64.605174006775485</v>
      </c>
      <c r="P127">
        <v>60.954362880886428</v>
      </c>
      <c r="Q127">
        <v>60.921481770856779</v>
      </c>
      <c r="R127">
        <v>1233.5043333333333</v>
      </c>
    </row>
    <row r="128" spans="1:18" x14ac:dyDescent="0.2">
      <c r="A128" s="2">
        <v>42683</v>
      </c>
      <c r="B128" t="s">
        <v>7</v>
      </c>
      <c r="C128" t="s">
        <v>45</v>
      </c>
      <c r="D128" t="s">
        <v>46</v>
      </c>
      <c r="E128" t="s">
        <v>17</v>
      </c>
      <c r="F128" t="s">
        <v>12</v>
      </c>
      <c r="G128">
        <v>3</v>
      </c>
      <c r="H128">
        <v>32.003999999999998</v>
      </c>
      <c r="I128">
        <v>21.734000000000002</v>
      </c>
      <c r="J128">
        <v>31.192</v>
      </c>
      <c r="K128">
        <v>1738.056</v>
      </c>
      <c r="L128">
        <v>1371.1089999999999</v>
      </c>
      <c r="M128">
        <v>1848.0709999999999</v>
      </c>
      <c r="N128">
        <v>54.307461567304095</v>
      </c>
      <c r="O128">
        <v>63.085902272936401</v>
      </c>
      <c r="P128">
        <v>59.248236727365985</v>
      </c>
      <c r="Q128">
        <v>58.880533522535494</v>
      </c>
      <c r="R128">
        <v>1652.412</v>
      </c>
    </row>
    <row r="129" spans="1:18" x14ac:dyDescent="0.2">
      <c r="A129" s="2">
        <v>42683</v>
      </c>
      <c r="B129" t="s">
        <v>7</v>
      </c>
      <c r="C129" t="s">
        <v>45</v>
      </c>
      <c r="D129" t="s">
        <v>46</v>
      </c>
      <c r="E129" t="s">
        <v>17</v>
      </c>
      <c r="F129" t="s">
        <v>13</v>
      </c>
      <c r="G129">
        <v>1</v>
      </c>
      <c r="H129">
        <v>3.1880000000000002</v>
      </c>
      <c r="I129">
        <v>2.976</v>
      </c>
      <c r="J129">
        <v>3.0619999999999998</v>
      </c>
      <c r="K129">
        <v>144.46</v>
      </c>
      <c r="L129">
        <v>139.03299999999999</v>
      </c>
      <c r="M129">
        <v>156.59800000000001</v>
      </c>
      <c r="N129">
        <v>45.31367628607277</v>
      </c>
      <c r="O129">
        <v>46.718077956989241</v>
      </c>
      <c r="P129">
        <v>51.142390594382761</v>
      </c>
      <c r="Q129">
        <v>47.724714945814924</v>
      </c>
      <c r="R129">
        <v>146.697</v>
      </c>
    </row>
    <row r="130" spans="1:18" x14ac:dyDescent="0.2">
      <c r="A130" s="2">
        <v>42683</v>
      </c>
      <c r="B130" t="s">
        <v>7</v>
      </c>
      <c r="C130" t="s">
        <v>45</v>
      </c>
      <c r="D130" t="s">
        <v>46</v>
      </c>
      <c r="E130" t="s">
        <v>17</v>
      </c>
      <c r="F130" t="s">
        <v>13</v>
      </c>
      <c r="G130">
        <v>2</v>
      </c>
      <c r="H130">
        <v>2.4300000000000002</v>
      </c>
      <c r="I130">
        <v>2.3839999999999999</v>
      </c>
      <c r="J130">
        <v>2.3180000000000001</v>
      </c>
      <c r="K130">
        <v>132.66399999999999</v>
      </c>
      <c r="L130">
        <v>117.87</v>
      </c>
      <c r="M130">
        <v>130.15100000000001</v>
      </c>
      <c r="N130">
        <v>54.594238683127564</v>
      </c>
      <c r="O130">
        <v>49.442114093959738</v>
      </c>
      <c r="P130">
        <v>56.147972389991374</v>
      </c>
      <c r="Q130">
        <v>53.39477505569289</v>
      </c>
      <c r="R130">
        <v>126.895</v>
      </c>
    </row>
    <row r="131" spans="1:18" x14ac:dyDescent="0.2">
      <c r="A131" s="2">
        <v>42683</v>
      </c>
      <c r="B131" t="s">
        <v>7</v>
      </c>
      <c r="C131" t="s">
        <v>45</v>
      </c>
      <c r="D131" t="s">
        <v>46</v>
      </c>
      <c r="E131" t="s">
        <v>17</v>
      </c>
      <c r="F131" t="s">
        <v>13</v>
      </c>
      <c r="G131">
        <v>3</v>
      </c>
      <c r="H131">
        <v>1.968</v>
      </c>
      <c r="I131">
        <v>2.1680000000000001</v>
      </c>
      <c r="J131">
        <v>2.1560000000000001</v>
      </c>
      <c r="K131">
        <v>100.191</v>
      </c>
      <c r="L131">
        <v>96.334999999999994</v>
      </c>
      <c r="M131">
        <v>93.85</v>
      </c>
      <c r="N131">
        <v>50.91006097560976</v>
      </c>
      <c r="O131">
        <v>44.434963099630991</v>
      </c>
      <c r="P131">
        <v>43.529684601113168</v>
      </c>
      <c r="Q131">
        <v>46.291569558784637</v>
      </c>
      <c r="R131">
        <v>96.791999999999987</v>
      </c>
    </row>
    <row r="132" spans="1:18" x14ac:dyDescent="0.2">
      <c r="A132" s="2">
        <v>42683</v>
      </c>
      <c r="B132" t="s">
        <v>7</v>
      </c>
      <c r="C132" t="s">
        <v>45</v>
      </c>
      <c r="D132" t="s">
        <v>46</v>
      </c>
      <c r="E132" t="s">
        <v>17</v>
      </c>
      <c r="F132" t="s">
        <v>14</v>
      </c>
      <c r="G132">
        <v>1</v>
      </c>
      <c r="H132">
        <v>34.588000000000001</v>
      </c>
      <c r="I132">
        <v>38.86</v>
      </c>
      <c r="J132">
        <v>39.26</v>
      </c>
      <c r="K132">
        <v>2128.165</v>
      </c>
      <c r="L132">
        <v>2294.7020000000002</v>
      </c>
      <c r="M132">
        <v>2205.4789999999998</v>
      </c>
      <c r="N132">
        <v>61.528998496588407</v>
      </c>
      <c r="O132">
        <v>59.050488934637166</v>
      </c>
      <c r="P132">
        <v>56.176235354049922</v>
      </c>
      <c r="Q132">
        <v>58.918574261758501</v>
      </c>
      <c r="R132">
        <v>2209.4486666666667</v>
      </c>
    </row>
    <row r="133" spans="1:18" x14ac:dyDescent="0.2">
      <c r="A133" s="2">
        <v>42683</v>
      </c>
      <c r="B133" t="s">
        <v>7</v>
      </c>
      <c r="C133" t="s">
        <v>45</v>
      </c>
      <c r="D133" t="s">
        <v>46</v>
      </c>
      <c r="E133" t="s">
        <v>17</v>
      </c>
      <c r="F133" t="s">
        <v>14</v>
      </c>
      <c r="G133">
        <v>2</v>
      </c>
      <c r="H133">
        <v>34.042000000000002</v>
      </c>
      <c r="I133">
        <v>32.81</v>
      </c>
      <c r="J133">
        <v>34.921999999999997</v>
      </c>
      <c r="K133">
        <v>2260.1729999999998</v>
      </c>
      <c r="L133">
        <v>1816.1120000000001</v>
      </c>
      <c r="M133">
        <v>2394.864</v>
      </c>
      <c r="N133">
        <v>66.393660771987541</v>
      </c>
      <c r="O133">
        <v>55.352392563242915</v>
      </c>
      <c r="P133">
        <v>68.577515606208124</v>
      </c>
      <c r="Q133">
        <v>63.441189647146189</v>
      </c>
      <c r="R133">
        <v>2157.0496666666663</v>
      </c>
    </row>
    <row r="134" spans="1:18" x14ac:dyDescent="0.2">
      <c r="A134" s="2">
        <v>42683</v>
      </c>
      <c r="B134" t="s">
        <v>7</v>
      </c>
      <c r="C134" t="s">
        <v>45</v>
      </c>
      <c r="D134" t="s">
        <v>46</v>
      </c>
      <c r="E134" t="s">
        <v>17</v>
      </c>
      <c r="F134" t="s">
        <v>14</v>
      </c>
      <c r="G134">
        <v>3</v>
      </c>
      <c r="H134">
        <v>40.542000000000002</v>
      </c>
      <c r="I134">
        <v>43.351999999999997</v>
      </c>
      <c r="J134">
        <v>37.347999999999999</v>
      </c>
      <c r="K134">
        <v>2115.2849999999999</v>
      </c>
      <c r="L134">
        <v>2229.87</v>
      </c>
      <c r="M134">
        <v>1842.1880000000001</v>
      </c>
      <c r="N134">
        <v>52.175151694538989</v>
      </c>
      <c r="O134">
        <v>51.43638125115335</v>
      </c>
      <c r="P134">
        <v>49.32494377208954</v>
      </c>
      <c r="Q134">
        <v>50.978825572593962</v>
      </c>
      <c r="R134">
        <v>2062.4476666666665</v>
      </c>
    </row>
    <row r="135" spans="1:18" x14ac:dyDescent="0.2">
      <c r="A135" s="2">
        <v>42776</v>
      </c>
      <c r="B135" t="s">
        <v>7</v>
      </c>
      <c r="C135" t="s">
        <v>45</v>
      </c>
      <c r="D135" t="s">
        <v>49</v>
      </c>
      <c r="E135" t="s">
        <v>29</v>
      </c>
      <c r="F135" t="s">
        <v>11</v>
      </c>
      <c r="G135">
        <v>1</v>
      </c>
      <c r="H135">
        <v>6.9059999999999997</v>
      </c>
      <c r="I135">
        <v>8.4459999999999997</v>
      </c>
      <c r="J135">
        <v>7.67</v>
      </c>
      <c r="K135">
        <f>334.787+156.712</f>
        <v>491.49899999999997</v>
      </c>
      <c r="L135">
        <f>278.437+273.125+240.28</f>
        <v>791.84199999999998</v>
      </c>
      <c r="M135">
        <f>274.325+246.421+291.947</f>
        <v>812.69299999999998</v>
      </c>
      <c r="N135">
        <v>71.169852302345788</v>
      </c>
      <c r="O135">
        <v>93.75349277764623</v>
      </c>
      <c r="P135">
        <v>105.95736636245111</v>
      </c>
      <c r="Q135">
        <v>90.293570480814381</v>
      </c>
      <c r="R135">
        <v>698.67799999999988</v>
      </c>
    </row>
    <row r="136" spans="1:18" x14ac:dyDescent="0.2">
      <c r="A136" s="2">
        <v>42776</v>
      </c>
      <c r="B136" t="s">
        <v>7</v>
      </c>
      <c r="C136" t="s">
        <v>45</v>
      </c>
      <c r="D136" t="s">
        <v>49</v>
      </c>
      <c r="E136" t="s">
        <v>29</v>
      </c>
      <c r="F136" t="s">
        <v>11</v>
      </c>
      <c r="G136">
        <v>2</v>
      </c>
      <c r="H136">
        <v>10.09</v>
      </c>
      <c r="I136">
        <v>9.0860000000000003</v>
      </c>
      <c r="J136">
        <v>8.718</v>
      </c>
      <c r="K136">
        <f>312.539+273.782+317.822</f>
        <v>904.14299999999992</v>
      </c>
      <c r="L136">
        <f>551.334+274.553</f>
        <v>825.88699999999994</v>
      </c>
      <c r="M136">
        <f>172.021+80.912+255.161+213.519</f>
        <v>721.61300000000006</v>
      </c>
      <c r="N136">
        <v>89.607829534192263</v>
      </c>
      <c r="O136">
        <v>90.896654193264354</v>
      </c>
      <c r="P136">
        <v>82.77276898371187</v>
      </c>
      <c r="Q136">
        <v>87.759084237056143</v>
      </c>
      <c r="R136">
        <v>817.21433333333334</v>
      </c>
    </row>
    <row r="137" spans="1:18" x14ac:dyDescent="0.2">
      <c r="A137" s="2">
        <v>42776</v>
      </c>
      <c r="B137" t="s">
        <v>7</v>
      </c>
      <c r="C137" t="s">
        <v>45</v>
      </c>
      <c r="D137" t="s">
        <v>49</v>
      </c>
      <c r="E137" t="s">
        <v>29</v>
      </c>
      <c r="F137" t="s">
        <v>11</v>
      </c>
      <c r="G137">
        <v>3</v>
      </c>
      <c r="H137">
        <v>9.0619999999999994</v>
      </c>
      <c r="I137">
        <v>8.26</v>
      </c>
      <c r="J137">
        <v>5.5179999999999998</v>
      </c>
      <c r="K137">
        <f>646.726+322.021</f>
        <v>968.74700000000007</v>
      </c>
      <c r="L137">
        <f>82.626+216.575+270.383+223.03</f>
        <v>792.61400000000003</v>
      </c>
      <c r="M137">
        <f>164.309+333.074</f>
        <v>497.38300000000004</v>
      </c>
      <c r="N137">
        <v>106.90211873758554</v>
      </c>
      <c r="O137">
        <v>95.958111380145283</v>
      </c>
      <c r="P137">
        <v>90.138274737223639</v>
      </c>
      <c r="Q137">
        <v>97.666168284984835</v>
      </c>
      <c r="R137">
        <v>752.91466666666668</v>
      </c>
    </row>
    <row r="138" spans="1:18" x14ac:dyDescent="0.2">
      <c r="A138" s="2">
        <v>42776</v>
      </c>
      <c r="B138" t="s">
        <v>7</v>
      </c>
      <c r="C138" t="s">
        <v>45</v>
      </c>
      <c r="D138" t="s">
        <v>49</v>
      </c>
      <c r="E138" t="s">
        <v>29</v>
      </c>
      <c r="F138" t="s">
        <v>12</v>
      </c>
      <c r="G138">
        <v>1</v>
      </c>
      <c r="H138">
        <v>23.132000000000001</v>
      </c>
      <c r="I138">
        <v>27.027999999999999</v>
      </c>
      <c r="J138">
        <v>20.108000000000001</v>
      </c>
      <c r="K138">
        <v>1460.675</v>
      </c>
      <c r="L138">
        <v>1710.866</v>
      </c>
      <c r="M138">
        <v>1180.6669999999999</v>
      </c>
      <c r="N138">
        <v>63.145210098564753</v>
      </c>
      <c r="O138">
        <v>63.299763208524496</v>
      </c>
      <c r="P138">
        <v>58.716282076785355</v>
      </c>
      <c r="Q138">
        <v>61.72041846129153</v>
      </c>
      <c r="R138">
        <v>1450.7360000000001</v>
      </c>
    </row>
    <row r="139" spans="1:18" x14ac:dyDescent="0.2">
      <c r="A139" s="2">
        <v>42776</v>
      </c>
      <c r="B139" t="s">
        <v>7</v>
      </c>
      <c r="C139" t="s">
        <v>45</v>
      </c>
      <c r="D139" t="s">
        <v>49</v>
      </c>
      <c r="E139" t="s">
        <v>29</v>
      </c>
      <c r="F139" t="s">
        <v>12</v>
      </c>
      <c r="G139">
        <v>2</v>
      </c>
      <c r="H139">
        <v>11.968</v>
      </c>
      <c r="I139">
        <v>17.256</v>
      </c>
      <c r="J139">
        <v>17.82</v>
      </c>
      <c r="K139">
        <v>672.06</v>
      </c>
      <c r="L139">
        <v>1065.1389999999999</v>
      </c>
      <c r="M139">
        <v>1054.3150000000001</v>
      </c>
      <c r="N139">
        <v>56.154745989304807</v>
      </c>
      <c r="O139">
        <v>61.725718590635132</v>
      </c>
      <c r="P139">
        <v>59.164702581369248</v>
      </c>
      <c r="Q139">
        <v>59.015055720436401</v>
      </c>
      <c r="R139">
        <v>930.50466666666671</v>
      </c>
    </row>
    <row r="140" spans="1:18" x14ac:dyDescent="0.2">
      <c r="A140" s="2">
        <v>42776</v>
      </c>
      <c r="B140" t="s">
        <v>7</v>
      </c>
      <c r="C140" t="s">
        <v>45</v>
      </c>
      <c r="D140" t="s">
        <v>49</v>
      </c>
      <c r="E140" t="s">
        <v>29</v>
      </c>
      <c r="F140" t="s">
        <v>12</v>
      </c>
      <c r="G140">
        <v>3</v>
      </c>
      <c r="H140">
        <v>22.437999999999999</v>
      </c>
      <c r="I140">
        <v>21.934000000000001</v>
      </c>
      <c r="J140">
        <v>23.11</v>
      </c>
      <c r="K140">
        <v>1597.652</v>
      </c>
      <c r="L140">
        <v>1605.7629999999999</v>
      </c>
      <c r="M140">
        <v>1616.5309999999999</v>
      </c>
      <c r="N140">
        <v>71.202959265531689</v>
      </c>
      <c r="O140">
        <v>73.208853834229956</v>
      </c>
      <c r="P140">
        <v>69.949415837299867</v>
      </c>
      <c r="Q140">
        <v>71.453742979020504</v>
      </c>
      <c r="R140">
        <v>1606.6486666666667</v>
      </c>
    </row>
    <row r="141" spans="1:18" x14ac:dyDescent="0.2">
      <c r="A141" s="2">
        <v>42776</v>
      </c>
      <c r="B141" t="s">
        <v>7</v>
      </c>
      <c r="C141" t="s">
        <v>45</v>
      </c>
      <c r="D141" t="s">
        <v>49</v>
      </c>
      <c r="E141" t="s">
        <v>29</v>
      </c>
      <c r="F141" t="s">
        <v>13</v>
      </c>
      <c r="G141">
        <v>1</v>
      </c>
      <c r="H141">
        <v>2.8380000000000001</v>
      </c>
      <c r="I141">
        <v>2.5960000000000001</v>
      </c>
      <c r="J141">
        <v>2.63</v>
      </c>
      <c r="K141">
        <v>175.84800000000001</v>
      </c>
      <c r="L141">
        <v>158.34</v>
      </c>
      <c r="M141">
        <v>137.80500000000001</v>
      </c>
      <c r="N141">
        <v>61.961945031712474</v>
      </c>
      <c r="O141">
        <v>60.993836671802775</v>
      </c>
      <c r="P141">
        <v>52.397338403041829</v>
      </c>
      <c r="Q141">
        <v>58.451040035519021</v>
      </c>
      <c r="R141">
        <v>157.33099999999999</v>
      </c>
    </row>
    <row r="142" spans="1:18" x14ac:dyDescent="0.2">
      <c r="A142" s="2">
        <v>42776</v>
      </c>
      <c r="B142" t="s">
        <v>7</v>
      </c>
      <c r="C142" t="s">
        <v>45</v>
      </c>
      <c r="D142" t="s">
        <v>49</v>
      </c>
      <c r="E142" t="s">
        <v>29</v>
      </c>
      <c r="F142" t="s">
        <v>13</v>
      </c>
      <c r="G142">
        <v>2</v>
      </c>
      <c r="H142">
        <v>3.4620000000000002</v>
      </c>
      <c r="I142">
        <v>3.65</v>
      </c>
      <c r="J142">
        <v>3.9940000000000002</v>
      </c>
      <c r="K142">
        <v>176.876</v>
      </c>
      <c r="L142">
        <v>180.50299999999999</v>
      </c>
      <c r="M142">
        <v>214.74700000000001</v>
      </c>
      <c r="N142">
        <v>51.090699017908719</v>
      </c>
      <c r="O142">
        <v>49.452876712328766</v>
      </c>
      <c r="P142">
        <v>53.767401101652482</v>
      </c>
      <c r="Q142">
        <v>51.436992277296646</v>
      </c>
      <c r="R142">
        <v>190.70866666666666</v>
      </c>
    </row>
    <row r="143" spans="1:18" x14ac:dyDescent="0.2">
      <c r="A143" s="2">
        <v>42776</v>
      </c>
      <c r="B143" t="s">
        <v>7</v>
      </c>
      <c r="C143" t="s">
        <v>45</v>
      </c>
      <c r="D143" t="s">
        <v>49</v>
      </c>
      <c r="E143" t="s">
        <v>29</v>
      </c>
      <c r="F143" t="s">
        <v>13</v>
      </c>
      <c r="G143">
        <v>3</v>
      </c>
      <c r="H143">
        <v>2.2519999999999998</v>
      </c>
      <c r="I143">
        <v>2.4239999999999999</v>
      </c>
      <c r="J143">
        <v>1.718</v>
      </c>
      <c r="K143">
        <v>91.137</v>
      </c>
      <c r="L143">
        <v>91.622</v>
      </c>
      <c r="M143">
        <v>78.313000000000002</v>
      </c>
      <c r="N143">
        <v>40.469360568383664</v>
      </c>
      <c r="O143">
        <v>37.797854785478549</v>
      </c>
      <c r="P143">
        <v>45.583818393480797</v>
      </c>
      <c r="Q143">
        <v>41.283677915781006</v>
      </c>
      <c r="R143">
        <v>87.024000000000001</v>
      </c>
    </row>
    <row r="144" spans="1:18" x14ac:dyDescent="0.2">
      <c r="A144" s="2">
        <v>42776</v>
      </c>
      <c r="B144" t="s">
        <v>7</v>
      </c>
      <c r="C144" t="s">
        <v>45</v>
      </c>
      <c r="D144" t="s">
        <v>49</v>
      </c>
      <c r="E144" t="s">
        <v>29</v>
      </c>
      <c r="F144" t="s">
        <v>14</v>
      </c>
      <c r="G144">
        <v>1</v>
      </c>
      <c r="H144">
        <v>49.85</v>
      </c>
      <c r="I144">
        <v>42.71</v>
      </c>
      <c r="J144">
        <v>47.988</v>
      </c>
      <c r="K144">
        <v>2896.5030000000002</v>
      </c>
      <c r="L144">
        <v>2803.538</v>
      </c>
      <c r="M144">
        <v>3052.2440000000001</v>
      </c>
      <c r="N144">
        <v>58.104373119358073</v>
      </c>
      <c r="O144">
        <v>65.641254975415592</v>
      </c>
      <c r="P144">
        <v>63.604317746103199</v>
      </c>
      <c r="Q144">
        <v>62.449981946958957</v>
      </c>
      <c r="R144">
        <v>2917.4283333333333</v>
      </c>
    </row>
    <row r="145" spans="1:18" x14ac:dyDescent="0.2">
      <c r="A145" s="2">
        <v>42776</v>
      </c>
      <c r="B145" t="s">
        <v>7</v>
      </c>
      <c r="C145" t="s">
        <v>45</v>
      </c>
      <c r="D145" t="s">
        <v>49</v>
      </c>
      <c r="E145" t="s">
        <v>29</v>
      </c>
      <c r="F145" t="s">
        <v>14</v>
      </c>
      <c r="G145">
        <v>2</v>
      </c>
      <c r="H145">
        <v>42.457999999999998</v>
      </c>
      <c r="I145">
        <v>46.366</v>
      </c>
      <c r="J145">
        <v>31.532</v>
      </c>
      <c r="K145">
        <v>3167.0859999999998</v>
      </c>
      <c r="L145">
        <v>3322.57</v>
      </c>
      <c r="M145">
        <v>2117.1120000000001</v>
      </c>
      <c r="N145">
        <v>74.593386405388856</v>
      </c>
      <c r="O145">
        <v>71.659621274209556</v>
      </c>
      <c r="P145">
        <v>67.141697323354052</v>
      </c>
      <c r="Q145">
        <v>71.131568334317478</v>
      </c>
      <c r="R145">
        <v>2868.9226666666668</v>
      </c>
    </row>
    <row r="146" spans="1:18" x14ac:dyDescent="0.2">
      <c r="A146" s="2">
        <v>42776</v>
      </c>
      <c r="B146" t="s">
        <v>7</v>
      </c>
      <c r="C146" t="s">
        <v>45</v>
      </c>
      <c r="D146" t="s">
        <v>49</v>
      </c>
      <c r="E146" t="s">
        <v>29</v>
      </c>
      <c r="F146" t="s">
        <v>14</v>
      </c>
      <c r="G146">
        <v>3</v>
      </c>
      <c r="H146">
        <v>27.65</v>
      </c>
      <c r="I146">
        <v>81.319999999999993</v>
      </c>
      <c r="J146">
        <v>107.04</v>
      </c>
      <c r="K146">
        <v>2972.96</v>
      </c>
      <c r="L146">
        <v>6916.1809999999996</v>
      </c>
      <c r="M146">
        <v>7695.8</v>
      </c>
      <c r="N146">
        <v>107.52115732368898</v>
      </c>
      <c r="O146">
        <v>85.048954746679783</v>
      </c>
      <c r="P146">
        <v>71.896487294469352</v>
      </c>
      <c r="Q146">
        <v>88.155533121612692</v>
      </c>
      <c r="R146">
        <v>5861.6469999999999</v>
      </c>
    </row>
    <row r="147" spans="1:18" x14ac:dyDescent="0.2">
      <c r="A147" s="2">
        <v>42776</v>
      </c>
      <c r="B147" t="s">
        <v>7</v>
      </c>
      <c r="C147" t="s">
        <v>45</v>
      </c>
      <c r="D147" t="s">
        <v>47</v>
      </c>
      <c r="E147" t="s">
        <v>26</v>
      </c>
      <c r="F147" t="s">
        <v>11</v>
      </c>
      <c r="G147">
        <v>1</v>
      </c>
      <c r="H147">
        <v>6.258</v>
      </c>
      <c r="I147">
        <v>6.6479999999999997</v>
      </c>
      <c r="J147">
        <v>5.8460000000000001</v>
      </c>
      <c r="K147">
        <f>414.329+233.997</f>
        <v>648.32600000000002</v>
      </c>
      <c r="L147">
        <f>195.155+413.186</f>
        <v>608.34100000000001</v>
      </c>
      <c r="M147">
        <f>288.548+158.854</f>
        <v>447.40200000000004</v>
      </c>
      <c r="N147">
        <v>103.59955257270694</v>
      </c>
      <c r="O147">
        <v>91.507370637785812</v>
      </c>
      <c r="P147">
        <v>76.531303455354092</v>
      </c>
      <c r="Q147">
        <v>90.546075555282286</v>
      </c>
      <c r="R147">
        <v>568.02300000000002</v>
      </c>
    </row>
    <row r="148" spans="1:18" x14ac:dyDescent="0.2">
      <c r="A148" s="2">
        <v>42776</v>
      </c>
      <c r="B148" t="s">
        <v>7</v>
      </c>
      <c r="C148" t="s">
        <v>45</v>
      </c>
      <c r="D148" t="s">
        <v>47</v>
      </c>
      <c r="E148" t="s">
        <v>26</v>
      </c>
      <c r="F148" t="s">
        <v>11</v>
      </c>
      <c r="G148">
        <v>2</v>
      </c>
      <c r="H148">
        <v>5.1740000000000004</v>
      </c>
      <c r="I148">
        <v>6.1520000000000001</v>
      </c>
      <c r="J148">
        <v>6.2859999999999996</v>
      </c>
      <c r="K148">
        <f>190.499+154.541+187.929</f>
        <v>532.96899999999994</v>
      </c>
      <c r="L148">
        <v>597.65899999999999</v>
      </c>
      <c r="M148">
        <f>332.988+151.743</f>
        <v>484.73099999999999</v>
      </c>
      <c r="N148">
        <v>103.00908388094315</v>
      </c>
      <c r="O148">
        <v>97.148732119635881</v>
      </c>
      <c r="P148">
        <v>77.112790327712375</v>
      </c>
      <c r="Q148">
        <v>92.423535442763807</v>
      </c>
      <c r="R148">
        <v>538.45299999999997</v>
      </c>
    </row>
    <row r="149" spans="1:18" x14ac:dyDescent="0.2">
      <c r="A149" s="2">
        <v>42776</v>
      </c>
      <c r="B149" t="s">
        <v>7</v>
      </c>
      <c r="C149" t="s">
        <v>45</v>
      </c>
      <c r="D149" t="s">
        <v>47</v>
      </c>
      <c r="E149" t="s">
        <v>26</v>
      </c>
      <c r="F149" t="s">
        <v>12</v>
      </c>
      <c r="G149">
        <v>1</v>
      </c>
      <c r="H149">
        <v>30.085999999999999</v>
      </c>
      <c r="I149">
        <v>47.006</v>
      </c>
      <c r="J149">
        <v>28.297999999999998</v>
      </c>
      <c r="K149">
        <v>1804.5740000000001</v>
      </c>
      <c r="L149">
        <v>3096.17</v>
      </c>
      <c r="M149">
        <v>1547.7850000000001</v>
      </c>
      <c r="N149">
        <v>59.980522502160476</v>
      </c>
      <c r="O149">
        <v>65.867548823554444</v>
      </c>
      <c r="P149">
        <v>54.695914905647051</v>
      </c>
      <c r="Q149">
        <v>60.181328743787326</v>
      </c>
      <c r="R149">
        <v>2149.5096666666668</v>
      </c>
    </row>
    <row r="150" spans="1:18" x14ac:dyDescent="0.2">
      <c r="A150" s="2">
        <v>42776</v>
      </c>
      <c r="B150" t="s">
        <v>7</v>
      </c>
      <c r="C150" t="s">
        <v>45</v>
      </c>
      <c r="D150" t="s">
        <v>47</v>
      </c>
      <c r="E150" t="s">
        <v>26</v>
      </c>
      <c r="F150" t="s">
        <v>12</v>
      </c>
      <c r="G150">
        <v>2</v>
      </c>
      <c r="H150">
        <v>21.803999999999998</v>
      </c>
      <c r="I150">
        <v>21.393999999999998</v>
      </c>
      <c r="J150">
        <v>23.265999999999998</v>
      </c>
      <c r="K150">
        <v>1843.3589999999999</v>
      </c>
      <c r="L150">
        <v>1321.471</v>
      </c>
      <c r="M150">
        <v>1717.8920000000001</v>
      </c>
      <c r="N150">
        <v>84.542239955971382</v>
      </c>
      <c r="O150">
        <v>61.768299523230816</v>
      </c>
      <c r="P150">
        <v>73.837015387260394</v>
      </c>
      <c r="Q150">
        <v>73.382518288820862</v>
      </c>
      <c r="R150">
        <v>1627.5739999999998</v>
      </c>
    </row>
    <row r="151" spans="1:18" x14ac:dyDescent="0.2">
      <c r="A151" s="2">
        <v>42776</v>
      </c>
      <c r="B151" t="s">
        <v>7</v>
      </c>
      <c r="C151" t="s">
        <v>45</v>
      </c>
      <c r="D151" t="s">
        <v>47</v>
      </c>
      <c r="E151" t="s">
        <v>26</v>
      </c>
      <c r="F151" t="s">
        <v>12</v>
      </c>
      <c r="G151">
        <v>3</v>
      </c>
      <c r="H151">
        <v>25.79</v>
      </c>
      <c r="I151">
        <v>46.006</v>
      </c>
      <c r="J151">
        <v>42.164000000000001</v>
      </c>
      <c r="K151">
        <v>2060.7049999999999</v>
      </c>
      <c r="L151">
        <v>2287.5340000000001</v>
      </c>
      <c r="M151">
        <v>2200.681</v>
      </c>
      <c r="N151">
        <v>79.903257076386197</v>
      </c>
      <c r="O151">
        <v>49.722514454636354</v>
      </c>
      <c r="P151">
        <v>52.193364007209944</v>
      </c>
      <c r="Q151">
        <v>60.606378512744165</v>
      </c>
      <c r="R151">
        <v>2182.9733333333334</v>
      </c>
    </row>
    <row r="152" spans="1:18" x14ac:dyDescent="0.2">
      <c r="A152" s="2">
        <v>42776</v>
      </c>
      <c r="B152" t="s">
        <v>7</v>
      </c>
      <c r="C152" t="s">
        <v>45</v>
      </c>
      <c r="D152" t="s">
        <v>47</v>
      </c>
      <c r="E152" t="s">
        <v>26</v>
      </c>
      <c r="F152" t="s">
        <v>13</v>
      </c>
      <c r="G152">
        <v>1</v>
      </c>
      <c r="H152">
        <v>1.3580000000000001</v>
      </c>
      <c r="I152">
        <v>1.5740000000000001</v>
      </c>
      <c r="J152">
        <v>1.3919999999999999</v>
      </c>
      <c r="K152">
        <v>62.518999999999998</v>
      </c>
      <c r="L152">
        <v>61.290999999999997</v>
      </c>
      <c r="M152">
        <v>60.262999999999998</v>
      </c>
      <c r="N152">
        <v>46.037555228276872</v>
      </c>
      <c r="O152">
        <v>38.939644218551457</v>
      </c>
      <c r="P152">
        <v>43.292385057471265</v>
      </c>
      <c r="Q152">
        <v>42.756528168099862</v>
      </c>
      <c r="R152">
        <v>61.357666666666667</v>
      </c>
    </row>
    <row r="153" spans="1:18" x14ac:dyDescent="0.2">
      <c r="A153" s="2">
        <v>42776</v>
      </c>
      <c r="B153" t="s">
        <v>7</v>
      </c>
      <c r="C153" t="s">
        <v>45</v>
      </c>
      <c r="D153" t="s">
        <v>47</v>
      </c>
      <c r="E153" t="s">
        <v>26</v>
      </c>
      <c r="F153" t="s">
        <v>13</v>
      </c>
      <c r="G153">
        <v>2</v>
      </c>
      <c r="H153">
        <v>6.71</v>
      </c>
      <c r="I153">
        <v>6.6639999999999997</v>
      </c>
      <c r="J153">
        <v>5.7</v>
      </c>
      <c r="K153">
        <v>256.95999999999998</v>
      </c>
      <c r="L153">
        <v>249.22</v>
      </c>
      <c r="M153">
        <v>235.911</v>
      </c>
      <c r="N153">
        <v>38.295081967213115</v>
      </c>
      <c r="O153">
        <v>37.397959183673471</v>
      </c>
      <c r="P153">
        <v>41.387894736842107</v>
      </c>
      <c r="Q153">
        <v>39.026978629242898</v>
      </c>
      <c r="R153">
        <v>247.36366666666663</v>
      </c>
    </row>
    <row r="154" spans="1:18" x14ac:dyDescent="0.2">
      <c r="A154" s="2">
        <v>42776</v>
      </c>
      <c r="B154" t="s">
        <v>7</v>
      </c>
      <c r="C154" t="s">
        <v>45</v>
      </c>
      <c r="D154" t="s">
        <v>47</v>
      </c>
      <c r="E154" t="s">
        <v>26</v>
      </c>
      <c r="F154" t="s">
        <v>13</v>
      </c>
      <c r="G154">
        <v>3</v>
      </c>
      <c r="H154">
        <v>3.758</v>
      </c>
      <c r="I154">
        <v>4.6360000000000001</v>
      </c>
      <c r="J154">
        <v>4.1020000000000003</v>
      </c>
      <c r="K154">
        <v>167.76499999999999</v>
      </c>
      <c r="L154">
        <v>203.46600000000001</v>
      </c>
      <c r="M154">
        <v>156.369</v>
      </c>
      <c r="N154">
        <v>44.642096860031927</v>
      </c>
      <c r="O154">
        <v>43.888265746333047</v>
      </c>
      <c r="P154">
        <v>38.120185275475372</v>
      </c>
      <c r="Q154">
        <v>42.21684929394678</v>
      </c>
      <c r="R154">
        <v>175.86666666666667</v>
      </c>
    </row>
    <row r="155" spans="1:18" x14ac:dyDescent="0.2">
      <c r="A155" s="2">
        <v>42776</v>
      </c>
      <c r="B155" t="s">
        <v>7</v>
      </c>
      <c r="C155" t="s">
        <v>45</v>
      </c>
      <c r="D155" t="s">
        <v>47</v>
      </c>
      <c r="E155" t="s">
        <v>26</v>
      </c>
      <c r="F155" t="s">
        <v>14</v>
      </c>
      <c r="G155">
        <v>1</v>
      </c>
      <c r="H155">
        <v>21.283999999999999</v>
      </c>
      <c r="I155">
        <v>17.198</v>
      </c>
      <c r="J155">
        <v>12.802</v>
      </c>
      <c r="K155">
        <v>1208.2280000000001</v>
      </c>
      <c r="L155">
        <v>1046.489</v>
      </c>
      <c r="M155">
        <v>679.6</v>
      </c>
      <c r="N155">
        <v>56.766961097538065</v>
      </c>
      <c r="O155">
        <v>60.849459239446446</v>
      </c>
      <c r="P155">
        <v>53.085455397594131</v>
      </c>
      <c r="Q155">
        <v>56.900625244859548</v>
      </c>
      <c r="R155">
        <v>978.10566666666671</v>
      </c>
    </row>
    <row r="156" spans="1:18" x14ac:dyDescent="0.2">
      <c r="A156" s="2">
        <v>42776</v>
      </c>
      <c r="B156" t="s">
        <v>7</v>
      </c>
      <c r="C156" t="s">
        <v>45</v>
      </c>
      <c r="D156" t="s">
        <v>47</v>
      </c>
      <c r="E156" t="s">
        <v>26</v>
      </c>
      <c r="F156" t="s">
        <v>14</v>
      </c>
      <c r="G156">
        <v>2</v>
      </c>
      <c r="H156">
        <v>24.396000000000001</v>
      </c>
      <c r="I156">
        <v>19.085999999999999</v>
      </c>
      <c r="J156">
        <v>18.850000000000001</v>
      </c>
      <c r="K156">
        <v>2581.8510000000001</v>
      </c>
      <c r="L156">
        <v>1939.008</v>
      </c>
      <c r="M156">
        <v>1812.856</v>
      </c>
      <c r="N156">
        <v>105.83091490408263</v>
      </c>
      <c r="O156">
        <v>101.5932096824898</v>
      </c>
      <c r="P156">
        <v>96.172732095490716</v>
      </c>
      <c r="Q156">
        <v>101.19895222735438</v>
      </c>
      <c r="R156">
        <v>2111.2383333333332</v>
      </c>
    </row>
    <row r="157" spans="1:18" x14ac:dyDescent="0.2">
      <c r="A157" s="2">
        <v>42776</v>
      </c>
      <c r="B157" t="s">
        <v>7</v>
      </c>
      <c r="C157" t="s">
        <v>45</v>
      </c>
      <c r="D157" t="s">
        <v>47</v>
      </c>
      <c r="E157" t="s">
        <v>26</v>
      </c>
      <c r="F157" t="s">
        <v>14</v>
      </c>
      <c r="G157">
        <v>3</v>
      </c>
      <c r="H157">
        <v>33.880000000000003</v>
      </c>
      <c r="I157">
        <v>38.125999999999998</v>
      </c>
      <c r="J157">
        <v>36.71</v>
      </c>
      <c r="K157">
        <v>2380.384</v>
      </c>
      <c r="L157">
        <v>2668.732</v>
      </c>
      <c r="M157">
        <v>2580.223</v>
      </c>
      <c r="N157">
        <v>70.259268004722543</v>
      </c>
      <c r="O157">
        <v>69.997691863819966</v>
      </c>
      <c r="P157">
        <v>70.286652138381911</v>
      </c>
      <c r="Q157">
        <v>70.181204002308149</v>
      </c>
      <c r="R157">
        <v>2543.1129999999998</v>
      </c>
    </row>
    <row r="158" spans="1:18" x14ac:dyDescent="0.2">
      <c r="A158" s="2">
        <v>42776</v>
      </c>
      <c r="B158" t="s">
        <v>7</v>
      </c>
      <c r="C158" t="s">
        <v>38</v>
      </c>
      <c r="D158" t="s">
        <v>43</v>
      </c>
      <c r="E158" t="s">
        <v>29</v>
      </c>
      <c r="F158" t="s">
        <v>11</v>
      </c>
      <c r="G158">
        <v>1</v>
      </c>
      <c r="H158">
        <v>9.2880000000000003</v>
      </c>
      <c r="I158">
        <v>8.9879999999999995</v>
      </c>
      <c r="J158">
        <v>7.6539999999999999</v>
      </c>
      <c r="K158">
        <f>297.944+302.114+268.241</f>
        <v>868.29899999999998</v>
      </c>
      <c r="L158">
        <v>808.23699999999997</v>
      </c>
      <c r="M158">
        <f>203.523+386.454</f>
        <v>589.97699999999998</v>
      </c>
      <c r="N158">
        <v>93.4861111111111</v>
      </c>
      <c r="O158">
        <v>89.924009790832216</v>
      </c>
      <c r="P158">
        <v>77.080872746276455</v>
      </c>
      <c r="Q158">
        <v>86.830331216073262</v>
      </c>
      <c r="R158">
        <v>755.50433333333331</v>
      </c>
    </row>
    <row r="159" spans="1:18" x14ac:dyDescent="0.2">
      <c r="A159" s="2">
        <v>42776</v>
      </c>
      <c r="B159" t="s">
        <v>7</v>
      </c>
      <c r="C159" t="s">
        <v>38</v>
      </c>
      <c r="D159" t="s">
        <v>43</v>
      </c>
      <c r="E159" t="s">
        <v>29</v>
      </c>
      <c r="F159" t="s">
        <v>11</v>
      </c>
      <c r="G159">
        <v>2</v>
      </c>
      <c r="H159">
        <v>6.3019999999999996</v>
      </c>
      <c r="I159">
        <v>5.1280000000000001</v>
      </c>
      <c r="J159">
        <v>6.1280000000000001</v>
      </c>
      <c r="K159">
        <f>157.826+155.341+172.963</f>
        <v>486.13</v>
      </c>
      <c r="L159">
        <f>144.745+162.053+163.995</f>
        <v>470.79300000000001</v>
      </c>
      <c r="M159">
        <f>296.373+141.832</f>
        <v>438.20499999999998</v>
      </c>
      <c r="N159">
        <v>77.139003490955261</v>
      </c>
      <c r="O159">
        <v>91.808307332293296</v>
      </c>
      <c r="P159">
        <v>71.508648825065265</v>
      </c>
      <c r="Q159">
        <v>80.151986549437936</v>
      </c>
      <c r="R159">
        <v>465.04266666666666</v>
      </c>
    </row>
    <row r="160" spans="1:18" x14ac:dyDescent="0.2">
      <c r="A160" s="2">
        <v>42776</v>
      </c>
      <c r="B160" t="s">
        <v>7</v>
      </c>
      <c r="C160" t="s">
        <v>38</v>
      </c>
      <c r="D160" t="s">
        <v>43</v>
      </c>
      <c r="E160" t="s">
        <v>29</v>
      </c>
      <c r="F160" t="s">
        <v>12</v>
      </c>
      <c r="G160">
        <v>1</v>
      </c>
      <c r="H160">
        <v>16.93</v>
      </c>
      <c r="I160">
        <v>11.026</v>
      </c>
      <c r="J160">
        <v>23.437999999999999</v>
      </c>
      <c r="K160">
        <v>1247.7270000000001</v>
      </c>
      <c r="L160">
        <v>943.24300000000005</v>
      </c>
      <c r="M160">
        <v>1426.403</v>
      </c>
      <c r="N160">
        <v>73.699173065564096</v>
      </c>
      <c r="O160">
        <v>85.547161255214959</v>
      </c>
      <c r="P160">
        <v>60.858563017322304</v>
      </c>
      <c r="Q160">
        <v>73.368299112700456</v>
      </c>
      <c r="R160">
        <v>1205.7910000000002</v>
      </c>
    </row>
    <row r="161" spans="1:18" x14ac:dyDescent="0.2">
      <c r="A161" s="2">
        <v>42776</v>
      </c>
      <c r="B161" t="s">
        <v>7</v>
      </c>
      <c r="C161" t="s">
        <v>38</v>
      </c>
      <c r="D161" t="s">
        <v>43</v>
      </c>
      <c r="E161" t="s">
        <v>29</v>
      </c>
      <c r="F161" t="s">
        <v>12</v>
      </c>
      <c r="G161">
        <v>2</v>
      </c>
      <c r="H161">
        <v>24.22</v>
      </c>
      <c r="I161">
        <v>22.847999999999999</v>
      </c>
      <c r="J161">
        <v>19.754000000000001</v>
      </c>
      <c r="K161">
        <v>1092.3009999999999</v>
      </c>
      <c r="L161">
        <v>1468.8720000000001</v>
      </c>
      <c r="M161">
        <v>1473.8130000000001</v>
      </c>
      <c r="N161">
        <v>45.099132947976877</v>
      </c>
      <c r="O161">
        <v>64.288865546218489</v>
      </c>
      <c r="P161">
        <v>74.608332489622356</v>
      </c>
      <c r="Q161">
        <v>61.332110327939233</v>
      </c>
      <c r="R161">
        <v>1344.9953333333333</v>
      </c>
    </row>
    <row r="162" spans="1:18" x14ac:dyDescent="0.2">
      <c r="A162" s="2">
        <v>42776</v>
      </c>
      <c r="B162" t="s">
        <v>7</v>
      </c>
      <c r="C162" t="s">
        <v>38</v>
      </c>
      <c r="D162" t="s">
        <v>43</v>
      </c>
      <c r="E162" t="s">
        <v>29</v>
      </c>
      <c r="F162" t="s">
        <v>13</v>
      </c>
      <c r="G162">
        <v>1</v>
      </c>
      <c r="H162">
        <v>3.4460000000000002</v>
      </c>
      <c r="I162">
        <v>3.35</v>
      </c>
      <c r="J162">
        <v>2.4860000000000002</v>
      </c>
      <c r="K162">
        <v>212.49100000000001</v>
      </c>
      <c r="L162">
        <v>213.91900000000001</v>
      </c>
      <c r="M162">
        <v>196.983</v>
      </c>
      <c r="N162">
        <v>61.663087637840974</v>
      </c>
      <c r="O162">
        <v>63.85641791044776</v>
      </c>
      <c r="P162">
        <v>79.236926790024128</v>
      </c>
      <c r="Q162">
        <v>68.252144112770949</v>
      </c>
      <c r="R162">
        <v>207.79766666666669</v>
      </c>
    </row>
    <row r="163" spans="1:18" x14ac:dyDescent="0.2">
      <c r="A163" s="2">
        <v>42776</v>
      </c>
      <c r="B163" t="s">
        <v>7</v>
      </c>
      <c r="C163" t="s">
        <v>38</v>
      </c>
      <c r="D163" t="s">
        <v>43</v>
      </c>
      <c r="E163" t="s">
        <v>29</v>
      </c>
      <c r="F163" t="s">
        <v>13</v>
      </c>
      <c r="G163">
        <v>2</v>
      </c>
      <c r="H163">
        <v>3.22</v>
      </c>
      <c r="I163">
        <v>3.7519999999999998</v>
      </c>
      <c r="J163">
        <v>3.4740000000000002</v>
      </c>
      <c r="K163">
        <v>209.60599999999999</v>
      </c>
      <c r="L163">
        <v>214.833</v>
      </c>
      <c r="M163">
        <v>196.154</v>
      </c>
      <c r="N163">
        <v>65.09503105590062</v>
      </c>
      <c r="O163">
        <v>57.258262260127935</v>
      </c>
      <c r="P163">
        <v>56.463442717328725</v>
      </c>
      <c r="Q163">
        <v>59.605578677785758</v>
      </c>
      <c r="R163">
        <v>206.86433333333332</v>
      </c>
    </row>
    <row r="164" spans="1:18" x14ac:dyDescent="0.2">
      <c r="A164" s="2">
        <v>42776</v>
      </c>
      <c r="B164" t="s">
        <v>7</v>
      </c>
      <c r="C164" t="s">
        <v>38</v>
      </c>
      <c r="D164" t="s">
        <v>43</v>
      </c>
      <c r="E164" t="s">
        <v>29</v>
      </c>
      <c r="F164" t="s">
        <v>14</v>
      </c>
      <c r="G164">
        <v>1</v>
      </c>
      <c r="H164">
        <v>42.2</v>
      </c>
      <c r="I164">
        <v>49.432000000000002</v>
      </c>
      <c r="J164">
        <v>49.088000000000001</v>
      </c>
      <c r="K164">
        <v>2564.6289999999999</v>
      </c>
      <c r="L164">
        <v>2875.5970000000002</v>
      </c>
      <c r="M164">
        <v>2726.0529999999999</v>
      </c>
      <c r="N164">
        <v>60.773199052132696</v>
      </c>
      <c r="O164">
        <v>58.172782812752871</v>
      </c>
      <c r="P164">
        <v>55.534000162972617</v>
      </c>
      <c r="Q164">
        <v>58.159994009286059</v>
      </c>
      <c r="R164">
        <v>2722.0930000000003</v>
      </c>
    </row>
    <row r="165" spans="1:18" x14ac:dyDescent="0.2">
      <c r="A165" s="2">
        <v>42776</v>
      </c>
      <c r="B165" t="s">
        <v>7</v>
      </c>
      <c r="C165" t="s">
        <v>38</v>
      </c>
      <c r="D165" t="s">
        <v>43</v>
      </c>
      <c r="E165" t="s">
        <v>29</v>
      </c>
      <c r="F165" t="s">
        <v>14</v>
      </c>
      <c r="G165">
        <v>2</v>
      </c>
      <c r="H165">
        <v>33.445999999999998</v>
      </c>
      <c r="I165">
        <v>27.276</v>
      </c>
      <c r="J165">
        <v>18.09</v>
      </c>
      <c r="K165">
        <v>2230.9839999999999</v>
      </c>
      <c r="L165">
        <v>2073.415</v>
      </c>
      <c r="M165">
        <v>1302.7349999999999</v>
      </c>
      <c r="N165">
        <v>66.704060276266219</v>
      </c>
      <c r="O165">
        <v>76.016094735298424</v>
      </c>
      <c r="P165">
        <v>72.014096185737969</v>
      </c>
      <c r="Q165">
        <v>71.578083732434209</v>
      </c>
      <c r="R165">
        <v>1869.0446666666664</v>
      </c>
    </row>
    <row r="166" spans="1:18" x14ac:dyDescent="0.2">
      <c r="A166" s="2">
        <v>42776</v>
      </c>
      <c r="B166" t="s">
        <v>7</v>
      </c>
      <c r="C166" t="s">
        <v>38</v>
      </c>
      <c r="D166" t="s">
        <v>43</v>
      </c>
      <c r="E166" t="s">
        <v>29</v>
      </c>
      <c r="F166" t="s">
        <v>14</v>
      </c>
      <c r="G166">
        <v>3</v>
      </c>
      <c r="H166">
        <v>20.81</v>
      </c>
      <c r="I166">
        <v>33.01</v>
      </c>
      <c r="J166">
        <v>18.86</v>
      </c>
      <c r="K166">
        <v>1534.5050000000001</v>
      </c>
      <c r="L166">
        <v>2242.5790000000002</v>
      </c>
      <c r="M166">
        <v>1507.3430000000001</v>
      </c>
      <c r="N166">
        <v>73.738827486785212</v>
      </c>
      <c r="O166">
        <v>67.936352620418063</v>
      </c>
      <c r="P166">
        <v>79.9227465535525</v>
      </c>
      <c r="Q166">
        <v>73.865975553585258</v>
      </c>
      <c r="R166">
        <v>1761.4756666666669</v>
      </c>
    </row>
    <row r="167" spans="1:18" x14ac:dyDescent="0.2">
      <c r="A167" s="2">
        <v>42776</v>
      </c>
      <c r="B167" t="s">
        <v>7</v>
      </c>
      <c r="C167" t="s">
        <v>38</v>
      </c>
      <c r="D167" t="s">
        <v>44</v>
      </c>
      <c r="E167" t="s">
        <v>17</v>
      </c>
      <c r="F167" t="s">
        <v>11</v>
      </c>
      <c r="G167">
        <v>1</v>
      </c>
      <c r="H167">
        <v>7.6719999999999997</v>
      </c>
      <c r="I167">
        <v>5.7919999999999998</v>
      </c>
      <c r="J167">
        <v>6.42</v>
      </c>
      <c r="K167">
        <f>190.928+186.272+202.98</f>
        <v>580.17999999999995</v>
      </c>
      <c r="L167">
        <f>202.98+297.716+139.119</f>
        <v>639.81500000000005</v>
      </c>
      <c r="M167">
        <v>555.98900000000003</v>
      </c>
      <c r="N167">
        <v>75.623044838373303</v>
      </c>
      <c r="O167">
        <v>110.46529696132598</v>
      </c>
      <c r="P167">
        <v>86.602647975077886</v>
      </c>
      <c r="Q167">
        <v>90.896996591592384</v>
      </c>
      <c r="R167">
        <v>591.9946666666666</v>
      </c>
    </row>
    <row r="168" spans="1:18" x14ac:dyDescent="0.2">
      <c r="A168" s="2">
        <v>42776</v>
      </c>
      <c r="B168" t="s">
        <v>7</v>
      </c>
      <c r="C168" t="s">
        <v>38</v>
      </c>
      <c r="D168" t="s">
        <v>44</v>
      </c>
      <c r="E168" t="s">
        <v>17</v>
      </c>
      <c r="F168" t="s">
        <v>12</v>
      </c>
      <c r="G168">
        <v>1</v>
      </c>
      <c r="H168">
        <v>17.391999999999999</v>
      </c>
      <c r="I168">
        <v>7.91</v>
      </c>
      <c r="J168">
        <v>16.98</v>
      </c>
      <c r="K168">
        <v>983.05600000000004</v>
      </c>
      <c r="L168">
        <v>544.10799999999995</v>
      </c>
      <c r="M168">
        <v>1010.5890000000001</v>
      </c>
      <c r="N168">
        <v>56.523459061637539</v>
      </c>
      <c r="O168">
        <v>68.787357774968385</v>
      </c>
      <c r="P168">
        <v>59.516431095406361</v>
      </c>
      <c r="Q168">
        <v>61.609082644004097</v>
      </c>
      <c r="R168">
        <v>845.91766666666672</v>
      </c>
    </row>
    <row r="169" spans="1:18" x14ac:dyDescent="0.2">
      <c r="A169" s="2">
        <v>42776</v>
      </c>
      <c r="B169" t="s">
        <v>7</v>
      </c>
      <c r="C169" t="s">
        <v>38</v>
      </c>
      <c r="D169" t="s">
        <v>44</v>
      </c>
      <c r="E169" t="s">
        <v>17</v>
      </c>
      <c r="F169" t="s">
        <v>12</v>
      </c>
      <c r="G169">
        <v>2</v>
      </c>
      <c r="H169">
        <v>16.059999999999999</v>
      </c>
      <c r="I169">
        <v>18.501999999999999</v>
      </c>
      <c r="J169">
        <v>15.41</v>
      </c>
      <c r="K169">
        <v>1067.71</v>
      </c>
      <c r="L169">
        <v>1218.1099999999999</v>
      </c>
      <c r="M169">
        <v>1015.473</v>
      </c>
      <c r="N169">
        <v>66.482565379825658</v>
      </c>
      <c r="O169">
        <v>65.836666306345265</v>
      </c>
      <c r="P169">
        <v>65.897014925373128</v>
      </c>
      <c r="Q169">
        <v>66.072082203848012</v>
      </c>
      <c r="R169">
        <v>1100.4309999999998</v>
      </c>
    </row>
    <row r="170" spans="1:18" x14ac:dyDescent="0.2">
      <c r="A170" s="2">
        <v>42776</v>
      </c>
      <c r="B170" t="s">
        <v>7</v>
      </c>
      <c r="C170" t="s">
        <v>38</v>
      </c>
      <c r="D170" t="s">
        <v>44</v>
      </c>
      <c r="E170" t="s">
        <v>17</v>
      </c>
      <c r="F170" t="s">
        <v>12</v>
      </c>
      <c r="G170">
        <v>3</v>
      </c>
      <c r="H170">
        <v>24.565999999999999</v>
      </c>
      <c r="I170">
        <v>17.492000000000001</v>
      </c>
      <c r="J170">
        <v>18.972000000000001</v>
      </c>
      <c r="K170">
        <v>1504.002</v>
      </c>
      <c r="L170">
        <v>973.60299999999995</v>
      </c>
      <c r="M170">
        <v>1132.771</v>
      </c>
      <c r="N170">
        <v>61.222909712610928</v>
      </c>
      <c r="O170">
        <v>55.659901669334545</v>
      </c>
      <c r="P170">
        <v>59.707516339869272</v>
      </c>
      <c r="Q170">
        <v>58.863442573938244</v>
      </c>
      <c r="R170">
        <v>1203.4586666666667</v>
      </c>
    </row>
    <row r="171" spans="1:18" x14ac:dyDescent="0.2">
      <c r="A171" s="2">
        <v>42776</v>
      </c>
      <c r="B171" t="s">
        <v>7</v>
      </c>
      <c r="C171" t="s">
        <v>38</v>
      </c>
      <c r="D171" t="s">
        <v>44</v>
      </c>
      <c r="E171" t="s">
        <v>17</v>
      </c>
      <c r="F171" t="s">
        <v>13</v>
      </c>
      <c r="G171">
        <v>1</v>
      </c>
      <c r="H171">
        <v>2.3860000000000001</v>
      </c>
      <c r="I171" t="s">
        <v>141</v>
      </c>
      <c r="J171">
        <v>2.8940000000000001</v>
      </c>
      <c r="K171">
        <v>106.417</v>
      </c>
      <c r="L171">
        <v>124.81</v>
      </c>
      <c r="M171">
        <v>140.20400000000001</v>
      </c>
      <c r="N171">
        <v>44.600586756077114</v>
      </c>
      <c r="O171" t="s">
        <v>141</v>
      </c>
      <c r="P171">
        <v>48.446440912232205</v>
      </c>
      <c r="Q171">
        <f>AVERAGE(N171,P171)</f>
        <v>46.523513834154656</v>
      </c>
      <c r="R171">
        <v>123.81033333333335</v>
      </c>
    </row>
    <row r="172" spans="1:18" x14ac:dyDescent="0.2">
      <c r="A172" s="2">
        <v>42776</v>
      </c>
      <c r="B172" t="s">
        <v>7</v>
      </c>
      <c r="C172" t="s">
        <v>38</v>
      </c>
      <c r="D172" t="s">
        <v>44</v>
      </c>
      <c r="E172" t="s">
        <v>17</v>
      </c>
      <c r="F172" t="s">
        <v>13</v>
      </c>
      <c r="G172">
        <v>2</v>
      </c>
      <c r="H172">
        <v>5.6559999999999997</v>
      </c>
      <c r="I172">
        <v>3.3839999999999999</v>
      </c>
      <c r="J172">
        <v>6.11</v>
      </c>
      <c r="K172">
        <v>201.46700000000001</v>
      </c>
      <c r="L172">
        <v>154.941</v>
      </c>
      <c r="M172">
        <v>180.81700000000001</v>
      </c>
      <c r="N172">
        <v>35.620049504950501</v>
      </c>
      <c r="O172">
        <v>45.786347517730498</v>
      </c>
      <c r="P172">
        <v>29.593617021276597</v>
      </c>
      <c r="Q172">
        <v>37.000004681319204</v>
      </c>
      <c r="R172">
        <v>179.07500000000002</v>
      </c>
    </row>
    <row r="173" spans="1:18" x14ac:dyDescent="0.2">
      <c r="A173" s="2">
        <v>42776</v>
      </c>
      <c r="B173" t="s">
        <v>7</v>
      </c>
      <c r="C173" t="s">
        <v>38</v>
      </c>
      <c r="D173" t="s">
        <v>44</v>
      </c>
      <c r="E173" t="s">
        <v>17</v>
      </c>
      <c r="F173" t="s">
        <v>13</v>
      </c>
      <c r="G173">
        <v>3</v>
      </c>
      <c r="H173">
        <v>2.8959999999999999</v>
      </c>
      <c r="I173">
        <v>3.0419999999999998</v>
      </c>
      <c r="J173">
        <v>2.6379999999999999</v>
      </c>
      <c r="K173">
        <v>135.577</v>
      </c>
      <c r="L173">
        <v>133.00700000000001</v>
      </c>
      <c r="M173">
        <v>127.89400000000001</v>
      </c>
      <c r="N173">
        <v>46.815262430939228</v>
      </c>
      <c r="O173">
        <v>43.723537146614071</v>
      </c>
      <c r="P173">
        <v>48.481425322213802</v>
      </c>
      <c r="Q173">
        <v>46.340074966589036</v>
      </c>
      <c r="R173">
        <v>132.15933333333334</v>
      </c>
    </row>
    <row r="174" spans="1:18" x14ac:dyDescent="0.2">
      <c r="A174" s="2">
        <v>42776</v>
      </c>
      <c r="B174" t="s">
        <v>7</v>
      </c>
      <c r="C174" t="s">
        <v>38</v>
      </c>
      <c r="D174" t="s">
        <v>44</v>
      </c>
      <c r="E174" t="s">
        <v>17</v>
      </c>
      <c r="F174" t="s">
        <v>14</v>
      </c>
      <c r="G174">
        <v>1</v>
      </c>
      <c r="H174">
        <v>24.22</v>
      </c>
      <c r="I174">
        <v>10.997999999999999</v>
      </c>
      <c r="J174">
        <v>21.78</v>
      </c>
      <c r="K174">
        <v>1294.7950000000001</v>
      </c>
      <c r="L174">
        <v>761.79700000000003</v>
      </c>
      <c r="M174">
        <v>1159.704</v>
      </c>
      <c r="N174">
        <v>53.45974401321223</v>
      </c>
      <c r="O174">
        <v>69.266866703036925</v>
      </c>
      <c r="P174">
        <v>53.246280991735532</v>
      </c>
      <c r="Q174">
        <v>58.657630569328226</v>
      </c>
      <c r="R174">
        <v>1072.0986666666668</v>
      </c>
    </row>
    <row r="175" spans="1:18" x14ac:dyDescent="0.2">
      <c r="A175" s="2">
        <v>42776</v>
      </c>
      <c r="B175" t="s">
        <v>7</v>
      </c>
      <c r="C175" t="s">
        <v>38</v>
      </c>
      <c r="D175" t="s">
        <v>44</v>
      </c>
      <c r="E175" t="s">
        <v>17</v>
      </c>
      <c r="F175" t="s">
        <v>14</v>
      </c>
      <c r="G175">
        <v>2</v>
      </c>
      <c r="H175">
        <v>7.9260000000000002</v>
      </c>
      <c r="I175">
        <v>10.318</v>
      </c>
      <c r="J175">
        <v>9.6620000000000008</v>
      </c>
      <c r="K175">
        <v>568.21299999999997</v>
      </c>
      <c r="L175">
        <v>783.78899999999999</v>
      </c>
      <c r="M175">
        <v>631.93200000000002</v>
      </c>
      <c r="N175">
        <v>71.689755235932367</v>
      </c>
      <c r="O175">
        <v>75.963268075208376</v>
      </c>
      <c r="P175">
        <v>65.40385013454771</v>
      </c>
      <c r="Q175">
        <v>71.018957815229484</v>
      </c>
      <c r="R175">
        <v>661.31133333333332</v>
      </c>
    </row>
    <row r="176" spans="1:18" x14ac:dyDescent="0.2">
      <c r="A176" s="2">
        <v>42776</v>
      </c>
      <c r="B176" t="s">
        <v>7</v>
      </c>
      <c r="C176" t="s">
        <v>38</v>
      </c>
      <c r="D176" t="s">
        <v>41</v>
      </c>
      <c r="E176" t="s">
        <v>26</v>
      </c>
      <c r="F176" t="s">
        <v>11</v>
      </c>
      <c r="G176">
        <v>1</v>
      </c>
      <c r="H176">
        <v>2.3159999999999998</v>
      </c>
      <c r="I176">
        <v>1.6759999999999999</v>
      </c>
      <c r="J176">
        <v>2.4159999999999999</v>
      </c>
      <c r="K176">
        <f>86.367+89.195+95.421</f>
        <v>270.983</v>
      </c>
      <c r="L176">
        <f>73.144+80.17+69.545</f>
        <v>222.85900000000004</v>
      </c>
      <c r="M176">
        <f>157.255+89.28</f>
        <v>246.535</v>
      </c>
      <c r="N176">
        <v>117.00474956822109</v>
      </c>
      <c r="O176">
        <v>132.97076372315038</v>
      </c>
      <c r="P176">
        <v>102.04263245033113</v>
      </c>
      <c r="Q176">
        <v>117.33938191390087</v>
      </c>
      <c r="R176">
        <v>246.79233333333335</v>
      </c>
    </row>
    <row r="177" spans="1:18" x14ac:dyDescent="0.2">
      <c r="A177" s="2">
        <v>42776</v>
      </c>
      <c r="B177" t="s">
        <v>7</v>
      </c>
      <c r="C177" t="s">
        <v>38</v>
      </c>
      <c r="D177" t="s">
        <v>41</v>
      </c>
      <c r="E177" t="s">
        <v>26</v>
      </c>
      <c r="F177" t="s">
        <v>11</v>
      </c>
      <c r="G177">
        <v>2</v>
      </c>
      <c r="H177">
        <v>6.306</v>
      </c>
      <c r="I177">
        <v>7.1420000000000003</v>
      </c>
      <c r="J177">
        <v>7.5640000000000001</v>
      </c>
      <c r="K177">
        <f>400.106+204.408</f>
        <v>604.51400000000001</v>
      </c>
      <c r="L177">
        <v>729.18100000000004</v>
      </c>
      <c r="M177">
        <f>254.504+524.716</f>
        <v>779.22</v>
      </c>
      <c r="N177">
        <v>95.863304789089753</v>
      </c>
      <c r="O177">
        <v>102.09759171100532</v>
      </c>
      <c r="P177">
        <v>103.01692226335273</v>
      </c>
      <c r="Q177">
        <v>100.32593958781594</v>
      </c>
      <c r="R177">
        <v>704.30499999999995</v>
      </c>
    </row>
    <row r="178" spans="1:18" x14ac:dyDescent="0.2">
      <c r="A178" s="2">
        <v>42776</v>
      </c>
      <c r="B178" t="s">
        <v>7</v>
      </c>
      <c r="C178" t="s">
        <v>38</v>
      </c>
      <c r="D178" t="s">
        <v>41</v>
      </c>
      <c r="E178" t="s">
        <v>26</v>
      </c>
      <c r="F178" t="s">
        <v>11</v>
      </c>
      <c r="G178">
        <v>3</v>
      </c>
      <c r="H178">
        <v>9.5359999999999996</v>
      </c>
      <c r="I178">
        <v>5.6239999999999997</v>
      </c>
      <c r="J178">
        <v>8.4700000000000006</v>
      </c>
      <c r="K178">
        <v>937.50199999999995</v>
      </c>
      <c r="L178">
        <f>169.679+174.934+167.051</f>
        <v>511.66399999999999</v>
      </c>
      <c r="M178">
        <f>531.17+267.927</f>
        <v>799.09699999999998</v>
      </c>
      <c r="N178">
        <v>98.311870805369125</v>
      </c>
      <c r="O178">
        <v>90.978662873399713</v>
      </c>
      <c r="P178">
        <v>94.344391971664692</v>
      </c>
      <c r="Q178">
        <v>94.544975216811167</v>
      </c>
      <c r="R178">
        <v>749.42099999999994</v>
      </c>
    </row>
    <row r="179" spans="1:18" x14ac:dyDescent="0.2">
      <c r="A179" s="2">
        <v>42776</v>
      </c>
      <c r="B179" t="s">
        <v>7</v>
      </c>
      <c r="C179" t="s">
        <v>38</v>
      </c>
      <c r="D179" t="s">
        <v>41</v>
      </c>
      <c r="E179" t="s">
        <v>26</v>
      </c>
      <c r="F179" t="s">
        <v>12</v>
      </c>
      <c r="G179">
        <v>1</v>
      </c>
      <c r="H179">
        <v>29.416</v>
      </c>
      <c r="I179">
        <v>24.108000000000001</v>
      </c>
      <c r="J179">
        <v>21.134</v>
      </c>
      <c r="K179">
        <v>1585.5989999999999</v>
      </c>
      <c r="L179">
        <v>1292.9960000000001</v>
      </c>
      <c r="M179">
        <v>1162.731</v>
      </c>
      <c r="N179">
        <v>53.902604025020395</v>
      </c>
      <c r="O179">
        <v>53.633482661357228</v>
      </c>
      <c r="P179">
        <v>55.01708148007949</v>
      </c>
      <c r="Q179">
        <v>54.184389388819035</v>
      </c>
      <c r="R179">
        <v>1347.1086666666667</v>
      </c>
    </row>
    <row r="180" spans="1:18" x14ac:dyDescent="0.2">
      <c r="A180" s="2">
        <v>42776</v>
      </c>
      <c r="B180" t="s">
        <v>7</v>
      </c>
      <c r="C180" t="s">
        <v>38</v>
      </c>
      <c r="D180" t="s">
        <v>41</v>
      </c>
      <c r="E180" t="s">
        <v>26</v>
      </c>
      <c r="F180" t="s">
        <v>12</v>
      </c>
      <c r="G180">
        <v>2</v>
      </c>
      <c r="H180">
        <v>13.678000000000001</v>
      </c>
      <c r="I180">
        <v>17.257999999999999</v>
      </c>
      <c r="J180">
        <v>19.526</v>
      </c>
      <c r="K180">
        <v>773.82100000000003</v>
      </c>
      <c r="L180">
        <v>986.02700000000004</v>
      </c>
      <c r="M180">
        <v>1036.807</v>
      </c>
      <c r="N180">
        <v>56.574133645269775</v>
      </c>
      <c r="O180">
        <v>57.134488353227496</v>
      </c>
      <c r="P180">
        <v>53.098791355116255</v>
      </c>
      <c r="Q180">
        <v>55.602471117871175</v>
      </c>
      <c r="R180">
        <v>932.21833333333325</v>
      </c>
    </row>
    <row r="181" spans="1:18" x14ac:dyDescent="0.2">
      <c r="A181" s="2">
        <v>42776</v>
      </c>
      <c r="B181" t="s">
        <v>7</v>
      </c>
      <c r="C181" t="s">
        <v>38</v>
      </c>
      <c r="D181" t="s">
        <v>41</v>
      </c>
      <c r="E181" t="s">
        <v>26</v>
      </c>
      <c r="F181" t="s">
        <v>12</v>
      </c>
      <c r="G181">
        <v>3</v>
      </c>
      <c r="H181">
        <v>19.826000000000001</v>
      </c>
      <c r="I181">
        <v>21.716000000000001</v>
      </c>
      <c r="J181">
        <v>20.152000000000001</v>
      </c>
      <c r="K181">
        <v>1195.1759999999999</v>
      </c>
      <c r="L181">
        <v>1260.865</v>
      </c>
      <c r="M181">
        <v>1217.0250000000001</v>
      </c>
      <c r="N181">
        <v>60.283264400282455</v>
      </c>
      <c r="O181">
        <v>58.061567507828329</v>
      </c>
      <c r="P181">
        <v>60.392268757443432</v>
      </c>
      <c r="Q181">
        <v>59.579033555184743</v>
      </c>
      <c r="R181">
        <v>1224.3553333333334</v>
      </c>
    </row>
    <row r="182" spans="1:18" x14ac:dyDescent="0.2">
      <c r="A182" s="2">
        <v>42776</v>
      </c>
      <c r="B182" t="s">
        <v>7</v>
      </c>
      <c r="C182" t="s">
        <v>38</v>
      </c>
      <c r="D182" t="s">
        <v>41</v>
      </c>
      <c r="E182" t="s">
        <v>26</v>
      </c>
      <c r="F182" t="s">
        <v>14</v>
      </c>
      <c r="G182">
        <v>1</v>
      </c>
      <c r="H182">
        <v>43.225999999999999</v>
      </c>
      <c r="I182">
        <v>29.95</v>
      </c>
      <c r="J182">
        <v>42.335999999999999</v>
      </c>
      <c r="K182">
        <v>2979.8710000000001</v>
      </c>
      <c r="L182">
        <v>2005.8969999999999</v>
      </c>
      <c r="M182">
        <v>2825.616</v>
      </c>
      <c r="N182">
        <v>68.937005505945493</v>
      </c>
      <c r="O182">
        <v>66.974858096828044</v>
      </c>
      <c r="P182">
        <v>66.74263038548753</v>
      </c>
      <c r="Q182">
        <v>67.551497996087022</v>
      </c>
      <c r="R182">
        <v>2603.7946666666667</v>
      </c>
    </row>
    <row r="183" spans="1:18" x14ac:dyDescent="0.2">
      <c r="A183" s="2">
        <v>42776</v>
      </c>
      <c r="B183" t="s">
        <v>7</v>
      </c>
      <c r="C183" t="s">
        <v>38</v>
      </c>
      <c r="D183" t="s">
        <v>41</v>
      </c>
      <c r="E183" t="s">
        <v>26</v>
      </c>
      <c r="F183" t="s">
        <v>14</v>
      </c>
      <c r="G183">
        <v>2</v>
      </c>
      <c r="H183">
        <v>27.3</v>
      </c>
      <c r="I183">
        <v>28.376000000000001</v>
      </c>
      <c r="J183">
        <v>28.128</v>
      </c>
      <c r="K183">
        <v>2082.2109999999998</v>
      </c>
      <c r="L183">
        <v>2034.886</v>
      </c>
      <c r="M183">
        <v>2265.0279999999998</v>
      </c>
      <c r="N183">
        <v>76.27146520146519</v>
      </c>
      <c r="O183">
        <v>71.711516774739209</v>
      </c>
      <c r="P183">
        <v>80.525739476678041</v>
      </c>
      <c r="Q183">
        <v>76.16957381762748</v>
      </c>
      <c r="R183">
        <v>2127.375</v>
      </c>
    </row>
    <row r="184" spans="1:18" x14ac:dyDescent="0.2">
      <c r="A184" s="2">
        <v>42776</v>
      </c>
      <c r="B184" t="s">
        <v>7</v>
      </c>
      <c r="C184" t="s">
        <v>38</v>
      </c>
      <c r="D184" t="s">
        <v>41</v>
      </c>
      <c r="E184" t="s">
        <v>26</v>
      </c>
      <c r="F184" t="s">
        <v>14</v>
      </c>
      <c r="G184">
        <v>3</v>
      </c>
      <c r="H184">
        <v>43.448</v>
      </c>
      <c r="I184">
        <v>57.015999999999998</v>
      </c>
      <c r="J184">
        <v>54.176000000000002</v>
      </c>
      <c r="K184">
        <v>2465.866</v>
      </c>
      <c r="L184">
        <v>2991.3240000000001</v>
      </c>
      <c r="M184">
        <v>2812.6779999999999</v>
      </c>
      <c r="N184">
        <v>56.754419075676672</v>
      </c>
      <c r="O184">
        <v>52.464641504139195</v>
      </c>
      <c r="P184">
        <v>51.917417306556402</v>
      </c>
      <c r="Q184">
        <v>53.712159295457433</v>
      </c>
      <c r="R184">
        <v>2756.6226666666666</v>
      </c>
    </row>
    <row r="185" spans="1:18" x14ac:dyDescent="0.2">
      <c r="A185" s="2">
        <v>42776</v>
      </c>
      <c r="B185" t="s">
        <v>7</v>
      </c>
      <c r="C185" t="s">
        <v>38</v>
      </c>
      <c r="D185" t="s">
        <v>39</v>
      </c>
      <c r="E185" t="s">
        <v>22</v>
      </c>
      <c r="F185" t="s">
        <v>11</v>
      </c>
      <c r="G185">
        <v>1</v>
      </c>
      <c r="H185">
        <v>7.0960000000000001</v>
      </c>
      <c r="I185">
        <v>4.5679999999999996</v>
      </c>
      <c r="J185">
        <v>8.7639999999999993</v>
      </c>
      <c r="K185">
        <f>203.352+139.062+155.427</f>
        <v>497.84100000000001</v>
      </c>
      <c r="L185">
        <f>118.127+216.775</f>
        <v>334.90199999999999</v>
      </c>
      <c r="M185">
        <f>446.174+252.476</f>
        <v>698.65</v>
      </c>
      <c r="N185">
        <v>70.157976324689969</v>
      </c>
      <c r="O185">
        <v>73.31479859894921</v>
      </c>
      <c r="P185">
        <v>79.71816522136011</v>
      </c>
      <c r="Q185">
        <v>74.396980048333091</v>
      </c>
      <c r="R185">
        <v>510.46433333333334</v>
      </c>
    </row>
    <row r="186" spans="1:18" x14ac:dyDescent="0.2">
      <c r="A186" s="2">
        <v>42776</v>
      </c>
      <c r="B186" t="s">
        <v>7</v>
      </c>
      <c r="C186" t="s">
        <v>38</v>
      </c>
      <c r="D186" t="s">
        <v>39</v>
      </c>
      <c r="E186" t="s">
        <v>22</v>
      </c>
      <c r="F186" t="s">
        <v>11</v>
      </c>
      <c r="G186">
        <v>2</v>
      </c>
      <c r="H186">
        <v>13.654</v>
      </c>
      <c r="I186">
        <v>2.226</v>
      </c>
      <c r="J186">
        <v>12.183999999999999</v>
      </c>
      <c r="K186">
        <f>924.764+482.36</f>
        <v>1407.124</v>
      </c>
      <c r="L186">
        <v>266.67</v>
      </c>
      <c r="M186">
        <f>407</f>
        <v>407</v>
      </c>
      <c r="N186">
        <v>103.0558078218837</v>
      </c>
      <c r="O186">
        <v>119.7978436657682</v>
      </c>
      <c r="P186">
        <v>33.404464871963235</v>
      </c>
      <c r="Q186">
        <v>85.41937211987171</v>
      </c>
      <c r="R186">
        <v>693.59799999999996</v>
      </c>
    </row>
    <row r="187" spans="1:18" x14ac:dyDescent="0.2">
      <c r="A187" s="2">
        <v>42776</v>
      </c>
      <c r="B187" t="s">
        <v>7</v>
      </c>
      <c r="C187" t="s">
        <v>38</v>
      </c>
      <c r="D187" t="s">
        <v>39</v>
      </c>
      <c r="E187" t="s">
        <v>22</v>
      </c>
      <c r="F187" t="s">
        <v>11</v>
      </c>
      <c r="G187">
        <v>3</v>
      </c>
      <c r="H187">
        <v>4.7039999999999997</v>
      </c>
      <c r="I187">
        <v>2.3199999999999998</v>
      </c>
      <c r="J187">
        <v>2.536</v>
      </c>
      <c r="K187">
        <f>327+159.425</f>
        <v>486.42500000000001</v>
      </c>
      <c r="L187">
        <f>58.035+67.489+61.205</f>
        <v>186.72899999999998</v>
      </c>
      <c r="M187">
        <f>64.29+131.407</f>
        <v>195.697</v>
      </c>
      <c r="N187">
        <v>103.40667517006804</v>
      </c>
      <c r="O187">
        <v>80.48663793103448</v>
      </c>
      <c r="P187">
        <v>77.167586750788644</v>
      </c>
      <c r="Q187">
        <v>87.020299950630388</v>
      </c>
      <c r="R187">
        <v>289.61700000000002</v>
      </c>
    </row>
    <row r="188" spans="1:18" x14ac:dyDescent="0.2">
      <c r="A188" s="2">
        <v>42776</v>
      </c>
      <c r="B188" t="s">
        <v>7</v>
      </c>
      <c r="C188" t="s">
        <v>38</v>
      </c>
      <c r="D188" t="s">
        <v>39</v>
      </c>
      <c r="E188" t="s">
        <v>22</v>
      </c>
      <c r="F188" t="s">
        <v>12</v>
      </c>
      <c r="G188">
        <v>1</v>
      </c>
      <c r="H188">
        <v>15.022</v>
      </c>
      <c r="I188">
        <v>18.05</v>
      </c>
      <c r="J188">
        <v>18.504000000000001</v>
      </c>
      <c r="K188">
        <v>957.06600000000003</v>
      </c>
      <c r="L188">
        <v>1162.702</v>
      </c>
      <c r="M188">
        <v>1260.894</v>
      </c>
      <c r="N188">
        <v>63.710957262681404</v>
      </c>
      <c r="O188">
        <v>64.415623268698056</v>
      </c>
      <c r="P188">
        <v>68.141699092088189</v>
      </c>
      <c r="Q188">
        <v>65.422759874489216</v>
      </c>
      <c r="R188">
        <v>1126.8873333333333</v>
      </c>
    </row>
    <row r="189" spans="1:18" x14ac:dyDescent="0.2">
      <c r="A189" s="2">
        <v>42776</v>
      </c>
      <c r="B189" t="s">
        <v>7</v>
      </c>
      <c r="C189" t="s">
        <v>38</v>
      </c>
      <c r="D189" t="s">
        <v>39</v>
      </c>
      <c r="E189" t="s">
        <v>22</v>
      </c>
      <c r="F189" t="s">
        <v>12</v>
      </c>
      <c r="G189">
        <v>2</v>
      </c>
      <c r="H189">
        <v>20.62</v>
      </c>
      <c r="I189">
        <v>19.93</v>
      </c>
      <c r="J189">
        <v>28.19</v>
      </c>
      <c r="K189">
        <v>1181.096</v>
      </c>
      <c r="L189">
        <v>1133.828</v>
      </c>
      <c r="M189">
        <v>1760.847</v>
      </c>
      <c r="N189">
        <v>57.279146459747814</v>
      </c>
      <c r="O189">
        <v>56.89051680883091</v>
      </c>
      <c r="P189">
        <v>62.46353316778999</v>
      </c>
      <c r="Q189">
        <v>58.877732145456235</v>
      </c>
      <c r="R189">
        <v>1358.5903333333333</v>
      </c>
    </row>
    <row r="190" spans="1:18" x14ac:dyDescent="0.2">
      <c r="A190" s="2">
        <v>42776</v>
      </c>
      <c r="B190" t="s">
        <v>7</v>
      </c>
      <c r="C190" t="s">
        <v>38</v>
      </c>
      <c r="D190" t="s">
        <v>39</v>
      </c>
      <c r="E190" t="s">
        <v>22</v>
      </c>
      <c r="F190" t="s">
        <v>12</v>
      </c>
      <c r="G190">
        <v>3</v>
      </c>
      <c r="H190">
        <v>16.010000000000002</v>
      </c>
      <c r="I190">
        <v>14.417999999999999</v>
      </c>
      <c r="J190">
        <v>23.128</v>
      </c>
      <c r="K190">
        <v>897.63099999999997</v>
      </c>
      <c r="L190">
        <v>841.88099999999997</v>
      </c>
      <c r="M190">
        <v>1300.136</v>
      </c>
      <c r="N190">
        <v>56.066895690193618</v>
      </c>
      <c r="O190">
        <v>58.390969621306702</v>
      </c>
      <c r="P190">
        <v>56.214804565894156</v>
      </c>
      <c r="Q190">
        <v>56.890889959131492</v>
      </c>
      <c r="R190">
        <v>1013.216</v>
      </c>
    </row>
    <row r="191" spans="1:18" x14ac:dyDescent="0.2">
      <c r="A191" s="2">
        <v>42776</v>
      </c>
      <c r="B191" t="s">
        <v>7</v>
      </c>
      <c r="C191" t="s">
        <v>38</v>
      </c>
      <c r="D191" t="s">
        <v>39</v>
      </c>
      <c r="E191" t="s">
        <v>22</v>
      </c>
      <c r="F191" t="s">
        <v>13</v>
      </c>
      <c r="G191">
        <v>1</v>
      </c>
      <c r="H191">
        <v>2.3780000000000001</v>
      </c>
      <c r="I191">
        <v>1.3740000000000001</v>
      </c>
      <c r="J191">
        <v>2.448</v>
      </c>
      <c r="K191">
        <v>139.804</v>
      </c>
      <c r="L191">
        <v>81.284000000000006</v>
      </c>
      <c r="M191">
        <v>128.351</v>
      </c>
      <c r="N191">
        <v>58.790580319596295</v>
      </c>
      <c r="O191">
        <v>59.158660844250363</v>
      </c>
      <c r="P191">
        <v>52.430964052287585</v>
      </c>
      <c r="Q191">
        <v>56.793401738711417</v>
      </c>
      <c r="R191">
        <v>116.47966666666667</v>
      </c>
    </row>
    <row r="192" spans="1:18" x14ac:dyDescent="0.2">
      <c r="A192" s="2">
        <v>42776</v>
      </c>
      <c r="B192" t="s">
        <v>7</v>
      </c>
      <c r="C192" t="s">
        <v>38</v>
      </c>
      <c r="D192" t="s">
        <v>39</v>
      </c>
      <c r="E192" t="s">
        <v>22</v>
      </c>
      <c r="F192" t="s">
        <v>13</v>
      </c>
      <c r="G192">
        <v>2</v>
      </c>
      <c r="H192">
        <v>4.6779999999999999</v>
      </c>
      <c r="I192">
        <v>4.6980000000000004</v>
      </c>
      <c r="J192">
        <v>4.4980000000000002</v>
      </c>
      <c r="K192">
        <v>185.13</v>
      </c>
      <c r="L192">
        <v>181.131</v>
      </c>
      <c r="M192">
        <v>208.20699999999999</v>
      </c>
      <c r="N192">
        <v>39.574604531851215</v>
      </c>
      <c r="O192">
        <v>38.554916985951465</v>
      </c>
      <c r="P192">
        <v>46.288795020008891</v>
      </c>
      <c r="Q192">
        <v>41.472772179270528</v>
      </c>
      <c r="R192">
        <v>191.48933333333332</v>
      </c>
    </row>
    <row r="193" spans="1:18" x14ac:dyDescent="0.2">
      <c r="A193" s="2">
        <v>42776</v>
      </c>
      <c r="B193" t="s">
        <v>7</v>
      </c>
      <c r="C193" t="s">
        <v>38</v>
      </c>
      <c r="D193" t="s">
        <v>39</v>
      </c>
      <c r="E193" t="s">
        <v>22</v>
      </c>
      <c r="F193" t="s">
        <v>13</v>
      </c>
      <c r="G193">
        <v>3</v>
      </c>
      <c r="H193">
        <v>3.6339999999999999</v>
      </c>
      <c r="I193">
        <v>3.1040000000000001</v>
      </c>
      <c r="J193">
        <v>3.3660000000000001</v>
      </c>
      <c r="K193">
        <v>188.18600000000001</v>
      </c>
      <c r="L193">
        <v>152.142</v>
      </c>
      <c r="M193">
        <v>178.989</v>
      </c>
      <c r="N193">
        <v>51.784810126582279</v>
      </c>
      <c r="O193">
        <v>49.014819587628864</v>
      </c>
      <c r="P193">
        <v>53.175579322638143</v>
      </c>
      <c r="Q193">
        <v>51.325069678949752</v>
      </c>
      <c r="R193">
        <v>173.10566666666668</v>
      </c>
    </row>
    <row r="194" spans="1:18" x14ac:dyDescent="0.2">
      <c r="A194" s="2">
        <v>42776</v>
      </c>
      <c r="B194" t="s">
        <v>7</v>
      </c>
      <c r="C194" t="s">
        <v>38</v>
      </c>
      <c r="D194" t="s">
        <v>39</v>
      </c>
      <c r="E194" t="s">
        <v>22</v>
      </c>
      <c r="F194" t="s">
        <v>14</v>
      </c>
      <c r="G194">
        <v>1</v>
      </c>
      <c r="H194">
        <v>16.09</v>
      </c>
      <c r="I194">
        <v>16.896000000000001</v>
      </c>
      <c r="J194">
        <v>19.28</v>
      </c>
      <c r="K194">
        <v>1235.1610000000001</v>
      </c>
      <c r="L194">
        <v>1370.624</v>
      </c>
      <c r="M194">
        <v>1449.9649999999999</v>
      </c>
      <c r="N194">
        <v>76.765755127408326</v>
      </c>
      <c r="O194">
        <v>81.121212121212125</v>
      </c>
      <c r="P194">
        <v>75.205653526970949</v>
      </c>
      <c r="Q194">
        <v>77.697540258530466</v>
      </c>
      <c r="R194">
        <v>1351.9166666666667</v>
      </c>
    </row>
    <row r="195" spans="1:18" x14ac:dyDescent="0.2">
      <c r="A195" s="2">
        <v>42776</v>
      </c>
      <c r="B195" t="s">
        <v>7</v>
      </c>
      <c r="C195" t="s">
        <v>38</v>
      </c>
      <c r="D195" t="s">
        <v>39</v>
      </c>
      <c r="E195" t="s">
        <v>22</v>
      </c>
      <c r="F195" t="s">
        <v>14</v>
      </c>
      <c r="G195">
        <v>2</v>
      </c>
      <c r="H195">
        <v>13.964</v>
      </c>
      <c r="I195">
        <v>13.89</v>
      </c>
      <c r="J195">
        <v>13.436</v>
      </c>
      <c r="K195">
        <v>1086.9880000000001</v>
      </c>
      <c r="L195">
        <v>1077.4490000000001</v>
      </c>
      <c r="M195">
        <v>1090.0440000000001</v>
      </c>
      <c r="N195">
        <v>77.842165568604983</v>
      </c>
      <c r="O195">
        <v>77.57012239020878</v>
      </c>
      <c r="P195">
        <v>81.128609705269426</v>
      </c>
      <c r="Q195">
        <v>78.846965888027725</v>
      </c>
      <c r="R195">
        <v>1084.827</v>
      </c>
    </row>
    <row r="196" spans="1:18" x14ac:dyDescent="0.2">
      <c r="A196" s="2">
        <v>42776</v>
      </c>
      <c r="B196" t="s">
        <v>7</v>
      </c>
      <c r="C196" t="s">
        <v>38</v>
      </c>
      <c r="D196" t="s">
        <v>39</v>
      </c>
      <c r="E196" t="s">
        <v>22</v>
      </c>
      <c r="F196" t="s">
        <v>14</v>
      </c>
      <c r="G196">
        <v>3</v>
      </c>
      <c r="H196">
        <v>14.156000000000001</v>
      </c>
      <c r="I196">
        <v>19.507999999999999</v>
      </c>
      <c r="J196">
        <v>14.46</v>
      </c>
      <c r="K196">
        <v>1198.9169999999999</v>
      </c>
      <c r="L196">
        <v>1405.925</v>
      </c>
      <c r="M196">
        <v>1107.095</v>
      </c>
      <c r="N196">
        <v>84.69320429499858</v>
      </c>
      <c r="O196">
        <v>72.069151117490264</v>
      </c>
      <c r="P196">
        <v>76.56258644536652</v>
      </c>
      <c r="Q196">
        <v>77.774980619285117</v>
      </c>
      <c r="R196">
        <v>1237.3123333333333</v>
      </c>
    </row>
    <row r="197" spans="1:18" x14ac:dyDescent="0.2">
      <c r="A197" s="2">
        <v>42776</v>
      </c>
      <c r="B197" t="s">
        <v>7</v>
      </c>
      <c r="C197" t="s">
        <v>38</v>
      </c>
      <c r="D197" t="s">
        <v>42</v>
      </c>
      <c r="E197" t="s">
        <v>10</v>
      </c>
      <c r="F197" t="s">
        <v>11</v>
      </c>
      <c r="G197">
        <v>1</v>
      </c>
      <c r="H197">
        <v>13.37</v>
      </c>
      <c r="I197">
        <v>13.88</v>
      </c>
      <c r="J197">
        <v>7.266</v>
      </c>
      <c r="K197">
        <f>830.828+405.389</f>
        <v>1236.2170000000001</v>
      </c>
      <c r="L197">
        <v>1494.634</v>
      </c>
      <c r="M197">
        <f>157.14+257.731+298.858</f>
        <v>713.72900000000004</v>
      </c>
      <c r="N197">
        <v>92.462004487658945</v>
      </c>
      <c r="O197">
        <v>107.68256484149856</v>
      </c>
      <c r="P197">
        <v>98.228598954032492</v>
      </c>
      <c r="Q197">
        <v>99.457722761063337</v>
      </c>
      <c r="R197">
        <v>1148.1933333333334</v>
      </c>
    </row>
    <row r="198" spans="1:18" x14ac:dyDescent="0.2">
      <c r="A198" s="2">
        <v>42776</v>
      </c>
      <c r="B198" t="s">
        <v>7</v>
      </c>
      <c r="C198" t="s">
        <v>38</v>
      </c>
      <c r="D198" t="s">
        <v>42</v>
      </c>
      <c r="E198" t="s">
        <v>10</v>
      </c>
      <c r="F198" t="s">
        <v>11</v>
      </c>
      <c r="G198">
        <v>2</v>
      </c>
      <c r="H198">
        <v>5.0419999999999998</v>
      </c>
      <c r="I198">
        <v>15.612</v>
      </c>
      <c r="J198">
        <v>15.276</v>
      </c>
      <c r="K198">
        <f>151.114+300.029</f>
        <v>451.14300000000003</v>
      </c>
      <c r="L198">
        <f>1136.141+553.419</f>
        <v>1689.56</v>
      </c>
      <c r="M198">
        <f>497.269+505.666+533.398</f>
        <v>1536.3330000000001</v>
      </c>
      <c r="N198">
        <v>89.476993256644192</v>
      </c>
      <c r="O198">
        <v>108.22188060466307</v>
      </c>
      <c r="P198">
        <v>100.5716810683425</v>
      </c>
      <c r="Q198">
        <v>99.423518309883264</v>
      </c>
      <c r="R198">
        <v>1225.6786666666667</v>
      </c>
    </row>
    <row r="199" spans="1:18" x14ac:dyDescent="0.2">
      <c r="A199" s="2">
        <v>42776</v>
      </c>
      <c r="B199" t="s">
        <v>7</v>
      </c>
      <c r="C199" t="s">
        <v>38</v>
      </c>
      <c r="D199" t="s">
        <v>42</v>
      </c>
      <c r="E199" t="s">
        <v>10</v>
      </c>
      <c r="F199" t="s">
        <v>11</v>
      </c>
      <c r="G199">
        <v>3</v>
      </c>
      <c r="H199">
        <v>7.2220000000000004</v>
      </c>
      <c r="I199">
        <v>6.3940000000000001</v>
      </c>
      <c r="J199">
        <v>2.8460000000000001</v>
      </c>
      <c r="K199">
        <f>284.092+301.314+266.356</f>
        <v>851.76199999999994</v>
      </c>
      <c r="L199">
        <f>243.394+497.64</f>
        <v>741.03399999999999</v>
      </c>
      <c r="M199">
        <v>272.52499999999998</v>
      </c>
      <c r="N199">
        <v>117.9399058432567</v>
      </c>
      <c r="O199">
        <v>115.89521426337191</v>
      </c>
      <c r="P199">
        <v>95.757203092059015</v>
      </c>
      <c r="Q199">
        <v>109.86410773289587</v>
      </c>
      <c r="R199">
        <v>621.7736666666666</v>
      </c>
    </row>
    <row r="200" spans="1:18" x14ac:dyDescent="0.2">
      <c r="A200" s="2">
        <v>42776</v>
      </c>
      <c r="B200" t="s">
        <v>7</v>
      </c>
      <c r="C200" t="s">
        <v>38</v>
      </c>
      <c r="D200" t="s">
        <v>42</v>
      </c>
      <c r="E200" t="s">
        <v>10</v>
      </c>
      <c r="F200" t="s">
        <v>12</v>
      </c>
      <c r="G200">
        <v>1</v>
      </c>
      <c r="H200">
        <v>29.486000000000001</v>
      </c>
      <c r="I200">
        <v>23.908000000000001</v>
      </c>
      <c r="J200">
        <v>36.286000000000001</v>
      </c>
      <c r="K200">
        <v>1972.2819999999999</v>
      </c>
      <c r="L200">
        <v>1435.5709999999999</v>
      </c>
      <c r="M200">
        <v>2405.489</v>
      </c>
      <c r="N200">
        <v>66.888760767822006</v>
      </c>
      <c r="O200">
        <v>60.045633260833185</v>
      </c>
      <c r="P200">
        <v>66.292481948961026</v>
      </c>
      <c r="Q200">
        <v>64.408958659205396</v>
      </c>
      <c r="R200">
        <v>1937.7806666666668</v>
      </c>
    </row>
    <row r="201" spans="1:18" x14ac:dyDescent="0.2">
      <c r="A201" s="2">
        <v>42776</v>
      </c>
      <c r="B201" t="s">
        <v>7</v>
      </c>
      <c r="C201" t="s">
        <v>38</v>
      </c>
      <c r="D201" t="s">
        <v>42</v>
      </c>
      <c r="E201" t="s">
        <v>10</v>
      </c>
      <c r="F201" t="s">
        <v>12</v>
      </c>
      <c r="G201">
        <v>2</v>
      </c>
      <c r="H201">
        <v>24.58</v>
      </c>
      <c r="I201">
        <v>39.066000000000003</v>
      </c>
      <c r="J201">
        <v>30.097999999999999</v>
      </c>
      <c r="K201">
        <v>1350.5740000000001</v>
      </c>
      <c r="L201">
        <v>1975.28</v>
      </c>
      <c r="M201">
        <v>1798.576</v>
      </c>
      <c r="N201">
        <v>54.946053702196913</v>
      </c>
      <c r="O201">
        <v>50.562637587672143</v>
      </c>
      <c r="P201">
        <v>59.757326068177292</v>
      </c>
      <c r="Q201">
        <v>55.088672452682118</v>
      </c>
      <c r="R201">
        <v>1708.1433333333334</v>
      </c>
    </row>
    <row r="202" spans="1:18" x14ac:dyDescent="0.2">
      <c r="A202" s="2">
        <v>42776</v>
      </c>
      <c r="B202" t="s">
        <v>7</v>
      </c>
      <c r="C202" t="s">
        <v>38</v>
      </c>
      <c r="D202" t="s">
        <v>42</v>
      </c>
      <c r="E202" t="s">
        <v>10</v>
      </c>
      <c r="F202" t="s">
        <v>12</v>
      </c>
      <c r="G202">
        <v>3</v>
      </c>
      <c r="H202">
        <v>22.027999999999999</v>
      </c>
      <c r="I202">
        <v>27.166</v>
      </c>
      <c r="J202">
        <v>26.456</v>
      </c>
      <c r="K202">
        <v>1326.269</v>
      </c>
      <c r="L202">
        <v>1584.057</v>
      </c>
      <c r="M202">
        <v>1641.3779999999999</v>
      </c>
      <c r="N202">
        <v>60.20832576720538</v>
      </c>
      <c r="O202">
        <v>58.310277552823379</v>
      </c>
      <c r="P202">
        <v>62.041805261566374</v>
      </c>
      <c r="Q202">
        <v>60.186802860531714</v>
      </c>
      <c r="R202">
        <v>1517.2346666666665</v>
      </c>
    </row>
    <row r="203" spans="1:18" x14ac:dyDescent="0.2">
      <c r="A203" s="2">
        <v>42776</v>
      </c>
      <c r="B203" t="s">
        <v>7</v>
      </c>
      <c r="C203" t="s">
        <v>38</v>
      </c>
      <c r="D203" t="s">
        <v>42</v>
      </c>
      <c r="E203" t="s">
        <v>10</v>
      </c>
      <c r="F203" t="s">
        <v>13</v>
      </c>
      <c r="G203">
        <v>1</v>
      </c>
      <c r="H203">
        <v>5.2519999999999998</v>
      </c>
      <c r="I203">
        <v>5.2039999999999997</v>
      </c>
      <c r="J203">
        <v>4.7460000000000004</v>
      </c>
      <c r="K203">
        <v>234.71100000000001</v>
      </c>
      <c r="L203">
        <v>226.571</v>
      </c>
      <c r="M203">
        <v>193.24100000000001</v>
      </c>
      <c r="N203">
        <v>44.689832444782944</v>
      </c>
      <c r="O203">
        <v>43.537855495772483</v>
      </c>
      <c r="P203">
        <v>40.71660345554151</v>
      </c>
      <c r="Q203">
        <v>42.981430465365641</v>
      </c>
      <c r="R203">
        <v>218.17433333333335</v>
      </c>
    </row>
    <row r="204" spans="1:18" x14ac:dyDescent="0.2">
      <c r="A204" s="2">
        <v>42776</v>
      </c>
      <c r="B204" t="s">
        <v>7</v>
      </c>
      <c r="C204" t="s">
        <v>38</v>
      </c>
      <c r="D204" t="s">
        <v>42</v>
      </c>
      <c r="E204" t="s">
        <v>10</v>
      </c>
      <c r="F204" t="s">
        <v>13</v>
      </c>
      <c r="G204">
        <v>2</v>
      </c>
      <c r="H204">
        <v>3.1819999999999999</v>
      </c>
      <c r="I204">
        <v>3.0539999999999998</v>
      </c>
      <c r="J204">
        <v>3.0739999999999998</v>
      </c>
      <c r="K204">
        <v>147.34399999999999</v>
      </c>
      <c r="L204">
        <v>125.55200000000001</v>
      </c>
      <c r="M204">
        <v>129.322</v>
      </c>
      <c r="N204">
        <v>46.30546825895663</v>
      </c>
      <c r="O204">
        <v>41.110674525212843</v>
      </c>
      <c r="P204">
        <v>42.069616135328566</v>
      </c>
      <c r="Q204">
        <v>43.161919639832682</v>
      </c>
      <c r="R204">
        <v>134.07266666666666</v>
      </c>
    </row>
    <row r="205" spans="1:18" x14ac:dyDescent="0.2">
      <c r="A205" s="2">
        <v>42776</v>
      </c>
      <c r="B205" t="s">
        <v>7</v>
      </c>
      <c r="C205" t="s">
        <v>38</v>
      </c>
      <c r="D205" t="s">
        <v>42</v>
      </c>
      <c r="E205" t="s">
        <v>10</v>
      </c>
      <c r="F205" t="s">
        <v>13</v>
      </c>
      <c r="G205">
        <v>3</v>
      </c>
      <c r="H205">
        <v>1.9119999999999999</v>
      </c>
      <c r="I205">
        <v>1.84</v>
      </c>
      <c r="J205">
        <v>1.976</v>
      </c>
      <c r="K205">
        <v>95.25</v>
      </c>
      <c r="L205">
        <v>89.394999999999996</v>
      </c>
      <c r="M205">
        <v>100.30500000000001</v>
      </c>
      <c r="N205">
        <v>49.81694560669456</v>
      </c>
      <c r="O205">
        <v>48.584239130434781</v>
      </c>
      <c r="P205">
        <v>50.761639676113361</v>
      </c>
      <c r="Q205">
        <v>49.720941471080899</v>
      </c>
      <c r="R205">
        <v>94.983333333333334</v>
      </c>
    </row>
    <row r="206" spans="1:18" x14ac:dyDescent="0.2">
      <c r="A206" s="2">
        <v>42776</v>
      </c>
      <c r="B206" t="s">
        <v>7</v>
      </c>
      <c r="C206" t="s">
        <v>38</v>
      </c>
      <c r="D206" t="s">
        <v>42</v>
      </c>
      <c r="E206" t="s">
        <v>10</v>
      </c>
      <c r="F206" t="s">
        <v>14</v>
      </c>
      <c r="G206">
        <v>1</v>
      </c>
      <c r="H206">
        <v>18.59</v>
      </c>
      <c r="I206">
        <v>21.312000000000001</v>
      </c>
      <c r="J206">
        <v>19.873999999999999</v>
      </c>
      <c r="K206">
        <v>1620.0150000000001</v>
      </c>
      <c r="L206">
        <v>1592.8820000000001</v>
      </c>
      <c r="M206">
        <v>1666.2550000000001</v>
      </c>
      <c r="N206">
        <v>87.14443249058634</v>
      </c>
      <c r="O206">
        <v>74.741084834834837</v>
      </c>
      <c r="P206">
        <v>83.840947972225024</v>
      </c>
      <c r="Q206">
        <v>81.908821765882067</v>
      </c>
      <c r="R206">
        <v>1626.384</v>
      </c>
    </row>
    <row r="207" spans="1:18" x14ac:dyDescent="0.2">
      <c r="A207" s="2">
        <v>42776</v>
      </c>
      <c r="B207" t="s">
        <v>7</v>
      </c>
      <c r="C207" t="s">
        <v>38</v>
      </c>
      <c r="D207" t="s">
        <v>42</v>
      </c>
      <c r="E207" t="s">
        <v>10</v>
      </c>
      <c r="F207" t="s">
        <v>14</v>
      </c>
      <c r="G207">
        <v>2</v>
      </c>
      <c r="H207">
        <v>12.166</v>
      </c>
      <c r="I207">
        <v>26.928000000000001</v>
      </c>
      <c r="J207">
        <v>23.456</v>
      </c>
      <c r="K207">
        <v>1134.856</v>
      </c>
      <c r="L207">
        <v>2160.268</v>
      </c>
      <c r="M207">
        <v>1925.499</v>
      </c>
      <c r="N207">
        <v>93.280946901200068</v>
      </c>
      <c r="O207">
        <v>80.223856209150327</v>
      </c>
      <c r="P207">
        <v>82.089827762619379</v>
      </c>
      <c r="Q207">
        <v>85.198210290989934</v>
      </c>
      <c r="R207">
        <v>1740.2076666666665</v>
      </c>
    </row>
    <row r="208" spans="1:18" x14ac:dyDescent="0.2">
      <c r="A208" s="2">
        <v>42776</v>
      </c>
      <c r="B208" t="s">
        <v>7</v>
      </c>
      <c r="C208" t="s">
        <v>38</v>
      </c>
      <c r="D208" t="s">
        <v>42</v>
      </c>
      <c r="E208" t="s">
        <v>10</v>
      </c>
      <c r="F208" t="s">
        <v>14</v>
      </c>
      <c r="G208">
        <v>3</v>
      </c>
      <c r="H208">
        <v>58.043999999999997</v>
      </c>
      <c r="I208">
        <v>58.537999999999997</v>
      </c>
      <c r="J208">
        <v>63.23</v>
      </c>
      <c r="K208">
        <v>3555.8530000000001</v>
      </c>
      <c r="L208">
        <v>3375.3220000000001</v>
      </c>
      <c r="M208">
        <v>3884.0430000000001</v>
      </c>
      <c r="N208">
        <v>61.261336227689341</v>
      </c>
      <c r="O208">
        <v>57.660357374696787</v>
      </c>
      <c r="P208">
        <v>61.427218092677535</v>
      </c>
      <c r="Q208">
        <v>60.116303898354552</v>
      </c>
      <c r="R208">
        <v>3605.0726666666669</v>
      </c>
    </row>
    <row r="209" spans="1:18" x14ac:dyDescent="0.2">
      <c r="A209" s="2">
        <v>42776</v>
      </c>
      <c r="B209" t="s">
        <v>7</v>
      </c>
      <c r="C209" t="s">
        <v>38</v>
      </c>
      <c r="D209" t="s">
        <v>40</v>
      </c>
      <c r="E209" t="s">
        <v>23</v>
      </c>
      <c r="F209" t="s">
        <v>11</v>
      </c>
      <c r="G209">
        <v>1</v>
      </c>
      <c r="H209">
        <v>5.8959999999999999</v>
      </c>
      <c r="I209">
        <v>4.7039999999999997</v>
      </c>
      <c r="J209">
        <v>2.7040000000000002</v>
      </c>
      <c r="K209">
        <f>397.421+219.031</f>
        <v>616.452</v>
      </c>
      <c r="L209">
        <v>449.31599999999997</v>
      </c>
      <c r="M209">
        <f>160.454+72.487</f>
        <v>232.941</v>
      </c>
      <c r="N209">
        <v>104.55427408412483</v>
      </c>
      <c r="O209">
        <v>95.517857142857139</v>
      </c>
      <c r="P209">
        <v>86.146819526627212</v>
      </c>
      <c r="Q209">
        <v>95.406316917869731</v>
      </c>
      <c r="R209">
        <v>432.90300000000002</v>
      </c>
    </row>
    <row r="210" spans="1:18" x14ac:dyDescent="0.2">
      <c r="A210" s="2">
        <v>42776</v>
      </c>
      <c r="B210" t="s">
        <v>7</v>
      </c>
      <c r="C210" t="s">
        <v>38</v>
      </c>
      <c r="D210" t="s">
        <v>40</v>
      </c>
      <c r="E210" t="s">
        <v>23</v>
      </c>
      <c r="F210" t="s">
        <v>11</v>
      </c>
      <c r="G210">
        <v>2</v>
      </c>
      <c r="H210">
        <v>5.3380000000000001</v>
      </c>
      <c r="I210">
        <v>6.73</v>
      </c>
      <c r="J210">
        <v>7.2039999999999997</v>
      </c>
      <c r="K210">
        <v>461.02499999999998</v>
      </c>
      <c r="L210">
        <f>219.288+462.853</f>
        <v>682.14100000000008</v>
      </c>
      <c r="M210">
        <v>703.67600000000004</v>
      </c>
      <c r="N210">
        <v>86.366616710378409</v>
      </c>
      <c r="O210">
        <v>101.35824665676078</v>
      </c>
      <c r="P210">
        <v>97.678511937812331</v>
      </c>
      <c r="Q210">
        <v>95.134458434983841</v>
      </c>
      <c r="R210">
        <v>615.61400000000003</v>
      </c>
    </row>
    <row r="211" spans="1:18" x14ac:dyDescent="0.2">
      <c r="A211" s="2">
        <v>42776</v>
      </c>
      <c r="B211" t="s">
        <v>7</v>
      </c>
      <c r="C211" t="s">
        <v>38</v>
      </c>
      <c r="D211" t="s">
        <v>40</v>
      </c>
      <c r="E211" t="s">
        <v>23</v>
      </c>
      <c r="F211" t="s">
        <v>11</v>
      </c>
      <c r="G211">
        <v>3</v>
      </c>
      <c r="H211">
        <v>4.0519999999999996</v>
      </c>
      <c r="I211">
        <v>3.5259999999999998</v>
      </c>
      <c r="J211">
        <v>2.7559999999999998</v>
      </c>
      <c r="K211">
        <f>149.915+301.457</f>
        <v>451.37199999999996</v>
      </c>
      <c r="L211">
        <f>147.915+123.296+128.551</f>
        <v>399.762</v>
      </c>
      <c r="M211">
        <v>257.988</v>
      </c>
      <c r="N211">
        <v>111.39486673247779</v>
      </c>
      <c r="O211">
        <v>113.37549631310267</v>
      </c>
      <c r="P211">
        <v>93.60957910014514</v>
      </c>
      <c r="Q211">
        <v>106.12664738190854</v>
      </c>
      <c r="R211">
        <v>369.70733333333334</v>
      </c>
    </row>
    <row r="212" spans="1:18" x14ac:dyDescent="0.2">
      <c r="A212" s="2">
        <v>42776</v>
      </c>
      <c r="B212" t="s">
        <v>7</v>
      </c>
      <c r="C212" t="s">
        <v>38</v>
      </c>
      <c r="D212" t="s">
        <v>40</v>
      </c>
      <c r="E212" t="s">
        <v>23</v>
      </c>
      <c r="F212" t="s">
        <v>12</v>
      </c>
      <c r="G212">
        <v>1</v>
      </c>
      <c r="H212">
        <v>16.134</v>
      </c>
      <c r="I212">
        <v>15.614000000000001</v>
      </c>
      <c r="J212">
        <v>13.811999999999999</v>
      </c>
      <c r="K212">
        <v>856.16099999999994</v>
      </c>
      <c r="L212">
        <v>834.19799999999998</v>
      </c>
      <c r="M212">
        <v>777.90499999999997</v>
      </c>
      <c r="N212">
        <v>53.065637783562657</v>
      </c>
      <c r="O212">
        <v>53.42628410400922</v>
      </c>
      <c r="P212">
        <v>56.3209527946713</v>
      </c>
      <c r="Q212">
        <v>54.27095822741439</v>
      </c>
      <c r="R212">
        <v>822.75466666666671</v>
      </c>
    </row>
    <row r="213" spans="1:18" x14ac:dyDescent="0.2">
      <c r="A213" s="2">
        <v>42776</v>
      </c>
      <c r="B213" t="s">
        <v>7</v>
      </c>
      <c r="C213" t="s">
        <v>38</v>
      </c>
      <c r="D213" t="s">
        <v>40</v>
      </c>
      <c r="E213" t="s">
        <v>23</v>
      </c>
      <c r="F213" t="s">
        <v>12</v>
      </c>
      <c r="G213">
        <v>2</v>
      </c>
      <c r="H213">
        <v>30.948</v>
      </c>
      <c r="I213">
        <v>43.095999999999997</v>
      </c>
      <c r="J213">
        <v>26.87</v>
      </c>
      <c r="K213">
        <v>1948.8620000000001</v>
      </c>
      <c r="L213">
        <v>2781.375</v>
      </c>
      <c r="M213">
        <v>1745.9670000000001</v>
      </c>
      <c r="N213">
        <v>62.972146826935507</v>
      </c>
      <c r="O213">
        <v>64.539052348245775</v>
      </c>
      <c r="P213">
        <v>64.978302940081875</v>
      </c>
      <c r="Q213">
        <v>64.163167371754383</v>
      </c>
      <c r="R213">
        <v>2158.7346666666667</v>
      </c>
    </row>
    <row r="214" spans="1:18" x14ac:dyDescent="0.2">
      <c r="A214" s="2">
        <v>42776</v>
      </c>
      <c r="B214" t="s">
        <v>7</v>
      </c>
      <c r="C214" t="s">
        <v>38</v>
      </c>
      <c r="D214" t="s">
        <v>40</v>
      </c>
      <c r="E214" t="s">
        <v>23</v>
      </c>
      <c r="F214" t="s">
        <v>12</v>
      </c>
      <c r="G214">
        <v>3</v>
      </c>
      <c r="H214">
        <v>32.975999999999999</v>
      </c>
      <c r="I214">
        <v>27.263999999999999</v>
      </c>
      <c r="J214">
        <v>20.596</v>
      </c>
      <c r="K214">
        <v>1705.6110000000001</v>
      </c>
      <c r="L214">
        <v>1420.7190000000001</v>
      </c>
      <c r="M214">
        <v>970.23299999999995</v>
      </c>
      <c r="N214">
        <v>51.722798398835522</v>
      </c>
      <c r="O214">
        <v>52.109705105633807</v>
      </c>
      <c r="P214">
        <v>47.107836473101571</v>
      </c>
      <c r="Q214">
        <v>50.313446659190298</v>
      </c>
      <c r="R214">
        <v>1365.521</v>
      </c>
    </row>
    <row r="215" spans="1:18" x14ac:dyDescent="0.2">
      <c r="A215" s="2">
        <v>42776</v>
      </c>
      <c r="B215" t="s">
        <v>7</v>
      </c>
      <c r="C215" t="s">
        <v>38</v>
      </c>
      <c r="D215" t="s">
        <v>40</v>
      </c>
      <c r="E215" t="s">
        <v>23</v>
      </c>
      <c r="F215" t="s">
        <v>13</v>
      </c>
      <c r="G215">
        <v>1</v>
      </c>
      <c r="H215">
        <v>2.488</v>
      </c>
      <c r="I215">
        <v>2.42</v>
      </c>
      <c r="J215">
        <v>2.36</v>
      </c>
      <c r="K215">
        <v>121.782</v>
      </c>
      <c r="L215">
        <v>135.63399999999999</v>
      </c>
      <c r="M215">
        <v>134.09200000000001</v>
      </c>
      <c r="N215">
        <v>48.94774919614148</v>
      </c>
      <c r="O215">
        <v>56.047107438016525</v>
      </c>
      <c r="P215">
        <v>56.818644067796619</v>
      </c>
      <c r="Q215">
        <v>53.937833567318201</v>
      </c>
      <c r="R215">
        <v>130.50266666666667</v>
      </c>
    </row>
    <row r="216" spans="1:18" x14ac:dyDescent="0.2">
      <c r="A216" s="2">
        <v>42776</v>
      </c>
      <c r="B216" t="s">
        <v>7</v>
      </c>
      <c r="C216" t="s">
        <v>38</v>
      </c>
      <c r="D216" t="s">
        <v>40</v>
      </c>
      <c r="E216" t="s">
        <v>23</v>
      </c>
      <c r="F216" t="s">
        <v>13</v>
      </c>
      <c r="G216">
        <v>2</v>
      </c>
      <c r="H216">
        <v>2.548</v>
      </c>
      <c r="I216">
        <v>2.5019999999999998</v>
      </c>
      <c r="J216">
        <v>1.91</v>
      </c>
      <c r="K216">
        <v>126.666</v>
      </c>
      <c r="L216">
        <v>111.758</v>
      </c>
      <c r="M216">
        <v>99.504999999999995</v>
      </c>
      <c r="N216">
        <v>49.711930926216638</v>
      </c>
      <c r="O216">
        <v>44.667466027178257</v>
      </c>
      <c r="P216">
        <v>52.096858638743456</v>
      </c>
      <c r="Q216">
        <v>48.825418530712774</v>
      </c>
      <c r="R216">
        <v>112.64299999999999</v>
      </c>
    </row>
    <row r="217" spans="1:18" x14ac:dyDescent="0.2">
      <c r="A217" s="2">
        <v>42776</v>
      </c>
      <c r="B217" t="s">
        <v>7</v>
      </c>
      <c r="C217" t="s">
        <v>38</v>
      </c>
      <c r="D217" t="s">
        <v>40</v>
      </c>
      <c r="E217" t="s">
        <v>23</v>
      </c>
      <c r="F217" t="s">
        <v>13</v>
      </c>
      <c r="G217">
        <v>3</v>
      </c>
      <c r="H217">
        <v>2.4940000000000002</v>
      </c>
      <c r="I217">
        <v>2.61</v>
      </c>
      <c r="J217">
        <v>2.4980000000000002</v>
      </c>
      <c r="K217">
        <v>145.25899999999999</v>
      </c>
      <c r="L217">
        <v>138.49</v>
      </c>
      <c r="M217">
        <v>148.34399999999999</v>
      </c>
      <c r="N217">
        <v>58.243384121892532</v>
      </c>
      <c r="O217">
        <v>53.061302681992345</v>
      </c>
      <c r="P217">
        <v>59.385108086469167</v>
      </c>
      <c r="Q217">
        <v>56.896598296784681</v>
      </c>
      <c r="R217">
        <v>144.03100000000001</v>
      </c>
    </row>
    <row r="218" spans="1:18" x14ac:dyDescent="0.2">
      <c r="A218" s="2">
        <v>42776</v>
      </c>
      <c r="B218" t="s">
        <v>7</v>
      </c>
      <c r="C218" t="s">
        <v>38</v>
      </c>
      <c r="D218" t="s">
        <v>40</v>
      </c>
      <c r="E218" t="s">
        <v>23</v>
      </c>
      <c r="F218" t="s">
        <v>14</v>
      </c>
      <c r="G218">
        <v>1</v>
      </c>
      <c r="H218">
        <v>15.596</v>
      </c>
      <c r="I218">
        <v>13.762</v>
      </c>
      <c r="J218">
        <v>19.722000000000001</v>
      </c>
      <c r="K218">
        <v>1359.3710000000001</v>
      </c>
      <c r="L218">
        <v>1151.307</v>
      </c>
      <c r="M218">
        <v>1575.489</v>
      </c>
      <c r="N218">
        <v>87.161515773275198</v>
      </c>
      <c r="O218">
        <v>83.658407208254616</v>
      </c>
      <c r="P218">
        <v>79.884849406753872</v>
      </c>
      <c r="Q218">
        <v>83.568257462761224</v>
      </c>
      <c r="R218">
        <v>1362.0556666666666</v>
      </c>
    </row>
    <row r="219" spans="1:18" x14ac:dyDescent="0.2">
      <c r="A219" s="2">
        <v>42776</v>
      </c>
      <c r="B219" t="s">
        <v>7</v>
      </c>
      <c r="C219" t="s">
        <v>38</v>
      </c>
      <c r="D219" t="s">
        <v>40</v>
      </c>
      <c r="E219" t="s">
        <v>23</v>
      </c>
      <c r="F219" t="s">
        <v>14</v>
      </c>
      <c r="G219">
        <v>2</v>
      </c>
      <c r="H219">
        <v>30.712</v>
      </c>
      <c r="I219">
        <v>31.302</v>
      </c>
      <c r="J219">
        <v>31.852</v>
      </c>
      <c r="K219">
        <v>2098.1770000000001</v>
      </c>
      <c r="L219">
        <v>2240.3229999999999</v>
      </c>
      <c r="M219">
        <v>2237.3809999999999</v>
      </c>
      <c r="N219">
        <v>68.317823651992711</v>
      </c>
      <c r="O219">
        <v>71.571241454220171</v>
      </c>
      <c r="P219">
        <v>70.243030264975502</v>
      </c>
      <c r="Q219">
        <v>70.044031790396119</v>
      </c>
      <c r="R219">
        <v>2191.960333333333</v>
      </c>
    </row>
    <row r="220" spans="1:18" x14ac:dyDescent="0.2">
      <c r="A220" s="2">
        <v>42776</v>
      </c>
      <c r="B220" t="s">
        <v>7</v>
      </c>
      <c r="C220" t="s">
        <v>38</v>
      </c>
      <c r="D220" t="s">
        <v>40</v>
      </c>
      <c r="E220" t="s">
        <v>23</v>
      </c>
      <c r="F220" t="s">
        <v>14</v>
      </c>
      <c r="G220">
        <v>3</v>
      </c>
      <c r="H220">
        <v>20.558</v>
      </c>
      <c r="I220">
        <v>30.334</v>
      </c>
      <c r="J220">
        <v>32.270000000000003</v>
      </c>
      <c r="K220">
        <v>1699.8989999999999</v>
      </c>
      <c r="L220">
        <v>2410.3159999999998</v>
      </c>
      <c r="M220">
        <v>2503.1660000000002</v>
      </c>
      <c r="N220">
        <v>82.687956026850856</v>
      </c>
      <c r="O220">
        <v>79.459220676468647</v>
      </c>
      <c r="P220">
        <v>77.569445305237053</v>
      </c>
      <c r="Q220">
        <v>79.905540669518857</v>
      </c>
      <c r="R220">
        <v>2204.4603333333334</v>
      </c>
    </row>
    <row r="221" spans="1:18" x14ac:dyDescent="0.2">
      <c r="A221" s="2">
        <v>42776</v>
      </c>
      <c r="B221" t="s">
        <v>7</v>
      </c>
      <c r="C221" t="s">
        <v>33</v>
      </c>
      <c r="D221" t="s">
        <v>36</v>
      </c>
      <c r="E221" t="s">
        <v>22</v>
      </c>
      <c r="F221" t="s">
        <v>11</v>
      </c>
      <c r="G221">
        <v>1</v>
      </c>
      <c r="H221">
        <v>3.3660000000000001</v>
      </c>
      <c r="I221">
        <v>7.4880000000000004</v>
      </c>
      <c r="J221">
        <v>7.1660000000000004</v>
      </c>
      <c r="K221">
        <v>299.25799999999998</v>
      </c>
      <c r="L221">
        <f>431.579+225.4</f>
        <v>656.97900000000004</v>
      </c>
      <c r="M221">
        <f>317.68+164.195</f>
        <v>481.875</v>
      </c>
      <c r="N221">
        <v>88.906120023767073</v>
      </c>
      <c r="O221">
        <v>87.737580128205124</v>
      </c>
      <c r="P221">
        <v>67.244627407200667</v>
      </c>
      <c r="Q221">
        <v>81.29610918639095</v>
      </c>
      <c r="R221">
        <v>479.37066666666669</v>
      </c>
    </row>
    <row r="222" spans="1:18" x14ac:dyDescent="0.2">
      <c r="A222" s="2">
        <v>42776</v>
      </c>
      <c r="B222" t="s">
        <v>7</v>
      </c>
      <c r="C222" t="s">
        <v>33</v>
      </c>
      <c r="D222" t="s">
        <v>36</v>
      </c>
      <c r="E222" t="s">
        <v>22</v>
      </c>
      <c r="F222" t="s">
        <v>11</v>
      </c>
      <c r="G222">
        <v>2</v>
      </c>
      <c r="H222">
        <v>3.2919999999999998</v>
      </c>
      <c r="I222">
        <v>4.7640000000000002</v>
      </c>
      <c r="J222">
        <v>5.7720000000000002</v>
      </c>
      <c r="K222">
        <f>238.652+58.549+60.491</f>
        <v>357.69199999999995</v>
      </c>
      <c r="L222">
        <f>172.677+178.361+169.05</f>
        <v>520.08799999999997</v>
      </c>
      <c r="M222">
        <f>448.773+241.137</f>
        <v>689.91000000000008</v>
      </c>
      <c r="N222">
        <v>108.65492102065613</v>
      </c>
      <c r="O222">
        <v>109.17044500419814</v>
      </c>
      <c r="P222">
        <v>119.52702702702703</v>
      </c>
      <c r="Q222">
        <v>112.45079768396045</v>
      </c>
      <c r="R222">
        <v>522.56333333333339</v>
      </c>
    </row>
    <row r="223" spans="1:18" x14ac:dyDescent="0.2">
      <c r="A223" s="2">
        <v>42776</v>
      </c>
      <c r="B223" t="s">
        <v>7</v>
      </c>
      <c r="C223" t="s">
        <v>33</v>
      </c>
      <c r="D223" t="s">
        <v>36</v>
      </c>
      <c r="E223" t="s">
        <v>22</v>
      </c>
      <c r="F223" t="s">
        <v>11</v>
      </c>
      <c r="G223">
        <v>3</v>
      </c>
      <c r="H223">
        <v>8.2899999999999991</v>
      </c>
      <c r="I223">
        <v>11.882</v>
      </c>
      <c r="J223">
        <v>8.52</v>
      </c>
      <c r="K223">
        <f>411.187+199.21</f>
        <v>610.39700000000005</v>
      </c>
      <c r="L223">
        <v>1052.7159999999999</v>
      </c>
      <c r="M223">
        <f>264.985+295.374+284.749</f>
        <v>845.10800000000006</v>
      </c>
      <c r="N223">
        <v>73.630518697225583</v>
      </c>
      <c r="O223">
        <v>88.59754250126241</v>
      </c>
      <c r="P223">
        <v>99.191079812206581</v>
      </c>
      <c r="Q223">
        <v>87.139713670231515</v>
      </c>
      <c r="R223">
        <v>836.07366666666667</v>
      </c>
    </row>
    <row r="224" spans="1:18" x14ac:dyDescent="0.2">
      <c r="A224" s="2">
        <v>42776</v>
      </c>
      <c r="B224" t="s">
        <v>7</v>
      </c>
      <c r="C224" t="s">
        <v>33</v>
      </c>
      <c r="D224" t="s">
        <v>36</v>
      </c>
      <c r="E224" t="s">
        <v>22</v>
      </c>
      <c r="F224" t="s">
        <v>12</v>
      </c>
      <c r="G224">
        <v>1</v>
      </c>
      <c r="H224">
        <v>25.556000000000001</v>
      </c>
      <c r="I224">
        <v>35.468000000000004</v>
      </c>
      <c r="J224">
        <v>29.957999999999998</v>
      </c>
      <c r="K224">
        <v>1265.0070000000001</v>
      </c>
      <c r="L224">
        <v>1849.242</v>
      </c>
      <c r="M224">
        <v>1354.287</v>
      </c>
      <c r="N224">
        <v>49.499413053686027</v>
      </c>
      <c r="O224">
        <v>52.138321867598954</v>
      </c>
      <c r="P224">
        <v>45.206188664129783</v>
      </c>
      <c r="Q224">
        <v>48.947974528471583</v>
      </c>
      <c r="R224">
        <v>1489.5119999999999</v>
      </c>
    </row>
    <row r="225" spans="1:18" x14ac:dyDescent="0.2">
      <c r="A225" s="2">
        <v>42776</v>
      </c>
      <c r="B225" t="s">
        <v>7</v>
      </c>
      <c r="C225" t="s">
        <v>33</v>
      </c>
      <c r="D225" t="s">
        <v>36</v>
      </c>
      <c r="E225" t="s">
        <v>22</v>
      </c>
      <c r="F225" t="s">
        <v>12</v>
      </c>
      <c r="G225">
        <v>2</v>
      </c>
      <c r="H225">
        <v>24.117999999999999</v>
      </c>
      <c r="I225">
        <v>23.335999999999999</v>
      </c>
      <c r="J225">
        <v>20.16</v>
      </c>
      <c r="K225">
        <v>1543.2159999999999</v>
      </c>
      <c r="L225">
        <v>1462.617</v>
      </c>
      <c r="M225">
        <v>1357.5139999999999</v>
      </c>
      <c r="N225">
        <v>63.986068496558588</v>
      </c>
      <c r="O225">
        <v>62.676422694549196</v>
      </c>
      <c r="P225">
        <v>67.337003968253967</v>
      </c>
      <c r="Q225">
        <v>64.66649838645391</v>
      </c>
      <c r="R225">
        <v>1454.4489999999998</v>
      </c>
    </row>
    <row r="226" spans="1:18" x14ac:dyDescent="0.2">
      <c r="A226" s="2">
        <v>42776</v>
      </c>
      <c r="B226" t="s">
        <v>7</v>
      </c>
      <c r="C226" t="s">
        <v>33</v>
      </c>
      <c r="D226" t="s">
        <v>36</v>
      </c>
      <c r="E226" t="s">
        <v>22</v>
      </c>
      <c r="F226" t="s">
        <v>12</v>
      </c>
      <c r="G226">
        <v>3</v>
      </c>
      <c r="H226">
        <v>20.082000000000001</v>
      </c>
      <c r="I226">
        <v>16.658000000000001</v>
      </c>
      <c r="J226">
        <v>18.664000000000001</v>
      </c>
      <c r="K226">
        <v>1107.4659999999999</v>
      </c>
      <c r="L226">
        <v>866.87199999999996</v>
      </c>
      <c r="M226">
        <v>1067.51</v>
      </c>
      <c r="N226">
        <v>55.147196494373063</v>
      </c>
      <c r="O226">
        <v>52.039380477848475</v>
      </c>
      <c r="P226">
        <v>57.196206600942986</v>
      </c>
      <c r="Q226">
        <v>54.794261191054837</v>
      </c>
      <c r="R226">
        <v>1013.9493333333334</v>
      </c>
    </row>
    <row r="227" spans="1:18" x14ac:dyDescent="0.2">
      <c r="A227" s="2">
        <v>42776</v>
      </c>
      <c r="B227" t="s">
        <v>7</v>
      </c>
      <c r="C227" t="s">
        <v>33</v>
      </c>
      <c r="D227" t="s">
        <v>36</v>
      </c>
      <c r="E227" t="s">
        <v>22</v>
      </c>
      <c r="F227" t="s">
        <v>13</v>
      </c>
      <c r="G227">
        <v>1</v>
      </c>
      <c r="H227">
        <v>4.8540000000000001</v>
      </c>
      <c r="I227">
        <v>5.6459999999999999</v>
      </c>
      <c r="J227">
        <v>5.8159999999999998</v>
      </c>
      <c r="K227">
        <v>216.804</v>
      </c>
      <c r="L227">
        <v>245.30699999999999</v>
      </c>
      <c r="M227">
        <v>273.81099999999998</v>
      </c>
      <c r="N227">
        <v>44.665018541409147</v>
      </c>
      <c r="O227">
        <v>43.44792773645058</v>
      </c>
      <c r="P227">
        <v>47.07892022008253</v>
      </c>
      <c r="Q227">
        <v>45.063955499314083</v>
      </c>
      <c r="R227">
        <v>245.30733333333333</v>
      </c>
    </row>
    <row r="228" spans="1:18" x14ac:dyDescent="0.2">
      <c r="A228" s="2">
        <v>42776</v>
      </c>
      <c r="B228" t="s">
        <v>7</v>
      </c>
      <c r="C228" t="s">
        <v>33</v>
      </c>
      <c r="D228" t="s">
        <v>36</v>
      </c>
      <c r="E228" t="s">
        <v>22</v>
      </c>
      <c r="F228" t="s">
        <v>13</v>
      </c>
      <c r="G228">
        <v>2</v>
      </c>
      <c r="H228">
        <v>4.298</v>
      </c>
      <c r="I228">
        <v>4.3819999999999997</v>
      </c>
      <c r="J228">
        <v>4.2960000000000003</v>
      </c>
      <c r="K228">
        <v>221.57300000000001</v>
      </c>
      <c r="L228">
        <v>201.32400000000001</v>
      </c>
      <c r="M228">
        <v>220.23099999999999</v>
      </c>
      <c r="N228">
        <v>51.55258259655654</v>
      </c>
      <c r="O228">
        <v>45.943404837973532</v>
      </c>
      <c r="P228">
        <v>51.264199255121035</v>
      </c>
      <c r="Q228">
        <v>49.586728896550369</v>
      </c>
      <c r="R228">
        <v>214.376</v>
      </c>
    </row>
    <row r="229" spans="1:18" x14ac:dyDescent="0.2">
      <c r="A229" s="2">
        <v>42776</v>
      </c>
      <c r="B229" t="s">
        <v>7</v>
      </c>
      <c r="C229" t="s">
        <v>33</v>
      </c>
      <c r="D229" t="s">
        <v>36</v>
      </c>
      <c r="E229" t="s">
        <v>22</v>
      </c>
      <c r="F229" t="s">
        <v>13</v>
      </c>
      <c r="G229">
        <v>3</v>
      </c>
      <c r="H229">
        <v>3.68</v>
      </c>
      <c r="I229">
        <v>3.7080000000000002</v>
      </c>
      <c r="J229">
        <v>3.266</v>
      </c>
      <c r="K229">
        <v>170.221</v>
      </c>
      <c r="L229">
        <v>172.56299999999999</v>
      </c>
      <c r="M229">
        <v>154.51300000000001</v>
      </c>
      <c r="N229">
        <v>46.255706521739128</v>
      </c>
      <c r="O229">
        <v>46.538025889967635</v>
      </c>
      <c r="P229">
        <v>47.309552969993881</v>
      </c>
      <c r="Q229">
        <v>46.70109512723355</v>
      </c>
      <c r="R229">
        <v>165.76566666666668</v>
      </c>
    </row>
    <row r="230" spans="1:18" x14ac:dyDescent="0.2">
      <c r="A230" s="2">
        <v>42776</v>
      </c>
      <c r="B230" t="s">
        <v>7</v>
      </c>
      <c r="C230" t="s">
        <v>33</v>
      </c>
      <c r="D230" t="s">
        <v>36</v>
      </c>
      <c r="E230" t="s">
        <v>22</v>
      </c>
      <c r="F230" t="s">
        <v>14</v>
      </c>
      <c r="G230">
        <v>1</v>
      </c>
      <c r="H230">
        <v>6.69</v>
      </c>
      <c r="I230">
        <v>7.9720000000000004</v>
      </c>
      <c r="J230">
        <v>8.9339999999999993</v>
      </c>
      <c r="K230">
        <v>683.11300000000006</v>
      </c>
      <c r="L230">
        <v>747.66</v>
      </c>
      <c r="M230">
        <v>802.61</v>
      </c>
      <c r="N230">
        <v>102.10956651718983</v>
      </c>
      <c r="O230">
        <v>93.785750125439023</v>
      </c>
      <c r="P230">
        <v>89.837698679203058</v>
      </c>
      <c r="Q230">
        <v>95.244338440610647</v>
      </c>
      <c r="R230">
        <v>744.46100000000013</v>
      </c>
    </row>
    <row r="231" spans="1:18" x14ac:dyDescent="0.2">
      <c r="A231" s="2">
        <v>42776</v>
      </c>
      <c r="B231" t="s">
        <v>7</v>
      </c>
      <c r="C231" t="s">
        <v>33</v>
      </c>
      <c r="D231" t="s">
        <v>36</v>
      </c>
      <c r="E231" t="s">
        <v>22</v>
      </c>
      <c r="F231" t="s">
        <v>14</v>
      </c>
      <c r="G231">
        <v>2</v>
      </c>
      <c r="H231">
        <v>19.260000000000002</v>
      </c>
      <c r="I231">
        <v>22.202000000000002</v>
      </c>
      <c r="J231">
        <v>14.683999999999999</v>
      </c>
      <c r="K231">
        <v>1389.36</v>
      </c>
      <c r="L231">
        <v>1451.8219999999999</v>
      </c>
      <c r="M231">
        <v>915.56799999999998</v>
      </c>
      <c r="N231">
        <v>72.137071651090338</v>
      </c>
      <c r="O231">
        <v>65.39149626159805</v>
      </c>
      <c r="P231">
        <v>62.351402887496597</v>
      </c>
      <c r="Q231">
        <v>66.626656933394997</v>
      </c>
      <c r="R231">
        <v>1252.25</v>
      </c>
    </row>
    <row r="232" spans="1:18" x14ac:dyDescent="0.2">
      <c r="A232" s="2">
        <v>42776</v>
      </c>
      <c r="B232" t="s">
        <v>7</v>
      </c>
      <c r="C232" t="s">
        <v>33</v>
      </c>
      <c r="D232" t="s">
        <v>36</v>
      </c>
      <c r="E232" t="s">
        <v>22</v>
      </c>
      <c r="F232" t="s">
        <v>14</v>
      </c>
      <c r="G232">
        <v>3</v>
      </c>
      <c r="H232">
        <v>24.146000000000001</v>
      </c>
      <c r="I232">
        <v>24.24</v>
      </c>
      <c r="J232">
        <v>23.74</v>
      </c>
      <c r="K232">
        <v>1296.252</v>
      </c>
      <c r="L232">
        <v>1326.098</v>
      </c>
      <c r="M232">
        <v>1461.4749999999999</v>
      </c>
      <c r="N232">
        <v>53.683922802948722</v>
      </c>
      <c r="O232">
        <v>54.70701320132013</v>
      </c>
      <c r="P232">
        <v>61.561710193765798</v>
      </c>
      <c r="Q232">
        <v>56.650882066011548</v>
      </c>
      <c r="R232">
        <v>1361.2749999999999</v>
      </c>
    </row>
    <row r="233" spans="1:18" x14ac:dyDescent="0.2">
      <c r="A233" s="2">
        <v>42776</v>
      </c>
      <c r="B233" t="s">
        <v>7</v>
      </c>
      <c r="C233" t="s">
        <v>33</v>
      </c>
      <c r="D233" t="s">
        <v>36</v>
      </c>
      <c r="E233" t="s">
        <v>22</v>
      </c>
      <c r="F233" t="s">
        <v>15</v>
      </c>
      <c r="G233">
        <v>1</v>
      </c>
      <c r="H233">
        <v>7.8360000000000003</v>
      </c>
      <c r="I233">
        <v>8.4039999999999999</v>
      </c>
      <c r="J233">
        <v>9.8059999999999992</v>
      </c>
      <c r="K233">
        <v>441.11900000000003</v>
      </c>
      <c r="L233">
        <v>427.43799999999999</v>
      </c>
      <c r="M233">
        <v>523.97299999999996</v>
      </c>
      <c r="N233">
        <v>56.293899948953552</v>
      </c>
      <c r="O233">
        <v>50.861256544502616</v>
      </c>
      <c r="P233">
        <v>53.433918009382012</v>
      </c>
      <c r="Q233">
        <v>53.529691500946058</v>
      </c>
      <c r="R233">
        <v>464.17666666666668</v>
      </c>
    </row>
    <row r="234" spans="1:18" x14ac:dyDescent="0.2">
      <c r="A234" s="2">
        <v>42778</v>
      </c>
      <c r="B234" t="s">
        <v>7</v>
      </c>
      <c r="C234" t="s">
        <v>33</v>
      </c>
      <c r="D234" t="s">
        <v>37</v>
      </c>
      <c r="E234" t="s">
        <v>29</v>
      </c>
      <c r="F234" t="s">
        <v>11</v>
      </c>
      <c r="G234">
        <v>1</v>
      </c>
      <c r="H234">
        <v>5.4</v>
      </c>
      <c r="I234">
        <v>7.0019999999999998</v>
      </c>
      <c r="J234">
        <v>11.816000000000001</v>
      </c>
      <c r="K234">
        <v>549.70600000000002</v>
      </c>
      <c r="L234">
        <f>274.667+266.585+268.955</f>
        <v>810.20699999999988</v>
      </c>
      <c r="M234">
        <f>1050.431+501.553</f>
        <v>1551.9839999999999</v>
      </c>
      <c r="N234">
        <v>101.79740740740741</v>
      </c>
      <c r="O234">
        <v>115.71079691516708</v>
      </c>
      <c r="P234">
        <v>131.34597156398104</v>
      </c>
      <c r="Q234">
        <v>116.28472529551851</v>
      </c>
      <c r="R234">
        <v>970.63233333333335</v>
      </c>
    </row>
    <row r="235" spans="1:18" x14ac:dyDescent="0.2">
      <c r="A235" s="2">
        <v>42778</v>
      </c>
      <c r="B235" t="s">
        <v>7</v>
      </c>
      <c r="C235" t="s">
        <v>33</v>
      </c>
      <c r="D235" t="s">
        <v>37</v>
      </c>
      <c r="E235" t="s">
        <v>29</v>
      </c>
      <c r="F235" t="s">
        <v>11</v>
      </c>
      <c r="G235">
        <v>2</v>
      </c>
      <c r="H235">
        <v>9.7720000000000002</v>
      </c>
      <c r="I235">
        <v>4.032</v>
      </c>
      <c r="J235">
        <v>15.05</v>
      </c>
      <c r="K235">
        <f>388.796+406.96+402.476</f>
        <v>1198.232</v>
      </c>
      <c r="L235">
        <f>358.978+144.974</f>
        <v>503.952</v>
      </c>
      <c r="M235">
        <f>510.178+999.307</f>
        <v>1509.4850000000001</v>
      </c>
      <c r="N235">
        <v>122.6189111747851</v>
      </c>
      <c r="O235">
        <v>124.98809523809524</v>
      </c>
      <c r="P235">
        <v>100.29800664451828</v>
      </c>
      <c r="Q235">
        <v>115.96833768579954</v>
      </c>
      <c r="R235">
        <v>1070.5563333333332</v>
      </c>
    </row>
    <row r="236" spans="1:18" x14ac:dyDescent="0.2">
      <c r="A236" s="2">
        <v>42778</v>
      </c>
      <c r="B236" t="s">
        <v>7</v>
      </c>
      <c r="C236" t="s">
        <v>33</v>
      </c>
      <c r="D236" t="s">
        <v>37</v>
      </c>
      <c r="E236" t="s">
        <v>29</v>
      </c>
      <c r="F236" t="s">
        <v>11</v>
      </c>
      <c r="G236">
        <v>3</v>
      </c>
      <c r="H236">
        <v>6.1639999999999997</v>
      </c>
      <c r="I236">
        <v>8.31</v>
      </c>
      <c r="J236">
        <v>7.7160000000000002</v>
      </c>
      <c r="K236">
        <f>191.042+414.9</f>
        <v>605.94200000000001</v>
      </c>
      <c r="L236">
        <f>331.046+638.33</f>
        <v>969.37599999999998</v>
      </c>
      <c r="M236">
        <v>912.42600000000004</v>
      </c>
      <c r="N236">
        <v>98.303374432186899</v>
      </c>
      <c r="O236">
        <v>116.65174488567989</v>
      </c>
      <c r="P236">
        <v>118.25116640746501</v>
      </c>
      <c r="Q236">
        <v>111.06876190844393</v>
      </c>
      <c r="R236">
        <v>829.24800000000005</v>
      </c>
    </row>
    <row r="237" spans="1:18" x14ac:dyDescent="0.2">
      <c r="A237" s="2">
        <v>42778</v>
      </c>
      <c r="B237" t="s">
        <v>7</v>
      </c>
      <c r="C237" t="s">
        <v>33</v>
      </c>
      <c r="D237" t="s">
        <v>37</v>
      </c>
      <c r="E237" t="s">
        <v>29</v>
      </c>
      <c r="F237" t="s">
        <v>12</v>
      </c>
      <c r="G237">
        <v>1</v>
      </c>
      <c r="H237">
        <v>62.287999999999997</v>
      </c>
      <c r="I237">
        <v>52.643999999999998</v>
      </c>
      <c r="J237">
        <v>51.82</v>
      </c>
      <c r="K237">
        <v>5650.7460000000001</v>
      </c>
      <c r="L237">
        <v>4510.32</v>
      </c>
      <c r="M237">
        <v>4288.49</v>
      </c>
      <c r="N237">
        <v>90.719657076804523</v>
      </c>
      <c r="O237">
        <v>85.675860496922724</v>
      </c>
      <c r="P237">
        <v>82.75742956387495</v>
      </c>
      <c r="Q237">
        <v>86.384315712534075</v>
      </c>
      <c r="R237">
        <v>4816.5186666666659</v>
      </c>
    </row>
    <row r="238" spans="1:18" x14ac:dyDescent="0.2">
      <c r="A238" s="2">
        <v>42778</v>
      </c>
      <c r="B238" t="s">
        <v>7</v>
      </c>
      <c r="C238" t="s">
        <v>33</v>
      </c>
      <c r="D238" t="s">
        <v>37</v>
      </c>
      <c r="E238" t="s">
        <v>29</v>
      </c>
      <c r="F238" t="s">
        <v>12</v>
      </c>
      <c r="G238">
        <v>2</v>
      </c>
      <c r="H238">
        <v>10.768000000000001</v>
      </c>
      <c r="I238">
        <v>12.896000000000001</v>
      </c>
      <c r="J238">
        <v>18.905999999999999</v>
      </c>
      <c r="K238">
        <v>1142.367</v>
      </c>
      <c r="L238">
        <v>1263.2639999999999</v>
      </c>
      <c r="M238">
        <v>1820.0820000000001</v>
      </c>
      <c r="N238">
        <v>106.08906017830608</v>
      </c>
      <c r="O238">
        <v>97.957816377171198</v>
      </c>
      <c r="P238">
        <v>96.270072992700747</v>
      </c>
      <c r="Q238">
        <v>100.10564984939269</v>
      </c>
      <c r="R238">
        <v>1408.5709999999999</v>
      </c>
    </row>
    <row r="239" spans="1:18" x14ac:dyDescent="0.2">
      <c r="A239" s="2">
        <v>42778</v>
      </c>
      <c r="B239" t="s">
        <v>7</v>
      </c>
      <c r="C239" t="s">
        <v>33</v>
      </c>
      <c r="D239" t="s">
        <v>37</v>
      </c>
      <c r="E239" t="s">
        <v>29</v>
      </c>
      <c r="F239" t="s">
        <v>12</v>
      </c>
      <c r="G239">
        <v>3</v>
      </c>
      <c r="H239">
        <v>21.63</v>
      </c>
      <c r="I239">
        <v>25.332000000000001</v>
      </c>
      <c r="J239">
        <v>20.318000000000001</v>
      </c>
      <c r="K239">
        <v>1685.3050000000001</v>
      </c>
      <c r="L239">
        <v>1942.95</v>
      </c>
      <c r="M239">
        <v>1801.461</v>
      </c>
      <c r="N239">
        <v>77.915164123901988</v>
      </c>
      <c r="O239">
        <v>76.699431549028901</v>
      </c>
      <c r="P239">
        <v>88.663303474751444</v>
      </c>
      <c r="Q239">
        <v>81.092633049227445</v>
      </c>
      <c r="R239">
        <v>1809.9053333333334</v>
      </c>
    </row>
    <row r="240" spans="1:18" x14ac:dyDescent="0.2">
      <c r="A240" s="2">
        <v>42778</v>
      </c>
      <c r="B240" t="s">
        <v>7</v>
      </c>
      <c r="C240" t="s">
        <v>33</v>
      </c>
      <c r="D240" t="s">
        <v>37</v>
      </c>
      <c r="E240" t="s">
        <v>29</v>
      </c>
      <c r="F240" t="s">
        <v>15</v>
      </c>
      <c r="G240">
        <v>1</v>
      </c>
      <c r="H240">
        <v>23.77</v>
      </c>
      <c r="I240">
        <v>26.23</v>
      </c>
      <c r="J240">
        <v>27.155999999999999</v>
      </c>
      <c r="K240">
        <v>1761.39</v>
      </c>
      <c r="L240">
        <v>1986.2190000000001</v>
      </c>
      <c r="M240">
        <v>1919.644</v>
      </c>
      <c r="N240">
        <v>74.101388304585612</v>
      </c>
      <c r="O240">
        <v>75.723179565383148</v>
      </c>
      <c r="P240">
        <v>70.689497716894977</v>
      </c>
      <c r="Q240">
        <v>73.504688528954574</v>
      </c>
      <c r="R240">
        <v>1889.0843333333335</v>
      </c>
    </row>
    <row r="241" spans="1:18" x14ac:dyDescent="0.2">
      <c r="A241" s="2">
        <v>42778</v>
      </c>
      <c r="B241" t="s">
        <v>7</v>
      </c>
      <c r="C241" t="s">
        <v>33</v>
      </c>
      <c r="D241" t="s">
        <v>37</v>
      </c>
      <c r="E241" t="s">
        <v>29</v>
      </c>
      <c r="F241" t="s">
        <v>15</v>
      </c>
      <c r="G241">
        <v>2</v>
      </c>
      <c r="H241">
        <v>14.228</v>
      </c>
      <c r="I241">
        <v>15.974</v>
      </c>
      <c r="J241">
        <v>7.68</v>
      </c>
      <c r="K241">
        <v>1263.4359999999999</v>
      </c>
      <c r="L241">
        <v>1290.3109999999999</v>
      </c>
      <c r="M241">
        <v>805.38099999999997</v>
      </c>
      <c r="N241">
        <v>88.799269046949675</v>
      </c>
      <c r="O241">
        <v>80.775698009265056</v>
      </c>
      <c r="P241">
        <v>104.86731770833333</v>
      </c>
      <c r="Q241">
        <v>91.480761588182688</v>
      </c>
      <c r="R241">
        <v>1119.7093333333332</v>
      </c>
    </row>
    <row r="242" spans="1:18" x14ac:dyDescent="0.2">
      <c r="A242" s="2">
        <v>42778</v>
      </c>
      <c r="B242" t="s">
        <v>7</v>
      </c>
      <c r="C242" t="s">
        <v>33</v>
      </c>
      <c r="D242" t="s">
        <v>37</v>
      </c>
      <c r="E242" t="s">
        <v>29</v>
      </c>
      <c r="F242" t="s">
        <v>15</v>
      </c>
      <c r="G242">
        <v>3</v>
      </c>
      <c r="H242">
        <v>13.135999999999999</v>
      </c>
      <c r="I242">
        <v>6.016</v>
      </c>
      <c r="J242">
        <v>12.436</v>
      </c>
      <c r="K242">
        <v>895.86099999999999</v>
      </c>
      <c r="L242">
        <v>493.98399999999998</v>
      </c>
      <c r="M242">
        <v>804.29499999999996</v>
      </c>
      <c r="N242">
        <v>68.19891900121803</v>
      </c>
      <c r="O242">
        <v>82.111702127659569</v>
      </c>
      <c r="P242">
        <v>64.674734641363784</v>
      </c>
      <c r="Q242">
        <v>71.661785256747123</v>
      </c>
      <c r="R242">
        <v>731.38</v>
      </c>
    </row>
    <row r="243" spans="1:18" x14ac:dyDescent="0.2">
      <c r="A243" s="2">
        <v>42778</v>
      </c>
      <c r="B243" t="s">
        <v>7</v>
      </c>
      <c r="C243" t="s">
        <v>33</v>
      </c>
      <c r="D243" t="s">
        <v>35</v>
      </c>
      <c r="E243" t="s">
        <v>26</v>
      </c>
      <c r="F243" t="s">
        <v>11</v>
      </c>
      <c r="G243">
        <v>1</v>
      </c>
      <c r="H243">
        <v>6.984</v>
      </c>
      <c r="I243">
        <v>6.242</v>
      </c>
      <c r="J243">
        <v>6.5439999999999996</v>
      </c>
      <c r="K243">
        <f>214.033+226.743+187.5</f>
        <v>628.27599999999995</v>
      </c>
      <c r="L243">
        <f>338.358+170.193</f>
        <v>508.55100000000004</v>
      </c>
      <c r="M243">
        <f>216.175+485.045</f>
        <v>701.22</v>
      </c>
      <c r="N243">
        <v>89.959335624284066</v>
      </c>
      <c r="O243">
        <v>81.472444729253453</v>
      </c>
      <c r="P243">
        <v>107.15464547677263</v>
      </c>
      <c r="Q243">
        <v>92.862141943436725</v>
      </c>
      <c r="R243">
        <v>612.6823333333333</v>
      </c>
    </row>
    <row r="244" spans="1:18" x14ac:dyDescent="0.2">
      <c r="A244" s="2">
        <v>42778</v>
      </c>
      <c r="B244" t="s">
        <v>7</v>
      </c>
      <c r="C244" t="s">
        <v>33</v>
      </c>
      <c r="D244" t="s">
        <v>35</v>
      </c>
      <c r="E244" t="s">
        <v>26</v>
      </c>
      <c r="F244" t="s">
        <v>11</v>
      </c>
      <c r="G244">
        <v>2</v>
      </c>
      <c r="H244">
        <v>6.5679999999999996</v>
      </c>
      <c r="I244">
        <v>8.5020000000000007</v>
      </c>
      <c r="J244">
        <v>8.1280000000000001</v>
      </c>
      <c r="K244">
        <f>240.338+237.624+253.304</f>
        <v>731.26599999999996</v>
      </c>
      <c r="L244">
        <f>459.083+223.972</f>
        <v>683.05500000000006</v>
      </c>
      <c r="M244">
        <f>277.838+268.441+231.627</f>
        <v>777.90599999999995</v>
      </c>
      <c r="N244">
        <v>111.33769792935445</v>
      </c>
      <c r="O244">
        <v>80.340508115737478</v>
      </c>
      <c r="P244">
        <v>95.706938976377941</v>
      </c>
      <c r="Q244">
        <v>95.79504834048997</v>
      </c>
      <c r="R244">
        <v>730.74233333333325</v>
      </c>
    </row>
    <row r="245" spans="1:18" x14ac:dyDescent="0.2">
      <c r="A245" s="2">
        <v>42778</v>
      </c>
      <c r="B245" t="s">
        <v>7</v>
      </c>
      <c r="C245" t="s">
        <v>33</v>
      </c>
      <c r="D245" t="s">
        <v>35</v>
      </c>
      <c r="E245" t="s">
        <v>26</v>
      </c>
      <c r="F245" t="s">
        <v>11</v>
      </c>
      <c r="G245">
        <v>3</v>
      </c>
      <c r="H245">
        <v>8.73</v>
      </c>
      <c r="I245">
        <v>10.656000000000001</v>
      </c>
      <c r="J245">
        <v>13.114000000000001</v>
      </c>
      <c r="K245">
        <f>645.784+317.784</f>
        <v>963.56799999999998</v>
      </c>
      <c r="L245">
        <f>680.2+319.593</f>
        <v>999.79300000000012</v>
      </c>
      <c r="M245">
        <f>492.471+500.096+454.171</f>
        <v>1446.7380000000001</v>
      </c>
      <c r="N245">
        <v>110.37434135166093</v>
      </c>
      <c r="O245">
        <v>93.824418168168179</v>
      </c>
      <c r="P245">
        <v>110.32011590666463</v>
      </c>
      <c r="Q245">
        <v>104.83962514216459</v>
      </c>
      <c r="R245">
        <v>1136.6996666666666</v>
      </c>
    </row>
    <row r="246" spans="1:18" x14ac:dyDescent="0.2">
      <c r="A246" s="2">
        <v>42778</v>
      </c>
      <c r="B246" t="s">
        <v>7</v>
      </c>
      <c r="C246" t="s">
        <v>33</v>
      </c>
      <c r="D246" t="s">
        <v>35</v>
      </c>
      <c r="E246" t="s">
        <v>26</v>
      </c>
      <c r="F246" t="s">
        <v>12</v>
      </c>
      <c r="G246">
        <v>1</v>
      </c>
      <c r="H246">
        <v>40.036000000000001</v>
      </c>
      <c r="I246">
        <v>44.506</v>
      </c>
      <c r="J246">
        <v>34.734000000000002</v>
      </c>
      <c r="K246">
        <v>2303.87</v>
      </c>
      <c r="L246">
        <v>2488.058</v>
      </c>
      <c r="M246">
        <v>1973.681</v>
      </c>
      <c r="N246">
        <v>57.544959536417217</v>
      </c>
      <c r="O246">
        <v>55.903878128791625</v>
      </c>
      <c r="P246">
        <v>56.822738527091609</v>
      </c>
      <c r="Q246">
        <v>56.757192064100146</v>
      </c>
      <c r="R246">
        <v>2255.203</v>
      </c>
    </row>
    <row r="247" spans="1:18" x14ac:dyDescent="0.2">
      <c r="A247" s="2">
        <v>42778</v>
      </c>
      <c r="B247" t="s">
        <v>7</v>
      </c>
      <c r="C247" t="s">
        <v>33</v>
      </c>
      <c r="D247" t="s">
        <v>35</v>
      </c>
      <c r="E247" t="s">
        <v>26</v>
      </c>
      <c r="F247" t="s">
        <v>12</v>
      </c>
      <c r="G247">
        <v>2</v>
      </c>
      <c r="H247">
        <v>29.06</v>
      </c>
      <c r="I247">
        <v>37.229999999999997</v>
      </c>
      <c r="J247">
        <v>31.254000000000001</v>
      </c>
      <c r="K247">
        <v>1880.402</v>
      </c>
      <c r="L247">
        <v>2342.9699999999998</v>
      </c>
      <c r="M247">
        <v>2144.1590000000001</v>
      </c>
      <c r="N247">
        <v>64.707570543702687</v>
      </c>
      <c r="O247">
        <v>62.932312651087834</v>
      </c>
      <c r="P247">
        <v>68.60430664874896</v>
      </c>
      <c r="Q247">
        <v>65.414729947846482</v>
      </c>
      <c r="R247">
        <v>2122.5103333333332</v>
      </c>
    </row>
    <row r="248" spans="1:18" x14ac:dyDescent="0.2">
      <c r="A248" s="2">
        <v>42778</v>
      </c>
      <c r="B248" t="s">
        <v>7</v>
      </c>
      <c r="C248" t="s">
        <v>33</v>
      </c>
      <c r="D248" t="s">
        <v>35</v>
      </c>
      <c r="E248" t="s">
        <v>26</v>
      </c>
      <c r="F248" t="s">
        <v>12</v>
      </c>
      <c r="G248">
        <v>3</v>
      </c>
      <c r="H248">
        <v>22.408000000000001</v>
      </c>
      <c r="I248">
        <v>32.555999999999997</v>
      </c>
      <c r="J248">
        <v>24.276</v>
      </c>
      <c r="K248">
        <v>1632.924</v>
      </c>
      <c r="L248">
        <v>2273.71</v>
      </c>
      <c r="M248">
        <v>1573.376</v>
      </c>
      <c r="N248">
        <v>72.872367011781506</v>
      </c>
      <c r="O248">
        <v>69.839968055043627</v>
      </c>
      <c r="P248">
        <v>64.811995386389853</v>
      </c>
      <c r="Q248">
        <v>69.174776817738334</v>
      </c>
      <c r="R248">
        <v>1826.67</v>
      </c>
    </row>
    <row r="249" spans="1:18" x14ac:dyDescent="0.2">
      <c r="A249" s="2">
        <v>42778</v>
      </c>
      <c r="B249" t="s">
        <v>7</v>
      </c>
      <c r="C249" t="s">
        <v>33</v>
      </c>
      <c r="D249" t="s">
        <v>35</v>
      </c>
      <c r="E249" t="s">
        <v>26</v>
      </c>
      <c r="F249" t="s">
        <v>14</v>
      </c>
      <c r="G249">
        <v>1</v>
      </c>
      <c r="H249">
        <v>32.103999999999999</v>
      </c>
      <c r="I249">
        <v>31.888000000000002</v>
      </c>
      <c r="J249">
        <v>44.78</v>
      </c>
      <c r="K249">
        <v>2461.6390000000001</v>
      </c>
      <c r="L249">
        <v>3167.2289999999998</v>
      </c>
      <c r="M249">
        <v>3405.6239999999998</v>
      </c>
      <c r="N249">
        <v>76.677018440069773</v>
      </c>
      <c r="O249">
        <v>99.323538635223272</v>
      </c>
      <c r="P249">
        <v>76.052344796784269</v>
      </c>
      <c r="Q249">
        <v>84.017633957359109</v>
      </c>
      <c r="R249">
        <v>3011.4973333333332</v>
      </c>
    </row>
    <row r="250" spans="1:18" x14ac:dyDescent="0.2">
      <c r="A250" s="2">
        <v>42778</v>
      </c>
      <c r="B250" t="s">
        <v>7</v>
      </c>
      <c r="C250" t="s">
        <v>33</v>
      </c>
      <c r="D250" t="s">
        <v>35</v>
      </c>
      <c r="E250" t="s">
        <v>26</v>
      </c>
      <c r="F250" t="s">
        <v>14</v>
      </c>
      <c r="G250">
        <v>2</v>
      </c>
      <c r="H250">
        <v>38.506</v>
      </c>
      <c r="I250">
        <v>36.095999999999997</v>
      </c>
      <c r="J250">
        <v>21.866</v>
      </c>
      <c r="K250">
        <v>2250.0909999999999</v>
      </c>
      <c r="L250">
        <v>2209.3629999999998</v>
      </c>
      <c r="M250">
        <v>1389.1020000000001</v>
      </c>
      <c r="N250">
        <v>58.434815353451405</v>
      </c>
      <c r="O250">
        <v>61.207973182624116</v>
      </c>
      <c r="P250">
        <v>63.527942925089185</v>
      </c>
      <c r="Q250">
        <v>61.0569104870549</v>
      </c>
      <c r="R250">
        <v>1949.5186666666666</v>
      </c>
    </row>
    <row r="251" spans="1:18" x14ac:dyDescent="0.2">
      <c r="A251" s="2">
        <v>42778</v>
      </c>
      <c r="B251" t="s">
        <v>7</v>
      </c>
      <c r="C251" t="s">
        <v>33</v>
      </c>
      <c r="D251" t="s">
        <v>35</v>
      </c>
      <c r="E251" t="s">
        <v>26</v>
      </c>
      <c r="F251" t="s">
        <v>14</v>
      </c>
      <c r="G251">
        <v>3</v>
      </c>
      <c r="H251">
        <v>20.344000000000001</v>
      </c>
      <c r="I251">
        <v>27.388000000000002</v>
      </c>
      <c r="J251">
        <v>30.51</v>
      </c>
      <c r="K251">
        <v>1626.413</v>
      </c>
      <c r="L251">
        <v>2175.547</v>
      </c>
      <c r="M251">
        <v>2287.0479999999998</v>
      </c>
      <c r="N251">
        <v>79.945585922139202</v>
      </c>
      <c r="O251">
        <v>79.434314298232792</v>
      </c>
      <c r="P251">
        <v>74.960603080957057</v>
      </c>
      <c r="Q251">
        <v>78.113501100443031</v>
      </c>
      <c r="R251">
        <v>2029.6693333333333</v>
      </c>
    </row>
    <row r="252" spans="1:18" x14ac:dyDescent="0.2">
      <c r="A252" s="2">
        <v>42778</v>
      </c>
      <c r="B252" t="s">
        <v>7</v>
      </c>
      <c r="C252" t="s">
        <v>33</v>
      </c>
      <c r="D252" t="s">
        <v>35</v>
      </c>
      <c r="E252" t="s">
        <v>26</v>
      </c>
      <c r="F252" t="s">
        <v>15</v>
      </c>
      <c r="G252">
        <v>1</v>
      </c>
      <c r="H252">
        <v>5.0460000000000003</v>
      </c>
      <c r="I252">
        <v>5.2140000000000004</v>
      </c>
      <c r="J252">
        <v>2.3719999999999999</v>
      </c>
      <c r="K252">
        <v>936.75900000000001</v>
      </c>
      <c r="L252">
        <v>1025.04</v>
      </c>
      <c r="M252">
        <v>532.59900000000005</v>
      </c>
      <c r="N252">
        <v>185.64387633769323</v>
      </c>
      <c r="O252">
        <v>196.59378596087456</v>
      </c>
      <c r="P252">
        <v>224.53583473861724</v>
      </c>
      <c r="Q252">
        <v>202.25783234572836</v>
      </c>
      <c r="R252">
        <v>831.46600000000001</v>
      </c>
    </row>
    <row r="253" spans="1:18" x14ac:dyDescent="0.2">
      <c r="A253" s="2">
        <v>42778</v>
      </c>
      <c r="B253" t="s">
        <v>7</v>
      </c>
      <c r="C253" t="s">
        <v>33</v>
      </c>
      <c r="D253" t="s">
        <v>35</v>
      </c>
      <c r="E253" t="s">
        <v>26</v>
      </c>
      <c r="F253" t="s">
        <v>15</v>
      </c>
      <c r="G253">
        <v>2</v>
      </c>
      <c r="H253">
        <v>6.5640000000000001</v>
      </c>
      <c r="I253">
        <v>8.6639999999999997</v>
      </c>
      <c r="J253">
        <v>8.702</v>
      </c>
      <c r="K253">
        <v>708.87400000000002</v>
      </c>
      <c r="L253">
        <v>739.06299999999999</v>
      </c>
      <c r="M253">
        <v>673.57299999999998</v>
      </c>
      <c r="N253">
        <v>107.99421084704449</v>
      </c>
      <c r="O253">
        <v>85.302746999076646</v>
      </c>
      <c r="P253">
        <v>77.404389795449319</v>
      </c>
      <c r="Q253">
        <v>90.23378254719016</v>
      </c>
      <c r="R253">
        <v>707.17</v>
      </c>
    </row>
    <row r="254" spans="1:18" x14ac:dyDescent="0.2">
      <c r="A254" s="2">
        <v>42778</v>
      </c>
      <c r="B254" t="s">
        <v>7</v>
      </c>
      <c r="C254" t="s">
        <v>33</v>
      </c>
      <c r="D254" t="s">
        <v>35</v>
      </c>
      <c r="E254" t="s">
        <v>26</v>
      </c>
      <c r="F254" t="s">
        <v>15</v>
      </c>
      <c r="G254">
        <v>3</v>
      </c>
      <c r="H254">
        <v>5.8879999999999999</v>
      </c>
      <c r="I254">
        <v>7.6879999999999997</v>
      </c>
      <c r="J254">
        <v>7.1459999999999999</v>
      </c>
      <c r="K254">
        <v>578.35199999999998</v>
      </c>
      <c r="L254">
        <v>984.25599999999997</v>
      </c>
      <c r="M254">
        <v>658.86500000000001</v>
      </c>
      <c r="N254">
        <v>98.22554347826086</v>
      </c>
      <c r="O254">
        <v>128.02497398543184</v>
      </c>
      <c r="P254">
        <v>92.200531766022948</v>
      </c>
      <c r="Q254">
        <v>106.15034974323855</v>
      </c>
      <c r="R254">
        <v>740.49099999999999</v>
      </c>
    </row>
    <row r="255" spans="1:18" x14ac:dyDescent="0.2">
      <c r="A255" s="2">
        <v>42778</v>
      </c>
      <c r="B255" t="s">
        <v>7</v>
      </c>
      <c r="C255" t="s">
        <v>33</v>
      </c>
      <c r="D255" t="s">
        <v>34</v>
      </c>
      <c r="E255" t="s">
        <v>17</v>
      </c>
      <c r="F255" t="s">
        <v>11</v>
      </c>
      <c r="G255">
        <v>1</v>
      </c>
      <c r="H255">
        <v>8.3119999999999994</v>
      </c>
      <c r="I255">
        <v>8.7240000000000002</v>
      </c>
      <c r="J255">
        <v>4.13</v>
      </c>
      <c r="K255">
        <v>881.29499999999996</v>
      </c>
      <c r="L255">
        <f>313.367+263.929+318.651</f>
        <v>895.94700000000012</v>
      </c>
      <c r="M255">
        <f>129.665+149.858+154.656</f>
        <v>434.17900000000003</v>
      </c>
      <c r="N255">
        <v>106.02682868142445</v>
      </c>
      <c r="O255">
        <v>102.69910591471803</v>
      </c>
      <c r="P255">
        <v>105.12808716707023</v>
      </c>
      <c r="Q255">
        <v>104.61800725440423</v>
      </c>
      <c r="R255">
        <v>737.14033333333339</v>
      </c>
    </row>
    <row r="256" spans="1:18" x14ac:dyDescent="0.2">
      <c r="A256" s="2">
        <v>42778</v>
      </c>
      <c r="B256" t="s">
        <v>7</v>
      </c>
      <c r="C256" t="s">
        <v>33</v>
      </c>
      <c r="D256" t="s">
        <v>34</v>
      </c>
      <c r="E256" t="s">
        <v>17</v>
      </c>
      <c r="F256" t="s">
        <v>11</v>
      </c>
      <c r="G256">
        <v>2</v>
      </c>
      <c r="H256">
        <v>8.0660000000000007</v>
      </c>
      <c r="I256">
        <v>8.6219999999999999</v>
      </c>
      <c r="J256">
        <v>7.39</v>
      </c>
      <c r="K256">
        <f>475.534+235.739</f>
        <v>711.27300000000002</v>
      </c>
      <c r="L256">
        <f>591.662+270.212</f>
        <v>861.87400000000002</v>
      </c>
      <c r="M256">
        <f>225.715+521.345</f>
        <v>747.06000000000006</v>
      </c>
      <c r="N256">
        <v>88.18162658070915</v>
      </c>
      <c r="O256">
        <v>99.962189747158433</v>
      </c>
      <c r="P256">
        <v>101.09066305818675</v>
      </c>
      <c r="Q256">
        <v>96.411493128684768</v>
      </c>
      <c r="R256">
        <v>773.40233333333333</v>
      </c>
    </row>
    <row r="257" spans="1:18" x14ac:dyDescent="0.2">
      <c r="A257" s="2">
        <v>42778</v>
      </c>
      <c r="B257" t="s">
        <v>7</v>
      </c>
      <c r="C257" t="s">
        <v>33</v>
      </c>
      <c r="D257" t="s">
        <v>34</v>
      </c>
      <c r="E257" t="s">
        <v>17</v>
      </c>
      <c r="F257" t="s">
        <v>11</v>
      </c>
      <c r="G257">
        <v>3</v>
      </c>
      <c r="H257">
        <v>11.378</v>
      </c>
      <c r="I257">
        <v>9.3640000000000008</v>
      </c>
      <c r="J257">
        <v>8.4359999999999999</v>
      </c>
      <c r="K257">
        <f>476.305+505.951+503.267</f>
        <v>1485.5230000000001</v>
      </c>
      <c r="L257">
        <f>318.537+610.455</f>
        <v>928.99199999999996</v>
      </c>
      <c r="M257">
        <f>315.481+683.084</f>
        <v>998.56499999999994</v>
      </c>
      <c r="N257">
        <v>130.56099490244333</v>
      </c>
      <c r="O257">
        <v>99.208885091841083</v>
      </c>
      <c r="P257">
        <v>118.36948790896159</v>
      </c>
      <c r="Q257">
        <v>116.04645596774867</v>
      </c>
      <c r="R257">
        <v>1137.6933333333334</v>
      </c>
    </row>
    <row r="258" spans="1:18" x14ac:dyDescent="0.2">
      <c r="A258" s="2">
        <v>42778</v>
      </c>
      <c r="B258" t="s">
        <v>7</v>
      </c>
      <c r="C258" t="s">
        <v>33</v>
      </c>
      <c r="D258" t="s">
        <v>34</v>
      </c>
      <c r="E258" t="s">
        <v>17</v>
      </c>
      <c r="F258" t="s">
        <v>12</v>
      </c>
      <c r="G258">
        <v>1</v>
      </c>
      <c r="H258">
        <v>33.479999999999997</v>
      </c>
      <c r="I258">
        <v>47.658000000000001</v>
      </c>
      <c r="J258">
        <v>47.368000000000002</v>
      </c>
      <c r="K258">
        <v>2394.0929999999998</v>
      </c>
      <c r="L258">
        <v>3306.2620000000002</v>
      </c>
      <c r="M258">
        <v>2802.1390000000001</v>
      </c>
      <c r="N258">
        <v>71.508154121863797</v>
      </c>
      <c r="O258">
        <v>69.374753451676526</v>
      </c>
      <c r="P258">
        <v>59.156793615943251</v>
      </c>
      <c r="Q258">
        <v>66.679900396494517</v>
      </c>
      <c r="R258">
        <v>2834.1646666666661</v>
      </c>
    </row>
    <row r="259" spans="1:18" x14ac:dyDescent="0.2">
      <c r="A259" s="2">
        <v>42778</v>
      </c>
      <c r="B259" t="s">
        <v>7</v>
      </c>
      <c r="C259" t="s">
        <v>33</v>
      </c>
      <c r="D259" t="s">
        <v>34</v>
      </c>
      <c r="E259" t="s">
        <v>17</v>
      </c>
      <c r="F259" t="s">
        <v>12</v>
      </c>
      <c r="G259">
        <v>2</v>
      </c>
      <c r="H259">
        <v>29.065999999999999</v>
      </c>
      <c r="I259">
        <v>31.72</v>
      </c>
      <c r="J259">
        <v>24.117999999999999</v>
      </c>
      <c r="K259">
        <v>2126.7660000000001</v>
      </c>
      <c r="L259">
        <v>2488.1149999999998</v>
      </c>
      <c r="M259">
        <v>2101.0610000000001</v>
      </c>
      <c r="N259">
        <v>73.170233262230795</v>
      </c>
      <c r="O259">
        <v>78.439943253467845</v>
      </c>
      <c r="P259">
        <v>87.115888547972474</v>
      </c>
      <c r="Q259">
        <v>79.5753550212237</v>
      </c>
      <c r="R259">
        <v>2238.6473333333329</v>
      </c>
    </row>
    <row r="260" spans="1:18" x14ac:dyDescent="0.2">
      <c r="A260" s="2">
        <v>42778</v>
      </c>
      <c r="B260" t="s">
        <v>7</v>
      </c>
      <c r="C260" t="s">
        <v>33</v>
      </c>
      <c r="D260" t="s">
        <v>34</v>
      </c>
      <c r="E260" t="s">
        <v>17</v>
      </c>
      <c r="F260" t="s">
        <v>12</v>
      </c>
      <c r="G260">
        <v>3</v>
      </c>
      <c r="H260">
        <v>13.972</v>
      </c>
      <c r="I260">
        <v>13.837999999999999</v>
      </c>
      <c r="J260">
        <v>10.57</v>
      </c>
      <c r="K260">
        <v>1082.933</v>
      </c>
      <c r="L260">
        <v>1270.433</v>
      </c>
      <c r="M260">
        <v>928.87699999999995</v>
      </c>
      <c r="N260">
        <v>77.507371886630409</v>
      </c>
      <c r="O260">
        <v>91.807558895794202</v>
      </c>
      <c r="P260">
        <v>87.878618732261103</v>
      </c>
      <c r="Q260">
        <v>85.731183171561895</v>
      </c>
      <c r="R260">
        <v>1094.0809999999999</v>
      </c>
    </row>
    <row r="261" spans="1:18" x14ac:dyDescent="0.2">
      <c r="A261" s="2">
        <v>42778</v>
      </c>
      <c r="B261" t="s">
        <v>7</v>
      </c>
      <c r="C261" t="s">
        <v>33</v>
      </c>
      <c r="D261" t="s">
        <v>34</v>
      </c>
      <c r="E261" t="s">
        <v>17</v>
      </c>
      <c r="F261" t="s">
        <v>14</v>
      </c>
      <c r="G261">
        <v>1</v>
      </c>
      <c r="H261">
        <v>38.033999999999999</v>
      </c>
      <c r="I261">
        <v>43.944000000000003</v>
      </c>
      <c r="J261">
        <v>47.238</v>
      </c>
      <c r="K261">
        <v>2988.125</v>
      </c>
      <c r="L261">
        <v>3688.46</v>
      </c>
      <c r="M261">
        <v>3671.8380000000002</v>
      </c>
      <c r="N261">
        <v>78.564573802387343</v>
      </c>
      <c r="O261">
        <v>83.935463316948841</v>
      </c>
      <c r="P261">
        <v>77.730598247173887</v>
      </c>
      <c r="Q261">
        <v>80.076878455503348</v>
      </c>
      <c r="R261">
        <v>3449.4743333333336</v>
      </c>
    </row>
    <row r="262" spans="1:18" x14ac:dyDescent="0.2">
      <c r="A262" s="2">
        <v>42778</v>
      </c>
      <c r="B262" t="s">
        <v>7</v>
      </c>
      <c r="C262" t="s">
        <v>33</v>
      </c>
      <c r="D262" t="s">
        <v>34</v>
      </c>
      <c r="E262" t="s">
        <v>17</v>
      </c>
      <c r="F262" t="s">
        <v>14</v>
      </c>
      <c r="G262">
        <v>2</v>
      </c>
      <c r="H262">
        <v>31.63</v>
      </c>
      <c r="I262">
        <v>46.31</v>
      </c>
      <c r="J262">
        <v>41.887999999999998</v>
      </c>
      <c r="K262">
        <v>2245.4349999999999</v>
      </c>
      <c r="L262">
        <v>2591.2469999999998</v>
      </c>
      <c r="M262">
        <v>2623.4349999999999</v>
      </c>
      <c r="N262">
        <v>70.990673411318369</v>
      </c>
      <c r="O262">
        <v>55.954372705679113</v>
      </c>
      <c r="P262">
        <v>62.629750763941942</v>
      </c>
      <c r="Q262">
        <v>63.191598960313137</v>
      </c>
      <c r="R262">
        <v>2486.7056666666667</v>
      </c>
    </row>
    <row r="263" spans="1:18" x14ac:dyDescent="0.2">
      <c r="A263" s="2">
        <v>42778</v>
      </c>
      <c r="B263" t="s">
        <v>7</v>
      </c>
      <c r="C263" t="s">
        <v>33</v>
      </c>
      <c r="D263" t="s">
        <v>34</v>
      </c>
      <c r="E263" t="s">
        <v>17</v>
      </c>
      <c r="F263" t="s">
        <v>14</v>
      </c>
      <c r="G263">
        <v>3</v>
      </c>
      <c r="H263">
        <v>36.753999999999998</v>
      </c>
      <c r="I263">
        <v>38.32</v>
      </c>
      <c r="J263">
        <v>42.783999999999999</v>
      </c>
      <c r="K263">
        <v>3125.759</v>
      </c>
      <c r="L263">
        <v>2769.6080000000002</v>
      </c>
      <c r="M263">
        <v>3010.6030000000001</v>
      </c>
      <c r="N263">
        <v>85.045410023398816</v>
      </c>
      <c r="O263">
        <v>72.275782881002087</v>
      </c>
      <c r="P263">
        <v>70.367497195213161</v>
      </c>
      <c r="Q263">
        <v>75.896230033204688</v>
      </c>
      <c r="R263">
        <v>2968.6566666666672</v>
      </c>
    </row>
    <row r="264" spans="1:18" x14ac:dyDescent="0.2">
      <c r="A264" s="2">
        <v>42778</v>
      </c>
      <c r="B264" t="s">
        <v>7</v>
      </c>
      <c r="C264" t="s">
        <v>33</v>
      </c>
      <c r="D264" t="s">
        <v>34</v>
      </c>
      <c r="E264" t="s">
        <v>17</v>
      </c>
      <c r="F264" t="s">
        <v>15</v>
      </c>
      <c r="G264">
        <v>1</v>
      </c>
      <c r="H264">
        <v>6.4340000000000002</v>
      </c>
      <c r="I264">
        <v>5.952</v>
      </c>
      <c r="J264">
        <v>8.1219999999999999</v>
      </c>
      <c r="K264">
        <v>831.62800000000004</v>
      </c>
      <c r="L264">
        <v>747.20299999999997</v>
      </c>
      <c r="M264">
        <v>959.20799999999997</v>
      </c>
      <c r="N264">
        <v>129.25520671433011</v>
      </c>
      <c r="O264">
        <v>125.53813844086021</v>
      </c>
      <c r="P264">
        <v>118.09997537552327</v>
      </c>
      <c r="Q264">
        <v>124.29777351023786</v>
      </c>
      <c r="R264">
        <v>846.01300000000003</v>
      </c>
    </row>
    <row r="265" spans="1:18" x14ac:dyDescent="0.2">
      <c r="A265" s="2">
        <v>42778</v>
      </c>
      <c r="B265" t="s">
        <v>7</v>
      </c>
      <c r="C265" t="s">
        <v>33</v>
      </c>
      <c r="D265" t="s">
        <v>34</v>
      </c>
      <c r="E265" t="s">
        <v>17</v>
      </c>
      <c r="F265" t="s">
        <v>15</v>
      </c>
      <c r="G265">
        <v>2</v>
      </c>
      <c r="H265">
        <v>11.295999999999999</v>
      </c>
      <c r="I265">
        <v>11.944000000000001</v>
      </c>
      <c r="J265">
        <v>4.2539999999999996</v>
      </c>
      <c r="K265">
        <v>1144.9380000000001</v>
      </c>
      <c r="L265">
        <v>1081.3330000000001</v>
      </c>
      <c r="M265">
        <v>531.77</v>
      </c>
      <c r="N265">
        <v>101.35782577903684</v>
      </c>
      <c r="O265">
        <v>90.533573342263892</v>
      </c>
      <c r="P265">
        <v>125.00470145745182</v>
      </c>
      <c r="Q265">
        <v>105.63203352625085</v>
      </c>
      <c r="R265">
        <v>919.34700000000009</v>
      </c>
    </row>
    <row r="266" spans="1:18" x14ac:dyDescent="0.2">
      <c r="A266" s="2">
        <v>42778</v>
      </c>
      <c r="B266" t="s">
        <v>7</v>
      </c>
      <c r="C266" t="s">
        <v>33</v>
      </c>
      <c r="D266" t="s">
        <v>34</v>
      </c>
      <c r="E266" t="s">
        <v>17</v>
      </c>
      <c r="F266" t="s">
        <v>15</v>
      </c>
      <c r="G266">
        <v>3</v>
      </c>
      <c r="H266">
        <v>8.3780000000000001</v>
      </c>
      <c r="I266">
        <v>12.206</v>
      </c>
      <c r="J266">
        <v>5.6020000000000003</v>
      </c>
      <c r="K266">
        <v>1062.683</v>
      </c>
      <c r="L266">
        <v>1322.413</v>
      </c>
      <c r="M266">
        <v>578.55200000000002</v>
      </c>
      <c r="N266">
        <v>126.84208641680591</v>
      </c>
      <c r="O266">
        <v>108.34122562674095</v>
      </c>
      <c r="P266">
        <v>103.27597286683327</v>
      </c>
      <c r="Q266">
        <v>112.81976163679337</v>
      </c>
      <c r="R266">
        <v>987.88266666666675</v>
      </c>
    </row>
    <row r="267" spans="1:18" x14ac:dyDescent="0.2">
      <c r="A267" s="2">
        <v>42778</v>
      </c>
      <c r="B267" t="s">
        <v>7</v>
      </c>
      <c r="C267" t="s">
        <v>33</v>
      </c>
      <c r="D267" t="s">
        <v>18</v>
      </c>
      <c r="E267" t="s">
        <v>23</v>
      </c>
      <c r="F267" t="s">
        <v>12</v>
      </c>
      <c r="G267">
        <v>1</v>
      </c>
      <c r="H267">
        <v>15.4</v>
      </c>
      <c r="I267">
        <v>20.256</v>
      </c>
      <c r="J267">
        <v>25.358000000000001</v>
      </c>
      <c r="K267">
        <v>1174.441</v>
      </c>
      <c r="L267">
        <v>1423.318</v>
      </c>
      <c r="M267">
        <v>1631.211</v>
      </c>
      <c r="N267">
        <v>76.262402597402598</v>
      </c>
      <c r="O267">
        <v>70.266488941548175</v>
      </c>
      <c r="P267">
        <v>64.327273444277935</v>
      </c>
      <c r="Q267">
        <v>70.285388327742908</v>
      </c>
      <c r="R267">
        <v>1409.6566666666668</v>
      </c>
    </row>
    <row r="268" spans="1:18" x14ac:dyDescent="0.2">
      <c r="A268" s="2">
        <v>42778</v>
      </c>
      <c r="B268" t="s">
        <v>7</v>
      </c>
      <c r="C268" t="s">
        <v>33</v>
      </c>
      <c r="D268" t="s">
        <v>18</v>
      </c>
      <c r="E268" t="s">
        <v>23</v>
      </c>
      <c r="F268" t="s">
        <v>12</v>
      </c>
      <c r="G268">
        <v>2</v>
      </c>
      <c r="H268">
        <v>28.271999999999998</v>
      </c>
      <c r="I268">
        <v>32.270000000000003</v>
      </c>
      <c r="J268">
        <v>14.788</v>
      </c>
      <c r="K268">
        <v>2699.0349999999999</v>
      </c>
      <c r="L268">
        <v>2860.9160000000002</v>
      </c>
      <c r="M268">
        <f>661.635+988.854</f>
        <v>1650.489</v>
      </c>
      <c r="N268">
        <v>95.466716185625359</v>
      </c>
      <c r="O268">
        <v>88.655593430430741</v>
      </c>
      <c r="P268">
        <v>111.61002163916689</v>
      </c>
      <c r="Q268">
        <v>98.577443751741001</v>
      </c>
      <c r="R268">
        <v>2403.48</v>
      </c>
    </row>
    <row r="269" spans="1:18" x14ac:dyDescent="0.2">
      <c r="A269" s="2">
        <v>42778</v>
      </c>
      <c r="B269" t="s">
        <v>7</v>
      </c>
      <c r="C269" t="s">
        <v>33</v>
      </c>
      <c r="D269" t="s">
        <v>18</v>
      </c>
      <c r="E269" t="s">
        <v>23</v>
      </c>
      <c r="F269" t="s">
        <v>12</v>
      </c>
      <c r="G269">
        <v>3</v>
      </c>
      <c r="H269">
        <v>34.533999999999999</v>
      </c>
      <c r="I269">
        <v>42.426000000000002</v>
      </c>
      <c r="J269">
        <v>43.095999999999997</v>
      </c>
      <c r="K269">
        <v>2303.67</v>
      </c>
      <c r="L269">
        <v>2924.4639999999999</v>
      </c>
      <c r="M269">
        <v>2587.5909999999999</v>
      </c>
      <c r="N269">
        <v>66.707302947819542</v>
      </c>
      <c r="O269">
        <v>68.930938575401868</v>
      </c>
      <c r="P269">
        <v>60.042486541674407</v>
      </c>
      <c r="Q269">
        <v>65.226909354965272</v>
      </c>
      <c r="R269">
        <v>2605.2416666666668</v>
      </c>
    </row>
    <row r="270" spans="1:18" x14ac:dyDescent="0.2">
      <c r="A270" s="2">
        <v>42778</v>
      </c>
      <c r="B270" t="s">
        <v>7</v>
      </c>
      <c r="C270" t="s">
        <v>33</v>
      </c>
      <c r="D270" t="s">
        <v>18</v>
      </c>
      <c r="E270" t="s">
        <v>23</v>
      </c>
      <c r="F270" t="s">
        <v>14</v>
      </c>
      <c r="G270">
        <v>1</v>
      </c>
      <c r="H270">
        <v>72.837999999999994</v>
      </c>
      <c r="I270">
        <v>58.055999999999997</v>
      </c>
      <c r="J270">
        <v>73.028000000000006</v>
      </c>
      <c r="K270">
        <v>5210.6270000000004</v>
      </c>
      <c r="L270">
        <v>4833.4269999999997</v>
      </c>
      <c r="M270">
        <v>5600.8789999999999</v>
      </c>
      <c r="N270">
        <v>71.537205854087162</v>
      </c>
      <c r="O270">
        <v>83.254564558357444</v>
      </c>
      <c r="P270">
        <v>76.694952620912517</v>
      </c>
      <c r="Q270">
        <v>77.162241011119036</v>
      </c>
      <c r="R270">
        <v>5214.9776666666667</v>
      </c>
    </row>
    <row r="271" spans="1:18" x14ac:dyDescent="0.2">
      <c r="A271" s="2">
        <v>42778</v>
      </c>
      <c r="B271" t="s">
        <v>7</v>
      </c>
      <c r="C271" t="s">
        <v>33</v>
      </c>
      <c r="D271" t="s">
        <v>18</v>
      </c>
      <c r="E271" t="s">
        <v>23</v>
      </c>
      <c r="F271" t="s">
        <v>15</v>
      </c>
      <c r="G271">
        <v>1</v>
      </c>
      <c r="H271">
        <v>5.1219999999999999</v>
      </c>
      <c r="I271">
        <v>6.31</v>
      </c>
      <c r="J271">
        <v>8.2460000000000004</v>
      </c>
      <c r="K271">
        <v>432.75</v>
      </c>
      <c r="L271">
        <v>598.71600000000001</v>
      </c>
      <c r="M271">
        <v>637.50099999999998</v>
      </c>
      <c r="N271">
        <v>84.488481062085128</v>
      </c>
      <c r="O271">
        <v>94.883676703645008</v>
      </c>
      <c r="P271">
        <v>77.310332282318697</v>
      </c>
      <c r="Q271">
        <v>85.560830016016283</v>
      </c>
      <c r="R271">
        <v>556.32233333333329</v>
      </c>
    </row>
    <row r="272" spans="1:18" x14ac:dyDescent="0.2">
      <c r="A272" s="2">
        <v>42778</v>
      </c>
      <c r="B272" t="s">
        <v>7</v>
      </c>
      <c r="C272" t="s">
        <v>33</v>
      </c>
      <c r="D272" t="s">
        <v>18</v>
      </c>
      <c r="E272" t="s">
        <v>23</v>
      </c>
      <c r="F272" t="s">
        <v>15</v>
      </c>
      <c r="G272">
        <v>2</v>
      </c>
      <c r="H272">
        <v>3.43</v>
      </c>
      <c r="I272">
        <v>4.6040000000000001</v>
      </c>
      <c r="J272">
        <v>5.5839999999999996</v>
      </c>
      <c r="K272">
        <v>332.47399999999999</v>
      </c>
      <c r="L272">
        <v>461.22500000000002</v>
      </c>
      <c r="M272">
        <v>418.92700000000002</v>
      </c>
      <c r="N272">
        <v>96.931195335276954</v>
      </c>
      <c r="O272">
        <v>100.17919200695049</v>
      </c>
      <c r="P272">
        <v>75.02274355300861</v>
      </c>
      <c r="Q272">
        <v>90.711043631745341</v>
      </c>
      <c r="R272">
        <v>404.20866666666672</v>
      </c>
    </row>
    <row r="273" spans="1:18" x14ac:dyDescent="0.2">
      <c r="A273" s="2">
        <v>42778</v>
      </c>
      <c r="B273" t="s">
        <v>7</v>
      </c>
      <c r="C273" t="s">
        <v>33</v>
      </c>
      <c r="D273" t="s">
        <v>18</v>
      </c>
      <c r="E273" t="s">
        <v>23</v>
      </c>
      <c r="F273" t="s">
        <v>15</v>
      </c>
      <c r="G273">
        <v>3</v>
      </c>
      <c r="H273">
        <v>3.1539999999999999</v>
      </c>
      <c r="I273">
        <v>6.0380000000000003</v>
      </c>
      <c r="J273">
        <v>3.5939999999999999</v>
      </c>
      <c r="K273">
        <v>474.363</v>
      </c>
      <c r="L273">
        <v>605.97</v>
      </c>
      <c r="M273">
        <v>473.392</v>
      </c>
      <c r="N273">
        <v>150.4004438807863</v>
      </c>
      <c r="O273">
        <v>100.35939052666446</v>
      </c>
      <c r="P273">
        <v>131.71730662214802</v>
      </c>
      <c r="Q273">
        <v>127.4923803431996</v>
      </c>
      <c r="R273">
        <v>517.90833333333342</v>
      </c>
    </row>
    <row r="274" spans="1:18" x14ac:dyDescent="0.2">
      <c r="A274" s="2">
        <v>42778</v>
      </c>
      <c r="B274" t="s">
        <v>7</v>
      </c>
      <c r="C274" t="s">
        <v>33</v>
      </c>
      <c r="D274" t="s">
        <v>19</v>
      </c>
      <c r="E274" t="s">
        <v>10</v>
      </c>
      <c r="F274" t="s">
        <v>11</v>
      </c>
      <c r="G274">
        <v>1</v>
      </c>
      <c r="H274">
        <v>3.6560000000000001</v>
      </c>
      <c r="I274">
        <v>3.1560000000000001</v>
      </c>
      <c r="J274">
        <v>2.0760000000000001</v>
      </c>
      <c r="K274">
        <f>148.201+106.074+115.099</f>
        <v>369.37399999999997</v>
      </c>
      <c r="L274">
        <f>195.612+104.732</f>
        <v>300.34399999999999</v>
      </c>
      <c r="M274">
        <f>137.177+50.124</f>
        <v>187.30099999999999</v>
      </c>
      <c r="N274">
        <v>101.03227571115973</v>
      </c>
      <c r="O274">
        <v>95.166032953105187</v>
      </c>
      <c r="P274">
        <v>90.222061657032739</v>
      </c>
      <c r="Q274">
        <v>95.473456773765875</v>
      </c>
      <c r="R274">
        <v>285.673</v>
      </c>
    </row>
    <row r="275" spans="1:18" x14ac:dyDescent="0.2">
      <c r="A275" s="2">
        <v>42778</v>
      </c>
      <c r="B275" t="s">
        <v>7</v>
      </c>
      <c r="C275" t="s">
        <v>33</v>
      </c>
      <c r="D275" t="s">
        <v>19</v>
      </c>
      <c r="E275" t="s">
        <v>10</v>
      </c>
      <c r="F275" t="s">
        <v>11</v>
      </c>
      <c r="G275">
        <v>2</v>
      </c>
      <c r="H275">
        <v>5.016</v>
      </c>
      <c r="I275">
        <v>3.6720000000000002</v>
      </c>
      <c r="J275">
        <v>2.3199999999999998</v>
      </c>
      <c r="K275">
        <f>179.465+194.469+189.728</f>
        <v>563.66200000000003</v>
      </c>
      <c r="L275">
        <f>122.496+119.755+125.21</f>
        <v>367.46099999999996</v>
      </c>
      <c r="M275">
        <f>70+157.626</f>
        <v>227.626</v>
      </c>
      <c r="N275">
        <v>112.37280701754386</v>
      </c>
      <c r="O275">
        <v>100.07107843137253</v>
      </c>
      <c r="P275">
        <v>98.114655172413805</v>
      </c>
      <c r="Q275">
        <v>103.51951354044338</v>
      </c>
      <c r="R275">
        <v>386.24966666666666</v>
      </c>
    </row>
    <row r="276" spans="1:18" x14ac:dyDescent="0.2">
      <c r="A276" s="2">
        <v>42778</v>
      </c>
      <c r="B276" t="s">
        <v>7</v>
      </c>
      <c r="C276" t="s">
        <v>33</v>
      </c>
      <c r="D276" t="s">
        <v>19</v>
      </c>
      <c r="E276" t="s">
        <v>10</v>
      </c>
      <c r="F276" t="s">
        <v>11</v>
      </c>
      <c r="G276">
        <v>3</v>
      </c>
      <c r="H276">
        <v>1.208</v>
      </c>
      <c r="I276">
        <v>2.0960000000000001</v>
      </c>
      <c r="J276">
        <v>2.5579999999999998</v>
      </c>
      <c r="K276">
        <f>106.474+50.667</f>
        <v>157.14100000000002</v>
      </c>
      <c r="L276">
        <f>169.165+91.194</f>
        <v>260.35899999999998</v>
      </c>
      <c r="M276">
        <v>359.60700000000003</v>
      </c>
      <c r="N276">
        <v>130.08360927152319</v>
      </c>
      <c r="O276">
        <v>124.21708015267174</v>
      </c>
      <c r="P276">
        <v>140.58131352619236</v>
      </c>
      <c r="Q276">
        <v>131.62733431679575</v>
      </c>
      <c r="R276">
        <v>259.03566666666666</v>
      </c>
    </row>
    <row r="277" spans="1:18" x14ac:dyDescent="0.2">
      <c r="A277" s="2">
        <v>42778</v>
      </c>
      <c r="B277" t="s">
        <v>7</v>
      </c>
      <c r="C277" t="s">
        <v>33</v>
      </c>
      <c r="D277" t="s">
        <v>19</v>
      </c>
      <c r="E277" t="s">
        <v>10</v>
      </c>
      <c r="F277" t="s">
        <v>12</v>
      </c>
      <c r="G277">
        <v>1</v>
      </c>
      <c r="H277">
        <v>40.718000000000004</v>
      </c>
      <c r="I277">
        <v>27.308</v>
      </c>
      <c r="J277">
        <v>47.805999999999997</v>
      </c>
      <c r="K277">
        <f>3151.778+261.444</f>
        <v>3413.2219999999998</v>
      </c>
      <c r="L277">
        <v>2557.5459999999998</v>
      </c>
      <c r="M277">
        <v>3348.4180000000001</v>
      </c>
      <c r="N277">
        <v>83.825875534161781</v>
      </c>
      <c r="O277">
        <v>93.655558810604944</v>
      </c>
      <c r="P277">
        <v>70.041793917081549</v>
      </c>
      <c r="Q277">
        <v>82.507742753949429</v>
      </c>
      <c r="R277">
        <v>3106.3953333333334</v>
      </c>
    </row>
    <row r="278" spans="1:18" x14ac:dyDescent="0.2">
      <c r="A278" s="2">
        <v>42778</v>
      </c>
      <c r="B278" t="s">
        <v>7</v>
      </c>
      <c r="C278" t="s">
        <v>33</v>
      </c>
      <c r="D278" t="s">
        <v>19</v>
      </c>
      <c r="E278" t="s">
        <v>10</v>
      </c>
      <c r="F278" t="s">
        <v>12</v>
      </c>
      <c r="G278">
        <v>2</v>
      </c>
      <c r="H278">
        <v>23.018000000000001</v>
      </c>
      <c r="I278">
        <v>21.498000000000001</v>
      </c>
      <c r="J278">
        <v>31.584</v>
      </c>
      <c r="K278">
        <v>1488.3219999999999</v>
      </c>
      <c r="L278">
        <v>1406.8389999999999</v>
      </c>
      <c r="M278">
        <v>2024.576</v>
      </c>
      <c r="N278">
        <v>64.659049439569031</v>
      </c>
      <c r="O278">
        <v>65.440459577635124</v>
      </c>
      <c r="P278">
        <v>64.101317122593713</v>
      </c>
      <c r="Q278">
        <v>64.733608713265951</v>
      </c>
      <c r="R278">
        <v>1639.9123333333334</v>
      </c>
    </row>
    <row r="279" spans="1:18" x14ac:dyDescent="0.2">
      <c r="A279" s="2">
        <v>42778</v>
      </c>
      <c r="B279" t="s">
        <v>7</v>
      </c>
      <c r="C279" t="s">
        <v>33</v>
      </c>
      <c r="D279" t="s">
        <v>19</v>
      </c>
      <c r="E279" t="s">
        <v>10</v>
      </c>
      <c r="F279" t="s">
        <v>12</v>
      </c>
      <c r="G279">
        <v>3</v>
      </c>
      <c r="H279">
        <v>25.116</v>
      </c>
      <c r="I279">
        <v>16.236000000000001</v>
      </c>
      <c r="J279">
        <v>27.832000000000001</v>
      </c>
      <c r="K279">
        <v>1745.482</v>
      </c>
      <c r="L279">
        <v>1179.6389999999999</v>
      </c>
      <c r="M279">
        <v>1934.7529999999999</v>
      </c>
      <c r="N279">
        <v>69.496814779423474</v>
      </c>
      <c r="O279">
        <v>72.655764966740563</v>
      </c>
      <c r="P279">
        <v>69.515413912043684</v>
      </c>
      <c r="Q279">
        <v>70.555997886069235</v>
      </c>
      <c r="R279">
        <v>1619.9579999999999</v>
      </c>
    </row>
    <row r="280" spans="1:18" x14ac:dyDescent="0.2">
      <c r="A280" s="2">
        <v>42778</v>
      </c>
      <c r="B280" t="s">
        <v>7</v>
      </c>
      <c r="C280" t="s">
        <v>33</v>
      </c>
      <c r="D280" t="s">
        <v>19</v>
      </c>
      <c r="E280" t="s">
        <v>10</v>
      </c>
      <c r="F280" t="s">
        <v>14</v>
      </c>
      <c r="G280">
        <v>1</v>
      </c>
      <c r="H280">
        <v>37.76</v>
      </c>
      <c r="I280">
        <v>40.262</v>
      </c>
      <c r="J280">
        <v>20.673999999999999</v>
      </c>
      <c r="K280">
        <v>2172.8910000000001</v>
      </c>
      <c r="L280">
        <v>3036.7930000000001</v>
      </c>
      <c r="M280">
        <v>1716.2639999999999</v>
      </c>
      <c r="N280">
        <v>57.544782838983053</v>
      </c>
      <c r="O280">
        <v>75.425786101038199</v>
      </c>
      <c r="P280">
        <v>83.015575118506334</v>
      </c>
      <c r="Q280">
        <v>71.995381352842529</v>
      </c>
      <c r="R280">
        <v>2308.6493333333333</v>
      </c>
    </row>
    <row r="281" spans="1:18" x14ac:dyDescent="0.2">
      <c r="A281" s="2">
        <v>42778</v>
      </c>
      <c r="B281" t="s">
        <v>7</v>
      </c>
      <c r="C281" t="s">
        <v>33</v>
      </c>
      <c r="D281" t="s">
        <v>19</v>
      </c>
      <c r="E281" t="s">
        <v>10</v>
      </c>
      <c r="F281" t="s">
        <v>14</v>
      </c>
      <c r="G281">
        <v>2</v>
      </c>
      <c r="H281">
        <v>64.86</v>
      </c>
      <c r="I281">
        <v>72.646000000000001</v>
      </c>
      <c r="J281">
        <v>59.68</v>
      </c>
      <c r="K281">
        <v>4317.5649999999996</v>
      </c>
      <c r="L281">
        <v>4706.8739999999998</v>
      </c>
      <c r="M281">
        <v>4386.3100000000004</v>
      </c>
      <c r="N281">
        <v>66.567452975639839</v>
      </c>
      <c r="O281">
        <v>64.791922473363982</v>
      </c>
      <c r="P281">
        <v>73.497151474530838</v>
      </c>
      <c r="Q281">
        <v>68.285508974511558</v>
      </c>
      <c r="R281">
        <v>4470.2496666666666</v>
      </c>
    </row>
    <row r="282" spans="1:18" x14ac:dyDescent="0.2">
      <c r="A282" s="2">
        <v>42778</v>
      </c>
      <c r="B282" t="s">
        <v>7</v>
      </c>
      <c r="C282" t="s">
        <v>33</v>
      </c>
      <c r="D282" t="s">
        <v>19</v>
      </c>
      <c r="E282" t="s">
        <v>10</v>
      </c>
      <c r="F282" t="s">
        <v>14</v>
      </c>
      <c r="G282">
        <v>3</v>
      </c>
      <c r="H282">
        <v>42.246000000000002</v>
      </c>
      <c r="I282">
        <v>26.172000000000001</v>
      </c>
      <c r="J282">
        <v>43.146000000000001</v>
      </c>
      <c r="K282">
        <f>3118.048</f>
        <v>3118.0479999999998</v>
      </c>
      <c r="L282">
        <v>1863.18</v>
      </c>
      <c r="M282">
        <v>3319.7710000000002</v>
      </c>
      <c r="N282">
        <v>73.806940302040417</v>
      </c>
      <c r="O282">
        <v>71.189821182943604</v>
      </c>
      <c r="P282">
        <v>76.942729337597925</v>
      </c>
      <c r="Q282">
        <v>73.979830274193986</v>
      </c>
      <c r="R282">
        <v>2766.9996666666666</v>
      </c>
    </row>
    <row r="283" spans="1:18" x14ac:dyDescent="0.2">
      <c r="A283" s="2">
        <v>42778</v>
      </c>
      <c r="B283" t="s">
        <v>7</v>
      </c>
      <c r="C283" t="s">
        <v>33</v>
      </c>
      <c r="D283" t="s">
        <v>19</v>
      </c>
      <c r="E283" t="s">
        <v>10</v>
      </c>
      <c r="F283" t="s">
        <v>15</v>
      </c>
      <c r="G283">
        <v>1</v>
      </c>
      <c r="H283">
        <v>2.4359999999999999</v>
      </c>
      <c r="I283">
        <v>1.706</v>
      </c>
      <c r="J283">
        <v>2.2200000000000002</v>
      </c>
      <c r="K283">
        <v>153.22800000000001</v>
      </c>
      <c r="L283">
        <v>120.012</v>
      </c>
      <c r="M283">
        <v>187.47200000000001</v>
      </c>
      <c r="N283">
        <v>62.90147783251232</v>
      </c>
      <c r="O283">
        <v>70.347010550996487</v>
      </c>
      <c r="P283">
        <v>84.446846846846839</v>
      </c>
      <c r="Q283">
        <v>72.56511174345188</v>
      </c>
      <c r="R283">
        <v>153.57066666666665</v>
      </c>
    </row>
    <row r="284" spans="1:18" x14ac:dyDescent="0.2">
      <c r="A284" s="2">
        <v>42778</v>
      </c>
      <c r="B284" t="s">
        <v>7</v>
      </c>
      <c r="C284" t="s">
        <v>33</v>
      </c>
      <c r="D284" t="s">
        <v>19</v>
      </c>
      <c r="E284" t="s">
        <v>10</v>
      </c>
      <c r="F284" t="s">
        <v>15</v>
      </c>
      <c r="G284">
        <v>2</v>
      </c>
      <c r="H284">
        <v>5.2119999999999997</v>
      </c>
      <c r="I284">
        <v>4.1040000000000001</v>
      </c>
      <c r="J284">
        <v>4.0599999999999996</v>
      </c>
      <c r="K284">
        <v>423.46800000000002</v>
      </c>
      <c r="L284">
        <v>361.149</v>
      </c>
      <c r="M284">
        <v>346.89699999999999</v>
      </c>
      <c r="N284">
        <v>81.248656945510362</v>
      </c>
      <c r="O284">
        <v>87.99926900584795</v>
      </c>
      <c r="P284">
        <v>85.442610837438423</v>
      </c>
      <c r="Q284">
        <v>84.896845596265578</v>
      </c>
      <c r="R284">
        <v>377.17133333333328</v>
      </c>
    </row>
    <row r="285" spans="1:18" x14ac:dyDescent="0.2">
      <c r="A285" s="2">
        <v>42778</v>
      </c>
      <c r="B285" t="s">
        <v>7</v>
      </c>
      <c r="C285" t="s">
        <v>33</v>
      </c>
      <c r="D285" t="s">
        <v>19</v>
      </c>
      <c r="E285" t="s">
        <v>10</v>
      </c>
      <c r="F285" t="s">
        <v>15</v>
      </c>
      <c r="G285">
        <v>3</v>
      </c>
      <c r="H285">
        <v>6.5940000000000003</v>
      </c>
      <c r="I285">
        <v>6.1520000000000001</v>
      </c>
      <c r="J285">
        <v>4.8120000000000003</v>
      </c>
      <c r="K285">
        <v>427.21</v>
      </c>
      <c r="L285">
        <v>400.67700000000002</v>
      </c>
      <c r="M285">
        <v>327.33300000000003</v>
      </c>
      <c r="N285">
        <v>64.787685774946922</v>
      </c>
      <c r="O285">
        <v>65.129551365409625</v>
      </c>
      <c r="P285">
        <v>68.024314214463843</v>
      </c>
      <c r="Q285">
        <v>65.980517118273454</v>
      </c>
      <c r="R285">
        <v>385.07333333333332</v>
      </c>
    </row>
    <row r="286" spans="1:18" x14ac:dyDescent="0.2">
      <c r="A286" s="2">
        <v>42778</v>
      </c>
      <c r="B286" t="s">
        <v>7</v>
      </c>
      <c r="C286" t="s">
        <v>27</v>
      </c>
      <c r="D286" t="s">
        <v>32</v>
      </c>
      <c r="E286" t="s">
        <v>17</v>
      </c>
      <c r="F286" t="s">
        <v>11</v>
      </c>
      <c r="G286">
        <v>1</v>
      </c>
      <c r="H286">
        <v>6.8159999999999998</v>
      </c>
      <c r="I286">
        <v>4.4960000000000004</v>
      </c>
      <c r="J286">
        <v>8.7799999999999994</v>
      </c>
      <c r="K286">
        <f>555.675+284.749</f>
        <v>840.42399999999998</v>
      </c>
      <c r="L286">
        <f>561.502</f>
        <v>561.50199999999995</v>
      </c>
      <c r="M286">
        <f>349.353+683.341</f>
        <v>1032.694</v>
      </c>
      <c r="N286">
        <v>123.30164319248826</v>
      </c>
      <c r="O286">
        <v>124.88923487544481</v>
      </c>
      <c r="P286">
        <v>117.61890660592256</v>
      </c>
      <c r="Q286">
        <v>121.93659489128521</v>
      </c>
      <c r="R286">
        <v>811.54</v>
      </c>
    </row>
    <row r="287" spans="1:18" x14ac:dyDescent="0.2">
      <c r="A287" s="2">
        <v>42778</v>
      </c>
      <c r="B287" t="s">
        <v>7</v>
      </c>
      <c r="C287" t="s">
        <v>27</v>
      </c>
      <c r="D287" t="s">
        <v>32</v>
      </c>
      <c r="E287" t="s">
        <v>17</v>
      </c>
      <c r="F287" t="s">
        <v>11</v>
      </c>
      <c r="G287">
        <v>2</v>
      </c>
      <c r="H287">
        <v>8.6739999999999995</v>
      </c>
      <c r="I287">
        <v>6.73</v>
      </c>
      <c r="J287">
        <v>8.4160000000000004</v>
      </c>
      <c r="K287">
        <f>165.909+827.201</f>
        <v>993.11</v>
      </c>
      <c r="L287">
        <f>231.141+438.12</f>
        <v>669.26099999999997</v>
      </c>
      <c r="M287">
        <f>313.567+308.655+284.978</f>
        <v>907.2</v>
      </c>
      <c r="N287">
        <v>114.49273691491815</v>
      </c>
      <c r="O287">
        <v>99.444427934621089</v>
      </c>
      <c r="P287">
        <v>107.79467680608366</v>
      </c>
      <c r="Q287">
        <v>107.24394721854098</v>
      </c>
      <c r="R287">
        <v>856.5236666666666</v>
      </c>
    </row>
    <row r="288" spans="1:18" x14ac:dyDescent="0.2">
      <c r="A288" s="2">
        <v>42778</v>
      </c>
      <c r="B288" t="s">
        <v>7</v>
      </c>
      <c r="C288" t="s">
        <v>27</v>
      </c>
      <c r="D288" t="s">
        <v>32</v>
      </c>
      <c r="E288" t="s">
        <v>17</v>
      </c>
      <c r="F288" t="s">
        <v>11</v>
      </c>
      <c r="G288">
        <v>3</v>
      </c>
      <c r="H288">
        <v>15.826000000000001</v>
      </c>
      <c r="I288">
        <v>13.946</v>
      </c>
      <c r="J288">
        <v>11.821999999999999</v>
      </c>
      <c r="K288">
        <f>1194.091+589.662</f>
        <v>1783.7529999999999</v>
      </c>
      <c r="L288">
        <f>922.546+474.734</f>
        <v>1397.28</v>
      </c>
      <c r="M288">
        <f>467.823+462.596+439.262</f>
        <v>1369.681</v>
      </c>
      <c r="N288">
        <v>112.71028686970807</v>
      </c>
      <c r="O288">
        <v>100.19216979779148</v>
      </c>
      <c r="P288">
        <v>115.85865335814584</v>
      </c>
      <c r="Q288">
        <v>109.58703667521513</v>
      </c>
      <c r="R288">
        <v>1516.9046666666666</v>
      </c>
    </row>
    <row r="289" spans="1:18" x14ac:dyDescent="0.2">
      <c r="A289" s="2">
        <v>42778</v>
      </c>
      <c r="B289" t="s">
        <v>7</v>
      </c>
      <c r="C289" t="s">
        <v>27</v>
      </c>
      <c r="D289" t="s">
        <v>32</v>
      </c>
      <c r="E289" t="s">
        <v>17</v>
      </c>
      <c r="F289" t="s">
        <v>12</v>
      </c>
      <c r="G289">
        <v>1</v>
      </c>
      <c r="H289">
        <v>14.151999999999999</v>
      </c>
      <c r="I289">
        <v>13.752000000000001</v>
      </c>
      <c r="J289">
        <v>12.096</v>
      </c>
      <c r="K289">
        <v>1028.8389999999999</v>
      </c>
      <c r="L289">
        <v>1000.821</v>
      </c>
      <c r="M289">
        <v>945.38499999999999</v>
      </c>
      <c r="N289">
        <v>72.69919446014697</v>
      </c>
      <c r="O289">
        <v>72.776396160558463</v>
      </c>
      <c r="P289">
        <v>78.156828703703709</v>
      </c>
      <c r="Q289">
        <v>74.544139774803043</v>
      </c>
      <c r="R289">
        <v>991.68166666666673</v>
      </c>
    </row>
    <row r="290" spans="1:18" x14ac:dyDescent="0.2">
      <c r="A290" s="2">
        <v>42778</v>
      </c>
      <c r="B290" t="s">
        <v>7</v>
      </c>
      <c r="C290" t="s">
        <v>27</v>
      </c>
      <c r="D290" t="s">
        <v>32</v>
      </c>
      <c r="E290" t="s">
        <v>17</v>
      </c>
      <c r="F290" t="s">
        <v>12</v>
      </c>
      <c r="G290">
        <v>2</v>
      </c>
      <c r="H290">
        <v>35.293999999999997</v>
      </c>
      <c r="I290">
        <v>31.774000000000001</v>
      </c>
      <c r="J290">
        <v>35.706000000000003</v>
      </c>
      <c r="K290">
        <v>2708.5740000000001</v>
      </c>
      <c r="L290">
        <v>2347.3679999999999</v>
      </c>
      <c r="M290">
        <v>2617.7800000000002</v>
      </c>
      <c r="N290">
        <v>76.74318581061938</v>
      </c>
      <c r="O290">
        <v>73.877006357399125</v>
      </c>
      <c r="P290">
        <v>73.31484904497843</v>
      </c>
      <c r="Q290">
        <v>74.645013737665636</v>
      </c>
      <c r="R290">
        <v>2557.9073333333331</v>
      </c>
    </row>
    <row r="291" spans="1:18" x14ac:dyDescent="0.2">
      <c r="A291" s="2">
        <v>42778</v>
      </c>
      <c r="B291" t="s">
        <v>7</v>
      </c>
      <c r="C291" t="s">
        <v>27</v>
      </c>
      <c r="D291" t="s">
        <v>32</v>
      </c>
      <c r="E291" t="s">
        <v>17</v>
      </c>
      <c r="F291" t="s">
        <v>12</v>
      </c>
      <c r="G291">
        <v>3</v>
      </c>
      <c r="H291">
        <v>11.928000000000001</v>
      </c>
      <c r="I291">
        <v>14.686</v>
      </c>
      <c r="J291">
        <v>13.302</v>
      </c>
      <c r="K291">
        <v>839.91</v>
      </c>
      <c r="L291">
        <v>1209.713</v>
      </c>
      <c r="M291">
        <v>1221.337</v>
      </c>
      <c r="N291">
        <v>70.41498993963782</v>
      </c>
      <c r="O291">
        <v>82.371850742203463</v>
      </c>
      <c r="P291">
        <v>91.816042700345818</v>
      </c>
      <c r="Q291">
        <v>81.534294460729029</v>
      </c>
      <c r="R291">
        <v>1090.32</v>
      </c>
    </row>
    <row r="292" spans="1:18" x14ac:dyDescent="0.2">
      <c r="A292" s="2">
        <v>42778</v>
      </c>
      <c r="B292" t="s">
        <v>7</v>
      </c>
      <c r="C292" t="s">
        <v>27</v>
      </c>
      <c r="D292" t="s">
        <v>32</v>
      </c>
      <c r="E292" t="s">
        <v>17</v>
      </c>
      <c r="F292" t="s">
        <v>14</v>
      </c>
      <c r="G292">
        <v>1</v>
      </c>
      <c r="H292">
        <v>5.048</v>
      </c>
      <c r="I292">
        <v>6.35</v>
      </c>
      <c r="J292">
        <v>6.8419999999999996</v>
      </c>
      <c r="K292">
        <v>682.59900000000005</v>
      </c>
      <c r="L292">
        <v>763.96799999999996</v>
      </c>
      <c r="M292">
        <v>779.96199999999999</v>
      </c>
      <c r="N292">
        <v>135.22167194928684</v>
      </c>
      <c r="O292">
        <v>120.30992125984253</v>
      </c>
      <c r="P292">
        <v>113.99619994153757</v>
      </c>
      <c r="Q292">
        <v>123.1759310502223</v>
      </c>
      <c r="R292">
        <v>742.17633333333333</v>
      </c>
    </row>
    <row r="293" spans="1:18" x14ac:dyDescent="0.2">
      <c r="A293" s="2">
        <v>42778</v>
      </c>
      <c r="B293" t="s">
        <v>7</v>
      </c>
      <c r="C293" t="s">
        <v>27</v>
      </c>
      <c r="D293" t="s">
        <v>32</v>
      </c>
      <c r="E293" t="s">
        <v>17</v>
      </c>
      <c r="F293" t="s">
        <v>14</v>
      </c>
      <c r="G293">
        <v>2</v>
      </c>
      <c r="H293">
        <v>4.0839999999999996</v>
      </c>
      <c r="I293">
        <v>5.5279999999999996</v>
      </c>
      <c r="J293">
        <v>7.742</v>
      </c>
      <c r="K293">
        <v>449.80099999999999</v>
      </c>
      <c r="L293">
        <v>627.56200000000001</v>
      </c>
      <c r="M293">
        <v>893.03300000000002</v>
      </c>
      <c r="N293">
        <v>110.13736532810971</v>
      </c>
      <c r="O293">
        <v>113.52424023154849</v>
      </c>
      <c r="P293">
        <v>115.34913459054508</v>
      </c>
      <c r="Q293">
        <v>113.00358005006775</v>
      </c>
      <c r="R293">
        <v>656.79866666666669</v>
      </c>
    </row>
    <row r="294" spans="1:18" x14ac:dyDescent="0.2">
      <c r="A294" s="2">
        <v>42778</v>
      </c>
      <c r="B294" t="s">
        <v>7</v>
      </c>
      <c r="C294" t="s">
        <v>27</v>
      </c>
      <c r="D294" t="s">
        <v>32</v>
      </c>
      <c r="E294" t="s">
        <v>17</v>
      </c>
      <c r="F294" t="s">
        <v>15</v>
      </c>
      <c r="G294">
        <v>1</v>
      </c>
      <c r="H294">
        <v>5.6619999999999999</v>
      </c>
      <c r="I294">
        <v>6.6159999999999997</v>
      </c>
      <c r="J294">
        <v>9.2240000000000002</v>
      </c>
      <c r="K294">
        <v>533.16899999999998</v>
      </c>
      <c r="L294">
        <v>604</v>
      </c>
      <c r="M294">
        <v>752.572</v>
      </c>
      <c r="N294">
        <v>94.166195690568699</v>
      </c>
      <c r="O294">
        <v>91.293833131801691</v>
      </c>
      <c r="P294">
        <v>81.588464874241112</v>
      </c>
      <c r="Q294">
        <v>89.016164565537167</v>
      </c>
      <c r="R294">
        <v>629.9136666666667</v>
      </c>
    </row>
    <row r="295" spans="1:18" x14ac:dyDescent="0.2">
      <c r="A295" s="2">
        <v>42778</v>
      </c>
      <c r="B295" t="s">
        <v>7</v>
      </c>
      <c r="C295" t="s">
        <v>27</v>
      </c>
      <c r="D295" t="s">
        <v>32</v>
      </c>
      <c r="E295" t="s">
        <v>17</v>
      </c>
      <c r="F295" t="s">
        <v>15</v>
      </c>
      <c r="G295">
        <v>2</v>
      </c>
      <c r="H295">
        <v>8.9420000000000002</v>
      </c>
      <c r="I295">
        <v>8.5120000000000005</v>
      </c>
      <c r="J295">
        <v>6.14</v>
      </c>
      <c r="K295">
        <v>892.74800000000005</v>
      </c>
      <c r="L295">
        <v>870.35599999999999</v>
      </c>
      <c r="M295">
        <v>682.91300000000001</v>
      </c>
      <c r="N295">
        <v>99.837620219190342</v>
      </c>
      <c r="O295">
        <v>102.25046992481202</v>
      </c>
      <c r="P295">
        <v>111.22361563517916</v>
      </c>
      <c r="Q295">
        <v>104.43723525972717</v>
      </c>
      <c r="R295">
        <v>815.33899999999994</v>
      </c>
    </row>
    <row r="296" spans="1:18" x14ac:dyDescent="0.2">
      <c r="A296" s="2">
        <v>42778</v>
      </c>
      <c r="B296" t="s">
        <v>7</v>
      </c>
      <c r="C296" t="s">
        <v>27</v>
      </c>
      <c r="D296" t="s">
        <v>32</v>
      </c>
      <c r="E296" t="s">
        <v>17</v>
      </c>
      <c r="F296" t="s">
        <v>15</v>
      </c>
      <c r="G296">
        <v>3</v>
      </c>
      <c r="H296">
        <v>4.2320000000000002</v>
      </c>
      <c r="I296">
        <v>1.8720000000000001</v>
      </c>
      <c r="J296">
        <v>3.1059999999999999</v>
      </c>
      <c r="K296">
        <v>601.37199999999996</v>
      </c>
      <c r="L296">
        <v>277.52300000000002</v>
      </c>
      <c r="M296">
        <v>433.57900000000001</v>
      </c>
      <c r="N296">
        <v>142.10113421550093</v>
      </c>
      <c r="O296">
        <v>148.24946581196582</v>
      </c>
      <c r="P296">
        <v>139.59401159047007</v>
      </c>
      <c r="Q296">
        <v>143.31487053931227</v>
      </c>
      <c r="R296">
        <v>437.49133333333333</v>
      </c>
    </row>
    <row r="297" spans="1:18" x14ac:dyDescent="0.2">
      <c r="A297" s="2">
        <v>42779</v>
      </c>
      <c r="B297" t="s">
        <v>7</v>
      </c>
      <c r="C297" t="s">
        <v>27</v>
      </c>
      <c r="D297" t="s">
        <v>28</v>
      </c>
      <c r="E297" t="s">
        <v>29</v>
      </c>
      <c r="F297" t="s">
        <v>11</v>
      </c>
      <c r="G297">
        <v>1</v>
      </c>
      <c r="H297">
        <v>3.2080000000000002</v>
      </c>
      <c r="I297">
        <v>2.92</v>
      </c>
      <c r="J297">
        <v>2.63</v>
      </c>
      <c r="K297">
        <f>151.942+141.832+136.12</f>
        <v>429.89400000000001</v>
      </c>
      <c r="L297">
        <f>133.292+166.537+104.503</f>
        <v>404.33199999999999</v>
      </c>
      <c r="M297">
        <f>104.503+129.522+108.302</f>
        <v>342.327</v>
      </c>
      <c r="N297">
        <v>134.0068578553616</v>
      </c>
      <c r="O297">
        <v>138.46986301369864</v>
      </c>
      <c r="P297">
        <v>130.16235741444868</v>
      </c>
      <c r="Q297">
        <v>134.21302609450299</v>
      </c>
      <c r="R297">
        <v>392.18433333333331</v>
      </c>
    </row>
    <row r="298" spans="1:18" x14ac:dyDescent="0.2">
      <c r="A298" s="2">
        <v>42779</v>
      </c>
      <c r="B298" t="s">
        <v>7</v>
      </c>
      <c r="C298" t="s">
        <v>27</v>
      </c>
      <c r="D298" t="s">
        <v>28</v>
      </c>
      <c r="E298" t="s">
        <v>29</v>
      </c>
      <c r="F298" t="s">
        <v>11</v>
      </c>
      <c r="G298">
        <v>2</v>
      </c>
      <c r="H298">
        <v>3.472</v>
      </c>
      <c r="I298">
        <v>3.9079999999999999</v>
      </c>
      <c r="J298">
        <v>4.1500000000000004</v>
      </c>
      <c r="K298">
        <f>97.106+98.42+102.733</f>
        <v>298.25900000000001</v>
      </c>
      <c r="L298">
        <f>280.437+143.231</f>
        <v>423.66800000000001</v>
      </c>
      <c r="M298">
        <f>24.676+102.019+161.796+129.265+16.365+12.452</f>
        <v>446.57299999999998</v>
      </c>
      <c r="N298">
        <v>85.90408986175116</v>
      </c>
      <c r="O298">
        <v>108.41044012282498</v>
      </c>
      <c r="P298">
        <v>107.6079518072289</v>
      </c>
      <c r="Q298">
        <v>100.64082726393502</v>
      </c>
      <c r="R298">
        <v>389.5</v>
      </c>
    </row>
    <row r="299" spans="1:18" x14ac:dyDescent="0.2">
      <c r="A299" s="2">
        <v>42779</v>
      </c>
      <c r="B299" t="s">
        <v>7</v>
      </c>
      <c r="C299" t="s">
        <v>27</v>
      </c>
      <c r="D299" t="s">
        <v>28</v>
      </c>
      <c r="E299" t="s">
        <v>29</v>
      </c>
      <c r="F299" t="s">
        <v>11</v>
      </c>
      <c r="G299">
        <v>3</v>
      </c>
      <c r="H299">
        <v>7.4020000000000001</v>
      </c>
      <c r="I299">
        <v>8.75</v>
      </c>
      <c r="J299">
        <v>9.2360000000000007</v>
      </c>
      <c r="K299">
        <f>429.266+214.861</f>
        <v>644.12699999999995</v>
      </c>
      <c r="L299">
        <f>258.151+280.151+279.151</f>
        <v>817.45299999999997</v>
      </c>
      <c r="M299">
        <f>289.033+87.338+308.969+201.866</f>
        <v>887.2059999999999</v>
      </c>
      <c r="N299">
        <v>87.02067008916508</v>
      </c>
      <c r="O299">
        <v>93.423199999999994</v>
      </c>
      <c r="P299">
        <v>96.059549588566455</v>
      </c>
      <c r="Q299">
        <v>92.167806559243843</v>
      </c>
      <c r="R299">
        <v>782.92866666666669</v>
      </c>
    </row>
    <row r="300" spans="1:18" x14ac:dyDescent="0.2">
      <c r="A300" s="2">
        <v>42779</v>
      </c>
      <c r="B300" t="s">
        <v>7</v>
      </c>
      <c r="C300" t="s">
        <v>27</v>
      </c>
      <c r="D300" t="s">
        <v>28</v>
      </c>
      <c r="E300" t="s">
        <v>29</v>
      </c>
      <c r="F300" t="s">
        <v>12</v>
      </c>
      <c r="G300">
        <v>1</v>
      </c>
      <c r="H300">
        <v>24.15</v>
      </c>
      <c r="I300">
        <v>23.262</v>
      </c>
      <c r="J300">
        <v>18.198</v>
      </c>
      <c r="K300">
        <v>1780.211</v>
      </c>
      <c r="L300">
        <v>1783.61</v>
      </c>
      <c r="M300">
        <v>1367.0540000000001</v>
      </c>
      <c r="N300">
        <v>73.714741200828158</v>
      </c>
      <c r="O300">
        <v>76.67483449402458</v>
      </c>
      <c r="P300">
        <v>75.121112210132978</v>
      </c>
      <c r="Q300">
        <v>75.170229301661905</v>
      </c>
      <c r="R300">
        <v>1643.625</v>
      </c>
    </row>
    <row r="301" spans="1:18" x14ac:dyDescent="0.2">
      <c r="A301" s="2">
        <v>42779</v>
      </c>
      <c r="B301" t="s">
        <v>7</v>
      </c>
      <c r="C301" t="s">
        <v>27</v>
      </c>
      <c r="D301" t="s">
        <v>28</v>
      </c>
      <c r="E301" t="s">
        <v>29</v>
      </c>
      <c r="F301" t="s">
        <v>12</v>
      </c>
      <c r="G301">
        <v>2</v>
      </c>
      <c r="H301">
        <v>44.93</v>
      </c>
      <c r="I301">
        <v>36.107999999999997</v>
      </c>
      <c r="J301">
        <v>57.384</v>
      </c>
      <c r="K301">
        <v>3582.2719999999999</v>
      </c>
      <c r="L301">
        <v>3205.0149999999999</v>
      </c>
      <c r="M301">
        <v>4319.3069999999998</v>
      </c>
      <c r="N301">
        <v>79.730068996216332</v>
      </c>
      <c r="O301">
        <v>88.761908718289575</v>
      </c>
      <c r="P301">
        <v>75.270232120451695</v>
      </c>
      <c r="Q301">
        <v>81.254069944985872</v>
      </c>
      <c r="R301">
        <v>3702.1980000000003</v>
      </c>
    </row>
    <row r="302" spans="1:18" x14ac:dyDescent="0.2">
      <c r="A302" s="2">
        <v>42779</v>
      </c>
      <c r="B302" t="s">
        <v>7</v>
      </c>
      <c r="C302" t="s">
        <v>27</v>
      </c>
      <c r="D302" t="s">
        <v>28</v>
      </c>
      <c r="E302" t="s">
        <v>29</v>
      </c>
      <c r="F302" t="s">
        <v>12</v>
      </c>
      <c r="G302">
        <v>3</v>
      </c>
      <c r="H302">
        <v>42.09</v>
      </c>
      <c r="I302">
        <v>39.698</v>
      </c>
      <c r="J302">
        <v>26.314</v>
      </c>
      <c r="K302">
        <v>3310.346</v>
      </c>
      <c r="L302">
        <v>3219.895</v>
      </c>
      <c r="M302">
        <v>2438.3049999999998</v>
      </c>
      <c r="N302">
        <v>78.649227845093847</v>
      </c>
      <c r="O302">
        <v>81.109753639981861</v>
      </c>
      <c r="P302">
        <v>92.661891008588583</v>
      </c>
      <c r="Q302">
        <v>84.140290831221435</v>
      </c>
      <c r="R302">
        <v>2989.5153333333333</v>
      </c>
    </row>
    <row r="303" spans="1:18" x14ac:dyDescent="0.2">
      <c r="A303" s="2">
        <v>42779</v>
      </c>
      <c r="B303" t="s">
        <v>7</v>
      </c>
      <c r="C303" t="s">
        <v>27</v>
      </c>
      <c r="D303" t="s">
        <v>28</v>
      </c>
      <c r="E303" t="s">
        <v>29</v>
      </c>
      <c r="F303" t="s">
        <v>14</v>
      </c>
      <c r="G303">
        <v>1</v>
      </c>
      <c r="H303">
        <v>70.144000000000005</v>
      </c>
      <c r="I303">
        <v>70.373999999999995</v>
      </c>
      <c r="J303">
        <v>60.198</v>
      </c>
      <c r="K303">
        <v>5341.9769999999999</v>
      </c>
      <c r="L303">
        <v>4911.3680000000004</v>
      </c>
      <c r="M303">
        <v>4885.0069999999996</v>
      </c>
      <c r="N303">
        <v>76.157290716240865</v>
      </c>
      <c r="O303">
        <v>69.789524540313195</v>
      </c>
      <c r="P303">
        <v>81.148991660852516</v>
      </c>
      <c r="Q303">
        <v>75.698602305802197</v>
      </c>
      <c r="R303">
        <v>5046.1173333333336</v>
      </c>
    </row>
    <row r="304" spans="1:18" x14ac:dyDescent="0.2">
      <c r="A304" s="2">
        <v>42779</v>
      </c>
      <c r="B304" t="s">
        <v>7</v>
      </c>
      <c r="C304" t="s">
        <v>27</v>
      </c>
      <c r="D304" t="s">
        <v>28</v>
      </c>
      <c r="E304" t="s">
        <v>29</v>
      </c>
      <c r="F304" t="s">
        <v>14</v>
      </c>
      <c r="G304">
        <v>2</v>
      </c>
      <c r="H304">
        <v>62.527999999999999</v>
      </c>
      <c r="I304">
        <v>56.228000000000002</v>
      </c>
      <c r="J304">
        <v>49.218000000000004</v>
      </c>
      <c r="K304">
        <v>3455.0630000000001</v>
      </c>
      <c r="L304">
        <v>3156.9189999999999</v>
      </c>
      <c r="M304">
        <v>2629.3180000000002</v>
      </c>
      <c r="N304">
        <v>55.256253198567045</v>
      </c>
      <c r="O304">
        <v>56.144963363448809</v>
      </c>
      <c r="P304">
        <v>53.421878174651553</v>
      </c>
      <c r="Q304">
        <v>54.941031578889145</v>
      </c>
      <c r="R304">
        <v>3080.4333333333329</v>
      </c>
    </row>
    <row r="305" spans="1:18" x14ac:dyDescent="0.2">
      <c r="A305" s="2">
        <v>42779</v>
      </c>
      <c r="B305" t="s">
        <v>7</v>
      </c>
      <c r="C305" t="s">
        <v>27</v>
      </c>
      <c r="D305" t="s">
        <v>28</v>
      </c>
      <c r="E305" t="s">
        <v>29</v>
      </c>
      <c r="F305" t="s">
        <v>14</v>
      </c>
      <c r="G305">
        <v>3</v>
      </c>
      <c r="H305">
        <v>39.936</v>
      </c>
      <c r="I305">
        <v>34.950000000000003</v>
      </c>
      <c r="J305">
        <v>31.538</v>
      </c>
      <c r="K305">
        <v>2385.125</v>
      </c>
      <c r="L305">
        <v>2410.373</v>
      </c>
      <c r="M305">
        <v>2209.5349999999999</v>
      </c>
      <c r="N305">
        <v>59.723682892628204</v>
      </c>
      <c r="O305">
        <v>68.966323319027182</v>
      </c>
      <c r="P305">
        <v>70.059452089542773</v>
      </c>
      <c r="Q305">
        <v>66.249819433732725</v>
      </c>
      <c r="R305">
        <v>2335.011</v>
      </c>
    </row>
    <row r="306" spans="1:18" x14ac:dyDescent="0.2">
      <c r="A306" s="2">
        <v>42779</v>
      </c>
      <c r="B306" t="s">
        <v>7</v>
      </c>
      <c r="C306" t="s">
        <v>27</v>
      </c>
      <c r="D306" t="s">
        <v>28</v>
      </c>
      <c r="E306" t="s">
        <v>29</v>
      </c>
      <c r="F306" t="s">
        <v>15</v>
      </c>
      <c r="G306">
        <v>1</v>
      </c>
      <c r="H306">
        <v>13.348000000000001</v>
      </c>
      <c r="I306">
        <v>12.907999999999999</v>
      </c>
      <c r="J306">
        <v>9.6219999999999999</v>
      </c>
      <c r="K306">
        <v>910.798</v>
      </c>
      <c r="L306">
        <v>842.33799999999997</v>
      </c>
      <c r="M306">
        <v>688.65300000000002</v>
      </c>
      <c r="N306">
        <v>68.234791729097992</v>
      </c>
      <c r="O306">
        <v>65.257049891540134</v>
      </c>
      <c r="P306">
        <v>71.570671378091873</v>
      </c>
      <c r="Q306">
        <v>68.354170999576667</v>
      </c>
      <c r="R306">
        <v>813.92966666666655</v>
      </c>
    </row>
    <row r="307" spans="1:18" x14ac:dyDescent="0.2">
      <c r="A307" s="2">
        <v>42779</v>
      </c>
      <c r="B307" t="s">
        <v>7</v>
      </c>
      <c r="C307" t="s">
        <v>27</v>
      </c>
      <c r="D307" t="s">
        <v>28</v>
      </c>
      <c r="E307" t="s">
        <v>29</v>
      </c>
      <c r="F307" t="s">
        <v>15</v>
      </c>
      <c r="G307">
        <v>2</v>
      </c>
      <c r="H307">
        <v>4.6420000000000003</v>
      </c>
      <c r="I307">
        <v>8.6859999999999999</v>
      </c>
      <c r="J307">
        <v>5.524</v>
      </c>
      <c r="K307">
        <v>520.88800000000003</v>
      </c>
      <c r="L307">
        <v>915.76700000000005</v>
      </c>
      <c r="M307">
        <v>1289.4829999999999</v>
      </c>
      <c r="N307">
        <v>112.21197759586386</v>
      </c>
      <c r="O307">
        <v>105.43023255813954</v>
      </c>
      <c r="P307">
        <v>233.43283852280956</v>
      </c>
      <c r="Q307">
        <v>150.35834955893765</v>
      </c>
      <c r="R307">
        <v>908.71266666666668</v>
      </c>
    </row>
    <row r="308" spans="1:18" x14ac:dyDescent="0.2">
      <c r="A308" s="2">
        <v>42779</v>
      </c>
      <c r="B308" t="s">
        <v>7</v>
      </c>
      <c r="C308" t="s">
        <v>27</v>
      </c>
      <c r="D308" t="s">
        <v>28</v>
      </c>
      <c r="E308" t="s">
        <v>29</v>
      </c>
      <c r="F308" t="s">
        <v>15</v>
      </c>
      <c r="G308">
        <v>3</v>
      </c>
      <c r="H308">
        <v>5.98</v>
      </c>
      <c r="I308">
        <v>6.7539999999999996</v>
      </c>
      <c r="J308">
        <v>6.71</v>
      </c>
      <c r="K308">
        <v>542.16600000000005</v>
      </c>
      <c r="L308">
        <v>552.79100000000005</v>
      </c>
      <c r="M308">
        <v>549.44899999999996</v>
      </c>
      <c r="N308">
        <v>90.663210702341146</v>
      </c>
      <c r="O308">
        <v>81.846461356233362</v>
      </c>
      <c r="P308">
        <v>81.885096870342764</v>
      </c>
      <c r="Q308">
        <v>84.798256309639086</v>
      </c>
      <c r="R308">
        <v>548.13533333333328</v>
      </c>
    </row>
    <row r="309" spans="1:18" x14ac:dyDescent="0.2">
      <c r="A309" s="2">
        <v>42779</v>
      </c>
      <c r="B309" t="s">
        <v>7</v>
      </c>
      <c r="C309" t="s">
        <v>27</v>
      </c>
      <c r="D309" t="s">
        <v>30</v>
      </c>
      <c r="E309" t="s">
        <v>26</v>
      </c>
      <c r="F309" t="s">
        <v>11</v>
      </c>
      <c r="G309">
        <v>1</v>
      </c>
      <c r="H309">
        <v>7.18</v>
      </c>
      <c r="I309">
        <v>11.396000000000001</v>
      </c>
      <c r="J309">
        <v>9.3140000000000001</v>
      </c>
      <c r="K309">
        <f>295.402+311.425+279.18</f>
        <v>886.00700000000006</v>
      </c>
      <c r="L309">
        <f>776.477+378.342</f>
        <v>1154.819</v>
      </c>
      <c r="M309">
        <f>395.365+721.355</f>
        <v>1116.72</v>
      </c>
      <c r="N309">
        <v>123.39930362116993</v>
      </c>
      <c r="O309">
        <v>101.33546858546858</v>
      </c>
      <c r="P309">
        <v>119.89692935366116</v>
      </c>
      <c r="Q309">
        <v>114.87723385343322</v>
      </c>
      <c r="R309">
        <v>1052.5153333333335</v>
      </c>
    </row>
    <row r="310" spans="1:18" x14ac:dyDescent="0.2">
      <c r="A310" s="2">
        <v>42779</v>
      </c>
      <c r="B310" t="s">
        <v>7</v>
      </c>
      <c r="C310" t="s">
        <v>27</v>
      </c>
      <c r="D310" t="s">
        <v>30</v>
      </c>
      <c r="E310" t="s">
        <v>26</v>
      </c>
      <c r="F310" t="s">
        <v>11</v>
      </c>
      <c r="G310">
        <v>2</v>
      </c>
      <c r="H310">
        <v>8.5559999999999992</v>
      </c>
      <c r="I310">
        <v>8.8219999999999992</v>
      </c>
      <c r="J310">
        <v>7.5659999999999998</v>
      </c>
      <c r="K310">
        <f>303.942+325.42+329.332</f>
        <v>958.69400000000007</v>
      </c>
      <c r="L310">
        <f>741.291+358.122</f>
        <v>1099.413</v>
      </c>
      <c r="M310">
        <f>245.107+260.13+251.019</f>
        <v>756.25599999999997</v>
      </c>
      <c r="N310">
        <v>112.04932211313699</v>
      </c>
      <c r="O310">
        <v>124.62174110179099</v>
      </c>
      <c r="P310">
        <v>99.954533439069522</v>
      </c>
      <c r="Q310">
        <v>112.20853221799916</v>
      </c>
      <c r="R310">
        <v>938.12099999999998</v>
      </c>
    </row>
    <row r="311" spans="1:18" x14ac:dyDescent="0.2">
      <c r="A311" s="2">
        <v>42779</v>
      </c>
      <c r="B311" t="s">
        <v>7</v>
      </c>
      <c r="C311" t="s">
        <v>27</v>
      </c>
      <c r="D311" t="s">
        <v>30</v>
      </c>
      <c r="E311" t="s">
        <v>26</v>
      </c>
      <c r="F311" t="s">
        <v>11</v>
      </c>
      <c r="G311">
        <v>3</v>
      </c>
      <c r="H311">
        <v>8.452</v>
      </c>
      <c r="I311">
        <v>8.9580000000000002</v>
      </c>
      <c r="J311">
        <v>9.6039999999999992</v>
      </c>
      <c r="K311">
        <f>534.083+282.407</f>
        <v>816.49</v>
      </c>
      <c r="L311">
        <f>235.054+503.895</f>
        <v>738.94899999999996</v>
      </c>
      <c r="M311">
        <f>528.171+264.129</f>
        <v>792.30000000000007</v>
      </c>
      <c r="N311">
        <v>96.603170847136781</v>
      </c>
      <c r="O311">
        <v>82.490399642777405</v>
      </c>
      <c r="P311">
        <v>82.496876301541036</v>
      </c>
      <c r="Q311">
        <v>87.19681559715174</v>
      </c>
      <c r="R311">
        <v>782.57966666666664</v>
      </c>
    </row>
    <row r="312" spans="1:18" x14ac:dyDescent="0.2">
      <c r="A312" s="2">
        <v>42779</v>
      </c>
      <c r="B312" t="s">
        <v>7</v>
      </c>
      <c r="C312" t="s">
        <v>27</v>
      </c>
      <c r="D312" t="s">
        <v>30</v>
      </c>
      <c r="E312" t="s">
        <v>26</v>
      </c>
      <c r="F312" t="s">
        <v>12</v>
      </c>
      <c r="G312">
        <v>1</v>
      </c>
      <c r="H312">
        <v>39.064</v>
      </c>
      <c r="I312">
        <v>34.066000000000003</v>
      </c>
      <c r="J312">
        <v>33.356000000000002</v>
      </c>
      <c r="K312">
        <v>2283.6779999999999</v>
      </c>
      <c r="L312">
        <v>1851.6420000000001</v>
      </c>
      <c r="M312">
        <v>1905.9639999999999</v>
      </c>
      <c r="N312">
        <v>58.459911939381527</v>
      </c>
      <c r="O312">
        <v>54.354547055715372</v>
      </c>
      <c r="P312">
        <v>57.140064755965938</v>
      </c>
      <c r="Q312">
        <v>56.651507917020943</v>
      </c>
      <c r="R312">
        <v>2013.7613333333331</v>
      </c>
    </row>
    <row r="313" spans="1:18" x14ac:dyDescent="0.2">
      <c r="A313" s="2">
        <v>42779</v>
      </c>
      <c r="B313" t="s">
        <v>7</v>
      </c>
      <c r="C313" t="s">
        <v>27</v>
      </c>
      <c r="D313" t="s">
        <v>30</v>
      </c>
      <c r="E313" t="s">
        <v>26</v>
      </c>
      <c r="F313" t="s">
        <v>12</v>
      </c>
      <c r="G313">
        <v>2</v>
      </c>
      <c r="H313">
        <v>31.338000000000001</v>
      </c>
      <c r="I313">
        <v>28.687999999999999</v>
      </c>
      <c r="J313">
        <v>29.33</v>
      </c>
      <c r="K313">
        <v>1771.1859999999999</v>
      </c>
      <c r="L313">
        <v>1673.0809999999999</v>
      </c>
      <c r="M313">
        <v>1804.9449999999999</v>
      </c>
      <c r="N313">
        <v>56.518795073074216</v>
      </c>
      <c r="O313">
        <v>58.319889849414388</v>
      </c>
      <c r="P313">
        <v>61.539209001022847</v>
      </c>
      <c r="Q313">
        <v>58.792631307837148</v>
      </c>
      <c r="R313">
        <v>1749.7373333333333</v>
      </c>
    </row>
    <row r="314" spans="1:18" x14ac:dyDescent="0.2">
      <c r="A314" s="2">
        <v>42779</v>
      </c>
      <c r="B314" t="s">
        <v>7</v>
      </c>
      <c r="C314" t="s">
        <v>27</v>
      </c>
      <c r="D314" t="s">
        <v>30</v>
      </c>
      <c r="E314" t="s">
        <v>26</v>
      </c>
      <c r="F314" t="s">
        <v>12</v>
      </c>
      <c r="G314">
        <v>3</v>
      </c>
      <c r="H314">
        <v>11.632</v>
      </c>
      <c r="I314">
        <v>11.396000000000001</v>
      </c>
      <c r="J314">
        <v>9.34</v>
      </c>
      <c r="K314">
        <v>960.57899999999995</v>
      </c>
      <c r="L314">
        <v>957.58</v>
      </c>
      <c r="M314">
        <v>725.58199999999999</v>
      </c>
      <c r="N314">
        <v>82.580725584594219</v>
      </c>
      <c r="O314">
        <v>84.027729027729023</v>
      </c>
      <c r="P314">
        <v>77.685438972162743</v>
      </c>
      <c r="Q314">
        <v>81.431297861495338</v>
      </c>
      <c r="R314">
        <v>881.24699999999996</v>
      </c>
    </row>
    <row r="315" spans="1:18" x14ac:dyDescent="0.2">
      <c r="A315" s="2">
        <v>42779</v>
      </c>
      <c r="B315" t="s">
        <v>7</v>
      </c>
      <c r="C315" t="s">
        <v>27</v>
      </c>
      <c r="D315" t="s">
        <v>30</v>
      </c>
      <c r="E315" t="s">
        <v>26</v>
      </c>
      <c r="F315" t="s">
        <v>14</v>
      </c>
      <c r="G315">
        <v>1</v>
      </c>
      <c r="H315">
        <v>57.316000000000003</v>
      </c>
      <c r="I315">
        <v>40.618000000000002</v>
      </c>
      <c r="J315">
        <v>42.878</v>
      </c>
      <c r="K315">
        <v>3390.4870000000001</v>
      </c>
      <c r="L315">
        <v>2793.4560000000001</v>
      </c>
      <c r="M315">
        <v>2892.6759999999999</v>
      </c>
      <c r="N315">
        <v>59.154285016400308</v>
      </c>
      <c r="O315">
        <v>68.773844108523321</v>
      </c>
      <c r="P315">
        <v>67.462941368533976</v>
      </c>
      <c r="Q315">
        <v>65.13035683115254</v>
      </c>
      <c r="R315">
        <v>3025.539666666667</v>
      </c>
    </row>
    <row r="316" spans="1:18" x14ac:dyDescent="0.2">
      <c r="A316" s="2">
        <v>42779</v>
      </c>
      <c r="B316" t="s">
        <v>7</v>
      </c>
      <c r="C316" t="s">
        <v>27</v>
      </c>
      <c r="D316" t="s">
        <v>30</v>
      </c>
      <c r="E316" t="s">
        <v>26</v>
      </c>
      <c r="F316" t="s">
        <v>14</v>
      </c>
      <c r="G316">
        <v>2</v>
      </c>
      <c r="H316">
        <v>90.65</v>
      </c>
      <c r="I316">
        <v>65.91</v>
      </c>
      <c r="J316">
        <v>79.028000000000006</v>
      </c>
      <c r="K316">
        <v>5494.3190000000004</v>
      </c>
      <c r="L316">
        <v>4135.0619999999999</v>
      </c>
      <c r="M316">
        <v>4470.4210000000003</v>
      </c>
      <c r="N316">
        <v>60.610248207391066</v>
      </c>
      <c r="O316">
        <v>62.738006372325898</v>
      </c>
      <c r="P316">
        <v>56.567558333755123</v>
      </c>
      <c r="Q316">
        <v>59.971937637824027</v>
      </c>
      <c r="R316">
        <v>4699.9340000000002</v>
      </c>
    </row>
    <row r="317" spans="1:18" x14ac:dyDescent="0.2">
      <c r="A317" s="2">
        <v>42779</v>
      </c>
      <c r="B317" t="s">
        <v>7</v>
      </c>
      <c r="C317" t="s">
        <v>27</v>
      </c>
      <c r="D317" t="s">
        <v>30</v>
      </c>
      <c r="E317" t="s">
        <v>26</v>
      </c>
      <c r="F317" t="s">
        <v>14</v>
      </c>
      <c r="G317">
        <v>3</v>
      </c>
      <c r="H317">
        <v>30.553999999999998</v>
      </c>
      <c r="I317">
        <v>52.817999999999998</v>
      </c>
      <c r="J317">
        <v>37.774000000000001</v>
      </c>
      <c r="K317">
        <v>2594.1889999999999</v>
      </c>
      <c r="L317">
        <v>3693.0010000000002</v>
      </c>
      <c r="M317">
        <v>2950.9110000000001</v>
      </c>
      <c r="N317">
        <v>84.905053348170455</v>
      </c>
      <c r="O317">
        <v>69.919364610549437</v>
      </c>
      <c r="P317">
        <v>78.120162016201618</v>
      </c>
      <c r="Q317">
        <v>77.648193324973832</v>
      </c>
      <c r="R317">
        <v>3079.3670000000002</v>
      </c>
    </row>
    <row r="318" spans="1:18" x14ac:dyDescent="0.2">
      <c r="A318" s="2">
        <v>42779</v>
      </c>
      <c r="B318" t="s">
        <v>7</v>
      </c>
      <c r="C318" t="s">
        <v>27</v>
      </c>
      <c r="D318" t="s">
        <v>30</v>
      </c>
      <c r="E318" t="s">
        <v>26</v>
      </c>
      <c r="F318" t="s">
        <v>15</v>
      </c>
      <c r="G318">
        <v>1</v>
      </c>
      <c r="H318">
        <v>4.7880000000000003</v>
      </c>
      <c r="I318">
        <v>8.1920000000000002</v>
      </c>
      <c r="J318">
        <v>6.7160000000000002</v>
      </c>
      <c r="K318">
        <v>462.82499999999999</v>
      </c>
      <c r="L318">
        <v>722.95500000000004</v>
      </c>
      <c r="M318">
        <v>687.93899999999996</v>
      </c>
      <c r="N318">
        <v>96.66353383458646</v>
      </c>
      <c r="O318">
        <v>88.2513427734375</v>
      </c>
      <c r="P318">
        <v>102.43284693269803</v>
      </c>
      <c r="Q318">
        <v>95.782574513573991</v>
      </c>
      <c r="R318">
        <v>624.57299999999998</v>
      </c>
    </row>
    <row r="319" spans="1:18" x14ac:dyDescent="0.2">
      <c r="A319" s="2">
        <v>42779</v>
      </c>
      <c r="B319" t="s">
        <v>7</v>
      </c>
      <c r="C319" t="s">
        <v>27</v>
      </c>
      <c r="D319" t="s">
        <v>30</v>
      </c>
      <c r="E319" t="s">
        <v>26</v>
      </c>
      <c r="F319" t="s">
        <v>15</v>
      </c>
      <c r="G319">
        <v>2</v>
      </c>
      <c r="H319">
        <v>5.2880000000000003</v>
      </c>
      <c r="I319">
        <v>7.008</v>
      </c>
      <c r="J319">
        <v>5.1539999999999999</v>
      </c>
      <c r="K319">
        <v>442.68900000000002</v>
      </c>
      <c r="L319">
        <v>550.36300000000006</v>
      </c>
      <c r="M319">
        <v>395.07900000000001</v>
      </c>
      <c r="N319">
        <v>83.715771558245081</v>
      </c>
      <c r="O319">
        <v>78.53353310502284</v>
      </c>
      <c r="P319">
        <v>76.654831199068681</v>
      </c>
      <c r="Q319">
        <v>79.634711954112205</v>
      </c>
      <c r="R319">
        <v>462.71033333333338</v>
      </c>
    </row>
    <row r="320" spans="1:18" x14ac:dyDescent="0.2">
      <c r="A320" s="2">
        <v>42779</v>
      </c>
      <c r="B320" t="s">
        <v>7</v>
      </c>
      <c r="C320" t="s">
        <v>27</v>
      </c>
      <c r="D320" t="s">
        <v>30</v>
      </c>
      <c r="E320" t="s">
        <v>26</v>
      </c>
      <c r="F320" t="s">
        <v>15</v>
      </c>
      <c r="G320">
        <v>3</v>
      </c>
      <c r="H320">
        <v>6.3479999999999999</v>
      </c>
      <c r="I320">
        <v>5.444</v>
      </c>
      <c r="J320">
        <v>4.7699999999999996</v>
      </c>
      <c r="K320">
        <v>489.84300000000002</v>
      </c>
      <c r="L320">
        <v>510.77800000000002</v>
      </c>
      <c r="M320">
        <v>434.95</v>
      </c>
      <c r="N320">
        <v>77.164933837429118</v>
      </c>
      <c r="O320">
        <v>93.824026451138877</v>
      </c>
      <c r="P320">
        <v>91.184486373165626</v>
      </c>
      <c r="Q320">
        <v>87.39114888724454</v>
      </c>
      <c r="R320">
        <v>478.52366666666671</v>
      </c>
    </row>
    <row r="321" spans="1:18" x14ac:dyDescent="0.2">
      <c r="A321" s="2">
        <v>42779</v>
      </c>
      <c r="B321" t="s">
        <v>7</v>
      </c>
      <c r="C321" t="s">
        <v>27</v>
      </c>
      <c r="D321" t="s">
        <v>31</v>
      </c>
      <c r="E321" t="s">
        <v>22</v>
      </c>
      <c r="F321" t="s">
        <v>11</v>
      </c>
      <c r="G321">
        <v>1</v>
      </c>
      <c r="H321">
        <v>6.06</v>
      </c>
      <c r="I321">
        <v>6.2839999999999998</v>
      </c>
      <c r="J321">
        <v>7.33</v>
      </c>
      <c r="K321">
        <f>394.336+193.213</f>
        <v>587.54899999999998</v>
      </c>
      <c r="L321">
        <f>475.277+248.62</f>
        <v>723.89699999999993</v>
      </c>
      <c r="M321">
        <f>219.288+415.643</f>
        <v>634.93100000000004</v>
      </c>
      <c r="N321">
        <v>96.95528052805281</v>
      </c>
      <c r="O321">
        <v>115.19684914067473</v>
      </c>
      <c r="P321">
        <v>86.620873124147337</v>
      </c>
      <c r="Q321">
        <v>99.591000930958288</v>
      </c>
      <c r="R321">
        <v>648.79233333333332</v>
      </c>
    </row>
    <row r="322" spans="1:18" x14ac:dyDescent="0.2">
      <c r="A322" s="2">
        <v>42779</v>
      </c>
      <c r="B322" t="s">
        <v>7</v>
      </c>
      <c r="C322" t="s">
        <v>27</v>
      </c>
      <c r="D322" t="s">
        <v>31</v>
      </c>
      <c r="E322" t="s">
        <v>22</v>
      </c>
      <c r="F322" t="s">
        <v>11</v>
      </c>
      <c r="G322">
        <v>2</v>
      </c>
      <c r="H322">
        <v>9.1</v>
      </c>
      <c r="I322">
        <v>8.2799999999999994</v>
      </c>
      <c r="J322">
        <v>7.234</v>
      </c>
      <c r="K322">
        <f>615.824+315.366</f>
        <v>931.18999999999994</v>
      </c>
      <c r="L322">
        <f>759.055</f>
        <v>759.05499999999995</v>
      </c>
      <c r="M322">
        <f>220.06+252.476+207.321</f>
        <v>679.85699999999997</v>
      </c>
      <c r="N322">
        <v>102.32857142857142</v>
      </c>
      <c r="O322">
        <v>91.673309178743963</v>
      </c>
      <c r="P322">
        <v>93.980785181089303</v>
      </c>
      <c r="Q322">
        <v>95.994221929468225</v>
      </c>
      <c r="R322">
        <v>790.03399999999999</v>
      </c>
    </row>
    <row r="323" spans="1:18" x14ac:dyDescent="0.2">
      <c r="A323" s="2">
        <v>42779</v>
      </c>
      <c r="B323" t="s">
        <v>7</v>
      </c>
      <c r="C323" t="s">
        <v>27</v>
      </c>
      <c r="D323" t="s">
        <v>31</v>
      </c>
      <c r="E323" t="s">
        <v>22</v>
      </c>
      <c r="F323" t="s">
        <v>11</v>
      </c>
      <c r="G323">
        <v>3</v>
      </c>
      <c r="H323">
        <v>9.4380000000000006</v>
      </c>
      <c r="I323">
        <v>8</v>
      </c>
      <c r="J323">
        <v>8.9260000000000002</v>
      </c>
      <c r="K323">
        <f>354.808+341.242+362.805</f>
        <v>1058.855</v>
      </c>
      <c r="L323">
        <f>278.923+279.808+262.929</f>
        <v>821.66</v>
      </c>
      <c r="M323">
        <f>591.662+273.011</f>
        <v>864.673</v>
      </c>
      <c r="N323">
        <v>112.19061241788513</v>
      </c>
      <c r="O323">
        <v>102.7075</v>
      </c>
      <c r="P323">
        <v>96.87127492717903</v>
      </c>
      <c r="Q323">
        <v>103.92312911502138</v>
      </c>
      <c r="R323">
        <v>915.0626666666667</v>
      </c>
    </row>
    <row r="324" spans="1:18" x14ac:dyDescent="0.2">
      <c r="A324" s="2">
        <v>42779</v>
      </c>
      <c r="B324" t="s">
        <v>7</v>
      </c>
      <c r="C324" t="s">
        <v>27</v>
      </c>
      <c r="D324" t="s">
        <v>31</v>
      </c>
      <c r="E324" t="s">
        <v>22</v>
      </c>
      <c r="F324" t="s">
        <v>12</v>
      </c>
      <c r="G324">
        <v>1</v>
      </c>
      <c r="H324">
        <v>9.1280000000000001</v>
      </c>
      <c r="I324">
        <v>8.0039999999999996</v>
      </c>
      <c r="J324">
        <v>6.7640000000000002</v>
      </c>
      <c r="K324">
        <v>789.24400000000003</v>
      </c>
      <c r="L324">
        <v>727.23900000000003</v>
      </c>
      <c r="M324">
        <v>564.95699999999999</v>
      </c>
      <c r="N324">
        <v>86.464066608238383</v>
      </c>
      <c r="O324">
        <v>90.859445277361331</v>
      </c>
      <c r="P324">
        <v>83.524098166765228</v>
      </c>
      <c r="Q324">
        <v>86.949203350788309</v>
      </c>
      <c r="R324">
        <v>693.81333333333339</v>
      </c>
    </row>
    <row r="325" spans="1:18" x14ac:dyDescent="0.2">
      <c r="A325" s="2">
        <v>42779</v>
      </c>
      <c r="B325" t="s">
        <v>7</v>
      </c>
      <c r="C325" t="s">
        <v>27</v>
      </c>
      <c r="D325" t="s">
        <v>31</v>
      </c>
      <c r="E325" t="s">
        <v>22</v>
      </c>
      <c r="F325" t="s">
        <v>12</v>
      </c>
      <c r="G325">
        <v>2</v>
      </c>
      <c r="H325">
        <v>15.166</v>
      </c>
      <c r="I325">
        <v>11.634</v>
      </c>
      <c r="J325">
        <v>18.265999999999998</v>
      </c>
      <c r="K325">
        <v>1155.5619999999999</v>
      </c>
      <c r="L325">
        <v>988.16899999999998</v>
      </c>
      <c r="M325">
        <v>1292.396</v>
      </c>
      <c r="N325">
        <v>76.194250296716334</v>
      </c>
      <c r="O325">
        <v>84.938026474127554</v>
      </c>
      <c r="P325">
        <v>70.754188109055079</v>
      </c>
      <c r="Q325">
        <v>77.295488293299641</v>
      </c>
      <c r="R325">
        <v>1145.3756666666666</v>
      </c>
    </row>
    <row r="326" spans="1:18" x14ac:dyDescent="0.2">
      <c r="A326" s="2">
        <v>42779</v>
      </c>
      <c r="B326" t="s">
        <v>7</v>
      </c>
      <c r="C326" t="s">
        <v>27</v>
      </c>
      <c r="D326" t="s">
        <v>31</v>
      </c>
      <c r="E326" t="s">
        <v>22</v>
      </c>
      <c r="F326" t="s">
        <v>12</v>
      </c>
      <c r="G326">
        <v>3</v>
      </c>
      <c r="H326">
        <v>27.928000000000001</v>
      </c>
      <c r="I326">
        <v>51.404000000000003</v>
      </c>
      <c r="J326">
        <v>41.052</v>
      </c>
      <c r="K326">
        <v>2244.3789999999999</v>
      </c>
      <c r="L326">
        <v>3073.95</v>
      </c>
      <c r="M326">
        <v>2763.4110000000001</v>
      </c>
      <c r="N326">
        <v>80.363040676024056</v>
      </c>
      <c r="O326">
        <v>59.799821025601112</v>
      </c>
      <c r="P326">
        <v>67.314893306050863</v>
      </c>
      <c r="Q326">
        <v>69.159251669225341</v>
      </c>
      <c r="R326">
        <v>2693.9133333333334</v>
      </c>
    </row>
    <row r="327" spans="1:18" x14ac:dyDescent="0.2">
      <c r="A327" s="2">
        <v>42779</v>
      </c>
      <c r="B327" t="s">
        <v>7</v>
      </c>
      <c r="C327" t="s">
        <v>27</v>
      </c>
      <c r="D327" t="s">
        <v>31</v>
      </c>
      <c r="E327" t="s">
        <v>22</v>
      </c>
      <c r="F327" t="s">
        <v>14</v>
      </c>
      <c r="G327">
        <v>1</v>
      </c>
      <c r="H327">
        <v>10.78</v>
      </c>
      <c r="I327">
        <v>10.81</v>
      </c>
      <c r="J327">
        <v>9.3800000000000008</v>
      </c>
      <c r="K327">
        <v>884.92200000000003</v>
      </c>
      <c r="L327">
        <v>818.29</v>
      </c>
      <c r="M327">
        <v>810.49300000000005</v>
      </c>
      <c r="N327">
        <v>82.089239332096483</v>
      </c>
      <c r="O327">
        <v>75.69750231267345</v>
      </c>
      <c r="P327">
        <v>86.406503198294246</v>
      </c>
      <c r="Q327">
        <v>81.397748281021393</v>
      </c>
      <c r="R327">
        <v>837.90166666666664</v>
      </c>
    </row>
    <row r="328" spans="1:18" x14ac:dyDescent="0.2">
      <c r="A328" s="2">
        <v>42779</v>
      </c>
      <c r="B328" t="s">
        <v>7</v>
      </c>
      <c r="C328" t="s">
        <v>27</v>
      </c>
      <c r="D328" t="s">
        <v>31</v>
      </c>
      <c r="E328" t="s">
        <v>22</v>
      </c>
      <c r="F328" t="s">
        <v>14</v>
      </c>
      <c r="G328">
        <v>2</v>
      </c>
      <c r="H328">
        <v>9.69</v>
      </c>
      <c r="I328">
        <v>6.61</v>
      </c>
      <c r="J328">
        <v>5.5</v>
      </c>
      <c r="K328">
        <v>1067.2809999999999</v>
      </c>
      <c r="L328">
        <v>767.90899999999999</v>
      </c>
      <c r="M328">
        <v>606.51300000000003</v>
      </c>
      <c r="N328">
        <v>110.14251805985552</v>
      </c>
      <c r="O328">
        <v>116.17382753403933</v>
      </c>
      <c r="P328">
        <v>110.27509090909092</v>
      </c>
      <c r="Q328">
        <v>112.19714550099525</v>
      </c>
      <c r="R328">
        <v>813.90099999999995</v>
      </c>
    </row>
    <row r="329" spans="1:18" x14ac:dyDescent="0.2">
      <c r="A329" s="2">
        <v>42779</v>
      </c>
      <c r="B329" t="s">
        <v>7</v>
      </c>
      <c r="C329" t="s">
        <v>27</v>
      </c>
      <c r="D329" t="s">
        <v>31</v>
      </c>
      <c r="E329" t="s">
        <v>22</v>
      </c>
      <c r="F329" t="s">
        <v>14</v>
      </c>
      <c r="G329">
        <v>3</v>
      </c>
      <c r="H329">
        <v>11.528</v>
      </c>
      <c r="I329">
        <v>11.956</v>
      </c>
      <c r="J329">
        <v>13.906000000000001</v>
      </c>
      <c r="K329">
        <v>953.53499999999997</v>
      </c>
      <c r="L329">
        <v>894.03300000000002</v>
      </c>
      <c r="M329">
        <v>1045.318</v>
      </c>
      <c r="N329">
        <v>82.714694656488547</v>
      </c>
      <c r="O329">
        <v>74.776932084309138</v>
      </c>
      <c r="P329">
        <v>75.170286207392493</v>
      </c>
      <c r="Q329">
        <v>77.553970982730064</v>
      </c>
      <c r="R329">
        <v>964.29533333333336</v>
      </c>
    </row>
    <row r="330" spans="1:18" x14ac:dyDescent="0.2">
      <c r="A330" s="2">
        <v>42779</v>
      </c>
      <c r="B330" t="s">
        <v>7</v>
      </c>
      <c r="C330" t="s">
        <v>27</v>
      </c>
      <c r="D330" t="s">
        <v>31</v>
      </c>
      <c r="E330" t="s">
        <v>22</v>
      </c>
      <c r="F330" t="s">
        <v>15</v>
      </c>
      <c r="G330">
        <v>1</v>
      </c>
      <c r="H330">
        <v>4.2619999999999996</v>
      </c>
      <c r="I330">
        <v>3.6059999999999999</v>
      </c>
      <c r="J330">
        <v>3.56</v>
      </c>
      <c r="K330">
        <v>385.68200000000002</v>
      </c>
      <c r="L330">
        <v>285.60599999999999</v>
      </c>
      <c r="M330">
        <v>272.01100000000002</v>
      </c>
      <c r="N330">
        <v>90.493195682778051</v>
      </c>
      <c r="O330">
        <v>79.202995008319462</v>
      </c>
      <c r="P330">
        <v>76.407584269662934</v>
      </c>
      <c r="Q330">
        <v>82.034591653586816</v>
      </c>
      <c r="R330">
        <v>314.43299999999999</v>
      </c>
    </row>
    <row r="331" spans="1:18" x14ac:dyDescent="0.2">
      <c r="A331" s="2">
        <v>42779</v>
      </c>
      <c r="B331" t="s">
        <v>7</v>
      </c>
      <c r="C331" t="s">
        <v>27</v>
      </c>
      <c r="D331" t="s">
        <v>31</v>
      </c>
      <c r="E331" t="s">
        <v>22</v>
      </c>
      <c r="F331" t="s">
        <v>15</v>
      </c>
      <c r="G331">
        <v>2</v>
      </c>
      <c r="H331">
        <v>1.6479999999999999</v>
      </c>
      <c r="I331">
        <v>3.556</v>
      </c>
      <c r="J331">
        <v>2.024</v>
      </c>
      <c r="K331">
        <v>150.37200000000001</v>
      </c>
      <c r="L331">
        <v>248.33500000000001</v>
      </c>
      <c r="M331">
        <v>170.364</v>
      </c>
      <c r="N331">
        <v>91.24514563106797</v>
      </c>
      <c r="O331">
        <v>69.835489313835765</v>
      </c>
      <c r="P331">
        <v>84.171936758893281</v>
      </c>
      <c r="Q331">
        <v>81.75085723459901</v>
      </c>
      <c r="R331">
        <v>189.69033333333334</v>
      </c>
    </row>
    <row r="332" spans="1:18" x14ac:dyDescent="0.2">
      <c r="A332" s="2">
        <v>42779</v>
      </c>
      <c r="B332" t="s">
        <v>7</v>
      </c>
      <c r="C332" t="s">
        <v>27</v>
      </c>
      <c r="D332" t="s">
        <v>31</v>
      </c>
      <c r="E332" t="s">
        <v>22</v>
      </c>
      <c r="F332" t="s">
        <v>15</v>
      </c>
      <c r="G332">
        <v>3</v>
      </c>
      <c r="H332">
        <v>3.4060000000000001</v>
      </c>
      <c r="I332">
        <v>3.05</v>
      </c>
      <c r="J332">
        <v>3.548</v>
      </c>
      <c r="K332">
        <v>269.584</v>
      </c>
      <c r="L332">
        <v>321.05</v>
      </c>
      <c r="M332">
        <v>285.40600000000001</v>
      </c>
      <c r="N332">
        <v>79.149735760422786</v>
      </c>
      <c r="O332">
        <v>105.26229508196722</v>
      </c>
      <c r="P332">
        <v>80.44137542277339</v>
      </c>
      <c r="Q332">
        <v>88.284468755054476</v>
      </c>
      <c r="R332">
        <v>292.01333333333332</v>
      </c>
    </row>
    <row r="333" spans="1:18" x14ac:dyDescent="0.2">
      <c r="A333" s="2">
        <v>42779</v>
      </c>
      <c r="B333" t="s">
        <v>7</v>
      </c>
      <c r="C333" t="s">
        <v>8</v>
      </c>
      <c r="D333" t="s">
        <v>25</v>
      </c>
      <c r="E333" t="s">
        <v>26</v>
      </c>
      <c r="F333" t="s">
        <v>11</v>
      </c>
      <c r="G333">
        <v>1</v>
      </c>
      <c r="H333">
        <v>7.68</v>
      </c>
      <c r="I333">
        <v>7.9359999999999999</v>
      </c>
      <c r="J333">
        <v>9.6440000000000001</v>
      </c>
      <c r="K333">
        <f>214.719+243.479+233.826</f>
        <v>692.024</v>
      </c>
      <c r="L333">
        <f>224.315+254.132+279.523</f>
        <v>757.97</v>
      </c>
      <c r="M333">
        <f>552.505+267.556</f>
        <v>820.06099999999992</v>
      </c>
      <c r="N333">
        <v>90.107291666666669</v>
      </c>
      <c r="O333">
        <v>95.51033266129032</v>
      </c>
      <c r="P333">
        <v>85.033284944006624</v>
      </c>
      <c r="Q333">
        <v>90.216969757321223</v>
      </c>
      <c r="R333">
        <v>756.68500000000006</v>
      </c>
    </row>
    <row r="334" spans="1:18" x14ac:dyDescent="0.2">
      <c r="A334" s="2">
        <v>42779</v>
      </c>
      <c r="B334" t="s">
        <v>7</v>
      </c>
      <c r="C334" t="s">
        <v>8</v>
      </c>
      <c r="D334" t="s">
        <v>25</v>
      </c>
      <c r="E334" t="s">
        <v>26</v>
      </c>
      <c r="F334" t="s">
        <v>11</v>
      </c>
      <c r="G334">
        <v>2</v>
      </c>
      <c r="H334">
        <v>4.05</v>
      </c>
      <c r="I334">
        <v>3.464</v>
      </c>
      <c r="J334">
        <v>3.3140000000000001</v>
      </c>
      <c r="K334">
        <f>162.11+162.653+150.029</f>
        <v>474.79200000000003</v>
      </c>
      <c r="L334">
        <v>374.05799999999999</v>
      </c>
      <c r="M334">
        <f>97.877+207.893+136.777</f>
        <v>442.54699999999997</v>
      </c>
      <c r="N334">
        <v>117.23259259259261</v>
      </c>
      <c r="O334">
        <v>107.98441108545035</v>
      </c>
      <c r="P334">
        <v>133.53862401931201</v>
      </c>
      <c r="Q334">
        <v>119.58520923245165</v>
      </c>
      <c r="R334">
        <v>430.46566666666666</v>
      </c>
    </row>
    <row r="335" spans="1:18" x14ac:dyDescent="0.2">
      <c r="A335" s="2">
        <v>42779</v>
      </c>
      <c r="B335" t="s">
        <v>7</v>
      </c>
      <c r="C335" t="s">
        <v>8</v>
      </c>
      <c r="D335" t="s">
        <v>25</v>
      </c>
      <c r="E335" t="s">
        <v>26</v>
      </c>
      <c r="F335" t="s">
        <v>11</v>
      </c>
      <c r="G335">
        <v>3</v>
      </c>
      <c r="H335">
        <v>6.5140000000000002</v>
      </c>
      <c r="I335">
        <v>5.7060000000000004</v>
      </c>
      <c r="J335">
        <v>6.3719999999999999</v>
      </c>
      <c r="K335">
        <f>155.027+179.075+187.872</f>
        <v>521.97399999999993</v>
      </c>
      <c r="L335">
        <f>192.384+208.235+180.246</f>
        <v>580.86500000000001</v>
      </c>
      <c r="M335">
        <f>163.081+381.655</f>
        <v>544.73599999999999</v>
      </c>
      <c r="N335">
        <v>80.13110224132636</v>
      </c>
      <c r="O335">
        <v>101.79898352611286</v>
      </c>
      <c r="P335">
        <v>85.489014438166976</v>
      </c>
      <c r="Q335">
        <v>89.13970006853539</v>
      </c>
      <c r="R335">
        <v>549.19166666666661</v>
      </c>
    </row>
    <row r="336" spans="1:18" x14ac:dyDescent="0.2">
      <c r="A336" s="2">
        <v>42779</v>
      </c>
      <c r="B336" t="s">
        <v>7</v>
      </c>
      <c r="C336" t="s">
        <v>8</v>
      </c>
      <c r="D336" t="s">
        <v>25</v>
      </c>
      <c r="E336" t="s">
        <v>26</v>
      </c>
      <c r="F336" t="s">
        <v>12</v>
      </c>
      <c r="G336">
        <v>1</v>
      </c>
      <c r="H336">
        <v>13.492000000000001</v>
      </c>
      <c r="I336">
        <v>13.98</v>
      </c>
      <c r="J336">
        <v>14.754</v>
      </c>
      <c r="K336">
        <v>987.08299999999997</v>
      </c>
      <c r="L336">
        <v>1003.191</v>
      </c>
      <c r="M336">
        <v>839.625</v>
      </c>
      <c r="N336">
        <v>73.16061369700563</v>
      </c>
      <c r="O336">
        <v>71.759012875536484</v>
      </c>
      <c r="P336">
        <v>56.908296055307034</v>
      </c>
      <c r="Q336">
        <v>67.275974209283049</v>
      </c>
      <c r="R336">
        <v>943.29966666666667</v>
      </c>
    </row>
    <row r="337" spans="1:18" x14ac:dyDescent="0.2">
      <c r="A337" s="2">
        <v>42779</v>
      </c>
      <c r="B337" t="s">
        <v>7</v>
      </c>
      <c r="C337" t="s">
        <v>8</v>
      </c>
      <c r="D337" t="s">
        <v>25</v>
      </c>
      <c r="E337" t="s">
        <v>26</v>
      </c>
      <c r="F337" t="s">
        <v>12</v>
      </c>
      <c r="G337">
        <v>2</v>
      </c>
      <c r="H337">
        <v>12.875999999999999</v>
      </c>
      <c r="I337">
        <v>11.51</v>
      </c>
      <c r="J337">
        <v>8.8780000000000001</v>
      </c>
      <c r="K337">
        <v>909.798</v>
      </c>
      <c r="L337">
        <v>856.476</v>
      </c>
      <c r="M337">
        <v>638.67200000000003</v>
      </c>
      <c r="N337">
        <v>70.658434296365328</v>
      </c>
      <c r="O337">
        <v>74.411468288444837</v>
      </c>
      <c r="P337">
        <v>71.938724938049106</v>
      </c>
      <c r="Q337">
        <v>72.336209174286424</v>
      </c>
      <c r="R337">
        <v>801.6486666666666</v>
      </c>
    </row>
    <row r="338" spans="1:18" x14ac:dyDescent="0.2">
      <c r="A338" s="2">
        <v>42779</v>
      </c>
      <c r="B338" t="s">
        <v>7</v>
      </c>
      <c r="C338" t="s">
        <v>8</v>
      </c>
      <c r="D338" t="s">
        <v>25</v>
      </c>
      <c r="E338" t="s">
        <v>26</v>
      </c>
      <c r="F338" t="s">
        <v>12</v>
      </c>
      <c r="G338">
        <v>3</v>
      </c>
      <c r="H338">
        <v>7.18</v>
      </c>
      <c r="I338">
        <v>9.9860000000000007</v>
      </c>
      <c r="J338">
        <v>10.814</v>
      </c>
      <c r="K338">
        <v>595.11699999999996</v>
      </c>
      <c r="L338">
        <v>676.37199999999996</v>
      </c>
      <c r="M338">
        <v>830.08600000000001</v>
      </c>
      <c r="N338">
        <v>82.885376044568247</v>
      </c>
      <c r="O338">
        <v>67.732024834768666</v>
      </c>
      <c r="P338">
        <v>76.760310708341038</v>
      </c>
      <c r="Q338">
        <v>75.792570529225983</v>
      </c>
      <c r="R338">
        <v>700.52499999999998</v>
      </c>
    </row>
    <row r="339" spans="1:18" x14ac:dyDescent="0.2">
      <c r="A339" s="2">
        <v>42779</v>
      </c>
      <c r="B339" t="s">
        <v>7</v>
      </c>
      <c r="C339" t="s">
        <v>8</v>
      </c>
      <c r="D339" t="s">
        <v>25</v>
      </c>
      <c r="E339" t="s">
        <v>26</v>
      </c>
      <c r="F339" t="s">
        <v>14</v>
      </c>
      <c r="G339">
        <v>1</v>
      </c>
      <c r="H339">
        <v>35.695999999999998</v>
      </c>
      <c r="I339">
        <v>33.496000000000002</v>
      </c>
      <c r="J339">
        <v>23.716000000000001</v>
      </c>
      <c r="K339">
        <f>1972.739</f>
        <v>1972.739</v>
      </c>
      <c r="L339">
        <v>2158.4969999999998</v>
      </c>
      <c r="M339">
        <v>1539.046</v>
      </c>
      <c r="N339">
        <v>55.264987673688935</v>
      </c>
      <c r="O339">
        <v>64.440440649629792</v>
      </c>
      <c r="P339">
        <v>64.894838927306452</v>
      </c>
      <c r="Q339">
        <v>61.533422416875055</v>
      </c>
      <c r="R339">
        <v>1890.0940000000001</v>
      </c>
    </row>
    <row r="340" spans="1:18" x14ac:dyDescent="0.2">
      <c r="A340" s="2">
        <v>42779</v>
      </c>
      <c r="B340" t="s">
        <v>7</v>
      </c>
      <c r="C340" t="s">
        <v>8</v>
      </c>
      <c r="D340" t="s">
        <v>25</v>
      </c>
      <c r="E340" t="s">
        <v>26</v>
      </c>
      <c r="F340" t="s">
        <v>14</v>
      </c>
      <c r="G340">
        <v>2</v>
      </c>
      <c r="H340">
        <v>48.293999999999997</v>
      </c>
      <c r="I340">
        <v>61.665999999999997</v>
      </c>
      <c r="J340">
        <v>44.415999999999997</v>
      </c>
      <c r="K340">
        <v>2739.248</v>
      </c>
      <c r="L340">
        <v>2838.0970000000002</v>
      </c>
      <c r="M340">
        <v>2449.529</v>
      </c>
      <c r="N340">
        <v>56.720255104153729</v>
      </c>
      <c r="O340">
        <v>46.02369214802323</v>
      </c>
      <c r="P340">
        <v>55.149698306916427</v>
      </c>
      <c r="Q340">
        <v>52.631215186364464</v>
      </c>
      <c r="R340">
        <v>2675.6246666666666</v>
      </c>
    </row>
    <row r="341" spans="1:18" x14ac:dyDescent="0.2">
      <c r="A341" s="2">
        <v>42779</v>
      </c>
      <c r="B341" t="s">
        <v>7</v>
      </c>
      <c r="C341" t="s">
        <v>8</v>
      </c>
      <c r="D341" t="s">
        <v>25</v>
      </c>
      <c r="E341" t="s">
        <v>26</v>
      </c>
      <c r="F341" t="s">
        <v>14</v>
      </c>
      <c r="G341">
        <v>3</v>
      </c>
      <c r="H341">
        <v>72.548000000000002</v>
      </c>
      <c r="I341">
        <v>69.686000000000007</v>
      </c>
      <c r="J341">
        <v>76.474000000000004</v>
      </c>
      <c r="K341">
        <v>5170.6989999999996</v>
      </c>
      <c r="L341">
        <v>4517.0609999999997</v>
      </c>
      <c r="M341">
        <v>4294.5730000000003</v>
      </c>
      <c r="N341">
        <v>71.272798698792514</v>
      </c>
      <c r="O341">
        <v>64.820207789225947</v>
      </c>
      <c r="P341">
        <v>56.15729528990245</v>
      </c>
      <c r="Q341">
        <v>64.083433925973637</v>
      </c>
      <c r="R341">
        <v>4660.7776666666659</v>
      </c>
    </row>
    <row r="342" spans="1:18" x14ac:dyDescent="0.2">
      <c r="A342" s="2">
        <v>42779</v>
      </c>
      <c r="B342" t="s">
        <v>7</v>
      </c>
      <c r="C342" t="s">
        <v>8</v>
      </c>
      <c r="D342" t="s">
        <v>25</v>
      </c>
      <c r="E342" t="s">
        <v>26</v>
      </c>
      <c r="F342" t="s">
        <v>15</v>
      </c>
      <c r="G342">
        <v>1</v>
      </c>
      <c r="H342">
        <v>13.523999999999999</v>
      </c>
      <c r="I342">
        <v>6.7240000000000002</v>
      </c>
      <c r="J342">
        <v>7.6059999999999999</v>
      </c>
      <c r="K342">
        <f>1159.675+119.755</f>
        <v>1279.4299999999998</v>
      </c>
      <c r="L342">
        <v>477.733</v>
      </c>
      <c r="M342">
        <v>567.78499999999997</v>
      </c>
      <c r="N342">
        <v>94.60440698018337</v>
      </c>
      <c r="O342">
        <v>71.048929208804282</v>
      </c>
      <c r="P342">
        <v>74.649618722061533</v>
      </c>
      <c r="Q342">
        <v>80.100984970349728</v>
      </c>
      <c r="R342">
        <v>774.98266666666666</v>
      </c>
    </row>
    <row r="343" spans="1:18" x14ac:dyDescent="0.2">
      <c r="A343" s="2">
        <v>42779</v>
      </c>
      <c r="B343" t="s">
        <v>7</v>
      </c>
      <c r="C343" t="s">
        <v>8</v>
      </c>
      <c r="D343" t="s">
        <v>25</v>
      </c>
      <c r="E343" t="s">
        <v>26</v>
      </c>
      <c r="F343" t="s">
        <v>15</v>
      </c>
      <c r="G343">
        <v>2</v>
      </c>
      <c r="H343">
        <v>5.8680000000000003</v>
      </c>
      <c r="I343">
        <v>6.952</v>
      </c>
      <c r="J343">
        <v>6.944</v>
      </c>
      <c r="K343">
        <v>518.26099999999997</v>
      </c>
      <c r="L343">
        <v>734.95</v>
      </c>
      <c r="M343">
        <v>664.49099999999999</v>
      </c>
      <c r="N343">
        <v>88.319870483980907</v>
      </c>
      <c r="O343">
        <v>105.71777905638666</v>
      </c>
      <c r="P343">
        <v>95.692828341013822</v>
      </c>
      <c r="Q343">
        <v>96.576825960460454</v>
      </c>
      <c r="R343">
        <v>639.23400000000004</v>
      </c>
    </row>
    <row r="344" spans="1:18" x14ac:dyDescent="0.2">
      <c r="A344" s="2">
        <v>42779</v>
      </c>
      <c r="B344" t="s">
        <v>7</v>
      </c>
      <c r="C344" t="s">
        <v>8</v>
      </c>
      <c r="D344" t="s">
        <v>25</v>
      </c>
      <c r="E344" t="s">
        <v>26</v>
      </c>
      <c r="F344" t="s">
        <v>15</v>
      </c>
      <c r="G344">
        <v>3</v>
      </c>
      <c r="H344">
        <v>9.1199999999999992</v>
      </c>
      <c r="I344">
        <v>9.1</v>
      </c>
      <c r="J344">
        <v>9.19</v>
      </c>
      <c r="K344">
        <v>947.47</v>
      </c>
      <c r="L344">
        <v>968.91899999999998</v>
      </c>
      <c r="M344">
        <v>907.68499999999995</v>
      </c>
      <c r="N344">
        <v>103.88925438596492</v>
      </c>
      <c r="O344">
        <v>106.47461538461539</v>
      </c>
      <c r="P344">
        <v>98.768770402611537</v>
      </c>
      <c r="Q344">
        <v>103.04421339106396</v>
      </c>
      <c r="R344">
        <v>941.35800000000006</v>
      </c>
    </row>
    <row r="345" spans="1:18" x14ac:dyDescent="0.2">
      <c r="A345" s="2">
        <v>42779</v>
      </c>
      <c r="B345" t="s">
        <v>7</v>
      </c>
      <c r="C345" t="s">
        <v>8</v>
      </c>
      <c r="D345" t="s">
        <v>24</v>
      </c>
      <c r="F345" t="s">
        <v>11</v>
      </c>
      <c r="G345">
        <v>1</v>
      </c>
      <c r="H345">
        <v>7.2279999999999998</v>
      </c>
      <c r="I345">
        <v>11.22</v>
      </c>
      <c r="J345">
        <v>12.95</v>
      </c>
      <c r="K345">
        <f>150.771+292.175+506.894</f>
        <v>949.84</v>
      </c>
      <c r="L345">
        <v>1476.098</v>
      </c>
      <c r="M345">
        <f>930.762+501.924</f>
        <v>1432.6859999999999</v>
      </c>
      <c r="N345">
        <v>131.41117874930825</v>
      </c>
      <c r="O345">
        <v>131.55953654188949</v>
      </c>
      <c r="P345">
        <v>110.63212355212355</v>
      </c>
      <c r="Q345">
        <v>124.53427961444042</v>
      </c>
      <c r="R345">
        <v>1286.2079999999999</v>
      </c>
    </row>
    <row r="346" spans="1:18" x14ac:dyDescent="0.2">
      <c r="A346" s="2">
        <v>42779</v>
      </c>
      <c r="B346" t="s">
        <v>7</v>
      </c>
      <c r="C346" t="s">
        <v>8</v>
      </c>
      <c r="D346" t="s">
        <v>24</v>
      </c>
      <c r="F346" t="s">
        <v>11</v>
      </c>
      <c r="G346">
        <v>2</v>
      </c>
      <c r="H346">
        <v>12.56</v>
      </c>
      <c r="I346">
        <v>8.9499999999999993</v>
      </c>
      <c r="J346">
        <v>9.52</v>
      </c>
      <c r="K346">
        <v>1142.739</v>
      </c>
      <c r="L346">
        <f>274.81+319.479+296.214</f>
        <v>890.50299999999993</v>
      </c>
      <c r="M346">
        <f>339.214+333.788+324.334</f>
        <v>997.33600000000001</v>
      </c>
      <c r="N346">
        <v>90.982404458598722</v>
      </c>
      <c r="O346">
        <v>99.497541899441345</v>
      </c>
      <c r="P346">
        <v>104.76218487394958</v>
      </c>
      <c r="Q346">
        <v>98.414043743996558</v>
      </c>
      <c r="R346">
        <v>1010.1926666666667</v>
      </c>
    </row>
    <row r="347" spans="1:18" x14ac:dyDescent="0.2">
      <c r="A347" s="2">
        <v>42779</v>
      </c>
      <c r="B347" t="s">
        <v>7</v>
      </c>
      <c r="C347" t="s">
        <v>8</v>
      </c>
      <c r="D347" t="s">
        <v>24</v>
      </c>
      <c r="F347" t="s">
        <v>11</v>
      </c>
      <c r="G347">
        <v>3</v>
      </c>
      <c r="H347">
        <v>8.9860000000000007</v>
      </c>
      <c r="I347">
        <v>7.4960000000000004</v>
      </c>
      <c r="J347">
        <v>5.6779999999999999</v>
      </c>
      <c r="K347">
        <f>228.685+226.171+223.715</f>
        <v>678.57100000000003</v>
      </c>
      <c r="L347">
        <f>220.145+249.391+228.028</f>
        <v>697.56399999999996</v>
      </c>
      <c r="M347">
        <v>593.43200000000002</v>
      </c>
      <c r="N347">
        <v>75.514244380146891</v>
      </c>
      <c r="O347">
        <v>93.058164354322301</v>
      </c>
      <c r="P347">
        <v>104.51426558647411</v>
      </c>
      <c r="Q347">
        <v>91.028891440314439</v>
      </c>
      <c r="R347">
        <v>656.52233333333334</v>
      </c>
    </row>
    <row r="348" spans="1:18" x14ac:dyDescent="0.2">
      <c r="A348" s="2">
        <v>42779</v>
      </c>
      <c r="B348" t="s">
        <v>7</v>
      </c>
      <c r="C348" t="s">
        <v>8</v>
      </c>
      <c r="D348" t="s">
        <v>24</v>
      </c>
      <c r="F348" t="s">
        <v>12</v>
      </c>
      <c r="G348">
        <v>1</v>
      </c>
      <c r="H348">
        <v>26.52</v>
      </c>
      <c r="I348">
        <v>28.79</v>
      </c>
      <c r="J348">
        <v>26.1</v>
      </c>
      <c r="K348">
        <f>1841.331</f>
        <v>1841.3309999999999</v>
      </c>
      <c r="L348">
        <v>1956.259</v>
      </c>
      <c r="M348">
        <v>1779.5830000000001</v>
      </c>
      <c r="N348">
        <v>69.431787330316737</v>
      </c>
      <c r="O348">
        <v>67.94925321292115</v>
      </c>
      <c r="P348">
        <v>68.183256704980849</v>
      </c>
      <c r="Q348">
        <v>68.521432416072912</v>
      </c>
      <c r="R348">
        <v>1859.0576666666668</v>
      </c>
    </row>
    <row r="349" spans="1:18" x14ac:dyDescent="0.2">
      <c r="A349" s="2">
        <v>42779</v>
      </c>
      <c r="B349" t="s">
        <v>7</v>
      </c>
      <c r="C349" t="s">
        <v>8</v>
      </c>
      <c r="D349" t="s">
        <v>24</v>
      </c>
      <c r="F349" t="s">
        <v>12</v>
      </c>
      <c r="G349">
        <v>2</v>
      </c>
      <c r="H349">
        <v>9.9359999999999999</v>
      </c>
      <c r="I349">
        <v>8.8140000000000001</v>
      </c>
      <c r="J349">
        <v>8.9160000000000004</v>
      </c>
      <c r="K349">
        <v>697.07899999999995</v>
      </c>
      <c r="L349">
        <v>642.18499999999995</v>
      </c>
      <c r="M349">
        <v>715.78599999999994</v>
      </c>
      <c r="N349">
        <v>70.156904186795487</v>
      </c>
      <c r="O349">
        <v>72.85965509416836</v>
      </c>
      <c r="P349">
        <v>80.281067743382678</v>
      </c>
      <c r="Q349">
        <v>74.432542341448837</v>
      </c>
      <c r="R349">
        <v>685.01666666666654</v>
      </c>
    </row>
    <row r="350" spans="1:18" x14ac:dyDescent="0.2">
      <c r="A350" s="2">
        <v>42779</v>
      </c>
      <c r="B350" t="s">
        <v>7</v>
      </c>
      <c r="C350" t="s">
        <v>8</v>
      </c>
      <c r="D350" t="s">
        <v>24</v>
      </c>
      <c r="F350" t="s">
        <v>12</v>
      </c>
      <c r="G350">
        <v>3</v>
      </c>
      <c r="H350">
        <v>11.454000000000001</v>
      </c>
      <c r="I350">
        <v>12.35</v>
      </c>
      <c r="J350">
        <v>12.821999999999999</v>
      </c>
      <c r="K350">
        <v>1195.6610000000001</v>
      </c>
      <c r="L350">
        <v>1133.942</v>
      </c>
      <c r="M350">
        <v>1160.817</v>
      </c>
      <c r="N350">
        <v>104.38807403527152</v>
      </c>
      <c r="O350">
        <v>91.81716599190284</v>
      </c>
      <c r="P350">
        <v>90.533224145999071</v>
      </c>
      <c r="Q350">
        <v>95.579488057724461</v>
      </c>
      <c r="R350">
        <v>1163.4733333333334</v>
      </c>
    </row>
    <row r="351" spans="1:18" x14ac:dyDescent="0.2">
      <c r="A351" s="2">
        <v>42779</v>
      </c>
      <c r="B351" t="s">
        <v>7</v>
      </c>
      <c r="C351" t="s">
        <v>8</v>
      </c>
      <c r="D351" t="s">
        <v>24</v>
      </c>
      <c r="F351" t="s">
        <v>14</v>
      </c>
      <c r="G351">
        <v>1</v>
      </c>
      <c r="H351">
        <v>48.344000000000001</v>
      </c>
      <c r="I351">
        <v>35.101999999999997</v>
      </c>
      <c r="J351">
        <v>41.2</v>
      </c>
      <c r="K351">
        <v>3569.7049999999999</v>
      </c>
      <c r="L351">
        <v>2706.6320000000001</v>
      </c>
      <c r="M351">
        <v>2915.7240000000002</v>
      </c>
      <c r="N351">
        <v>73.839669865960616</v>
      </c>
      <c r="O351">
        <v>77.107629194917678</v>
      </c>
      <c r="P351">
        <v>70.77</v>
      </c>
      <c r="Q351">
        <v>73.905766353626106</v>
      </c>
      <c r="R351">
        <v>3064.0203333333334</v>
      </c>
    </row>
    <row r="352" spans="1:18" x14ac:dyDescent="0.2">
      <c r="A352" s="2">
        <v>42779</v>
      </c>
      <c r="B352" t="s">
        <v>7</v>
      </c>
      <c r="C352" t="s">
        <v>8</v>
      </c>
      <c r="D352" t="s">
        <v>24</v>
      </c>
      <c r="F352" t="s">
        <v>14</v>
      </c>
      <c r="G352">
        <v>2</v>
      </c>
      <c r="H352">
        <v>105.84</v>
      </c>
      <c r="I352">
        <v>92.17</v>
      </c>
      <c r="J352">
        <v>87.41</v>
      </c>
      <c r="K352">
        <v>6606.9549999999999</v>
      </c>
      <c r="L352">
        <v>5222.7929999999997</v>
      </c>
      <c r="M352">
        <v>4949.7250000000004</v>
      </c>
      <c r="N352">
        <v>62.423989040060469</v>
      </c>
      <c r="O352">
        <v>56.664782467180203</v>
      </c>
      <c r="P352">
        <v>56.626530145292307</v>
      </c>
      <c r="Q352">
        <v>58.571767217510988</v>
      </c>
      <c r="R352">
        <v>5593.157666666666</v>
      </c>
    </row>
    <row r="353" spans="1:18" x14ac:dyDescent="0.2">
      <c r="A353" s="2">
        <v>42779</v>
      </c>
      <c r="B353" t="s">
        <v>7</v>
      </c>
      <c r="C353" t="s">
        <v>8</v>
      </c>
      <c r="D353" t="s">
        <v>24</v>
      </c>
      <c r="F353" t="s">
        <v>14</v>
      </c>
      <c r="G353">
        <v>3</v>
      </c>
      <c r="H353">
        <v>36.58</v>
      </c>
      <c r="I353">
        <v>43.37</v>
      </c>
      <c r="J353">
        <v>41.18</v>
      </c>
      <c r="K353">
        <v>1891.2270000000001</v>
      </c>
      <c r="L353">
        <v>2546.7779999999998</v>
      </c>
      <c r="M353">
        <v>2114.1419999999998</v>
      </c>
      <c r="N353">
        <v>51.701120831055228</v>
      </c>
      <c r="O353">
        <v>58.722112059026976</v>
      </c>
      <c r="P353">
        <v>51.339048081592999</v>
      </c>
      <c r="Q353">
        <v>53.920760323891734</v>
      </c>
      <c r="R353">
        <v>2184.049</v>
      </c>
    </row>
    <row r="354" spans="1:18" x14ac:dyDescent="0.2">
      <c r="A354" s="2">
        <v>42779</v>
      </c>
      <c r="B354" t="s">
        <v>7</v>
      </c>
      <c r="C354" t="s">
        <v>8</v>
      </c>
      <c r="D354" t="s">
        <v>24</v>
      </c>
      <c r="F354" t="s">
        <v>15</v>
      </c>
      <c r="G354">
        <v>1</v>
      </c>
      <c r="H354">
        <v>7.024</v>
      </c>
      <c r="I354">
        <v>7.42</v>
      </c>
      <c r="J354">
        <v>6.3339999999999996</v>
      </c>
      <c r="K354">
        <v>541.96600000000001</v>
      </c>
      <c r="L354">
        <v>706.67499999999995</v>
      </c>
      <c r="M354">
        <v>720.55600000000004</v>
      </c>
      <c r="N354">
        <v>77.159168564920279</v>
      </c>
      <c r="O354">
        <v>95.239218328840963</v>
      </c>
      <c r="P354">
        <v>113.76002526049891</v>
      </c>
      <c r="Q354">
        <v>95.386137384753397</v>
      </c>
      <c r="R354">
        <v>656.399</v>
      </c>
    </row>
    <row r="355" spans="1:18" x14ac:dyDescent="0.2">
      <c r="A355" s="2">
        <v>42779</v>
      </c>
      <c r="B355" t="s">
        <v>7</v>
      </c>
      <c r="C355" t="s">
        <v>8</v>
      </c>
      <c r="D355" t="s">
        <v>24</v>
      </c>
      <c r="F355" t="s">
        <v>15</v>
      </c>
      <c r="G355">
        <v>2</v>
      </c>
      <c r="H355">
        <v>4.3079999999999998</v>
      </c>
      <c r="I355">
        <v>3.9580000000000002</v>
      </c>
      <c r="J355">
        <v>4.556</v>
      </c>
      <c r="K355">
        <v>319.07900000000001</v>
      </c>
      <c r="L355">
        <v>337.47199999999998</v>
      </c>
      <c r="M355">
        <v>370.43099999999998</v>
      </c>
      <c r="N355">
        <v>74.066620241411329</v>
      </c>
      <c r="O355">
        <v>85.263264274886296</v>
      </c>
      <c r="P355">
        <v>81.306189640035115</v>
      </c>
      <c r="Q355">
        <v>80.212024718777585</v>
      </c>
      <c r="R355">
        <v>342.32733333333334</v>
      </c>
    </row>
    <row r="356" spans="1:18" x14ac:dyDescent="0.2">
      <c r="A356" s="2">
        <v>42779</v>
      </c>
      <c r="B356" t="s">
        <v>7</v>
      </c>
      <c r="C356" t="s">
        <v>8</v>
      </c>
      <c r="D356" t="s">
        <v>24</v>
      </c>
      <c r="F356" t="s">
        <v>15</v>
      </c>
      <c r="G356">
        <v>3</v>
      </c>
      <c r="H356">
        <v>5.1879999999999997</v>
      </c>
      <c r="I356">
        <v>6.3760000000000003</v>
      </c>
      <c r="J356">
        <v>3.7280000000000002</v>
      </c>
      <c r="K356">
        <v>316.90899999999999</v>
      </c>
      <c r="L356">
        <v>425.03899999999999</v>
      </c>
      <c r="M356">
        <v>289.89</v>
      </c>
      <c r="N356">
        <v>61.085003855050118</v>
      </c>
      <c r="O356">
        <v>66.662327478042656</v>
      </c>
      <c r="P356">
        <v>77.760193133047196</v>
      </c>
      <c r="Q356">
        <v>68.502508155379985</v>
      </c>
      <c r="R356">
        <v>343.94599999999997</v>
      </c>
    </row>
    <row r="357" spans="1:18" x14ac:dyDescent="0.2">
      <c r="A357" s="2">
        <v>42779</v>
      </c>
      <c r="B357" t="s">
        <v>7</v>
      </c>
      <c r="C357" t="s">
        <v>8</v>
      </c>
      <c r="D357" t="s">
        <v>21</v>
      </c>
      <c r="E357" t="s">
        <v>22</v>
      </c>
      <c r="F357" t="s">
        <v>11</v>
      </c>
      <c r="G357">
        <v>1</v>
      </c>
      <c r="H357">
        <v>8.19</v>
      </c>
      <c r="I357">
        <v>6.4139999999999997</v>
      </c>
      <c r="J357">
        <v>8.0760000000000005</v>
      </c>
      <c r="K357">
        <f>287.405+278.609+281.036</f>
        <v>847.05</v>
      </c>
      <c r="L357">
        <v>699.649</v>
      </c>
      <c r="M357">
        <v>864.70100000000002</v>
      </c>
      <c r="N357">
        <v>103.42490842490842</v>
      </c>
      <c r="O357">
        <v>109.08154038041783</v>
      </c>
      <c r="P357">
        <v>107.07045567112432</v>
      </c>
      <c r="Q357">
        <v>106.52563482548352</v>
      </c>
      <c r="R357">
        <v>803.80000000000007</v>
      </c>
    </row>
    <row r="358" spans="1:18" x14ac:dyDescent="0.2">
      <c r="A358" s="2">
        <v>42779</v>
      </c>
      <c r="B358" t="s">
        <v>7</v>
      </c>
      <c r="C358" t="s">
        <v>8</v>
      </c>
      <c r="D358" t="s">
        <v>21</v>
      </c>
      <c r="E358" t="s">
        <v>22</v>
      </c>
      <c r="F358" t="s">
        <v>11</v>
      </c>
      <c r="G358">
        <v>2</v>
      </c>
      <c r="H358">
        <v>4.7320000000000002</v>
      </c>
      <c r="I358">
        <v>8.516</v>
      </c>
      <c r="J358">
        <v>8.8800000000000008</v>
      </c>
      <c r="K358">
        <f>183.788+389.595</f>
        <v>573.38300000000004</v>
      </c>
      <c r="L358">
        <f>278.266+284.664+249.677</f>
        <v>812.60700000000008</v>
      </c>
      <c r="M358">
        <v>940.27200000000005</v>
      </c>
      <c r="N358">
        <v>121.17138630600169</v>
      </c>
      <c r="O358">
        <v>95.42120713950213</v>
      </c>
      <c r="P358">
        <v>105.88648648648648</v>
      </c>
      <c r="Q358">
        <v>107.49302664399677</v>
      </c>
      <c r="R358">
        <v>775.42066666666676</v>
      </c>
    </row>
    <row r="359" spans="1:18" x14ac:dyDescent="0.2">
      <c r="A359" s="2">
        <v>42779</v>
      </c>
      <c r="B359" t="s">
        <v>7</v>
      </c>
      <c r="C359" t="s">
        <v>8</v>
      </c>
      <c r="D359" t="s">
        <v>21</v>
      </c>
      <c r="E359" t="s">
        <v>22</v>
      </c>
      <c r="F359" t="s">
        <v>11</v>
      </c>
      <c r="G359">
        <v>3</v>
      </c>
      <c r="H359">
        <v>8.4779999999999998</v>
      </c>
      <c r="I359">
        <v>6.3959999999999999</v>
      </c>
      <c r="J359">
        <v>3.3239999999999998</v>
      </c>
      <c r="K359">
        <f>301.286+575.868</f>
        <v>877.154</v>
      </c>
      <c r="L359">
        <f>209.464+217.917+193.755</f>
        <v>621.13599999999997</v>
      </c>
      <c r="M359">
        <f>126.581+133.407+125.895</f>
        <v>385.88299999999998</v>
      </c>
      <c r="N359">
        <v>103.46237320122671</v>
      </c>
      <c r="O359">
        <v>97.11319574734209</v>
      </c>
      <c r="P359">
        <v>116.08995186522262</v>
      </c>
      <c r="Q359">
        <v>105.55517360459714</v>
      </c>
      <c r="R359">
        <v>628.05766666666671</v>
      </c>
    </row>
    <row r="360" spans="1:18" x14ac:dyDescent="0.2">
      <c r="A360" s="2">
        <v>42779</v>
      </c>
      <c r="B360" t="s">
        <v>7</v>
      </c>
      <c r="C360" t="s">
        <v>8</v>
      </c>
      <c r="D360" t="s">
        <v>21</v>
      </c>
      <c r="E360" t="s">
        <v>22</v>
      </c>
      <c r="F360" t="s">
        <v>12</v>
      </c>
      <c r="G360">
        <v>1</v>
      </c>
      <c r="H360">
        <v>27.494</v>
      </c>
      <c r="I360">
        <v>26.693999999999999</v>
      </c>
      <c r="J360">
        <v>21.43</v>
      </c>
      <c r="K360">
        <v>1477.8689999999999</v>
      </c>
      <c r="L360">
        <v>1750.623</v>
      </c>
      <c r="M360">
        <v>1790.55</v>
      </c>
      <c r="N360">
        <v>53.75241870953662</v>
      </c>
      <c r="O360">
        <v>65.581141829624642</v>
      </c>
      <c r="P360">
        <v>83.553429771348576</v>
      </c>
      <c r="Q360">
        <v>67.628996770169934</v>
      </c>
      <c r="R360">
        <v>1673.0140000000001</v>
      </c>
    </row>
    <row r="361" spans="1:18" x14ac:dyDescent="0.2">
      <c r="A361" s="2">
        <v>42779</v>
      </c>
      <c r="B361" t="s">
        <v>7</v>
      </c>
      <c r="C361" t="s">
        <v>8</v>
      </c>
      <c r="D361" t="s">
        <v>21</v>
      </c>
      <c r="E361" t="s">
        <v>22</v>
      </c>
      <c r="F361" t="s">
        <v>12</v>
      </c>
      <c r="G361">
        <v>2</v>
      </c>
      <c r="H361">
        <v>26.436</v>
      </c>
      <c r="I361">
        <v>35.22</v>
      </c>
      <c r="J361">
        <v>21.946000000000002</v>
      </c>
      <c r="K361">
        <v>2143.788</v>
      </c>
      <c r="L361">
        <v>2382.8690000000001</v>
      </c>
      <c r="M361">
        <v>1451.05</v>
      </c>
      <c r="N361">
        <v>81.093508851566042</v>
      </c>
      <c r="O361">
        <v>67.656700738216927</v>
      </c>
      <c r="P361">
        <v>66.119110544062693</v>
      </c>
      <c r="Q361">
        <v>71.623106711281892</v>
      </c>
      <c r="R361">
        <v>1992.5690000000002</v>
      </c>
    </row>
    <row r="362" spans="1:18" x14ac:dyDescent="0.2">
      <c r="A362" s="2">
        <v>42779</v>
      </c>
      <c r="B362" t="s">
        <v>7</v>
      </c>
      <c r="C362" t="s">
        <v>8</v>
      </c>
      <c r="D362" t="s">
        <v>21</v>
      </c>
      <c r="E362" t="s">
        <v>22</v>
      </c>
      <c r="F362" t="s">
        <v>12</v>
      </c>
      <c r="G362">
        <v>3</v>
      </c>
      <c r="H362">
        <v>25.533999999999999</v>
      </c>
      <c r="I362">
        <v>20.808</v>
      </c>
      <c r="J362">
        <v>19.038</v>
      </c>
      <c r="K362">
        <v>1722.2619999999999</v>
      </c>
      <c r="L362">
        <v>1443.1959999999999</v>
      </c>
      <c r="M362">
        <v>1402.6120000000001</v>
      </c>
      <c r="N362">
        <v>67.4497532701496</v>
      </c>
      <c r="O362">
        <v>69.357747020376777</v>
      </c>
      <c r="P362">
        <v>73.674335539447426</v>
      </c>
      <c r="Q362">
        <v>70.160611943324611</v>
      </c>
      <c r="R362">
        <v>1522.6899999999998</v>
      </c>
    </row>
    <row r="363" spans="1:18" x14ac:dyDescent="0.2">
      <c r="A363" s="2">
        <v>42779</v>
      </c>
      <c r="B363" t="s">
        <v>7</v>
      </c>
      <c r="C363" t="s">
        <v>8</v>
      </c>
      <c r="D363" t="s">
        <v>21</v>
      </c>
      <c r="E363" t="s">
        <v>22</v>
      </c>
      <c r="F363" t="s">
        <v>13</v>
      </c>
      <c r="G363">
        <v>1</v>
      </c>
      <c r="H363">
        <v>5.282</v>
      </c>
      <c r="I363">
        <v>5.47</v>
      </c>
      <c r="J363">
        <v>4.9800000000000004</v>
      </c>
      <c r="K363">
        <v>277.12400000000002</v>
      </c>
      <c r="L363">
        <v>287.577</v>
      </c>
      <c r="M363">
        <v>223.23</v>
      </c>
      <c r="N363">
        <v>52.465732677016284</v>
      </c>
      <c r="O363">
        <v>52.573491773308959</v>
      </c>
      <c r="P363">
        <v>44.825301204819269</v>
      </c>
      <c r="Q363">
        <v>49.954841885048175</v>
      </c>
      <c r="R363">
        <v>262.64366666666666</v>
      </c>
    </row>
    <row r="364" spans="1:18" x14ac:dyDescent="0.2">
      <c r="A364" s="2">
        <v>42779</v>
      </c>
      <c r="B364" t="s">
        <v>7</v>
      </c>
      <c r="C364" t="s">
        <v>8</v>
      </c>
      <c r="D364" t="s">
        <v>21</v>
      </c>
      <c r="E364" t="s">
        <v>22</v>
      </c>
      <c r="F364" t="s">
        <v>13</v>
      </c>
      <c r="G364">
        <v>2</v>
      </c>
      <c r="H364">
        <v>5.3959999999999999</v>
      </c>
      <c r="I364">
        <v>4.7919999999999998</v>
      </c>
      <c r="J364">
        <v>4.03</v>
      </c>
      <c r="K364">
        <v>261.92899999999997</v>
      </c>
      <c r="L364">
        <v>237.739</v>
      </c>
      <c r="M364">
        <v>182.874</v>
      </c>
      <c r="N364">
        <v>48.541326908821347</v>
      </c>
      <c r="O364">
        <v>49.61164440734558</v>
      </c>
      <c r="P364">
        <v>45.378163771712153</v>
      </c>
      <c r="Q364">
        <v>47.843711695959691</v>
      </c>
      <c r="R364">
        <v>227.51400000000001</v>
      </c>
    </row>
    <row r="365" spans="1:18" x14ac:dyDescent="0.2">
      <c r="A365" s="2">
        <v>42779</v>
      </c>
      <c r="B365" t="s">
        <v>7</v>
      </c>
      <c r="C365" t="s">
        <v>8</v>
      </c>
      <c r="D365" t="s">
        <v>21</v>
      </c>
      <c r="E365" t="s">
        <v>22</v>
      </c>
      <c r="F365" t="s">
        <v>13</v>
      </c>
      <c r="G365">
        <v>3</v>
      </c>
      <c r="H365">
        <v>4.2439999999999998</v>
      </c>
      <c r="I365">
        <v>4.1740000000000004</v>
      </c>
      <c r="J365">
        <v>3.3839999999999999</v>
      </c>
      <c r="K365">
        <v>215.14699999999999</v>
      </c>
      <c r="L365">
        <v>214.51900000000001</v>
      </c>
      <c r="M365">
        <v>167.08</v>
      </c>
      <c r="N365">
        <v>50.694392082940624</v>
      </c>
      <c r="O365">
        <v>51.394106372783895</v>
      </c>
      <c r="P365">
        <v>49.373522458628848</v>
      </c>
      <c r="Q365">
        <v>50.487340304784453</v>
      </c>
      <c r="R365">
        <v>198.91533333333334</v>
      </c>
    </row>
    <row r="366" spans="1:18" x14ac:dyDescent="0.2">
      <c r="A366" s="2">
        <v>42779</v>
      </c>
      <c r="B366" t="s">
        <v>7</v>
      </c>
      <c r="C366" t="s">
        <v>8</v>
      </c>
      <c r="D366" t="s">
        <v>21</v>
      </c>
      <c r="E366" t="s">
        <v>22</v>
      </c>
      <c r="F366" t="s">
        <v>15</v>
      </c>
      <c r="G366">
        <v>1</v>
      </c>
      <c r="H366">
        <v>3.1960000000000002</v>
      </c>
      <c r="I366">
        <v>2.73</v>
      </c>
      <c r="J366">
        <v>2.15</v>
      </c>
      <c r="K366">
        <v>275.95299999999997</v>
      </c>
      <c r="L366">
        <v>250.477</v>
      </c>
      <c r="M366">
        <v>172.67699999999999</v>
      </c>
      <c r="N366">
        <v>86.343241551939911</v>
      </c>
      <c r="O366">
        <v>91.749816849816852</v>
      </c>
      <c r="P366">
        <v>80.314883720930226</v>
      </c>
      <c r="Q366">
        <v>86.135980707562339</v>
      </c>
      <c r="R366">
        <v>233.03566666666666</v>
      </c>
    </row>
    <row r="367" spans="1:18" x14ac:dyDescent="0.2">
      <c r="A367" s="2">
        <v>42779</v>
      </c>
      <c r="B367" t="s">
        <v>7</v>
      </c>
      <c r="C367" t="s">
        <v>8</v>
      </c>
      <c r="D367" t="s">
        <v>21</v>
      </c>
      <c r="E367" t="s">
        <v>22</v>
      </c>
      <c r="F367" t="s">
        <v>15</v>
      </c>
      <c r="G367">
        <v>2</v>
      </c>
      <c r="H367">
        <v>2.0579999999999998</v>
      </c>
      <c r="I367">
        <v>2.2440000000000002</v>
      </c>
      <c r="J367">
        <v>1.304</v>
      </c>
      <c r="K367">
        <v>228.51300000000001</v>
      </c>
      <c r="L367">
        <v>241.73699999999999</v>
      </c>
      <c r="M367">
        <v>155.255</v>
      </c>
      <c r="N367">
        <v>111.03644314868806</v>
      </c>
      <c r="O367">
        <v>107.725935828877</v>
      </c>
      <c r="P367">
        <v>119.06058282208588</v>
      </c>
      <c r="Q367">
        <v>112.60765393321697</v>
      </c>
      <c r="R367">
        <v>208.50166666666667</v>
      </c>
    </row>
    <row r="368" spans="1:18" x14ac:dyDescent="0.2">
      <c r="A368" s="2">
        <v>42779</v>
      </c>
      <c r="B368" t="s">
        <v>7</v>
      </c>
      <c r="C368" t="s">
        <v>8</v>
      </c>
      <c r="D368" t="s">
        <v>21</v>
      </c>
      <c r="E368" t="s">
        <v>22</v>
      </c>
      <c r="F368" t="s">
        <v>15</v>
      </c>
      <c r="G368">
        <v>3</v>
      </c>
      <c r="H368">
        <v>3.3820000000000001</v>
      </c>
      <c r="I368">
        <v>1.59</v>
      </c>
      <c r="J368">
        <v>1.8080000000000001</v>
      </c>
      <c r="K368">
        <v>438.291</v>
      </c>
      <c r="L368">
        <v>230.62700000000001</v>
      </c>
      <c r="M368">
        <v>277.666</v>
      </c>
      <c r="N368">
        <v>129.59520993494974</v>
      </c>
      <c r="O368">
        <v>145.04842767295597</v>
      </c>
      <c r="P368">
        <v>153.57632743362831</v>
      </c>
      <c r="Q368">
        <v>142.73998834717801</v>
      </c>
      <c r="R368">
        <v>315.52800000000002</v>
      </c>
    </row>
    <row r="369" spans="1:18" x14ac:dyDescent="0.2">
      <c r="A369" s="2">
        <v>42779</v>
      </c>
      <c r="B369" t="s">
        <v>7</v>
      </c>
      <c r="C369" t="s">
        <v>8</v>
      </c>
      <c r="D369" t="s">
        <v>16</v>
      </c>
      <c r="E369" t="s">
        <v>17</v>
      </c>
      <c r="F369" t="s">
        <v>11</v>
      </c>
      <c r="G369">
        <v>1</v>
      </c>
      <c r="H369">
        <v>10.052</v>
      </c>
      <c r="I369">
        <v>8.4179999999999993</v>
      </c>
      <c r="J369">
        <v>6.6139999999999999</v>
      </c>
      <c r="K369">
        <f>765.767+396.536</f>
        <v>1162.3030000000001</v>
      </c>
      <c r="L369">
        <f>319.993+336.444+339.814</f>
        <v>996.25099999999998</v>
      </c>
      <c r="M369">
        <v>649.18299999999999</v>
      </c>
      <c r="N369">
        <v>115.6290290489455</v>
      </c>
      <c r="O369">
        <v>118.34770729389405</v>
      </c>
      <c r="P369">
        <v>98.152857574841249</v>
      </c>
      <c r="Q369">
        <v>110.70986463922695</v>
      </c>
      <c r="R369">
        <v>935.91233333333332</v>
      </c>
    </row>
    <row r="370" spans="1:18" x14ac:dyDescent="0.2">
      <c r="A370" s="2">
        <v>42779</v>
      </c>
      <c r="B370" t="s">
        <v>7</v>
      </c>
      <c r="C370" t="s">
        <v>8</v>
      </c>
      <c r="D370" t="s">
        <v>16</v>
      </c>
      <c r="E370" t="s">
        <v>17</v>
      </c>
      <c r="F370" t="s">
        <v>11</v>
      </c>
      <c r="G370">
        <v>2</v>
      </c>
      <c r="H370">
        <v>15.788</v>
      </c>
      <c r="I370">
        <v>13.666</v>
      </c>
      <c r="J370">
        <v>10.984</v>
      </c>
      <c r="K370">
        <v>1383.3330000000001</v>
      </c>
      <c r="L370">
        <f>737.721+375.029</f>
        <v>1112.75</v>
      </c>
      <c r="M370">
        <f>289.091+577.039</f>
        <v>866.13</v>
      </c>
      <c r="N370">
        <v>87.619267798327854</v>
      </c>
      <c r="O370">
        <v>81.424703644080196</v>
      </c>
      <c r="P370">
        <v>78.853787327021124</v>
      </c>
      <c r="Q370">
        <v>82.632586256476387</v>
      </c>
      <c r="R370">
        <v>1120.7376666666667</v>
      </c>
    </row>
    <row r="371" spans="1:18" x14ac:dyDescent="0.2">
      <c r="A371" s="2">
        <v>42779</v>
      </c>
      <c r="B371" t="s">
        <v>7</v>
      </c>
      <c r="C371" t="s">
        <v>8</v>
      </c>
      <c r="D371" t="s">
        <v>16</v>
      </c>
      <c r="E371" t="s">
        <v>17</v>
      </c>
      <c r="F371" t="s">
        <v>11</v>
      </c>
      <c r="G371">
        <v>3</v>
      </c>
      <c r="H371">
        <v>12.532</v>
      </c>
      <c r="I371">
        <v>10.53</v>
      </c>
      <c r="J371">
        <v>12.398</v>
      </c>
      <c r="K371">
        <f>857.275+370.66</f>
        <v>1227.9349999999999</v>
      </c>
      <c r="L371">
        <f>599.744+315.395</f>
        <v>915.13900000000001</v>
      </c>
      <c r="M371">
        <f>410.73+442.432+454.342</f>
        <v>1307.5039999999999</v>
      </c>
      <c r="N371">
        <v>97.983961059687189</v>
      </c>
      <c r="O371">
        <v>86.907787274453952</v>
      </c>
      <c r="P371">
        <v>105.46088078722374</v>
      </c>
      <c r="Q371">
        <v>96.784209707121633</v>
      </c>
      <c r="R371">
        <v>1150.1926666666666</v>
      </c>
    </row>
    <row r="372" spans="1:18" x14ac:dyDescent="0.2">
      <c r="A372" s="2">
        <v>42779</v>
      </c>
      <c r="B372" t="s">
        <v>7</v>
      </c>
      <c r="C372" t="s">
        <v>8</v>
      </c>
      <c r="D372" t="s">
        <v>16</v>
      </c>
      <c r="E372" t="s">
        <v>17</v>
      </c>
      <c r="F372" t="s">
        <v>12</v>
      </c>
      <c r="G372">
        <v>1</v>
      </c>
      <c r="H372">
        <v>15.19</v>
      </c>
      <c r="I372">
        <v>14.582000000000001</v>
      </c>
      <c r="J372">
        <v>14.773999999999999</v>
      </c>
      <c r="K372">
        <v>963.37800000000004</v>
      </c>
      <c r="L372">
        <v>961.75</v>
      </c>
      <c r="M372">
        <v>1018.129</v>
      </c>
      <c r="N372">
        <v>63.4218564845293</v>
      </c>
      <c r="O372">
        <v>65.954601563571529</v>
      </c>
      <c r="P372">
        <v>68.913564369838909</v>
      </c>
      <c r="Q372">
        <v>66.096674139313237</v>
      </c>
      <c r="R372">
        <v>981.08566666666673</v>
      </c>
    </row>
    <row r="373" spans="1:18" x14ac:dyDescent="0.2">
      <c r="A373" s="2">
        <v>42779</v>
      </c>
      <c r="B373" t="s">
        <v>7</v>
      </c>
      <c r="C373" t="s">
        <v>8</v>
      </c>
      <c r="D373" t="s">
        <v>16</v>
      </c>
      <c r="E373" t="s">
        <v>17</v>
      </c>
      <c r="F373" t="s">
        <v>12</v>
      </c>
      <c r="G373">
        <v>2</v>
      </c>
      <c r="H373">
        <v>19.37</v>
      </c>
      <c r="I373">
        <v>19.422000000000001</v>
      </c>
      <c r="J373">
        <v>13.196</v>
      </c>
      <c r="K373">
        <v>1389.3019999999999</v>
      </c>
      <c r="L373">
        <v>1348.1469999999999</v>
      </c>
      <c r="M373">
        <v>948.327</v>
      </c>
      <c r="N373">
        <v>71.724419204956106</v>
      </c>
      <c r="O373">
        <v>69.413397178457416</v>
      </c>
      <c r="P373">
        <v>71.864731736889965</v>
      </c>
      <c r="Q373">
        <v>71.000849373434491</v>
      </c>
      <c r="R373">
        <v>1228.5919999999999</v>
      </c>
    </row>
    <row r="374" spans="1:18" x14ac:dyDescent="0.2">
      <c r="A374" s="2">
        <v>42779</v>
      </c>
      <c r="B374" t="s">
        <v>7</v>
      </c>
      <c r="C374" t="s">
        <v>8</v>
      </c>
      <c r="D374" t="s">
        <v>16</v>
      </c>
      <c r="E374" t="s">
        <v>17</v>
      </c>
      <c r="F374" t="s">
        <v>12</v>
      </c>
      <c r="G374">
        <v>3</v>
      </c>
      <c r="H374">
        <v>12.01</v>
      </c>
      <c r="I374">
        <v>7.9160000000000004</v>
      </c>
      <c r="J374">
        <v>12.95</v>
      </c>
      <c r="K374">
        <v>894.34699999999998</v>
      </c>
      <c r="L374">
        <v>656.52300000000002</v>
      </c>
      <c r="M374">
        <v>1012.588</v>
      </c>
      <c r="N374">
        <v>74.466860949208993</v>
      </c>
      <c r="O374">
        <v>82.936205154118241</v>
      </c>
      <c r="P374">
        <v>78.192123552123547</v>
      </c>
      <c r="Q374">
        <v>78.531729885150256</v>
      </c>
      <c r="R374">
        <v>854.48599999999988</v>
      </c>
    </row>
    <row r="375" spans="1:18" x14ac:dyDescent="0.2">
      <c r="A375" s="2">
        <v>42779</v>
      </c>
      <c r="B375" t="s">
        <v>7</v>
      </c>
      <c r="C375" t="s">
        <v>8</v>
      </c>
      <c r="D375" t="s">
        <v>16</v>
      </c>
      <c r="E375" t="s">
        <v>17</v>
      </c>
      <c r="F375" t="s">
        <v>13</v>
      </c>
      <c r="G375">
        <v>1</v>
      </c>
      <c r="H375">
        <v>3.4119999999999999</v>
      </c>
      <c r="I375">
        <v>3.544</v>
      </c>
      <c r="J375">
        <v>2.9540000000000002</v>
      </c>
      <c r="K375">
        <v>145.773</v>
      </c>
      <c r="L375">
        <v>139.661</v>
      </c>
      <c r="M375">
        <v>134.178</v>
      </c>
      <c r="N375">
        <v>42.723622508792495</v>
      </c>
      <c r="O375">
        <v>39.407731376975171</v>
      </c>
      <c r="P375">
        <v>45.422477995937705</v>
      </c>
      <c r="Q375">
        <v>42.517943960568459</v>
      </c>
      <c r="R375">
        <v>139.87066666666666</v>
      </c>
    </row>
    <row r="376" spans="1:18" x14ac:dyDescent="0.2">
      <c r="A376" s="2">
        <v>42779</v>
      </c>
      <c r="B376" t="s">
        <v>7</v>
      </c>
      <c r="C376" t="s">
        <v>8</v>
      </c>
      <c r="D376" t="s">
        <v>16</v>
      </c>
      <c r="E376" t="s">
        <v>17</v>
      </c>
      <c r="F376" t="s">
        <v>13</v>
      </c>
      <c r="G376">
        <v>2</v>
      </c>
      <c r="H376">
        <v>3.8340000000000001</v>
      </c>
      <c r="I376">
        <v>3.3940000000000001</v>
      </c>
      <c r="J376">
        <v>3.3380000000000001</v>
      </c>
      <c r="K376">
        <v>172.27799999999999</v>
      </c>
      <c r="L376">
        <v>142.60300000000001</v>
      </c>
      <c r="M376">
        <v>143.11699999999999</v>
      </c>
      <c r="N376">
        <v>44.93427230046948</v>
      </c>
      <c r="O376">
        <v>42.016205067766649</v>
      </c>
      <c r="P376">
        <v>42.875074895146788</v>
      </c>
      <c r="Q376">
        <v>43.275184087794308</v>
      </c>
      <c r="R376">
        <v>152.66599999999997</v>
      </c>
    </row>
    <row r="377" spans="1:18" x14ac:dyDescent="0.2">
      <c r="A377" s="2">
        <v>42779</v>
      </c>
      <c r="B377" t="s">
        <v>7</v>
      </c>
      <c r="C377" t="s">
        <v>8</v>
      </c>
      <c r="D377" t="s">
        <v>16</v>
      </c>
      <c r="E377" t="s">
        <v>17</v>
      </c>
      <c r="F377" t="s">
        <v>13</v>
      </c>
      <c r="G377">
        <v>3</v>
      </c>
      <c r="H377">
        <v>2.9279999999999999</v>
      </c>
      <c r="I377">
        <v>3.4660000000000002</v>
      </c>
      <c r="J377">
        <v>3.0840000000000001</v>
      </c>
      <c r="K377">
        <v>137.834</v>
      </c>
      <c r="L377">
        <v>169.70699999999999</v>
      </c>
      <c r="M377">
        <v>149.74299999999999</v>
      </c>
      <c r="N377">
        <v>47.074453551912569</v>
      </c>
      <c r="O377">
        <v>48.963358338141944</v>
      </c>
      <c r="P377">
        <v>48.554798962386506</v>
      </c>
      <c r="Q377">
        <v>48.197536950813678</v>
      </c>
      <c r="R377">
        <v>152.428</v>
      </c>
    </row>
    <row r="378" spans="1:18" x14ac:dyDescent="0.2">
      <c r="A378" s="2">
        <v>42779</v>
      </c>
      <c r="B378" t="s">
        <v>7</v>
      </c>
      <c r="C378" t="s">
        <v>8</v>
      </c>
      <c r="D378" t="s">
        <v>16</v>
      </c>
      <c r="E378" t="s">
        <v>17</v>
      </c>
      <c r="F378" t="s">
        <v>14</v>
      </c>
      <c r="G378">
        <v>1</v>
      </c>
      <c r="H378">
        <v>25.832000000000001</v>
      </c>
      <c r="I378">
        <v>17.71</v>
      </c>
      <c r="J378">
        <v>21.314</v>
      </c>
      <c r="K378">
        <v>1646.9760000000001</v>
      </c>
      <c r="L378">
        <v>1380.192</v>
      </c>
      <c r="M378">
        <v>1794.463</v>
      </c>
      <c r="N378">
        <v>63.757200371632088</v>
      </c>
      <c r="O378">
        <v>77.932919254658387</v>
      </c>
      <c r="P378">
        <v>84.191751900159517</v>
      </c>
      <c r="Q378">
        <v>75.293957175483328</v>
      </c>
      <c r="R378">
        <v>1607.2103333333334</v>
      </c>
    </row>
    <row r="379" spans="1:18" x14ac:dyDescent="0.2">
      <c r="A379" s="2">
        <v>42779</v>
      </c>
      <c r="B379" t="s">
        <v>7</v>
      </c>
      <c r="C379" t="s">
        <v>8</v>
      </c>
      <c r="D379" t="s">
        <v>16</v>
      </c>
      <c r="E379" t="s">
        <v>17</v>
      </c>
      <c r="F379" t="s">
        <v>14</v>
      </c>
      <c r="G379">
        <v>2</v>
      </c>
      <c r="H379">
        <v>35.520000000000003</v>
      </c>
      <c r="I379">
        <v>25.876000000000001</v>
      </c>
      <c r="J379">
        <v>26.838000000000001</v>
      </c>
      <c r="K379">
        <v>2646.712</v>
      </c>
      <c r="L379">
        <v>2012.095</v>
      </c>
      <c r="M379">
        <v>2047.425</v>
      </c>
      <c r="N379">
        <v>74.51328828828828</v>
      </c>
      <c r="O379">
        <v>77.759120420466843</v>
      </c>
      <c r="P379">
        <v>76.2882852671585</v>
      </c>
      <c r="Q379">
        <v>76.186897991971207</v>
      </c>
      <c r="R379">
        <v>2235.4106666666667</v>
      </c>
    </row>
    <row r="380" spans="1:18" x14ac:dyDescent="0.2">
      <c r="A380" s="2">
        <v>42779</v>
      </c>
      <c r="B380" t="s">
        <v>7</v>
      </c>
      <c r="C380" t="s">
        <v>8</v>
      </c>
      <c r="D380" t="s">
        <v>16</v>
      </c>
      <c r="E380" t="s">
        <v>17</v>
      </c>
      <c r="F380" t="s">
        <v>14</v>
      </c>
      <c r="G380">
        <v>3</v>
      </c>
      <c r="H380">
        <v>46.79</v>
      </c>
      <c r="I380">
        <v>48.898000000000003</v>
      </c>
      <c r="J380">
        <v>43.158000000000001</v>
      </c>
      <c r="K380">
        <v>3039.5630000000001</v>
      </c>
      <c r="L380">
        <v>2883.3649999999998</v>
      </c>
      <c r="M380">
        <v>2862.2869999999998</v>
      </c>
      <c r="N380">
        <v>64.961808078649284</v>
      </c>
      <c r="O380">
        <v>58.966931162828736</v>
      </c>
      <c r="P380">
        <v>66.321122387506364</v>
      </c>
      <c r="Q380">
        <v>63.416620542994792</v>
      </c>
      <c r="R380">
        <v>2928.4050000000002</v>
      </c>
    </row>
    <row r="381" spans="1:18" x14ac:dyDescent="0.2">
      <c r="A381" s="2">
        <v>42779</v>
      </c>
      <c r="B381" t="s">
        <v>7</v>
      </c>
      <c r="C381" t="s">
        <v>8</v>
      </c>
      <c r="D381" t="s">
        <v>16</v>
      </c>
      <c r="E381" t="s">
        <v>17</v>
      </c>
      <c r="F381" t="s">
        <v>15</v>
      </c>
      <c r="G381">
        <v>1</v>
      </c>
      <c r="H381">
        <v>6.6280000000000001</v>
      </c>
      <c r="I381">
        <v>5.86</v>
      </c>
      <c r="J381">
        <v>4.6619999999999999</v>
      </c>
      <c r="K381">
        <v>462.56799999999998</v>
      </c>
      <c r="L381">
        <v>415.27100000000002</v>
      </c>
      <c r="M381">
        <v>360.34899999999999</v>
      </c>
      <c r="N381">
        <v>69.789981894990945</v>
      </c>
      <c r="O381">
        <v>70.865358361774739</v>
      </c>
      <c r="P381">
        <v>77.294937794937795</v>
      </c>
      <c r="Q381">
        <v>72.65009268390115</v>
      </c>
      <c r="R381">
        <v>412.72933333333327</v>
      </c>
    </row>
    <row r="382" spans="1:18" x14ac:dyDescent="0.2">
      <c r="A382" s="2">
        <v>42779</v>
      </c>
      <c r="B382" t="s">
        <v>7</v>
      </c>
      <c r="C382" t="s">
        <v>8</v>
      </c>
      <c r="D382" t="s">
        <v>16</v>
      </c>
      <c r="E382" t="s">
        <v>17</v>
      </c>
      <c r="F382" t="s">
        <v>15</v>
      </c>
      <c r="G382">
        <v>2</v>
      </c>
      <c r="H382">
        <v>3.79</v>
      </c>
      <c r="I382">
        <v>3.532</v>
      </c>
      <c r="J382">
        <v>4.3419999999999996</v>
      </c>
      <c r="K382">
        <v>264.41399999999999</v>
      </c>
      <c r="L382">
        <v>285.29199999999997</v>
      </c>
      <c r="M382">
        <v>310.22500000000002</v>
      </c>
      <c r="N382">
        <v>69.766226912928758</v>
      </c>
      <c r="O382">
        <v>80.773499433748583</v>
      </c>
      <c r="P382">
        <v>71.447489636112408</v>
      </c>
      <c r="Q382">
        <v>73.995738660929916</v>
      </c>
      <c r="R382">
        <v>286.64366666666666</v>
      </c>
    </row>
    <row r="383" spans="1:18" x14ac:dyDescent="0.2">
      <c r="A383" s="2">
        <v>42779</v>
      </c>
      <c r="B383" t="s">
        <v>7</v>
      </c>
      <c r="C383" t="s">
        <v>8</v>
      </c>
      <c r="D383" t="s">
        <v>16</v>
      </c>
      <c r="E383" t="s">
        <v>17</v>
      </c>
      <c r="F383" t="s">
        <v>15</v>
      </c>
      <c r="G383">
        <v>3</v>
      </c>
      <c r="H383">
        <v>2.8820000000000001</v>
      </c>
      <c r="I383">
        <v>3.1160000000000001</v>
      </c>
      <c r="J383">
        <v>3.5720000000000001</v>
      </c>
      <c r="K383">
        <v>326.476</v>
      </c>
      <c r="L383">
        <v>294.63099999999997</v>
      </c>
      <c r="M383">
        <v>317.25099999999998</v>
      </c>
      <c r="N383">
        <v>113.28105482303955</v>
      </c>
      <c r="O383">
        <v>94.554236200256724</v>
      </c>
      <c r="P383">
        <v>88.816069428891367</v>
      </c>
      <c r="Q383">
        <v>98.883786817395887</v>
      </c>
      <c r="R383">
        <v>312.786</v>
      </c>
    </row>
    <row r="384" spans="1:18" x14ac:dyDescent="0.2">
      <c r="A384" s="2">
        <v>42779</v>
      </c>
      <c r="B384" t="s">
        <v>7</v>
      </c>
      <c r="C384" t="s">
        <v>8</v>
      </c>
      <c r="D384" t="s">
        <v>20</v>
      </c>
      <c r="E384" t="s">
        <v>23</v>
      </c>
      <c r="F384" t="s">
        <v>11</v>
      </c>
      <c r="G384">
        <v>1</v>
      </c>
      <c r="H384">
        <v>7.8959999999999999</v>
      </c>
      <c r="I384">
        <v>8.3360000000000003</v>
      </c>
      <c r="J384">
        <v>10.006</v>
      </c>
      <c r="K384">
        <f>244.45+252.476+237.881</f>
        <v>734.80700000000002</v>
      </c>
      <c r="L384">
        <f>270.241+251.876+258.502</f>
        <v>780.61899999999991</v>
      </c>
      <c r="M384">
        <f>583.779+280.865</f>
        <v>864.64400000000001</v>
      </c>
      <c r="N384">
        <v>93.060663627152991</v>
      </c>
      <c r="O384">
        <v>93.644313819577718</v>
      </c>
      <c r="P384">
        <v>86.412552468518882</v>
      </c>
      <c r="Q384">
        <v>91.039176638416521</v>
      </c>
      <c r="R384">
        <v>793.35666666666657</v>
      </c>
    </row>
    <row r="385" spans="1:18" x14ac:dyDescent="0.2">
      <c r="A385" s="2">
        <v>42779</v>
      </c>
      <c r="B385" t="s">
        <v>7</v>
      </c>
      <c r="C385" t="s">
        <v>8</v>
      </c>
      <c r="D385" t="s">
        <v>20</v>
      </c>
      <c r="E385" t="s">
        <v>23</v>
      </c>
      <c r="F385" t="s">
        <v>11</v>
      </c>
      <c r="G385">
        <v>2</v>
      </c>
      <c r="H385">
        <v>4.1040000000000001</v>
      </c>
      <c r="I385">
        <v>3.4740000000000002</v>
      </c>
      <c r="J385">
        <v>4.5220000000000002</v>
      </c>
      <c r="K385">
        <f>174.077+171.849+188.157</f>
        <v>534.08299999999997</v>
      </c>
      <c r="L385">
        <f>125.124+256.103</f>
        <v>381.22699999999998</v>
      </c>
      <c r="M385">
        <f>416.042+199.096</f>
        <v>615.13799999999992</v>
      </c>
      <c r="N385">
        <v>130.13718323586744</v>
      </c>
      <c r="O385">
        <v>109.73719055843407</v>
      </c>
      <c r="P385">
        <v>136.03228659885005</v>
      </c>
      <c r="Q385">
        <v>125.30222013105053</v>
      </c>
      <c r="R385">
        <v>510.14933333333329</v>
      </c>
    </row>
    <row r="386" spans="1:18" x14ac:dyDescent="0.2">
      <c r="A386" s="2">
        <v>42779</v>
      </c>
      <c r="B386" t="s">
        <v>7</v>
      </c>
      <c r="C386" t="s">
        <v>8</v>
      </c>
      <c r="D386" t="s">
        <v>20</v>
      </c>
      <c r="E386" t="s">
        <v>23</v>
      </c>
      <c r="F386" t="s">
        <v>11</v>
      </c>
      <c r="G386">
        <v>3</v>
      </c>
      <c r="H386">
        <v>5.282</v>
      </c>
      <c r="I386">
        <v>8.0640000000000001</v>
      </c>
      <c r="J386">
        <v>6.702</v>
      </c>
      <c r="K386">
        <f>155.027+177.39+23.905+204.38</f>
        <v>560.702</v>
      </c>
      <c r="L386">
        <v>751.34400000000005</v>
      </c>
      <c r="M386">
        <v>623.87800000000004</v>
      </c>
      <c r="N386">
        <v>106.15335100340779</v>
      </c>
      <c r="O386">
        <v>93.172619047619051</v>
      </c>
      <c r="P386">
        <v>93.088331841241427</v>
      </c>
      <c r="Q386">
        <v>97.471433964089428</v>
      </c>
      <c r="R386">
        <v>645.30799999999999</v>
      </c>
    </row>
    <row r="387" spans="1:18" x14ac:dyDescent="0.2">
      <c r="A387" s="2">
        <v>42779</v>
      </c>
      <c r="B387" t="s">
        <v>7</v>
      </c>
      <c r="C387" t="s">
        <v>8</v>
      </c>
      <c r="D387" t="s">
        <v>20</v>
      </c>
      <c r="E387" t="s">
        <v>23</v>
      </c>
      <c r="F387" t="s">
        <v>12</v>
      </c>
      <c r="G387">
        <v>1</v>
      </c>
      <c r="H387">
        <v>29.327999999999999</v>
      </c>
      <c r="I387">
        <v>33.770000000000003</v>
      </c>
      <c r="J387">
        <v>32.44</v>
      </c>
      <c r="K387">
        <v>2200.0239999999999</v>
      </c>
      <c r="L387">
        <v>2374.9009999999998</v>
      </c>
      <c r="M387">
        <v>2071.7869999999998</v>
      </c>
      <c r="N387">
        <v>75.014457174031634</v>
      </c>
      <c r="O387">
        <v>70.325762511104514</v>
      </c>
      <c r="P387">
        <v>63.86519728729963</v>
      </c>
      <c r="Q387">
        <v>69.735138990811933</v>
      </c>
      <c r="R387">
        <v>2215.5706666666665</v>
      </c>
    </row>
    <row r="388" spans="1:18" x14ac:dyDescent="0.2">
      <c r="A388" s="2">
        <v>42779</v>
      </c>
      <c r="B388" t="s">
        <v>7</v>
      </c>
      <c r="C388" t="s">
        <v>8</v>
      </c>
      <c r="D388" t="s">
        <v>20</v>
      </c>
      <c r="E388" t="s">
        <v>23</v>
      </c>
      <c r="F388" t="s">
        <v>12</v>
      </c>
      <c r="G388">
        <v>2</v>
      </c>
      <c r="H388">
        <v>17.904</v>
      </c>
      <c r="I388">
        <v>20.495999999999999</v>
      </c>
      <c r="J388">
        <v>22.638000000000002</v>
      </c>
      <c r="K388">
        <v>1245.7280000000001</v>
      </c>
      <c r="L388">
        <v>1304.932</v>
      </c>
      <c r="M388">
        <v>1801.0319999999999</v>
      </c>
      <c r="N388">
        <v>69.578194816800718</v>
      </c>
      <c r="O388">
        <v>63.667642466822798</v>
      </c>
      <c r="P388">
        <v>79.557911476278818</v>
      </c>
      <c r="Q388">
        <v>70.934582919967454</v>
      </c>
      <c r="R388">
        <v>1450.5640000000001</v>
      </c>
    </row>
    <row r="389" spans="1:18" x14ac:dyDescent="0.2">
      <c r="A389" s="2">
        <v>42779</v>
      </c>
      <c r="B389" t="s">
        <v>7</v>
      </c>
      <c r="C389" t="s">
        <v>8</v>
      </c>
      <c r="D389" t="s">
        <v>20</v>
      </c>
      <c r="E389" t="s">
        <v>23</v>
      </c>
      <c r="F389" t="s">
        <v>12</v>
      </c>
      <c r="G389">
        <v>3</v>
      </c>
      <c r="H389">
        <v>12.022</v>
      </c>
      <c r="I389">
        <v>12.125999999999999</v>
      </c>
      <c r="J389">
        <v>18.417999999999999</v>
      </c>
      <c r="K389">
        <v>888.52099999999996</v>
      </c>
      <c r="L389">
        <v>846.93600000000004</v>
      </c>
      <c r="M389">
        <v>1372.8230000000001</v>
      </c>
      <c r="N389">
        <v>73.9079188155049</v>
      </c>
      <c r="O389">
        <v>69.84463137060861</v>
      </c>
      <c r="P389">
        <v>74.537028993376055</v>
      </c>
      <c r="Q389">
        <v>72.76319305982986</v>
      </c>
      <c r="R389">
        <v>1036.0933333333332</v>
      </c>
    </row>
    <row r="390" spans="1:18" x14ac:dyDescent="0.2">
      <c r="A390" s="2">
        <v>42779</v>
      </c>
      <c r="B390" t="s">
        <v>7</v>
      </c>
      <c r="C390" t="s">
        <v>8</v>
      </c>
      <c r="D390" t="s">
        <v>20</v>
      </c>
      <c r="E390" t="s">
        <v>23</v>
      </c>
      <c r="F390" t="s">
        <v>14</v>
      </c>
      <c r="G390">
        <v>1</v>
      </c>
      <c r="H390">
        <v>52.54</v>
      </c>
      <c r="I390">
        <v>43.92</v>
      </c>
      <c r="J390">
        <v>30.99</v>
      </c>
      <c r="K390">
        <v>4044.0970000000002</v>
      </c>
      <c r="L390">
        <v>3387.0889999999999</v>
      </c>
      <c r="M390">
        <v>2644.1129999999998</v>
      </c>
      <c r="N390">
        <v>76.97177388656263</v>
      </c>
      <c r="O390">
        <v>77.119512750455371</v>
      </c>
      <c r="P390">
        <v>85.321490803484991</v>
      </c>
      <c r="Q390">
        <v>79.80425914683434</v>
      </c>
      <c r="R390">
        <v>3358.4329999999995</v>
      </c>
    </row>
    <row r="391" spans="1:18" x14ac:dyDescent="0.2">
      <c r="A391" s="2">
        <v>42779</v>
      </c>
      <c r="B391" t="s">
        <v>7</v>
      </c>
      <c r="C391" t="s">
        <v>8</v>
      </c>
      <c r="D391" t="s">
        <v>20</v>
      </c>
      <c r="E391" t="s">
        <v>23</v>
      </c>
      <c r="F391" t="s">
        <v>14</v>
      </c>
      <c r="G391">
        <v>2</v>
      </c>
      <c r="H391">
        <v>65.418000000000006</v>
      </c>
      <c r="I391">
        <v>41.72</v>
      </c>
      <c r="J391">
        <v>75.358000000000004</v>
      </c>
      <c r="K391">
        <v>4796.6980000000003</v>
      </c>
      <c r="L391">
        <v>3474.9409999999998</v>
      </c>
      <c r="M391">
        <v>5174.5540000000001</v>
      </c>
      <c r="N391">
        <v>73.323825246873952</v>
      </c>
      <c r="O391">
        <v>83.291970278044104</v>
      </c>
      <c r="P391">
        <v>68.66628626025107</v>
      </c>
      <c r="Q391">
        <v>75.094027261723042</v>
      </c>
      <c r="R391">
        <v>4482.0643333333328</v>
      </c>
    </row>
    <row r="392" spans="1:18" x14ac:dyDescent="0.2">
      <c r="A392" s="2">
        <v>42779</v>
      </c>
      <c r="B392" t="s">
        <v>7</v>
      </c>
      <c r="C392" t="s">
        <v>8</v>
      </c>
      <c r="D392" t="s">
        <v>20</v>
      </c>
      <c r="E392" t="s">
        <v>23</v>
      </c>
      <c r="F392" t="s">
        <v>15</v>
      </c>
      <c r="G392">
        <v>1</v>
      </c>
      <c r="H392">
        <v>2.3220000000000001</v>
      </c>
      <c r="I392">
        <v>2.0499999999999998</v>
      </c>
      <c r="J392">
        <v>2.7839999999999998</v>
      </c>
      <c r="K392">
        <v>312.70999999999998</v>
      </c>
      <c r="L392">
        <v>308.76900000000001</v>
      </c>
      <c r="M392">
        <v>372.97300000000001</v>
      </c>
      <c r="N392">
        <v>134.67269595176572</v>
      </c>
      <c r="O392">
        <v>150.61902439024391</v>
      </c>
      <c r="P392">
        <v>133.97018678160921</v>
      </c>
      <c r="Q392">
        <v>139.75396904120626</v>
      </c>
      <c r="R392">
        <v>331.48399999999998</v>
      </c>
    </row>
    <row r="393" spans="1:18" x14ac:dyDescent="0.2">
      <c r="A393" s="2">
        <v>42779</v>
      </c>
      <c r="B393" t="s">
        <v>7</v>
      </c>
      <c r="C393" t="s">
        <v>8</v>
      </c>
      <c r="D393" t="s">
        <v>20</v>
      </c>
      <c r="E393" t="s">
        <v>23</v>
      </c>
      <c r="F393" t="s">
        <v>15</v>
      </c>
      <c r="G393">
        <v>2</v>
      </c>
      <c r="H393">
        <v>4.3479999999999999</v>
      </c>
      <c r="I393">
        <v>4.6900000000000004</v>
      </c>
      <c r="J393">
        <v>4.4400000000000004</v>
      </c>
      <c r="K393">
        <v>361.00599999999997</v>
      </c>
      <c r="L393">
        <v>401.56200000000001</v>
      </c>
      <c r="M393">
        <v>367.83199999999999</v>
      </c>
      <c r="N393">
        <v>83.028058877644895</v>
      </c>
      <c r="O393">
        <v>85.620895522388054</v>
      </c>
      <c r="P393">
        <v>82.84504504504504</v>
      </c>
      <c r="Q393">
        <v>83.83133314835932</v>
      </c>
      <c r="R393">
        <v>376.8</v>
      </c>
    </row>
    <row r="394" spans="1:18" x14ac:dyDescent="0.2">
      <c r="A394" s="2">
        <v>42779</v>
      </c>
      <c r="B394" t="s">
        <v>7</v>
      </c>
      <c r="C394" t="s">
        <v>8</v>
      </c>
      <c r="D394" t="s">
        <v>20</v>
      </c>
      <c r="E394" t="s">
        <v>23</v>
      </c>
      <c r="F394" t="s">
        <v>15</v>
      </c>
      <c r="G394">
        <v>3</v>
      </c>
      <c r="H394">
        <v>4.12</v>
      </c>
      <c r="I394">
        <v>3.54</v>
      </c>
      <c r="J394">
        <v>4.0759999999999996</v>
      </c>
      <c r="K394">
        <v>421.89699999999999</v>
      </c>
      <c r="L394">
        <v>325.56200000000001</v>
      </c>
      <c r="M394">
        <v>422.46899999999999</v>
      </c>
      <c r="N394">
        <v>102.40218446601941</v>
      </c>
      <c r="O394">
        <v>91.966666666666669</v>
      </c>
      <c r="P394">
        <v>103.64793915603533</v>
      </c>
      <c r="Q394">
        <v>99.33893009624046</v>
      </c>
      <c r="R394">
        <v>389.97600000000006</v>
      </c>
    </row>
    <row r="395" spans="1:18" x14ac:dyDescent="0.2">
      <c r="A395" s="2">
        <v>42779</v>
      </c>
      <c r="B395" t="s">
        <v>7</v>
      </c>
      <c r="C395" t="s">
        <v>8</v>
      </c>
      <c r="D395" t="s">
        <v>9</v>
      </c>
      <c r="E395" t="s">
        <v>10</v>
      </c>
      <c r="F395" t="s">
        <v>11</v>
      </c>
      <c r="G395">
        <v>1</v>
      </c>
      <c r="H395">
        <v>5.1459999999999999</v>
      </c>
      <c r="I395">
        <v>6.3680000000000003</v>
      </c>
      <c r="J395">
        <v>6.5039999999999996</v>
      </c>
      <c r="K395">
        <v>580.72299999999996</v>
      </c>
      <c r="L395">
        <v>711.95899999999995</v>
      </c>
      <c r="M395">
        <f>338.186+171.335</f>
        <v>509.52099999999996</v>
      </c>
      <c r="N395">
        <v>112.84939759036143</v>
      </c>
      <c r="O395">
        <v>111.80260678391959</v>
      </c>
      <c r="P395">
        <v>78.339637146371459</v>
      </c>
      <c r="Q395">
        <v>100.9972138402175</v>
      </c>
      <c r="R395">
        <v>600.73433333333321</v>
      </c>
    </row>
    <row r="396" spans="1:18" x14ac:dyDescent="0.2">
      <c r="A396" s="2">
        <v>42779</v>
      </c>
      <c r="B396" t="s">
        <v>7</v>
      </c>
      <c r="C396" t="s">
        <v>8</v>
      </c>
      <c r="D396" t="s">
        <v>9</v>
      </c>
      <c r="E396" t="s">
        <v>10</v>
      </c>
      <c r="F396" t="s">
        <v>11</v>
      </c>
      <c r="G396">
        <v>2</v>
      </c>
      <c r="H396">
        <v>12.385999999999999</v>
      </c>
      <c r="I396">
        <v>14.012</v>
      </c>
      <c r="J396">
        <v>11.694000000000001</v>
      </c>
      <c r="K396">
        <v>1017.386</v>
      </c>
      <c r="L396">
        <v>1247.1559999999999</v>
      </c>
      <c r="M396">
        <v>1199.431</v>
      </c>
      <c r="N396">
        <v>82.139996770547398</v>
      </c>
      <c r="O396">
        <v>89.006280331144723</v>
      </c>
      <c r="P396">
        <v>102.56806909526253</v>
      </c>
      <c r="Q396">
        <v>91.238115398984903</v>
      </c>
      <c r="R396">
        <v>1154.6576666666667</v>
      </c>
    </row>
    <row r="397" spans="1:18" x14ac:dyDescent="0.2">
      <c r="A397" s="2">
        <v>42779</v>
      </c>
      <c r="B397" t="s">
        <v>7</v>
      </c>
      <c r="C397" t="s">
        <v>8</v>
      </c>
      <c r="D397" t="s">
        <v>9</v>
      </c>
      <c r="E397" t="s">
        <v>10</v>
      </c>
      <c r="F397" t="s">
        <v>11</v>
      </c>
      <c r="G397">
        <v>3</v>
      </c>
      <c r="H397">
        <v>7.22</v>
      </c>
      <c r="I397">
        <v>5.98</v>
      </c>
      <c r="J397">
        <v>6.468</v>
      </c>
      <c r="K397">
        <v>590.14800000000002</v>
      </c>
      <c r="L397">
        <v>539.88099999999997</v>
      </c>
      <c r="M397">
        <f>469.308+234.911</f>
        <v>704.21900000000005</v>
      </c>
      <c r="N397">
        <v>81.737950138504161</v>
      </c>
      <c r="O397">
        <v>90.281103678929753</v>
      </c>
      <c r="P397">
        <v>108.8773964131107</v>
      </c>
      <c r="Q397">
        <v>93.63215007684822</v>
      </c>
      <c r="R397">
        <v>611.41600000000005</v>
      </c>
    </row>
    <row r="398" spans="1:18" x14ac:dyDescent="0.2">
      <c r="A398" s="2">
        <v>42779</v>
      </c>
      <c r="B398" t="s">
        <v>7</v>
      </c>
      <c r="C398" t="s">
        <v>8</v>
      </c>
      <c r="D398" t="s">
        <v>9</v>
      </c>
      <c r="E398" t="s">
        <v>10</v>
      </c>
      <c r="F398" t="s">
        <v>12</v>
      </c>
      <c r="G398">
        <v>1</v>
      </c>
      <c r="H398">
        <v>15.208</v>
      </c>
      <c r="I398">
        <v>18.71</v>
      </c>
      <c r="J398">
        <v>24.763999999999999</v>
      </c>
      <c r="K398">
        <v>1111.0650000000001</v>
      </c>
      <c r="L398">
        <v>1196.0039999999999</v>
      </c>
      <c r="M398">
        <v>1681.192</v>
      </c>
      <c r="N398">
        <v>73.057930036822725</v>
      </c>
      <c r="O398">
        <v>63.923249599144832</v>
      </c>
      <c r="P398">
        <v>67.888547892101442</v>
      </c>
      <c r="Q398">
        <v>68.289909176023002</v>
      </c>
      <c r="R398">
        <v>1329.4203333333332</v>
      </c>
    </row>
    <row r="399" spans="1:18" x14ac:dyDescent="0.2">
      <c r="A399" s="2">
        <v>42779</v>
      </c>
      <c r="B399" t="s">
        <v>7</v>
      </c>
      <c r="C399" t="s">
        <v>8</v>
      </c>
      <c r="D399" t="s">
        <v>9</v>
      </c>
      <c r="E399" t="s">
        <v>10</v>
      </c>
      <c r="F399" t="s">
        <v>12</v>
      </c>
      <c r="G399">
        <v>2</v>
      </c>
      <c r="H399">
        <v>18.116</v>
      </c>
      <c r="I399">
        <v>21.757999999999999</v>
      </c>
      <c r="J399">
        <v>28.981999999999999</v>
      </c>
      <c r="K399">
        <v>1300.0219999999999</v>
      </c>
      <c r="L399">
        <v>1614.931</v>
      </c>
      <c r="M399">
        <v>2190.056</v>
      </c>
      <c r="N399">
        <v>71.760984764848757</v>
      </c>
      <c r="O399">
        <v>74.22240095597023</v>
      </c>
      <c r="P399">
        <v>75.566075495134911</v>
      </c>
      <c r="Q399">
        <v>73.849820405317971</v>
      </c>
      <c r="R399">
        <v>1701.6696666666667</v>
      </c>
    </row>
    <row r="400" spans="1:18" x14ac:dyDescent="0.2">
      <c r="A400" s="2">
        <v>42779</v>
      </c>
      <c r="B400" t="s">
        <v>7</v>
      </c>
      <c r="C400" t="s">
        <v>8</v>
      </c>
      <c r="D400" t="s">
        <v>9</v>
      </c>
      <c r="E400" t="s">
        <v>10</v>
      </c>
      <c r="F400" t="s">
        <v>12</v>
      </c>
      <c r="G400">
        <v>3</v>
      </c>
      <c r="H400">
        <v>7.6879999999999997</v>
      </c>
      <c r="I400">
        <v>16.597999999999999</v>
      </c>
      <c r="J400">
        <v>25.154</v>
      </c>
      <c r="K400">
        <v>677.77200000000005</v>
      </c>
      <c r="L400">
        <v>1364.4259999999999</v>
      </c>
      <c r="M400">
        <v>1812.3989999999999</v>
      </c>
      <c r="N400">
        <v>88.159729448491163</v>
      </c>
      <c r="O400">
        <v>82.204241474876497</v>
      </c>
      <c r="P400">
        <v>72.052118947284725</v>
      </c>
      <c r="Q400">
        <v>80.805363290217471</v>
      </c>
      <c r="R400">
        <v>1284.8656666666666</v>
      </c>
    </row>
    <row r="401" spans="1:18" x14ac:dyDescent="0.2">
      <c r="A401" s="2">
        <v>42779</v>
      </c>
      <c r="B401" t="s">
        <v>7</v>
      </c>
      <c r="C401" t="s">
        <v>8</v>
      </c>
      <c r="D401" t="s">
        <v>9</v>
      </c>
      <c r="E401" t="s">
        <v>10</v>
      </c>
      <c r="F401" t="s">
        <v>13</v>
      </c>
      <c r="G401">
        <v>1</v>
      </c>
      <c r="H401">
        <v>4.53</v>
      </c>
      <c r="I401">
        <v>4.0940000000000003</v>
      </c>
      <c r="J401">
        <v>4.1559999999999997</v>
      </c>
      <c r="K401">
        <v>231.99799999999999</v>
      </c>
      <c r="L401">
        <v>250.334</v>
      </c>
      <c r="M401">
        <v>226.286</v>
      </c>
      <c r="N401">
        <v>51.213686534216329</v>
      </c>
      <c r="O401">
        <v>61.146555935515387</v>
      </c>
      <c r="P401">
        <v>54.448026948989416</v>
      </c>
      <c r="Q401">
        <v>55.602756472907039</v>
      </c>
      <c r="R401">
        <v>236.20599999999999</v>
      </c>
    </row>
    <row r="402" spans="1:18" x14ac:dyDescent="0.2">
      <c r="A402" s="2">
        <v>42779</v>
      </c>
      <c r="B402" t="s">
        <v>7</v>
      </c>
      <c r="C402" t="s">
        <v>8</v>
      </c>
      <c r="D402" t="s">
        <v>9</v>
      </c>
      <c r="E402" t="s">
        <v>10</v>
      </c>
      <c r="F402" t="s">
        <v>13</v>
      </c>
      <c r="G402">
        <v>2</v>
      </c>
      <c r="H402">
        <v>4.03</v>
      </c>
      <c r="I402">
        <v>3.786</v>
      </c>
      <c r="J402">
        <v>4.1340000000000003</v>
      </c>
      <c r="K402">
        <v>203.23699999999999</v>
      </c>
      <c r="L402">
        <v>223.51499999999999</v>
      </c>
      <c r="M402">
        <v>211.23400000000001</v>
      </c>
      <c r="N402">
        <v>50.431017369727044</v>
      </c>
      <c r="O402">
        <v>59.037242472266243</v>
      </c>
      <c r="P402">
        <v>51.096758587324622</v>
      </c>
      <c r="Q402">
        <v>53.521672809772639</v>
      </c>
      <c r="R402">
        <v>212.66200000000001</v>
      </c>
    </row>
    <row r="403" spans="1:18" x14ac:dyDescent="0.2">
      <c r="A403" s="2">
        <v>42779</v>
      </c>
      <c r="B403" t="s">
        <v>7</v>
      </c>
      <c r="C403" t="s">
        <v>8</v>
      </c>
      <c r="D403" t="s">
        <v>9</v>
      </c>
      <c r="E403" t="s">
        <v>10</v>
      </c>
      <c r="F403" t="s">
        <v>13</v>
      </c>
      <c r="G403">
        <v>3</v>
      </c>
      <c r="H403">
        <v>4.7140000000000004</v>
      </c>
      <c r="I403">
        <v>4.3659999999999997</v>
      </c>
      <c r="J403">
        <v>4.1260000000000003</v>
      </c>
      <c r="K403">
        <v>217.232</v>
      </c>
      <c r="L403">
        <v>203.523</v>
      </c>
      <c r="M403">
        <v>205.494</v>
      </c>
      <c r="N403">
        <v>46.082308018667796</v>
      </c>
      <c r="O403">
        <v>46.615437471369674</v>
      </c>
      <c r="P403">
        <v>49.804653417353364</v>
      </c>
      <c r="Q403">
        <v>47.500799635796945</v>
      </c>
      <c r="R403">
        <v>208.74966666666668</v>
      </c>
    </row>
    <row r="404" spans="1:18" x14ac:dyDescent="0.2">
      <c r="A404" s="2">
        <v>42779</v>
      </c>
      <c r="B404" t="s">
        <v>7</v>
      </c>
      <c r="C404" t="s">
        <v>8</v>
      </c>
      <c r="D404" t="s">
        <v>9</v>
      </c>
      <c r="E404" t="s">
        <v>10</v>
      </c>
      <c r="F404" t="s">
        <v>14</v>
      </c>
      <c r="G404">
        <v>1</v>
      </c>
      <c r="H404">
        <v>50.18</v>
      </c>
      <c r="I404">
        <v>63.47</v>
      </c>
      <c r="J404">
        <v>59.44</v>
      </c>
      <c r="K404">
        <v>3743.3249999999998</v>
      </c>
      <c r="L404">
        <v>4562.2439999999997</v>
      </c>
      <c r="M404">
        <v>3813.8980000000001</v>
      </c>
      <c r="N404">
        <v>74.597947389398158</v>
      </c>
      <c r="O404">
        <v>71.880321411690559</v>
      </c>
      <c r="P404">
        <v>64.163829071332444</v>
      </c>
      <c r="Q404">
        <v>70.214032624140387</v>
      </c>
      <c r="R404">
        <v>4039.8223333333335</v>
      </c>
    </row>
    <row r="405" spans="1:18" x14ac:dyDescent="0.2">
      <c r="A405" s="2">
        <v>42779</v>
      </c>
      <c r="B405" t="s">
        <v>7</v>
      </c>
      <c r="C405" t="s">
        <v>8</v>
      </c>
      <c r="D405" t="s">
        <v>9</v>
      </c>
      <c r="E405" t="s">
        <v>10</v>
      </c>
      <c r="F405" t="s">
        <v>14</v>
      </c>
      <c r="G405">
        <v>2</v>
      </c>
      <c r="H405">
        <v>22.74</v>
      </c>
      <c r="I405">
        <v>27.574000000000002</v>
      </c>
      <c r="J405">
        <v>32.683999999999997</v>
      </c>
      <c r="K405">
        <v>2106.7449999999999</v>
      </c>
      <c r="L405">
        <v>2231.9830000000002</v>
      </c>
      <c r="M405">
        <v>2501.1959999999999</v>
      </c>
      <c r="N405">
        <v>92.644898856640282</v>
      </c>
      <c r="O405">
        <v>80.945202001885832</v>
      </c>
      <c r="P405">
        <v>76.526618528943828</v>
      </c>
      <c r="Q405">
        <v>83.372239795823319</v>
      </c>
      <c r="R405">
        <v>2279.9746666666665</v>
      </c>
    </row>
    <row r="406" spans="1:18" x14ac:dyDescent="0.2">
      <c r="A406" s="2">
        <v>42779</v>
      </c>
      <c r="B406" t="s">
        <v>7</v>
      </c>
      <c r="C406" t="s">
        <v>8</v>
      </c>
      <c r="D406" t="s">
        <v>9</v>
      </c>
      <c r="E406" t="s">
        <v>10</v>
      </c>
      <c r="F406" t="s">
        <v>14</v>
      </c>
      <c r="G406">
        <v>3</v>
      </c>
      <c r="H406">
        <v>39.066000000000003</v>
      </c>
      <c r="I406">
        <v>34.99</v>
      </c>
      <c r="J406">
        <v>32.619999999999997</v>
      </c>
      <c r="K406">
        <v>3765.9169999999999</v>
      </c>
      <c r="L406">
        <v>2953.7669999999998</v>
      </c>
      <c r="M406">
        <v>2878.0239999999999</v>
      </c>
      <c r="N406">
        <v>96.398837864127373</v>
      </c>
      <c r="O406">
        <v>84.417462132037713</v>
      </c>
      <c r="P406">
        <v>88.228816676885344</v>
      </c>
      <c r="Q406">
        <v>89.681705557683472</v>
      </c>
      <c r="R406">
        <v>3199.2359999999994</v>
      </c>
    </row>
    <row r="407" spans="1:18" x14ac:dyDescent="0.2">
      <c r="A407" s="2">
        <v>42779</v>
      </c>
      <c r="B407" t="s">
        <v>92</v>
      </c>
      <c r="C407" t="s">
        <v>8</v>
      </c>
      <c r="D407" t="s">
        <v>97</v>
      </c>
      <c r="E407" t="s">
        <v>17</v>
      </c>
      <c r="F407" t="s">
        <v>93</v>
      </c>
      <c r="G407">
        <v>1</v>
      </c>
      <c r="H407">
        <v>21.905999999999999</v>
      </c>
      <c r="I407">
        <v>16.315999999999999</v>
      </c>
      <c r="J407">
        <v>21.271999999999998</v>
      </c>
      <c r="K407">
        <v>867.84299999999996</v>
      </c>
      <c r="L407">
        <v>939.01599999999996</v>
      </c>
      <c r="M407">
        <v>998.47900000000004</v>
      </c>
      <c r="N407">
        <v>39.61668036154478</v>
      </c>
      <c r="O407">
        <v>57.551850943858788</v>
      </c>
      <c r="P407">
        <v>46.938651748777744</v>
      </c>
      <c r="Q407">
        <v>48.035727684727107</v>
      </c>
      <c r="R407">
        <v>935.11266666666654</v>
      </c>
    </row>
    <row r="408" spans="1:18" x14ac:dyDescent="0.2">
      <c r="A408" s="2">
        <v>42779</v>
      </c>
      <c r="B408" t="s">
        <v>92</v>
      </c>
      <c r="C408" t="s">
        <v>8</v>
      </c>
      <c r="D408" t="s">
        <v>97</v>
      </c>
      <c r="E408" t="s">
        <v>17</v>
      </c>
      <c r="F408" t="s">
        <v>93</v>
      </c>
      <c r="G408">
        <v>2</v>
      </c>
      <c r="H408">
        <v>15.33</v>
      </c>
      <c r="I408">
        <v>18.277999999999999</v>
      </c>
      <c r="J408">
        <v>16.03</v>
      </c>
      <c r="K408">
        <v>769.30899999999997</v>
      </c>
      <c r="L408">
        <v>903.65800000000002</v>
      </c>
      <c r="M408">
        <v>747.08799999999997</v>
      </c>
      <c r="N408">
        <v>50.18323548597521</v>
      </c>
      <c r="O408">
        <v>49.439654229127918</v>
      </c>
      <c r="P408">
        <v>46.605614472863373</v>
      </c>
      <c r="Q408">
        <v>48.742834729322169</v>
      </c>
      <c r="R408">
        <v>806.68500000000006</v>
      </c>
    </row>
    <row r="409" spans="1:18" x14ac:dyDescent="0.2">
      <c r="A409" s="2">
        <v>42779</v>
      </c>
      <c r="B409" t="s">
        <v>92</v>
      </c>
      <c r="C409" t="s">
        <v>8</v>
      </c>
      <c r="D409" t="s">
        <v>97</v>
      </c>
      <c r="E409" t="s">
        <v>17</v>
      </c>
      <c r="F409" t="s">
        <v>93</v>
      </c>
      <c r="G409">
        <v>3</v>
      </c>
      <c r="H409">
        <v>14.311999999999999</v>
      </c>
      <c r="I409">
        <v>15.728</v>
      </c>
      <c r="J409">
        <v>13.058</v>
      </c>
      <c r="K409">
        <v>747.03099999999995</v>
      </c>
      <c r="L409">
        <v>753.82899999999995</v>
      </c>
      <c r="M409">
        <v>615.93799999999999</v>
      </c>
      <c r="N409">
        <v>52.196129122414753</v>
      </c>
      <c r="O409">
        <v>47.929107324516785</v>
      </c>
      <c r="P409">
        <v>47.169398070148567</v>
      </c>
      <c r="Q409">
        <v>49.098211505693371</v>
      </c>
      <c r="R409">
        <v>705.59933333333322</v>
      </c>
    </row>
    <row r="410" spans="1:18" x14ac:dyDescent="0.2">
      <c r="A410" s="2">
        <v>42779</v>
      </c>
      <c r="B410" t="s">
        <v>92</v>
      </c>
      <c r="C410" t="s">
        <v>8</v>
      </c>
      <c r="D410" t="s">
        <v>97</v>
      </c>
      <c r="E410" t="s">
        <v>17</v>
      </c>
      <c r="F410" t="s">
        <v>94</v>
      </c>
      <c r="G410">
        <v>1</v>
      </c>
      <c r="H410">
        <v>2.6280000000000001</v>
      </c>
      <c r="I410">
        <v>2.34</v>
      </c>
      <c r="J410">
        <v>1.002</v>
      </c>
      <c r="K410">
        <v>185.18700000000001</v>
      </c>
      <c r="L410">
        <v>190.899</v>
      </c>
      <c r="M410">
        <v>85.682000000000002</v>
      </c>
      <c r="N410">
        <v>70.466894977168948</v>
      </c>
      <c r="O410">
        <v>81.580769230769235</v>
      </c>
      <c r="P410">
        <v>85.510978043912175</v>
      </c>
      <c r="Q410">
        <v>79.186214083950119</v>
      </c>
      <c r="R410">
        <v>153.92266666666669</v>
      </c>
    </row>
    <row r="411" spans="1:18" x14ac:dyDescent="0.2">
      <c r="A411" s="2">
        <v>42779</v>
      </c>
      <c r="B411" t="s">
        <v>92</v>
      </c>
      <c r="C411" t="s">
        <v>8</v>
      </c>
      <c r="D411" t="s">
        <v>97</v>
      </c>
      <c r="E411" t="s">
        <v>17</v>
      </c>
      <c r="F411" t="s">
        <v>94</v>
      </c>
      <c r="G411">
        <v>2</v>
      </c>
      <c r="H411">
        <v>3.8159999999999998</v>
      </c>
      <c r="I411">
        <v>2.4700000000000002</v>
      </c>
      <c r="J411">
        <v>4.58</v>
      </c>
      <c r="K411">
        <v>273.46800000000002</v>
      </c>
      <c r="L411">
        <v>187.672</v>
      </c>
      <c r="M411">
        <v>303.25700000000001</v>
      </c>
      <c r="N411">
        <v>71.663522012578625</v>
      </c>
      <c r="O411">
        <v>75.980566801619432</v>
      </c>
      <c r="P411">
        <v>66.213318777292571</v>
      </c>
      <c r="Q411">
        <v>71.285802530496881</v>
      </c>
      <c r="R411">
        <v>254.79899999999998</v>
      </c>
    </row>
    <row r="412" spans="1:18" x14ac:dyDescent="0.2">
      <c r="A412" s="2">
        <v>42779</v>
      </c>
      <c r="B412" t="s">
        <v>92</v>
      </c>
      <c r="C412" t="s">
        <v>8</v>
      </c>
      <c r="D412" t="s">
        <v>97</v>
      </c>
      <c r="E412" t="s">
        <v>17</v>
      </c>
      <c r="F412" t="s">
        <v>94</v>
      </c>
      <c r="G412">
        <v>3</v>
      </c>
      <c r="H412">
        <v>4.7160000000000002</v>
      </c>
      <c r="I412">
        <v>4.4859999999999998</v>
      </c>
      <c r="J412">
        <v>4.1879999999999997</v>
      </c>
      <c r="K412">
        <v>298.887</v>
      </c>
      <c r="L412">
        <v>317.27999999999997</v>
      </c>
      <c r="M412">
        <v>280.23700000000002</v>
      </c>
      <c r="N412">
        <v>63.377226463104321</v>
      </c>
      <c r="O412">
        <v>70.72670530539456</v>
      </c>
      <c r="P412">
        <v>66.914278892072602</v>
      </c>
      <c r="Q412">
        <v>67.006070220190495</v>
      </c>
      <c r="R412">
        <v>298.80133333333333</v>
      </c>
    </row>
    <row r="413" spans="1:18" x14ac:dyDescent="0.2">
      <c r="A413" s="2">
        <v>42779</v>
      </c>
      <c r="B413" t="s">
        <v>92</v>
      </c>
      <c r="C413" t="s">
        <v>8</v>
      </c>
      <c r="D413" t="s">
        <v>97</v>
      </c>
      <c r="E413" t="s">
        <v>17</v>
      </c>
      <c r="F413" t="s">
        <v>95</v>
      </c>
      <c r="G413">
        <v>1</v>
      </c>
      <c r="H413">
        <v>4.6399999999999997</v>
      </c>
      <c r="I413">
        <v>4.9080000000000004</v>
      </c>
      <c r="J413">
        <v>4.84</v>
      </c>
      <c r="K413">
        <v>377.4</v>
      </c>
      <c r="L413">
        <v>396.19299999999998</v>
      </c>
      <c r="M413">
        <v>360.69200000000001</v>
      </c>
      <c r="N413">
        <v>81.33620689655173</v>
      </c>
      <c r="O413">
        <v>80.723920130399335</v>
      </c>
      <c r="P413">
        <v>74.523140495867779</v>
      </c>
      <c r="Q413">
        <v>78.861089174272948</v>
      </c>
      <c r="R413">
        <v>378.09499999999997</v>
      </c>
    </row>
    <row r="414" spans="1:18" x14ac:dyDescent="0.2">
      <c r="A414" s="2">
        <v>42779</v>
      </c>
      <c r="B414" t="s">
        <v>92</v>
      </c>
      <c r="C414" t="s">
        <v>8</v>
      </c>
      <c r="D414" t="s">
        <v>97</v>
      </c>
      <c r="E414" t="s">
        <v>17</v>
      </c>
      <c r="F414" t="s">
        <v>95</v>
      </c>
      <c r="G414">
        <v>2</v>
      </c>
      <c r="H414">
        <v>4.008</v>
      </c>
      <c r="I414">
        <v>3.0819999999999999</v>
      </c>
      <c r="J414">
        <v>2.04</v>
      </c>
      <c r="K414">
        <v>302.54300000000001</v>
      </c>
      <c r="L414">
        <v>216.83199999999999</v>
      </c>
      <c r="M414">
        <v>154.827</v>
      </c>
      <c r="N414">
        <v>75.484780439121764</v>
      </c>
      <c r="O414">
        <v>70.354315379623628</v>
      </c>
      <c r="P414">
        <v>75.895588235294113</v>
      </c>
      <c r="Q414">
        <v>73.911561351346506</v>
      </c>
      <c r="R414">
        <v>224.73400000000001</v>
      </c>
    </row>
    <row r="415" spans="1:18" x14ac:dyDescent="0.2">
      <c r="A415" s="2">
        <v>42779</v>
      </c>
      <c r="B415" t="s">
        <v>92</v>
      </c>
      <c r="C415" t="s">
        <v>8</v>
      </c>
      <c r="D415" t="s">
        <v>97</v>
      </c>
      <c r="E415" t="s">
        <v>17</v>
      </c>
      <c r="F415" t="s">
        <v>95</v>
      </c>
      <c r="G415">
        <v>3</v>
      </c>
      <c r="H415">
        <v>4.5599999999999996</v>
      </c>
      <c r="I415">
        <v>6.35</v>
      </c>
      <c r="J415">
        <v>5.8579999999999997</v>
      </c>
      <c r="K415">
        <v>450.315</v>
      </c>
      <c r="L415">
        <v>479.93299999999999</v>
      </c>
      <c r="M415">
        <v>535.79700000000003</v>
      </c>
      <c r="N415">
        <v>98.75328947368422</v>
      </c>
      <c r="O415">
        <v>75.58</v>
      </c>
      <c r="P415">
        <v>91.464151587572559</v>
      </c>
      <c r="Q415">
        <v>88.599147020418926</v>
      </c>
      <c r="R415">
        <v>488.68166666666667</v>
      </c>
    </row>
    <row r="416" spans="1:18" x14ac:dyDescent="0.2">
      <c r="A416" s="2">
        <v>42779</v>
      </c>
      <c r="B416" t="s">
        <v>92</v>
      </c>
      <c r="C416" t="s">
        <v>8</v>
      </c>
      <c r="D416" t="s">
        <v>97</v>
      </c>
      <c r="E416" t="s">
        <v>17</v>
      </c>
      <c r="F416" t="s">
        <v>96</v>
      </c>
      <c r="G416">
        <v>1</v>
      </c>
      <c r="H416" t="s">
        <v>141</v>
      </c>
      <c r="I416" t="s">
        <v>141</v>
      </c>
      <c r="J416">
        <v>0.42799999999999999</v>
      </c>
      <c r="K416">
        <v>47.182000000000002</v>
      </c>
      <c r="L416">
        <v>76.828000000000003</v>
      </c>
      <c r="M416">
        <v>29.817</v>
      </c>
      <c r="N416" t="e">
        <v>#VALUE!</v>
      </c>
      <c r="O416" t="e">
        <v>#VALUE!</v>
      </c>
      <c r="P416">
        <v>69.665887850467286</v>
      </c>
      <c r="Q416">
        <v>69.665887850467286</v>
      </c>
      <c r="R416">
        <v>51.275666666666666</v>
      </c>
    </row>
    <row r="417" spans="1:18" x14ac:dyDescent="0.2">
      <c r="A417" s="2">
        <v>42779</v>
      </c>
      <c r="B417" t="s">
        <v>92</v>
      </c>
      <c r="C417" t="s">
        <v>8</v>
      </c>
      <c r="D417" t="s">
        <v>98</v>
      </c>
      <c r="E417" t="s">
        <v>26</v>
      </c>
      <c r="F417" t="s">
        <v>93</v>
      </c>
      <c r="G417">
        <v>1</v>
      </c>
      <c r="H417">
        <v>38.851999999999997</v>
      </c>
      <c r="I417">
        <v>35.253999999999998</v>
      </c>
      <c r="J417">
        <v>19.48</v>
      </c>
      <c r="K417">
        <v>1999.614</v>
      </c>
      <c r="L417">
        <v>1909.7619999999999</v>
      </c>
      <c r="M417">
        <v>1160.789</v>
      </c>
      <c r="N417">
        <v>51.467466282302077</v>
      </c>
      <c r="O417">
        <v>54.171498269699896</v>
      </c>
      <c r="P417">
        <v>59.588757700205335</v>
      </c>
      <c r="Q417">
        <v>55.075907417402426</v>
      </c>
      <c r="R417">
        <v>1690.0550000000001</v>
      </c>
    </row>
    <row r="418" spans="1:18" x14ac:dyDescent="0.2">
      <c r="A418" s="2">
        <v>42779</v>
      </c>
      <c r="B418" t="s">
        <v>92</v>
      </c>
      <c r="C418" t="s">
        <v>8</v>
      </c>
      <c r="D418" t="s">
        <v>98</v>
      </c>
      <c r="E418" t="s">
        <v>26</v>
      </c>
      <c r="F418" t="s">
        <v>93</v>
      </c>
      <c r="G418">
        <v>2</v>
      </c>
      <c r="H418">
        <v>45.46</v>
      </c>
      <c r="I418">
        <v>54.28</v>
      </c>
      <c r="J418">
        <v>45.19</v>
      </c>
      <c r="K418">
        <v>2184.5439999999999</v>
      </c>
      <c r="L418">
        <v>2633.288</v>
      </c>
      <c r="M418">
        <v>2365.39</v>
      </c>
      <c r="N418">
        <v>48.0542014958205</v>
      </c>
      <c r="O418">
        <v>48.513043478260869</v>
      </c>
      <c r="P418">
        <v>52.343217526001325</v>
      </c>
      <c r="Q418">
        <v>49.6368208333609</v>
      </c>
      <c r="R418">
        <v>2394.4073333333331</v>
      </c>
    </row>
    <row r="419" spans="1:18" x14ac:dyDescent="0.2">
      <c r="A419" s="2">
        <v>42779</v>
      </c>
      <c r="B419" t="s">
        <v>92</v>
      </c>
      <c r="C419" t="s">
        <v>8</v>
      </c>
      <c r="D419" t="s">
        <v>98</v>
      </c>
      <c r="E419" t="s">
        <v>26</v>
      </c>
      <c r="F419" t="s">
        <v>93</v>
      </c>
      <c r="G419">
        <v>3</v>
      </c>
      <c r="H419">
        <v>20.088000000000001</v>
      </c>
      <c r="I419">
        <v>18.47</v>
      </c>
      <c r="J419">
        <v>13.35</v>
      </c>
      <c r="K419">
        <v>1013.902</v>
      </c>
      <c r="L419">
        <v>777.64800000000002</v>
      </c>
      <c r="M419">
        <v>626.19000000000005</v>
      </c>
      <c r="N419">
        <v>50.473018717642375</v>
      </c>
      <c r="O419">
        <v>42.103302652950738</v>
      </c>
      <c r="P419">
        <v>46.905617977528095</v>
      </c>
      <c r="Q419">
        <v>46.493979782707072</v>
      </c>
      <c r="R419">
        <v>805.91333333333341</v>
      </c>
    </row>
    <row r="420" spans="1:18" x14ac:dyDescent="0.2">
      <c r="A420" s="2">
        <v>42779</v>
      </c>
      <c r="B420" t="s">
        <v>92</v>
      </c>
      <c r="C420" t="s">
        <v>8</v>
      </c>
      <c r="D420" t="s">
        <v>98</v>
      </c>
      <c r="E420" t="s">
        <v>26</v>
      </c>
      <c r="F420" t="s">
        <v>94</v>
      </c>
      <c r="G420">
        <v>1</v>
      </c>
      <c r="H420">
        <v>11.358000000000001</v>
      </c>
      <c r="I420">
        <v>10.564</v>
      </c>
      <c r="J420">
        <v>10.302</v>
      </c>
      <c r="K420">
        <v>731.18</v>
      </c>
      <c r="L420">
        <v>564.27200000000005</v>
      </c>
      <c r="M420">
        <v>454.34199999999998</v>
      </c>
      <c r="N420">
        <v>64.375770382109522</v>
      </c>
      <c r="O420">
        <v>53.414615675880356</v>
      </c>
      <c r="P420">
        <v>44.102310231023104</v>
      </c>
      <c r="Q420">
        <v>53.96423209633766</v>
      </c>
      <c r="R420">
        <v>583.26466666666659</v>
      </c>
    </row>
    <row r="421" spans="1:18" x14ac:dyDescent="0.2">
      <c r="A421" s="2">
        <v>42779</v>
      </c>
      <c r="B421" t="s">
        <v>92</v>
      </c>
      <c r="C421" t="s">
        <v>8</v>
      </c>
      <c r="D421" t="s">
        <v>98</v>
      </c>
      <c r="E421" t="s">
        <v>26</v>
      </c>
      <c r="F421" t="s">
        <v>94</v>
      </c>
      <c r="G421">
        <v>2</v>
      </c>
      <c r="H421">
        <v>4.7439999999999998</v>
      </c>
      <c r="I421">
        <v>4.2240000000000002</v>
      </c>
      <c r="J421">
        <v>4.25</v>
      </c>
      <c r="K421">
        <v>315.25200000000001</v>
      </c>
      <c r="L421">
        <v>243.02199999999999</v>
      </c>
      <c r="M421">
        <v>317.59399999999999</v>
      </c>
      <c r="N421">
        <v>66.452782462057343</v>
      </c>
      <c r="O421">
        <v>57.533617424242422</v>
      </c>
      <c r="P421">
        <v>74.727999999999994</v>
      </c>
      <c r="Q421">
        <v>66.238133295433258</v>
      </c>
      <c r="R421">
        <v>291.95599999999996</v>
      </c>
    </row>
    <row r="422" spans="1:18" x14ac:dyDescent="0.2">
      <c r="A422" s="2">
        <v>42779</v>
      </c>
      <c r="B422" t="s">
        <v>92</v>
      </c>
      <c r="C422" t="s">
        <v>8</v>
      </c>
      <c r="D422" t="s">
        <v>98</v>
      </c>
      <c r="E422" t="s">
        <v>26</v>
      </c>
      <c r="F422" t="s">
        <v>94</v>
      </c>
      <c r="G422">
        <v>3</v>
      </c>
      <c r="H422">
        <v>11.242000000000001</v>
      </c>
      <c r="I422">
        <v>11.715999999999999</v>
      </c>
      <c r="J422">
        <v>12.135999999999999</v>
      </c>
      <c r="K422">
        <v>555.904</v>
      </c>
      <c r="L422">
        <v>586.37800000000004</v>
      </c>
      <c r="M422">
        <v>662.26300000000003</v>
      </c>
      <c r="N422">
        <v>49.448852517345664</v>
      </c>
      <c r="O422">
        <v>50.049334243769209</v>
      </c>
      <c r="P422">
        <v>54.570121951219519</v>
      </c>
      <c r="Q422">
        <v>51.356102904111459</v>
      </c>
      <c r="R422">
        <v>601.51499999999999</v>
      </c>
    </row>
    <row r="423" spans="1:18" x14ac:dyDescent="0.2">
      <c r="A423" s="2">
        <v>42779</v>
      </c>
      <c r="B423" t="s">
        <v>92</v>
      </c>
      <c r="C423" t="s">
        <v>8</v>
      </c>
      <c r="D423" t="s">
        <v>98</v>
      </c>
      <c r="E423" t="s">
        <v>26</v>
      </c>
      <c r="F423" t="s">
        <v>95</v>
      </c>
      <c r="G423">
        <v>1</v>
      </c>
      <c r="H423">
        <v>5.782</v>
      </c>
      <c r="I423">
        <v>5.202</v>
      </c>
      <c r="J423">
        <v>5.9020000000000001</v>
      </c>
      <c r="K423">
        <v>509.17899999999997</v>
      </c>
      <c r="L423">
        <v>321.53500000000003</v>
      </c>
      <c r="M423">
        <v>461.625</v>
      </c>
      <c r="N423">
        <v>88.062781044621232</v>
      </c>
      <c r="O423">
        <v>61.809880815071132</v>
      </c>
      <c r="P423">
        <v>78.215011860386312</v>
      </c>
      <c r="Q423">
        <v>76.029224573359556</v>
      </c>
      <c r="R423">
        <v>430.77966666666663</v>
      </c>
    </row>
    <row r="424" spans="1:18" x14ac:dyDescent="0.2">
      <c r="A424" s="2">
        <v>42779</v>
      </c>
      <c r="B424" t="s">
        <v>92</v>
      </c>
      <c r="C424" t="s">
        <v>8</v>
      </c>
      <c r="D424" t="s">
        <v>98</v>
      </c>
      <c r="E424" t="s">
        <v>26</v>
      </c>
      <c r="F424" t="s">
        <v>96</v>
      </c>
      <c r="G424">
        <v>1</v>
      </c>
      <c r="H424">
        <v>2.464</v>
      </c>
      <c r="I424">
        <v>2.8119999999999998</v>
      </c>
      <c r="J424">
        <v>2.8079999999999998</v>
      </c>
      <c r="K424">
        <v>95.763999999999996</v>
      </c>
      <c r="L424">
        <v>103.447</v>
      </c>
      <c r="M424">
        <v>114.328</v>
      </c>
      <c r="N424">
        <v>38.865259740259738</v>
      </c>
      <c r="O424">
        <v>36.787695590327175</v>
      </c>
      <c r="P424">
        <v>40.715099715099718</v>
      </c>
      <c r="Q424">
        <v>38.789351681895539</v>
      </c>
      <c r="R424">
        <v>104.51299999999999</v>
      </c>
    </row>
    <row r="425" spans="1:18" x14ac:dyDescent="0.2">
      <c r="A425" s="2">
        <v>42779</v>
      </c>
      <c r="B425" t="s">
        <v>92</v>
      </c>
      <c r="C425" t="s">
        <v>8</v>
      </c>
      <c r="D425" t="s">
        <v>98</v>
      </c>
      <c r="E425" t="s">
        <v>26</v>
      </c>
      <c r="F425" t="s">
        <v>96</v>
      </c>
      <c r="G425">
        <v>2</v>
      </c>
      <c r="H425">
        <v>5.5380000000000003</v>
      </c>
      <c r="I425">
        <v>5.5220000000000002</v>
      </c>
      <c r="J425">
        <v>5.1879999999999997</v>
      </c>
      <c r="K425">
        <v>185.33</v>
      </c>
      <c r="L425">
        <v>181.61699999999999</v>
      </c>
      <c r="M425">
        <v>186.072</v>
      </c>
      <c r="N425">
        <v>33.465149873600581</v>
      </c>
      <c r="O425">
        <v>32.889713871785581</v>
      </c>
      <c r="P425">
        <v>35.865844255975333</v>
      </c>
      <c r="Q425">
        <v>34.073569333787162</v>
      </c>
      <c r="R425">
        <v>184.33966666666666</v>
      </c>
    </row>
    <row r="426" spans="1:18" x14ac:dyDescent="0.2">
      <c r="A426" s="2">
        <v>42779</v>
      </c>
      <c r="B426" t="s">
        <v>92</v>
      </c>
      <c r="C426" t="s">
        <v>8</v>
      </c>
      <c r="D426" t="s">
        <v>98</v>
      </c>
      <c r="E426" t="s">
        <v>26</v>
      </c>
      <c r="F426" t="s">
        <v>101</v>
      </c>
      <c r="G426">
        <v>1</v>
      </c>
      <c r="H426">
        <v>1.8240000000000001</v>
      </c>
      <c r="I426">
        <v>1.6679999999999999</v>
      </c>
      <c r="J426">
        <v>1.65</v>
      </c>
      <c r="K426">
        <v>191.12799999999999</v>
      </c>
      <c r="L426">
        <v>175.24799999999999</v>
      </c>
      <c r="M426">
        <v>176.41900000000001</v>
      </c>
      <c r="N426">
        <v>104.78508771929823</v>
      </c>
      <c r="O426">
        <v>105.06474820143885</v>
      </c>
      <c r="P426">
        <v>106.92060606060608</v>
      </c>
      <c r="Q426">
        <v>105.59014732711438</v>
      </c>
      <c r="R426">
        <v>180.93166666666664</v>
      </c>
    </row>
    <row r="427" spans="1:18" x14ac:dyDescent="0.2">
      <c r="A427" s="2">
        <v>42779</v>
      </c>
      <c r="B427" t="s">
        <v>92</v>
      </c>
      <c r="C427" t="s">
        <v>8</v>
      </c>
      <c r="D427" t="s">
        <v>99</v>
      </c>
      <c r="E427" t="s">
        <v>22</v>
      </c>
      <c r="F427" t="s">
        <v>96</v>
      </c>
      <c r="G427">
        <v>1</v>
      </c>
      <c r="H427">
        <v>4.024</v>
      </c>
      <c r="I427">
        <v>3.9780000000000002</v>
      </c>
      <c r="J427">
        <v>3.6539999999999999</v>
      </c>
      <c r="K427">
        <v>140.261</v>
      </c>
      <c r="L427">
        <v>114.928</v>
      </c>
      <c r="M427">
        <v>129.26499999999999</v>
      </c>
      <c r="N427">
        <v>34.856113320079523</v>
      </c>
      <c r="O427">
        <v>28.890899949723476</v>
      </c>
      <c r="P427">
        <v>35.376299945265458</v>
      </c>
      <c r="Q427">
        <v>33.041104405022821</v>
      </c>
      <c r="R427">
        <v>128.15133333333333</v>
      </c>
    </row>
    <row r="428" spans="1:18" x14ac:dyDescent="0.2">
      <c r="A428" s="2">
        <v>42779</v>
      </c>
      <c r="B428" t="s">
        <v>92</v>
      </c>
      <c r="C428" t="s">
        <v>8</v>
      </c>
      <c r="D428" t="s">
        <v>99</v>
      </c>
      <c r="E428" t="s">
        <v>22</v>
      </c>
      <c r="F428" t="s">
        <v>93</v>
      </c>
      <c r="G428">
        <v>1</v>
      </c>
      <c r="H428">
        <v>25.425999999999998</v>
      </c>
      <c r="I428">
        <v>18.606000000000002</v>
      </c>
      <c r="J428">
        <v>15.82</v>
      </c>
      <c r="K428">
        <v>1135.684</v>
      </c>
      <c r="L428">
        <v>857.21799999999996</v>
      </c>
      <c r="M428">
        <v>651.553</v>
      </c>
      <c r="N428">
        <v>44.666247148588063</v>
      </c>
      <c r="O428">
        <v>46.07212727077286</v>
      </c>
      <c r="P428">
        <v>41.185398230088495</v>
      </c>
      <c r="Q428">
        <v>43.974590883149801</v>
      </c>
      <c r="R428">
        <v>881.48500000000001</v>
      </c>
    </row>
    <row r="429" spans="1:18" x14ac:dyDescent="0.2">
      <c r="A429" s="2">
        <v>42779</v>
      </c>
      <c r="B429" t="s">
        <v>92</v>
      </c>
      <c r="C429" t="s">
        <v>8</v>
      </c>
      <c r="D429" t="s">
        <v>99</v>
      </c>
      <c r="E429" t="s">
        <v>22</v>
      </c>
      <c r="F429" t="s">
        <v>93</v>
      </c>
      <c r="G429">
        <v>2</v>
      </c>
      <c r="H429">
        <v>23.038</v>
      </c>
      <c r="I429">
        <v>25.393999999999998</v>
      </c>
      <c r="J429">
        <v>26.56</v>
      </c>
      <c r="K429">
        <v>924.82100000000003</v>
      </c>
      <c r="L429">
        <v>984.22699999999998</v>
      </c>
      <c r="M429">
        <v>999.50699999999995</v>
      </c>
      <c r="N429">
        <v>40.143285007379113</v>
      </c>
      <c r="O429">
        <v>38.75824998031031</v>
      </c>
      <c r="P429">
        <v>37.632040662650603</v>
      </c>
      <c r="Q429">
        <v>38.844525216780006</v>
      </c>
      <c r="R429">
        <v>969.51833333333332</v>
      </c>
    </row>
    <row r="430" spans="1:18" x14ac:dyDescent="0.2">
      <c r="A430" s="2">
        <v>42779</v>
      </c>
      <c r="B430" t="s">
        <v>92</v>
      </c>
      <c r="C430" t="s">
        <v>8</v>
      </c>
      <c r="D430" t="s">
        <v>99</v>
      </c>
      <c r="E430" t="s">
        <v>22</v>
      </c>
      <c r="F430" t="s">
        <v>93</v>
      </c>
      <c r="G430">
        <v>3</v>
      </c>
      <c r="H430">
        <v>19.925999999999998</v>
      </c>
      <c r="I430">
        <v>17.704000000000001</v>
      </c>
      <c r="J430">
        <v>18.254000000000001</v>
      </c>
      <c r="K430">
        <v>819.46100000000001</v>
      </c>
      <c r="L430">
        <v>718.12800000000004</v>
      </c>
      <c r="M430">
        <v>726.096</v>
      </c>
      <c r="N430">
        <v>41.125213289169935</v>
      </c>
      <c r="O430">
        <v>40.563036601897878</v>
      </c>
      <c r="P430">
        <v>39.777363865454141</v>
      </c>
      <c r="Q430">
        <v>40.488537918840649</v>
      </c>
      <c r="R430">
        <v>754.56166666666661</v>
      </c>
    </row>
    <row r="431" spans="1:18" x14ac:dyDescent="0.2">
      <c r="A431" s="2">
        <v>42779</v>
      </c>
      <c r="B431" t="s">
        <v>92</v>
      </c>
      <c r="C431" t="s">
        <v>8</v>
      </c>
      <c r="D431" t="s">
        <v>99</v>
      </c>
      <c r="E431" t="s">
        <v>22</v>
      </c>
      <c r="F431" t="s">
        <v>94</v>
      </c>
      <c r="G431">
        <v>1</v>
      </c>
      <c r="H431">
        <v>3.41</v>
      </c>
      <c r="I431">
        <v>5.3760000000000003</v>
      </c>
      <c r="J431">
        <v>5.3559999999999999</v>
      </c>
      <c r="K431">
        <v>205.43600000000001</v>
      </c>
      <c r="L431">
        <v>279.43700000000001</v>
      </c>
      <c r="M431">
        <v>268.84100000000001</v>
      </c>
      <c r="N431">
        <v>60.245161290322578</v>
      </c>
      <c r="O431">
        <v>51.97860863095238</v>
      </c>
      <c r="P431">
        <v>50.194361463778939</v>
      </c>
      <c r="Q431">
        <v>54.139377128351299</v>
      </c>
      <c r="R431">
        <v>251.23800000000003</v>
      </c>
    </row>
    <row r="432" spans="1:18" x14ac:dyDescent="0.2">
      <c r="A432" s="2">
        <v>42779</v>
      </c>
      <c r="B432" t="s">
        <v>92</v>
      </c>
      <c r="C432" t="s">
        <v>8</v>
      </c>
      <c r="D432" t="s">
        <v>99</v>
      </c>
      <c r="E432" t="s">
        <v>22</v>
      </c>
      <c r="F432" t="s">
        <v>94</v>
      </c>
      <c r="G432">
        <v>2</v>
      </c>
      <c r="H432">
        <v>7.84</v>
      </c>
      <c r="I432">
        <v>4.9340000000000002</v>
      </c>
      <c r="J432">
        <v>8.1460000000000008</v>
      </c>
      <c r="K432">
        <v>420.726</v>
      </c>
      <c r="L432">
        <v>327.84699999999998</v>
      </c>
      <c r="M432">
        <v>498.95400000000001</v>
      </c>
      <c r="N432">
        <v>53.6640306122449</v>
      </c>
      <c r="O432">
        <v>66.446493717065252</v>
      </c>
      <c r="P432">
        <v>61.251411735821257</v>
      </c>
      <c r="Q432">
        <v>60.453978688377134</v>
      </c>
      <c r="R432">
        <v>415.84233333333333</v>
      </c>
    </row>
    <row r="433" spans="1:18" x14ac:dyDescent="0.2">
      <c r="A433" s="2">
        <v>42779</v>
      </c>
      <c r="B433" t="s">
        <v>92</v>
      </c>
      <c r="C433" t="s">
        <v>8</v>
      </c>
      <c r="D433" t="s">
        <v>99</v>
      </c>
      <c r="E433" t="s">
        <v>22</v>
      </c>
      <c r="F433" t="s">
        <v>94</v>
      </c>
      <c r="G433">
        <v>3</v>
      </c>
      <c r="H433">
        <v>6.47</v>
      </c>
      <c r="I433">
        <v>5.32</v>
      </c>
      <c r="J433">
        <v>5.1779999999999999</v>
      </c>
      <c r="K433">
        <v>363.63400000000001</v>
      </c>
      <c r="L433">
        <v>269.35500000000002</v>
      </c>
      <c r="M433">
        <v>256.41699999999997</v>
      </c>
      <c r="N433">
        <v>56.203091190108196</v>
      </c>
      <c r="O433">
        <v>50.630639097744364</v>
      </c>
      <c r="P433">
        <v>49.520471224410961</v>
      </c>
      <c r="Q433">
        <v>52.118067170754507</v>
      </c>
      <c r="R433">
        <v>296.46866666666665</v>
      </c>
    </row>
    <row r="434" spans="1:18" x14ac:dyDescent="0.2">
      <c r="A434" s="2">
        <v>42779</v>
      </c>
      <c r="B434" t="s">
        <v>92</v>
      </c>
      <c r="C434" t="s">
        <v>8</v>
      </c>
      <c r="D434" t="s">
        <v>99</v>
      </c>
      <c r="E434" t="s">
        <v>22</v>
      </c>
      <c r="F434" t="s">
        <v>101</v>
      </c>
      <c r="G434">
        <v>1</v>
      </c>
      <c r="H434">
        <v>2.9620000000000002</v>
      </c>
      <c r="I434">
        <v>3.3039999999999998</v>
      </c>
      <c r="J434">
        <v>2.794</v>
      </c>
      <c r="K434">
        <v>245.90700000000001</v>
      </c>
      <c r="L434">
        <v>317.02300000000002</v>
      </c>
      <c r="M434">
        <v>226.114</v>
      </c>
      <c r="N434">
        <v>83.020594193112757</v>
      </c>
      <c r="O434">
        <v>95.951271186440692</v>
      </c>
      <c r="P434">
        <v>80.928418038654257</v>
      </c>
      <c r="Q434">
        <v>86.633427806069221</v>
      </c>
      <c r="R434">
        <v>263.0146666666667</v>
      </c>
    </row>
    <row r="435" spans="1:18" x14ac:dyDescent="0.2">
      <c r="A435" s="2">
        <v>42779</v>
      </c>
      <c r="B435" t="s">
        <v>92</v>
      </c>
      <c r="C435" t="s">
        <v>8</v>
      </c>
      <c r="D435" t="s">
        <v>99</v>
      </c>
      <c r="E435" t="s">
        <v>22</v>
      </c>
      <c r="F435" t="s">
        <v>101</v>
      </c>
      <c r="G435">
        <v>2</v>
      </c>
      <c r="H435">
        <v>3.056</v>
      </c>
      <c r="I435">
        <v>3.47</v>
      </c>
      <c r="J435">
        <v>3.59</v>
      </c>
      <c r="K435">
        <v>260.64400000000001</v>
      </c>
      <c r="L435">
        <v>282.35000000000002</v>
      </c>
      <c r="M435">
        <v>297.173</v>
      </c>
      <c r="N435">
        <v>85.289267015706812</v>
      </c>
      <c r="O435">
        <v>81.368876080691649</v>
      </c>
      <c r="P435">
        <v>82.777994428969365</v>
      </c>
      <c r="Q435">
        <v>83.145379175122613</v>
      </c>
      <c r="R435">
        <v>280.0556666666667</v>
      </c>
    </row>
    <row r="436" spans="1:18" x14ac:dyDescent="0.2">
      <c r="A436" s="2">
        <v>42779</v>
      </c>
      <c r="B436" t="s">
        <v>92</v>
      </c>
      <c r="C436" t="s">
        <v>8</v>
      </c>
      <c r="D436" t="s">
        <v>99</v>
      </c>
      <c r="E436" t="s">
        <v>22</v>
      </c>
      <c r="F436" t="s">
        <v>101</v>
      </c>
      <c r="G436">
        <v>3</v>
      </c>
      <c r="H436">
        <v>4.78</v>
      </c>
      <c r="I436">
        <v>4.806</v>
      </c>
      <c r="J436">
        <v>4.0199999999999996</v>
      </c>
      <c r="K436">
        <v>313.48099999999999</v>
      </c>
      <c r="L436">
        <v>357.86399999999998</v>
      </c>
      <c r="M436">
        <v>296.68799999999999</v>
      </c>
      <c r="N436">
        <v>65.581799163179909</v>
      </c>
      <c r="O436">
        <v>74.46192259675405</v>
      </c>
      <c r="P436">
        <v>73.802985074626875</v>
      </c>
      <c r="Q436">
        <v>71.282235611520278</v>
      </c>
      <c r="R436">
        <v>322.67766666666665</v>
      </c>
    </row>
    <row r="437" spans="1:18" x14ac:dyDescent="0.2">
      <c r="A437" s="2">
        <v>42779</v>
      </c>
      <c r="B437" t="s">
        <v>92</v>
      </c>
      <c r="C437" t="s">
        <v>8</v>
      </c>
      <c r="D437" t="s">
        <v>99</v>
      </c>
      <c r="E437" t="s">
        <v>22</v>
      </c>
      <c r="F437" t="s">
        <v>95</v>
      </c>
      <c r="G437">
        <v>1</v>
      </c>
      <c r="H437">
        <v>3.556</v>
      </c>
      <c r="I437">
        <v>3.0459999999999998</v>
      </c>
      <c r="J437">
        <v>3.802</v>
      </c>
      <c r="K437">
        <v>317.68</v>
      </c>
      <c r="L437">
        <v>293.97399999999999</v>
      </c>
      <c r="M437">
        <v>312.39600000000002</v>
      </c>
      <c r="N437">
        <v>89.336332958380197</v>
      </c>
      <c r="O437">
        <v>96.511490479317146</v>
      </c>
      <c r="P437">
        <v>82.166228300894275</v>
      </c>
      <c r="Q437">
        <v>89.338017246197197</v>
      </c>
      <c r="R437">
        <v>308.01666666666665</v>
      </c>
    </row>
    <row r="438" spans="1:18" x14ac:dyDescent="0.2">
      <c r="A438" s="2">
        <v>42779</v>
      </c>
      <c r="B438" t="s">
        <v>92</v>
      </c>
      <c r="C438" t="s">
        <v>8</v>
      </c>
      <c r="D438" t="s">
        <v>99</v>
      </c>
      <c r="E438" t="s">
        <v>22</v>
      </c>
      <c r="F438" t="s">
        <v>95</v>
      </c>
      <c r="G438">
        <v>2</v>
      </c>
      <c r="H438">
        <v>5.0720000000000001</v>
      </c>
      <c r="I438">
        <v>5.66</v>
      </c>
      <c r="J438">
        <v>6.282</v>
      </c>
      <c r="K438">
        <v>441.404</v>
      </c>
      <c r="L438">
        <v>403.99</v>
      </c>
      <c r="M438">
        <v>525.94399999999996</v>
      </c>
      <c r="N438">
        <v>87.027602523659297</v>
      </c>
      <c r="O438">
        <v>71.376325088339229</v>
      </c>
      <c r="P438">
        <v>83.722381407195158</v>
      </c>
      <c r="Q438">
        <v>80.708769673064566</v>
      </c>
      <c r="R438">
        <v>457.11266666666666</v>
      </c>
    </row>
    <row r="439" spans="1:18" x14ac:dyDescent="0.2">
      <c r="A439" s="2">
        <v>42779</v>
      </c>
      <c r="B439" t="s">
        <v>92</v>
      </c>
      <c r="C439" t="s">
        <v>8</v>
      </c>
      <c r="D439" t="s">
        <v>99</v>
      </c>
      <c r="E439" t="s">
        <v>22</v>
      </c>
      <c r="F439" t="s">
        <v>95</v>
      </c>
      <c r="G439">
        <v>3</v>
      </c>
      <c r="H439">
        <v>3.38</v>
      </c>
      <c r="I439">
        <v>3.1779999999999999</v>
      </c>
      <c r="J439">
        <v>3.0379999999999998</v>
      </c>
      <c r="K439">
        <v>274.41000000000003</v>
      </c>
      <c r="L439">
        <v>305.62700000000001</v>
      </c>
      <c r="M439">
        <v>259.01600000000002</v>
      </c>
      <c r="N439">
        <v>81.186390532544394</v>
      </c>
      <c r="O439">
        <v>96.169603524229075</v>
      </c>
      <c r="P439">
        <v>85.258722843976315</v>
      </c>
      <c r="Q439">
        <v>87.538238966916595</v>
      </c>
      <c r="R439">
        <v>279.68433333333337</v>
      </c>
    </row>
    <row r="440" spans="1:18" x14ac:dyDescent="0.2">
      <c r="A440" s="2">
        <v>42779</v>
      </c>
      <c r="B440" t="s">
        <v>92</v>
      </c>
      <c r="C440" t="s">
        <v>8</v>
      </c>
      <c r="D440" t="s">
        <v>102</v>
      </c>
      <c r="E440" t="s">
        <v>10</v>
      </c>
      <c r="F440" t="s">
        <v>96</v>
      </c>
      <c r="G440">
        <v>1</v>
      </c>
      <c r="H440">
        <v>0.93</v>
      </c>
      <c r="I440">
        <v>1.036</v>
      </c>
      <c r="J440">
        <v>0.91600000000000004</v>
      </c>
      <c r="K440">
        <v>46.097000000000001</v>
      </c>
      <c r="L440">
        <v>42.783999999999999</v>
      </c>
      <c r="M440">
        <v>36.5</v>
      </c>
      <c r="N440">
        <v>49.566666666666663</v>
      </c>
      <c r="O440">
        <v>41.297297297297298</v>
      </c>
      <c r="P440">
        <v>39.8471615720524</v>
      </c>
      <c r="Q440">
        <v>43.570375178672123</v>
      </c>
      <c r="R440">
        <v>41.793666666666667</v>
      </c>
    </row>
    <row r="441" spans="1:18" x14ac:dyDescent="0.2">
      <c r="A441" s="2">
        <v>42779</v>
      </c>
      <c r="B441" t="s">
        <v>92</v>
      </c>
      <c r="C441" t="s">
        <v>8</v>
      </c>
      <c r="D441" t="s">
        <v>102</v>
      </c>
      <c r="E441" t="s">
        <v>10</v>
      </c>
      <c r="F441" t="s">
        <v>96</v>
      </c>
      <c r="G441">
        <v>2</v>
      </c>
      <c r="H441">
        <v>1.0860000000000001</v>
      </c>
      <c r="I441">
        <v>1.4319999999999999</v>
      </c>
      <c r="J441">
        <v>0.90800000000000003</v>
      </c>
      <c r="K441">
        <v>57.948999999999998</v>
      </c>
      <c r="L441">
        <v>58.034999999999997</v>
      </c>
      <c r="M441">
        <v>56.606999999999999</v>
      </c>
      <c r="N441">
        <v>53.360036832412518</v>
      </c>
      <c r="O441">
        <v>40.527234636871505</v>
      </c>
      <c r="P441">
        <v>62.342511013215855</v>
      </c>
      <c r="Q441">
        <v>52.076594160833302</v>
      </c>
      <c r="R441">
        <v>57.530333333333338</v>
      </c>
    </row>
    <row r="442" spans="1:18" x14ac:dyDescent="0.2">
      <c r="A442" s="2">
        <v>42779</v>
      </c>
      <c r="B442" t="s">
        <v>92</v>
      </c>
      <c r="C442" t="s">
        <v>8</v>
      </c>
      <c r="D442" t="s">
        <v>102</v>
      </c>
      <c r="E442" t="s">
        <v>10</v>
      </c>
      <c r="F442" t="s">
        <v>96</v>
      </c>
      <c r="G442">
        <v>3</v>
      </c>
      <c r="H442">
        <v>0.79200000000000004</v>
      </c>
      <c r="I442">
        <v>0.78600000000000003</v>
      </c>
      <c r="J442">
        <v>0.75</v>
      </c>
      <c r="K442">
        <v>41.326999999999998</v>
      </c>
      <c r="L442">
        <v>34.043999999999997</v>
      </c>
      <c r="M442">
        <v>35.444000000000003</v>
      </c>
      <c r="N442">
        <v>52.18055555555555</v>
      </c>
      <c r="O442">
        <v>43.312977099236633</v>
      </c>
      <c r="P442">
        <v>47.25866666666667</v>
      </c>
      <c r="Q442">
        <v>47.584066440486282</v>
      </c>
      <c r="R442">
        <v>36.938333333333333</v>
      </c>
    </row>
    <row r="443" spans="1:18" x14ac:dyDescent="0.2">
      <c r="A443" s="2">
        <v>42779</v>
      </c>
      <c r="B443" t="s">
        <v>92</v>
      </c>
      <c r="C443" t="s">
        <v>8</v>
      </c>
      <c r="D443" t="s">
        <v>102</v>
      </c>
      <c r="E443" t="s">
        <v>10</v>
      </c>
      <c r="F443" t="s">
        <v>93</v>
      </c>
      <c r="G443">
        <v>1</v>
      </c>
      <c r="H443">
        <v>16.904</v>
      </c>
      <c r="I443">
        <v>12.506</v>
      </c>
      <c r="J443">
        <v>21.332000000000001</v>
      </c>
      <c r="K443">
        <v>648.06899999999996</v>
      </c>
      <c r="L443">
        <v>521.88800000000003</v>
      </c>
      <c r="M443">
        <v>700.50599999999997</v>
      </c>
      <c r="N443">
        <v>38.338203975390435</v>
      </c>
      <c r="O443">
        <v>41.731009115624502</v>
      </c>
      <c r="P443">
        <v>32.838271141946372</v>
      </c>
      <c r="Q443">
        <v>37.63582807765377</v>
      </c>
      <c r="R443">
        <v>623.48766666666654</v>
      </c>
    </row>
    <row r="444" spans="1:18" x14ac:dyDescent="0.2">
      <c r="A444" s="2">
        <v>42779</v>
      </c>
      <c r="B444" t="s">
        <v>92</v>
      </c>
      <c r="C444" t="s">
        <v>8</v>
      </c>
      <c r="D444" t="s">
        <v>102</v>
      </c>
      <c r="E444" t="s">
        <v>10</v>
      </c>
      <c r="F444" t="s">
        <v>93</v>
      </c>
      <c r="G444">
        <v>2</v>
      </c>
      <c r="H444">
        <v>12.42</v>
      </c>
      <c r="I444">
        <v>14.256</v>
      </c>
      <c r="J444">
        <v>14.58</v>
      </c>
      <c r="K444">
        <v>538.48199999999997</v>
      </c>
      <c r="L444">
        <v>612.34</v>
      </c>
      <c r="M444">
        <v>574.64</v>
      </c>
      <c r="N444">
        <v>43.356038647342992</v>
      </c>
      <c r="O444">
        <v>42.953142536475873</v>
      </c>
      <c r="P444">
        <v>39.412894375857334</v>
      </c>
      <c r="Q444">
        <v>41.907358519892064</v>
      </c>
      <c r="R444">
        <v>575.154</v>
      </c>
    </row>
    <row r="445" spans="1:18" x14ac:dyDescent="0.2">
      <c r="A445" s="2">
        <v>42779</v>
      </c>
      <c r="B445" t="s">
        <v>92</v>
      </c>
      <c r="C445" t="s">
        <v>8</v>
      </c>
      <c r="D445" t="s">
        <v>102</v>
      </c>
      <c r="E445" t="s">
        <v>10</v>
      </c>
      <c r="F445" t="s">
        <v>93</v>
      </c>
      <c r="G445">
        <v>3</v>
      </c>
      <c r="H445">
        <v>10.42</v>
      </c>
      <c r="I445">
        <v>10.662000000000001</v>
      </c>
      <c r="J445">
        <v>12.332000000000001</v>
      </c>
      <c r="K445">
        <v>521.80200000000002</v>
      </c>
      <c r="L445">
        <v>575.61099999999999</v>
      </c>
      <c r="M445">
        <v>669.08900000000006</v>
      </c>
      <c r="N445">
        <v>50.076967370441459</v>
      </c>
      <c r="O445">
        <v>53.987150628399917</v>
      </c>
      <c r="P445">
        <v>54.256325008108988</v>
      </c>
      <c r="Q445">
        <v>52.773481002316792</v>
      </c>
      <c r="R445">
        <v>588.83399999999995</v>
      </c>
    </row>
    <row r="446" spans="1:18" x14ac:dyDescent="0.2">
      <c r="A446" s="2">
        <v>42779</v>
      </c>
      <c r="B446" t="s">
        <v>92</v>
      </c>
      <c r="C446" t="s">
        <v>8</v>
      </c>
      <c r="D446" t="s">
        <v>102</v>
      </c>
      <c r="E446" t="s">
        <v>10</v>
      </c>
      <c r="F446" t="s">
        <v>94</v>
      </c>
      <c r="G446">
        <v>1</v>
      </c>
      <c r="H446">
        <v>2.35</v>
      </c>
      <c r="I446">
        <v>1.016</v>
      </c>
      <c r="J446">
        <v>1.286</v>
      </c>
      <c r="K446">
        <v>177.304</v>
      </c>
      <c r="L446">
        <v>79.027000000000001</v>
      </c>
      <c r="M446">
        <v>90.908000000000001</v>
      </c>
      <c r="N446">
        <v>75.448510638297876</v>
      </c>
      <c r="O446">
        <v>77.782480314960637</v>
      </c>
      <c r="P446">
        <v>70.690513219284597</v>
      </c>
      <c r="Q446">
        <v>74.640501390847703</v>
      </c>
      <c r="R446">
        <v>115.74633333333334</v>
      </c>
    </row>
    <row r="447" spans="1:18" x14ac:dyDescent="0.2">
      <c r="A447" s="2">
        <v>42779</v>
      </c>
      <c r="B447" t="s">
        <v>92</v>
      </c>
      <c r="C447" t="s">
        <v>8</v>
      </c>
      <c r="D447" t="s">
        <v>102</v>
      </c>
      <c r="E447" t="s">
        <v>10</v>
      </c>
      <c r="F447" t="s">
        <v>94</v>
      </c>
      <c r="G447">
        <v>2</v>
      </c>
      <c r="H447">
        <v>2.742</v>
      </c>
      <c r="I447">
        <v>2.8180000000000001</v>
      </c>
      <c r="J447">
        <v>2.214</v>
      </c>
      <c r="K447">
        <v>144.517</v>
      </c>
      <c r="L447">
        <v>151.828</v>
      </c>
      <c r="M447">
        <v>142.26</v>
      </c>
      <c r="N447">
        <v>52.704959883296866</v>
      </c>
      <c r="O447">
        <v>53.877927608232788</v>
      </c>
      <c r="P447">
        <v>64.254742547425465</v>
      </c>
      <c r="Q447">
        <v>56.945876679651711</v>
      </c>
      <c r="R447">
        <v>146.20166666666668</v>
      </c>
    </row>
    <row r="448" spans="1:18" x14ac:dyDescent="0.2">
      <c r="A448" s="2">
        <v>42779</v>
      </c>
      <c r="B448" t="s">
        <v>92</v>
      </c>
      <c r="C448" t="s">
        <v>8</v>
      </c>
      <c r="D448" t="s">
        <v>102</v>
      </c>
      <c r="E448" t="s">
        <v>10</v>
      </c>
      <c r="F448" t="s">
        <v>94</v>
      </c>
      <c r="G448">
        <v>3</v>
      </c>
      <c r="H448">
        <v>3.7480000000000002</v>
      </c>
      <c r="I448">
        <v>4.3639999999999999</v>
      </c>
      <c r="J448">
        <v>4.8620000000000001</v>
      </c>
      <c r="K448">
        <v>202.095</v>
      </c>
      <c r="L448">
        <v>243.965</v>
      </c>
      <c r="M448">
        <v>236.08199999999999</v>
      </c>
      <c r="N448">
        <v>53.920757737459972</v>
      </c>
      <c r="O448">
        <v>55.903987167736027</v>
      </c>
      <c r="P448">
        <v>48.556561085972845</v>
      </c>
      <c r="Q448">
        <v>52.79376866372295</v>
      </c>
      <c r="R448">
        <v>227.38066666666668</v>
      </c>
    </row>
    <row r="449" spans="1:18" x14ac:dyDescent="0.2">
      <c r="A449" s="2">
        <v>42779</v>
      </c>
      <c r="B449" t="s">
        <v>92</v>
      </c>
      <c r="C449" t="s">
        <v>8</v>
      </c>
      <c r="D449" t="s">
        <v>100</v>
      </c>
      <c r="E449" t="s">
        <v>29</v>
      </c>
      <c r="F449" t="s">
        <v>96</v>
      </c>
      <c r="G449">
        <v>1</v>
      </c>
      <c r="H449">
        <v>1.8779999999999999</v>
      </c>
      <c r="I449">
        <v>1.9419999999999999</v>
      </c>
      <c r="J449">
        <v>1.51</v>
      </c>
      <c r="K449">
        <v>53.78</v>
      </c>
      <c r="L449">
        <v>65.861000000000004</v>
      </c>
      <c r="M449">
        <v>48.524000000000001</v>
      </c>
      <c r="N449">
        <v>28.636847710330141</v>
      </c>
      <c r="O449">
        <v>33.914006179196704</v>
      </c>
      <c r="P449">
        <v>32.135099337748343</v>
      </c>
      <c r="Q449">
        <v>31.561984409091732</v>
      </c>
      <c r="R449">
        <v>56.055000000000007</v>
      </c>
    </row>
    <row r="450" spans="1:18" x14ac:dyDescent="0.2">
      <c r="A450" s="2">
        <v>42779</v>
      </c>
      <c r="B450" t="s">
        <v>92</v>
      </c>
      <c r="C450" t="s">
        <v>8</v>
      </c>
      <c r="D450" t="s">
        <v>100</v>
      </c>
      <c r="E450" t="s">
        <v>29</v>
      </c>
      <c r="F450" t="s">
        <v>96</v>
      </c>
      <c r="G450">
        <v>2</v>
      </c>
      <c r="H450">
        <v>0.91800000000000004</v>
      </c>
      <c r="I450">
        <v>0.88600000000000001</v>
      </c>
      <c r="J450">
        <v>0.67200000000000004</v>
      </c>
      <c r="K450">
        <v>36.042999999999999</v>
      </c>
      <c r="L450">
        <v>37.072000000000003</v>
      </c>
      <c r="M450">
        <v>20.905999999999999</v>
      </c>
      <c r="N450">
        <v>39.262527233115463</v>
      </c>
      <c r="O450">
        <v>41.841986455981946</v>
      </c>
      <c r="P450">
        <v>31.110119047619044</v>
      </c>
      <c r="Q450">
        <v>37.404877578905484</v>
      </c>
      <c r="R450">
        <v>31.340333333333337</v>
      </c>
    </row>
    <row r="451" spans="1:18" x14ac:dyDescent="0.2">
      <c r="A451" s="2">
        <v>42779</v>
      </c>
      <c r="B451" t="s">
        <v>92</v>
      </c>
      <c r="C451" t="s">
        <v>8</v>
      </c>
      <c r="D451" t="s">
        <v>100</v>
      </c>
      <c r="E451" t="s">
        <v>29</v>
      </c>
      <c r="F451" t="s">
        <v>96</v>
      </c>
      <c r="G451">
        <v>3</v>
      </c>
      <c r="H451">
        <v>0.61</v>
      </c>
      <c r="I451">
        <v>0.65</v>
      </c>
      <c r="J451">
        <v>0.40799999999999997</v>
      </c>
      <c r="K451">
        <v>37.356999999999999</v>
      </c>
      <c r="L451">
        <v>40.984000000000002</v>
      </c>
      <c r="M451">
        <v>20.878</v>
      </c>
      <c r="N451">
        <v>61.240983606557378</v>
      </c>
      <c r="O451">
        <v>63.052307692307693</v>
      </c>
      <c r="P451">
        <v>51.171568627450981</v>
      </c>
      <c r="Q451">
        <v>58.488286642105351</v>
      </c>
      <c r="R451">
        <v>33.073</v>
      </c>
    </row>
    <row r="452" spans="1:18" x14ac:dyDescent="0.2">
      <c r="A452" s="2">
        <v>42779</v>
      </c>
      <c r="B452" t="s">
        <v>92</v>
      </c>
      <c r="C452" t="s">
        <v>8</v>
      </c>
      <c r="D452" t="s">
        <v>100</v>
      </c>
      <c r="E452" t="s">
        <v>29</v>
      </c>
      <c r="F452" t="s">
        <v>93</v>
      </c>
      <c r="G452">
        <v>1</v>
      </c>
      <c r="H452">
        <v>24.824000000000002</v>
      </c>
      <c r="I452">
        <v>26.904</v>
      </c>
      <c r="J452">
        <v>17.891999999999999</v>
      </c>
      <c r="K452">
        <v>992.71</v>
      </c>
      <c r="L452">
        <v>1123.175</v>
      </c>
      <c r="M452">
        <v>877.21100000000001</v>
      </c>
      <c r="N452">
        <v>39.989929100870121</v>
      </c>
      <c r="O452">
        <v>41.747509663990485</v>
      </c>
      <c r="P452">
        <v>49.028113123183545</v>
      </c>
      <c r="Q452">
        <v>43.588517296014714</v>
      </c>
      <c r="R452">
        <v>997.69866666666678</v>
      </c>
    </row>
    <row r="453" spans="1:18" x14ac:dyDescent="0.2">
      <c r="A453" s="2">
        <v>42779</v>
      </c>
      <c r="B453" t="s">
        <v>92</v>
      </c>
      <c r="C453" t="s">
        <v>8</v>
      </c>
      <c r="D453" t="s">
        <v>100</v>
      </c>
      <c r="E453" t="s">
        <v>29</v>
      </c>
      <c r="F453" t="s">
        <v>93</v>
      </c>
      <c r="G453">
        <v>2</v>
      </c>
      <c r="H453">
        <v>17.52</v>
      </c>
      <c r="I453">
        <v>19.152000000000001</v>
      </c>
      <c r="J453">
        <v>18.538</v>
      </c>
      <c r="K453">
        <v>903.34400000000005</v>
      </c>
      <c r="L453">
        <v>954.41</v>
      </c>
      <c r="M453">
        <v>913.625</v>
      </c>
      <c r="N453">
        <v>51.56073059360731</v>
      </c>
      <c r="O453">
        <v>49.833437761069334</v>
      </c>
      <c r="P453">
        <v>49.283903333692955</v>
      </c>
      <c r="Q453">
        <v>50.226023896123202</v>
      </c>
      <c r="R453">
        <v>923.79300000000001</v>
      </c>
    </row>
    <row r="454" spans="1:18" x14ac:dyDescent="0.2">
      <c r="A454" s="2">
        <v>42779</v>
      </c>
      <c r="B454" t="s">
        <v>92</v>
      </c>
      <c r="C454" t="s">
        <v>8</v>
      </c>
      <c r="D454" t="s">
        <v>100</v>
      </c>
      <c r="E454" t="s">
        <v>29</v>
      </c>
      <c r="F454" t="s">
        <v>93</v>
      </c>
      <c r="G454">
        <v>3</v>
      </c>
      <c r="H454">
        <v>23.498000000000001</v>
      </c>
      <c r="I454">
        <v>24.544</v>
      </c>
      <c r="J454">
        <v>19.998000000000001</v>
      </c>
      <c r="K454">
        <v>1041.9480000000001</v>
      </c>
      <c r="L454">
        <v>1157.6469999999999</v>
      </c>
      <c r="M454">
        <v>952.154</v>
      </c>
      <c r="N454">
        <v>44.341986552046983</v>
      </c>
      <c r="O454">
        <v>47.166191329856581</v>
      </c>
      <c r="P454">
        <v>47.61246124612461</v>
      </c>
      <c r="Q454">
        <v>46.373546376009394</v>
      </c>
      <c r="R454">
        <v>1050.5830000000001</v>
      </c>
    </row>
    <row r="455" spans="1:18" x14ac:dyDescent="0.2">
      <c r="A455" s="2">
        <v>42779</v>
      </c>
      <c r="B455" t="s">
        <v>92</v>
      </c>
      <c r="C455" t="s">
        <v>8</v>
      </c>
      <c r="D455" t="s">
        <v>100</v>
      </c>
      <c r="E455" t="s">
        <v>29</v>
      </c>
      <c r="F455" t="s">
        <v>94</v>
      </c>
      <c r="G455">
        <v>1</v>
      </c>
      <c r="H455">
        <v>7.8940000000000001</v>
      </c>
      <c r="I455">
        <v>5.2919999999999998</v>
      </c>
      <c r="J455">
        <v>6.6139999999999999</v>
      </c>
      <c r="K455">
        <v>434.75</v>
      </c>
      <c r="L455">
        <v>380.34199999999998</v>
      </c>
      <c r="M455">
        <v>398.392</v>
      </c>
      <c r="N455">
        <v>55.073473524195592</v>
      </c>
      <c r="O455">
        <v>71.871126228269091</v>
      </c>
      <c r="P455">
        <v>60.234653764741459</v>
      </c>
      <c r="Q455">
        <v>62.393084505735381</v>
      </c>
      <c r="R455">
        <v>404.49466666666666</v>
      </c>
    </row>
    <row r="456" spans="1:18" x14ac:dyDescent="0.2">
      <c r="A456" s="2">
        <v>42779</v>
      </c>
      <c r="B456" t="s">
        <v>92</v>
      </c>
      <c r="C456" t="s">
        <v>8</v>
      </c>
      <c r="D456" t="s">
        <v>100</v>
      </c>
      <c r="E456" t="s">
        <v>29</v>
      </c>
      <c r="F456" t="s">
        <v>94</v>
      </c>
      <c r="G456">
        <v>2</v>
      </c>
      <c r="H456">
        <v>6.6840000000000002</v>
      </c>
      <c r="I456">
        <v>5.3860000000000001</v>
      </c>
      <c r="J456">
        <v>5.9960000000000004</v>
      </c>
      <c r="K456">
        <v>311.25400000000002</v>
      </c>
      <c r="L456">
        <v>255.76</v>
      </c>
      <c r="M456">
        <v>294.517</v>
      </c>
      <c r="N456">
        <v>46.567025733093956</v>
      </c>
      <c r="O456">
        <v>47.486075009283326</v>
      </c>
      <c r="P456">
        <v>49.118912608405601</v>
      </c>
      <c r="Q456">
        <v>47.724004450260963</v>
      </c>
      <c r="R456">
        <v>287.17699999999996</v>
      </c>
    </row>
    <row r="457" spans="1:18" x14ac:dyDescent="0.2">
      <c r="A457" s="2">
        <v>42779</v>
      </c>
      <c r="B457" t="s">
        <v>92</v>
      </c>
      <c r="C457" t="s">
        <v>8</v>
      </c>
      <c r="D457" t="s">
        <v>100</v>
      </c>
      <c r="E457" t="s">
        <v>29</v>
      </c>
      <c r="F457" t="s">
        <v>94</v>
      </c>
      <c r="G457">
        <v>3</v>
      </c>
      <c r="H457">
        <v>11.12</v>
      </c>
      <c r="I457">
        <v>9.8979999999999997</v>
      </c>
      <c r="J457">
        <v>5.5019999999999998</v>
      </c>
      <c r="K457">
        <v>506.40800000000002</v>
      </c>
      <c r="L457">
        <v>521.66</v>
      </c>
      <c r="M457">
        <v>326.84800000000001</v>
      </c>
      <c r="N457">
        <v>45.540287769784179</v>
      </c>
      <c r="O457">
        <v>52.703576480096984</v>
      </c>
      <c r="P457">
        <v>59.405307161032354</v>
      </c>
      <c r="Q457">
        <v>52.549723803637846</v>
      </c>
      <c r="R457">
        <v>451.63866666666667</v>
      </c>
    </row>
    <row r="458" spans="1:18" x14ac:dyDescent="0.2">
      <c r="A458" s="2">
        <v>42779</v>
      </c>
      <c r="B458" t="s">
        <v>92</v>
      </c>
      <c r="C458" t="s">
        <v>8</v>
      </c>
      <c r="D458" t="s">
        <v>100</v>
      </c>
      <c r="E458" t="s">
        <v>29</v>
      </c>
      <c r="F458" t="s">
        <v>101</v>
      </c>
      <c r="G458">
        <v>1</v>
      </c>
      <c r="H458">
        <v>4.3239999999999998</v>
      </c>
      <c r="I458">
        <v>3.5379999999999998</v>
      </c>
      <c r="J458">
        <v>4.024</v>
      </c>
      <c r="K458">
        <v>291.97500000000002</v>
      </c>
      <c r="L458">
        <v>269.95499999999998</v>
      </c>
      <c r="M458">
        <v>289.09100000000001</v>
      </c>
      <c r="N458">
        <v>67.524283071230343</v>
      </c>
      <c r="O458">
        <v>76.3015828151498</v>
      </c>
      <c r="P458">
        <v>71.841699801192846</v>
      </c>
      <c r="Q458">
        <v>71.889188562524325</v>
      </c>
      <c r="R458">
        <v>283.67366666666669</v>
      </c>
    </row>
    <row r="459" spans="1:18" x14ac:dyDescent="0.2">
      <c r="A459" s="2">
        <v>42779</v>
      </c>
      <c r="B459" t="s">
        <v>92</v>
      </c>
      <c r="C459" t="s">
        <v>8</v>
      </c>
      <c r="D459" t="s">
        <v>100</v>
      </c>
      <c r="E459" t="s">
        <v>29</v>
      </c>
      <c r="F459" t="s">
        <v>101</v>
      </c>
      <c r="G459">
        <v>2</v>
      </c>
      <c r="H459">
        <v>2.86</v>
      </c>
      <c r="I459">
        <v>2.3559999999999999</v>
      </c>
      <c r="J459">
        <v>2.6560000000000001</v>
      </c>
      <c r="K459">
        <v>233.34</v>
      </c>
      <c r="L459">
        <v>196.983</v>
      </c>
      <c r="M459">
        <v>245.19300000000001</v>
      </c>
      <c r="N459">
        <v>81.587412587412587</v>
      </c>
      <c r="O459">
        <v>83.609083191850601</v>
      </c>
      <c r="P459">
        <v>92.316641566265062</v>
      </c>
      <c r="Q459">
        <v>85.837712448509421</v>
      </c>
      <c r="R459">
        <v>225.172</v>
      </c>
    </row>
    <row r="460" spans="1:18" x14ac:dyDescent="0.2">
      <c r="A460" s="2">
        <v>42779</v>
      </c>
      <c r="B460" t="s">
        <v>92</v>
      </c>
      <c r="C460" t="s">
        <v>8</v>
      </c>
      <c r="D460" t="s">
        <v>100</v>
      </c>
      <c r="E460" t="s">
        <v>29</v>
      </c>
      <c r="F460" t="s">
        <v>101</v>
      </c>
      <c r="G460">
        <v>3</v>
      </c>
      <c r="H460">
        <v>1.8160000000000001</v>
      </c>
      <c r="I460">
        <v>2.25</v>
      </c>
      <c r="J460">
        <v>2.1320000000000001</v>
      </c>
      <c r="K460">
        <v>139.661</v>
      </c>
      <c r="L460">
        <v>148.715</v>
      </c>
      <c r="M460">
        <v>145.68799999999999</v>
      </c>
      <c r="N460">
        <v>76.905837004405285</v>
      </c>
      <c r="O460">
        <v>66.095555555555563</v>
      </c>
      <c r="P460">
        <v>68.333958724202617</v>
      </c>
      <c r="Q460">
        <v>70.445117094721141</v>
      </c>
      <c r="R460">
        <v>144.68799999999999</v>
      </c>
    </row>
    <row r="461" spans="1:18" x14ac:dyDescent="0.2">
      <c r="A461" s="2">
        <v>42779</v>
      </c>
      <c r="B461" t="s">
        <v>92</v>
      </c>
      <c r="C461" t="s">
        <v>8</v>
      </c>
      <c r="D461" t="s">
        <v>100</v>
      </c>
      <c r="E461" t="s">
        <v>29</v>
      </c>
      <c r="F461" t="s">
        <v>95</v>
      </c>
      <c r="G461">
        <v>1</v>
      </c>
      <c r="H461">
        <v>6.9119999999999999</v>
      </c>
      <c r="I461">
        <v>6.8220000000000001</v>
      </c>
      <c r="J461">
        <v>6.71</v>
      </c>
      <c r="K461">
        <v>499.411</v>
      </c>
      <c r="L461">
        <v>462.48200000000003</v>
      </c>
      <c r="M461">
        <v>421.81200000000001</v>
      </c>
      <c r="N461">
        <v>72.252748842592595</v>
      </c>
      <c r="O461">
        <v>67.792729404866606</v>
      </c>
      <c r="P461">
        <v>62.863189269746648</v>
      </c>
      <c r="Q461">
        <v>67.636222505735276</v>
      </c>
      <c r="R461">
        <v>461.23499999999996</v>
      </c>
    </row>
    <row r="462" spans="1:18" x14ac:dyDescent="0.2">
      <c r="A462" s="2">
        <v>42779</v>
      </c>
      <c r="B462" t="s">
        <v>92</v>
      </c>
      <c r="C462" t="s">
        <v>8</v>
      </c>
      <c r="D462" t="s">
        <v>103</v>
      </c>
      <c r="E462" t="s">
        <v>23</v>
      </c>
      <c r="F462" t="s">
        <v>96</v>
      </c>
      <c r="G462">
        <v>1</v>
      </c>
      <c r="H462">
        <v>1.28</v>
      </c>
      <c r="I462">
        <v>1.1499999999999999</v>
      </c>
      <c r="J462">
        <v>1.3260000000000001</v>
      </c>
      <c r="K462">
        <v>51.265999999999998</v>
      </c>
      <c r="L462">
        <v>52.523000000000003</v>
      </c>
      <c r="M462">
        <v>55.207999999999998</v>
      </c>
      <c r="N462">
        <v>40.051562499999996</v>
      </c>
      <c r="O462">
        <v>45.672173913043487</v>
      </c>
      <c r="P462">
        <v>41.634992458521864</v>
      </c>
      <c r="Q462">
        <v>42.452909623855113</v>
      </c>
      <c r="R462">
        <v>52.999000000000002</v>
      </c>
    </row>
    <row r="463" spans="1:18" x14ac:dyDescent="0.2">
      <c r="A463" s="2">
        <v>42779</v>
      </c>
      <c r="B463" t="s">
        <v>92</v>
      </c>
      <c r="C463" t="s">
        <v>8</v>
      </c>
      <c r="D463" t="s">
        <v>103</v>
      </c>
      <c r="E463" t="s">
        <v>23</v>
      </c>
      <c r="F463" t="s">
        <v>93</v>
      </c>
      <c r="G463">
        <v>1</v>
      </c>
      <c r="H463">
        <v>24.001999999999999</v>
      </c>
      <c r="I463">
        <v>32.863999999999997</v>
      </c>
      <c r="J463">
        <v>18.824000000000002</v>
      </c>
      <c r="K463">
        <v>1092.615</v>
      </c>
      <c r="L463">
        <v>1381.62</v>
      </c>
      <c r="M463">
        <v>892.34799999999996</v>
      </c>
      <c r="N463">
        <v>45.5218315140405</v>
      </c>
      <c r="O463">
        <v>42.040530671859784</v>
      </c>
      <c r="P463">
        <v>47.404802379940492</v>
      </c>
      <c r="Q463">
        <v>44.989054855280266</v>
      </c>
      <c r="R463">
        <v>1122.1943333333331</v>
      </c>
    </row>
    <row r="464" spans="1:18" x14ac:dyDescent="0.2">
      <c r="A464" s="2">
        <v>42779</v>
      </c>
      <c r="B464" t="s">
        <v>92</v>
      </c>
      <c r="C464" t="s">
        <v>8</v>
      </c>
      <c r="D464" t="s">
        <v>103</v>
      </c>
      <c r="E464" t="s">
        <v>23</v>
      </c>
      <c r="F464" t="s">
        <v>93</v>
      </c>
      <c r="G464">
        <v>2</v>
      </c>
      <c r="H464">
        <v>18.228000000000002</v>
      </c>
      <c r="I464">
        <v>22.63</v>
      </c>
      <c r="J464">
        <v>18.134</v>
      </c>
      <c r="K464">
        <v>773.59299999999996</v>
      </c>
      <c r="L464">
        <v>849.85</v>
      </c>
      <c r="M464">
        <v>651.49599999999998</v>
      </c>
      <c r="N464">
        <v>42.439817862628914</v>
      </c>
      <c r="O464">
        <v>37.554131683605839</v>
      </c>
      <c r="P464">
        <v>35.926767398257418</v>
      </c>
      <c r="Q464">
        <v>38.64023898149739</v>
      </c>
      <c r="R464">
        <v>758.31299999999999</v>
      </c>
    </row>
    <row r="465" spans="1:18" x14ac:dyDescent="0.2">
      <c r="A465" s="2">
        <v>42779</v>
      </c>
      <c r="B465" t="s">
        <v>92</v>
      </c>
      <c r="C465" t="s">
        <v>8</v>
      </c>
      <c r="D465" t="s">
        <v>103</v>
      </c>
      <c r="E465" t="s">
        <v>23</v>
      </c>
      <c r="F465" t="s">
        <v>93</v>
      </c>
      <c r="G465">
        <v>3</v>
      </c>
      <c r="H465">
        <v>28.486000000000001</v>
      </c>
      <c r="I465">
        <v>33.130000000000003</v>
      </c>
      <c r="J465">
        <v>34.335999999999999</v>
      </c>
      <c r="K465">
        <v>1262.55</v>
      </c>
      <c r="L465">
        <v>1281.4580000000001</v>
      </c>
      <c r="M465">
        <v>1246.328</v>
      </c>
      <c r="N465">
        <v>44.321772098574733</v>
      </c>
      <c r="O465">
        <v>38.679686085119229</v>
      </c>
      <c r="P465">
        <v>36.297996272134206</v>
      </c>
      <c r="Q465">
        <v>39.766484818609392</v>
      </c>
      <c r="R465">
        <v>1263.4453333333333</v>
      </c>
    </row>
    <row r="466" spans="1:18" x14ac:dyDescent="0.2">
      <c r="A466" s="2">
        <v>42779</v>
      </c>
      <c r="B466" t="s">
        <v>92</v>
      </c>
      <c r="C466" t="s">
        <v>8</v>
      </c>
      <c r="D466" t="s">
        <v>103</v>
      </c>
      <c r="E466" t="s">
        <v>23</v>
      </c>
      <c r="F466" t="s">
        <v>94</v>
      </c>
      <c r="G466">
        <v>1</v>
      </c>
      <c r="H466">
        <v>4.5819999999999999</v>
      </c>
      <c r="I466">
        <v>3.5680000000000001</v>
      </c>
      <c r="J466">
        <v>3.7</v>
      </c>
      <c r="K466">
        <v>262.04399999999998</v>
      </c>
      <c r="L466">
        <v>227.25700000000001</v>
      </c>
      <c r="M466">
        <v>236.85300000000001</v>
      </c>
      <c r="N466">
        <v>57.189873417721515</v>
      </c>
      <c r="O466">
        <v>63.693105381165921</v>
      </c>
      <c r="P466">
        <v>64.014324324324321</v>
      </c>
      <c r="Q466">
        <v>61.632434374403921</v>
      </c>
      <c r="R466">
        <v>242.05133333333333</v>
      </c>
    </row>
    <row r="467" spans="1:18" x14ac:dyDescent="0.2">
      <c r="A467" s="2">
        <v>42779</v>
      </c>
      <c r="B467" t="s">
        <v>92</v>
      </c>
      <c r="C467" t="s">
        <v>8</v>
      </c>
      <c r="D467" t="s">
        <v>103</v>
      </c>
      <c r="E467" t="s">
        <v>23</v>
      </c>
      <c r="F467" t="s">
        <v>94</v>
      </c>
      <c r="G467">
        <v>2</v>
      </c>
      <c r="H467">
        <v>5.9039999999999999</v>
      </c>
      <c r="I467">
        <v>4.7039999999999997</v>
      </c>
      <c r="J467">
        <v>6.0019999999999998</v>
      </c>
      <c r="K467">
        <v>235.16800000000001</v>
      </c>
      <c r="L467">
        <v>201.72399999999999</v>
      </c>
      <c r="M467">
        <v>238.79499999999999</v>
      </c>
      <c r="N467">
        <v>39.831978319783197</v>
      </c>
      <c r="O467">
        <v>42.883503401360542</v>
      </c>
      <c r="P467">
        <v>39.785904698433853</v>
      </c>
      <c r="Q467">
        <v>40.833795473192531</v>
      </c>
      <c r="R467">
        <v>225.22900000000001</v>
      </c>
    </row>
    <row r="468" spans="1:18" x14ac:dyDescent="0.2">
      <c r="A468" s="2">
        <v>42779</v>
      </c>
      <c r="B468" t="s">
        <v>92</v>
      </c>
      <c r="C468" t="s">
        <v>8</v>
      </c>
      <c r="D468" t="s">
        <v>103</v>
      </c>
      <c r="E468" t="s">
        <v>23</v>
      </c>
      <c r="F468" t="s">
        <v>94</v>
      </c>
      <c r="G468">
        <v>3</v>
      </c>
      <c r="H468">
        <v>4.4980000000000002</v>
      </c>
      <c r="I468">
        <v>3.14</v>
      </c>
      <c r="J468">
        <v>3.45</v>
      </c>
      <c r="K468">
        <v>224.91499999999999</v>
      </c>
      <c r="L468">
        <v>169.59299999999999</v>
      </c>
      <c r="M468">
        <v>191.12799999999999</v>
      </c>
      <c r="N468">
        <v>50.003334815473536</v>
      </c>
      <c r="O468">
        <v>54.010509554140121</v>
      </c>
      <c r="P468">
        <v>55.399420289855065</v>
      </c>
      <c r="Q468">
        <v>53.137754886489574</v>
      </c>
      <c r="R468">
        <v>195.21199999999999</v>
      </c>
    </row>
    <row r="469" spans="1:18" x14ac:dyDescent="0.2">
      <c r="A469" s="2">
        <v>42779</v>
      </c>
      <c r="B469" t="s">
        <v>92</v>
      </c>
      <c r="C469" t="s">
        <v>8</v>
      </c>
      <c r="D469" t="s">
        <v>103</v>
      </c>
      <c r="E469" t="s">
        <v>23</v>
      </c>
      <c r="F469" t="s">
        <v>101</v>
      </c>
      <c r="G469">
        <v>1</v>
      </c>
      <c r="H469">
        <v>3.97</v>
      </c>
      <c r="I469">
        <v>3.972</v>
      </c>
      <c r="J469">
        <v>3.7080000000000002</v>
      </c>
      <c r="K469">
        <v>399.10599999999999</v>
      </c>
      <c r="L469">
        <v>353.18099999999998</v>
      </c>
      <c r="M469">
        <v>292.71800000000002</v>
      </c>
      <c r="N469">
        <v>100.53047858942065</v>
      </c>
      <c r="O469">
        <v>88.917673716012075</v>
      </c>
      <c r="P469">
        <v>78.942286947141312</v>
      </c>
      <c r="Q469">
        <v>89.463479750858014</v>
      </c>
      <c r="R469">
        <v>348.33500000000004</v>
      </c>
    </row>
    <row r="470" spans="1:18" x14ac:dyDescent="0.2">
      <c r="A470" s="2">
        <v>42779</v>
      </c>
      <c r="B470" t="s">
        <v>92</v>
      </c>
      <c r="C470" t="s">
        <v>8</v>
      </c>
      <c r="D470" t="s">
        <v>103</v>
      </c>
      <c r="E470" t="s">
        <v>23</v>
      </c>
      <c r="F470" t="s">
        <v>101</v>
      </c>
      <c r="G470">
        <v>2</v>
      </c>
      <c r="H470">
        <v>2.0579999999999998</v>
      </c>
      <c r="I470">
        <v>2.032</v>
      </c>
      <c r="J470">
        <v>2.42</v>
      </c>
      <c r="K470">
        <v>203.23699999999999</v>
      </c>
      <c r="L470">
        <v>201.809</v>
      </c>
      <c r="M470">
        <v>200.61</v>
      </c>
      <c r="N470">
        <v>98.754616132167158</v>
      </c>
      <c r="O470">
        <v>99.315452755905511</v>
      </c>
      <c r="P470">
        <v>82.896694214876035</v>
      </c>
      <c r="Q470">
        <v>93.655587700982906</v>
      </c>
      <c r="R470">
        <v>201.88533333333331</v>
      </c>
    </row>
    <row r="471" spans="1:18" x14ac:dyDescent="0.2">
      <c r="A471" s="2">
        <v>42779</v>
      </c>
      <c r="B471" t="s">
        <v>92</v>
      </c>
      <c r="C471" t="s">
        <v>8</v>
      </c>
      <c r="D471" t="s">
        <v>103</v>
      </c>
      <c r="E471" t="s">
        <v>23</v>
      </c>
      <c r="F471" t="s">
        <v>101</v>
      </c>
      <c r="G471">
        <v>3</v>
      </c>
      <c r="H471">
        <v>4.22</v>
      </c>
      <c r="I471">
        <v>4.0339999999999998</v>
      </c>
      <c r="J471">
        <v>4.5460000000000003</v>
      </c>
      <c r="K471">
        <v>335.33</v>
      </c>
      <c r="L471">
        <v>273.23899999999998</v>
      </c>
      <c r="M471">
        <v>324.59100000000001</v>
      </c>
      <c r="N471">
        <v>79.462085308056871</v>
      </c>
      <c r="O471">
        <v>67.734010907288052</v>
      </c>
      <c r="P471">
        <v>71.40145182578091</v>
      </c>
      <c r="Q471">
        <v>72.865849347041944</v>
      </c>
      <c r="R471">
        <v>311.05333333333334</v>
      </c>
    </row>
    <row r="472" spans="1:18" x14ac:dyDescent="0.2">
      <c r="A472" s="2">
        <v>42779</v>
      </c>
      <c r="B472" t="s">
        <v>92</v>
      </c>
      <c r="C472" t="s">
        <v>27</v>
      </c>
      <c r="D472" t="s">
        <v>104</v>
      </c>
      <c r="E472" t="s">
        <v>29</v>
      </c>
      <c r="F472" t="s">
        <v>93</v>
      </c>
      <c r="G472">
        <v>1</v>
      </c>
      <c r="H472">
        <v>28.21</v>
      </c>
      <c r="I472">
        <v>19.350000000000001</v>
      </c>
      <c r="J472">
        <v>22.867999999999999</v>
      </c>
      <c r="K472">
        <v>1191.32</v>
      </c>
      <c r="L472">
        <v>824.54499999999996</v>
      </c>
      <c r="M472">
        <v>844.05200000000002</v>
      </c>
      <c r="N472">
        <v>42.230414746543772</v>
      </c>
      <c r="O472">
        <v>42.612144702842372</v>
      </c>
      <c r="P472">
        <v>36.909742872135737</v>
      </c>
      <c r="Q472">
        <v>40.584100773840625</v>
      </c>
      <c r="R472">
        <v>953.30566666666664</v>
      </c>
    </row>
    <row r="473" spans="1:18" x14ac:dyDescent="0.2">
      <c r="A473" s="2">
        <v>42779</v>
      </c>
      <c r="B473" t="s">
        <v>92</v>
      </c>
      <c r="C473" t="s">
        <v>27</v>
      </c>
      <c r="D473" t="s">
        <v>104</v>
      </c>
      <c r="E473" t="s">
        <v>29</v>
      </c>
      <c r="F473" t="s">
        <v>93</v>
      </c>
      <c r="G473">
        <v>2</v>
      </c>
      <c r="H473">
        <v>37.5</v>
      </c>
      <c r="I473">
        <v>31.053999999999998</v>
      </c>
      <c r="J473">
        <v>32.915999999999997</v>
      </c>
      <c r="K473">
        <v>1524.223</v>
      </c>
      <c r="L473">
        <v>1287.769</v>
      </c>
      <c r="M473">
        <v>1301.25</v>
      </c>
      <c r="N473">
        <v>40.645946666666667</v>
      </c>
      <c r="O473">
        <v>41.468699684420692</v>
      </c>
      <c r="P473">
        <v>39.532446226759028</v>
      </c>
      <c r="Q473">
        <v>40.549030859282134</v>
      </c>
      <c r="R473">
        <v>1371.0806666666667</v>
      </c>
    </row>
    <row r="474" spans="1:18" x14ac:dyDescent="0.2">
      <c r="A474" s="2">
        <v>42779</v>
      </c>
      <c r="B474" t="s">
        <v>92</v>
      </c>
      <c r="C474" t="s">
        <v>27</v>
      </c>
      <c r="D474" t="s">
        <v>104</v>
      </c>
      <c r="E474" t="s">
        <v>29</v>
      </c>
      <c r="F474" t="s">
        <v>93</v>
      </c>
      <c r="G474">
        <v>3</v>
      </c>
      <c r="H474">
        <v>21.574000000000002</v>
      </c>
      <c r="I474">
        <v>33.628</v>
      </c>
      <c r="J474">
        <v>18.12</v>
      </c>
      <c r="K474">
        <v>1248.0419999999999</v>
      </c>
      <c r="L474">
        <v>1517.454</v>
      </c>
      <c r="M474">
        <v>1014.816</v>
      </c>
      <c r="N474">
        <v>57.84935570594233</v>
      </c>
      <c r="O474">
        <v>45.124717497323658</v>
      </c>
      <c r="P474">
        <v>56.005298013245032</v>
      </c>
      <c r="Q474">
        <v>52.993123738837006</v>
      </c>
      <c r="R474">
        <v>1260.104</v>
      </c>
    </row>
    <row r="475" spans="1:18" x14ac:dyDescent="0.2">
      <c r="A475" s="2">
        <v>42779</v>
      </c>
      <c r="B475" t="s">
        <v>92</v>
      </c>
      <c r="C475" t="s">
        <v>27</v>
      </c>
      <c r="D475" t="s">
        <v>104</v>
      </c>
      <c r="E475" t="s">
        <v>29</v>
      </c>
      <c r="F475" t="s">
        <v>94</v>
      </c>
      <c r="G475">
        <v>1</v>
      </c>
      <c r="H475">
        <v>16.655999999999999</v>
      </c>
      <c r="I475">
        <v>31.768000000000001</v>
      </c>
      <c r="J475">
        <v>23.15</v>
      </c>
      <c r="K475">
        <v>836.59699999999998</v>
      </c>
      <c r="L475">
        <v>1710.067</v>
      </c>
      <c r="M475">
        <v>1055.3720000000001</v>
      </c>
      <c r="N475">
        <v>50.227965898174837</v>
      </c>
      <c r="O475">
        <v>53.829860236716193</v>
      </c>
      <c r="P475">
        <v>45.588423326133913</v>
      </c>
      <c r="Q475">
        <v>49.882083153674984</v>
      </c>
      <c r="R475">
        <v>1200.6786666666667</v>
      </c>
    </row>
    <row r="476" spans="1:18" x14ac:dyDescent="0.2">
      <c r="A476" s="2">
        <v>42779</v>
      </c>
      <c r="B476" t="s">
        <v>92</v>
      </c>
      <c r="C476" t="s">
        <v>27</v>
      </c>
      <c r="D476" t="s">
        <v>104</v>
      </c>
      <c r="E476" t="s">
        <v>29</v>
      </c>
      <c r="F476" t="s">
        <v>94</v>
      </c>
      <c r="G476">
        <v>2</v>
      </c>
      <c r="H476">
        <v>9.266</v>
      </c>
      <c r="I476">
        <v>11.612</v>
      </c>
      <c r="J476">
        <v>9.35</v>
      </c>
      <c r="K476">
        <v>439.83300000000003</v>
      </c>
      <c r="L476">
        <v>689.28200000000004</v>
      </c>
      <c r="M476">
        <v>498.58300000000003</v>
      </c>
      <c r="N476">
        <v>47.467407727174617</v>
      </c>
      <c r="O476">
        <v>59.35945573544609</v>
      </c>
      <c r="P476">
        <v>53.324385026737971</v>
      </c>
      <c r="Q476">
        <v>53.3837494964529</v>
      </c>
      <c r="R476">
        <v>542.56600000000003</v>
      </c>
    </row>
    <row r="477" spans="1:18" x14ac:dyDescent="0.2">
      <c r="A477" s="2">
        <v>42779</v>
      </c>
      <c r="B477" t="s">
        <v>92</v>
      </c>
      <c r="C477" t="s">
        <v>27</v>
      </c>
      <c r="D477" t="s">
        <v>104</v>
      </c>
      <c r="E477" t="s">
        <v>29</v>
      </c>
      <c r="F477" t="s">
        <v>94</v>
      </c>
      <c r="G477">
        <v>3</v>
      </c>
      <c r="H477">
        <v>4.1180000000000003</v>
      </c>
      <c r="I477">
        <v>3.8260000000000001</v>
      </c>
      <c r="J477">
        <v>2.1480000000000001</v>
      </c>
      <c r="K477">
        <v>331.78899999999999</v>
      </c>
      <c r="L477">
        <v>310.654</v>
      </c>
      <c r="M477">
        <v>194.755</v>
      </c>
      <c r="N477">
        <v>80.570422535211264</v>
      </c>
      <c r="O477">
        <v>81.1955044432828</v>
      </c>
      <c r="P477">
        <v>90.668063314711347</v>
      </c>
      <c r="Q477">
        <v>84.144663431068466</v>
      </c>
      <c r="R477">
        <v>279.06599999999997</v>
      </c>
    </row>
    <row r="478" spans="1:18" x14ac:dyDescent="0.2">
      <c r="A478" s="2">
        <v>42779</v>
      </c>
      <c r="B478" t="s">
        <v>92</v>
      </c>
      <c r="C478" t="s">
        <v>27</v>
      </c>
      <c r="D478" t="s">
        <v>104</v>
      </c>
      <c r="E478" t="s">
        <v>29</v>
      </c>
      <c r="F478" t="s">
        <v>95</v>
      </c>
      <c r="G478">
        <v>1</v>
      </c>
      <c r="H478">
        <v>5.48</v>
      </c>
      <c r="I478">
        <v>6.4139999999999997</v>
      </c>
      <c r="J478">
        <v>6.0640000000000001</v>
      </c>
      <c r="K478">
        <v>335.84399999999999</v>
      </c>
      <c r="L478">
        <v>482.73099999999999</v>
      </c>
      <c r="M478">
        <v>448.202</v>
      </c>
      <c r="N478">
        <v>61.285401459854008</v>
      </c>
      <c r="O478">
        <v>75.262082943560969</v>
      </c>
      <c r="P478">
        <v>73.911939313984163</v>
      </c>
      <c r="Q478">
        <v>70.153141239133049</v>
      </c>
      <c r="R478">
        <v>422.25900000000001</v>
      </c>
    </row>
    <row r="479" spans="1:18" x14ac:dyDescent="0.2">
      <c r="A479" s="2">
        <v>42779</v>
      </c>
      <c r="B479" t="s">
        <v>92</v>
      </c>
      <c r="C479" t="s">
        <v>27</v>
      </c>
      <c r="D479" t="s">
        <v>104</v>
      </c>
      <c r="E479" t="s">
        <v>29</v>
      </c>
      <c r="F479" t="s">
        <v>95</v>
      </c>
      <c r="G479">
        <v>2</v>
      </c>
      <c r="H479">
        <v>9.0860000000000003</v>
      </c>
      <c r="I479">
        <v>9.6880000000000006</v>
      </c>
      <c r="J479">
        <v>8.5299999999999994</v>
      </c>
      <c r="K479">
        <v>637.95799999999997</v>
      </c>
      <c r="L479">
        <v>533.45500000000004</v>
      </c>
      <c r="M479">
        <v>565.72900000000004</v>
      </c>
      <c r="N479">
        <v>70.213295179396866</v>
      </c>
      <c r="O479">
        <v>55.063480594549958</v>
      </c>
      <c r="P479">
        <v>66.322274325908566</v>
      </c>
      <c r="Q479">
        <v>63.86635003328513</v>
      </c>
      <c r="R479">
        <v>579.04733333333331</v>
      </c>
    </row>
    <row r="480" spans="1:18" x14ac:dyDescent="0.2">
      <c r="A480" s="2">
        <v>42779</v>
      </c>
      <c r="B480" t="s">
        <v>92</v>
      </c>
      <c r="C480" t="s">
        <v>27</v>
      </c>
      <c r="D480" t="s">
        <v>104</v>
      </c>
      <c r="E480" t="s">
        <v>29</v>
      </c>
      <c r="F480" t="s">
        <v>101</v>
      </c>
      <c r="G480">
        <v>1</v>
      </c>
      <c r="H480">
        <v>2.7519999999999998</v>
      </c>
      <c r="I480">
        <v>2.38</v>
      </c>
      <c r="J480">
        <v>2.4359999999999999</v>
      </c>
      <c r="K480">
        <v>249.76300000000001</v>
      </c>
      <c r="L480">
        <v>256.53100000000001</v>
      </c>
      <c r="M480">
        <v>247.649</v>
      </c>
      <c r="N480">
        <v>90.756904069767458</v>
      </c>
      <c r="O480">
        <v>107.78613445378151</v>
      </c>
      <c r="P480">
        <v>101.66215106732348</v>
      </c>
      <c r="Q480">
        <v>100.06839653029083</v>
      </c>
      <c r="R480">
        <v>251.31433333333334</v>
      </c>
    </row>
    <row r="481" spans="1:18" x14ac:dyDescent="0.2">
      <c r="A481" s="2">
        <v>42779</v>
      </c>
      <c r="B481" t="s">
        <v>92</v>
      </c>
      <c r="C481" t="s">
        <v>27</v>
      </c>
      <c r="D481" t="s">
        <v>104</v>
      </c>
      <c r="E481" t="s">
        <v>29</v>
      </c>
      <c r="F481" t="s">
        <v>101</v>
      </c>
      <c r="G481">
        <v>2</v>
      </c>
      <c r="H481">
        <v>5.952</v>
      </c>
      <c r="I481">
        <v>4.9279999999999999</v>
      </c>
      <c r="J481">
        <v>5.7779999999999996</v>
      </c>
      <c r="K481">
        <v>447.05900000000003</v>
      </c>
      <c r="L481">
        <v>429.86599999999999</v>
      </c>
      <c r="M481">
        <v>486.33</v>
      </c>
      <c r="N481">
        <v>75.110719086021504</v>
      </c>
      <c r="O481">
        <v>87.22930194805194</v>
      </c>
      <c r="P481">
        <v>84.169262720664591</v>
      </c>
      <c r="Q481">
        <v>82.169761251579345</v>
      </c>
      <c r="R481">
        <v>454.41833333333329</v>
      </c>
    </row>
    <row r="482" spans="1:18" x14ac:dyDescent="0.2">
      <c r="A482" s="2">
        <v>42779</v>
      </c>
      <c r="B482" t="s">
        <v>92</v>
      </c>
      <c r="C482" t="s">
        <v>27</v>
      </c>
      <c r="D482" t="s">
        <v>105</v>
      </c>
      <c r="E482" t="s">
        <v>26</v>
      </c>
      <c r="F482" t="s">
        <v>96</v>
      </c>
      <c r="G482">
        <v>1</v>
      </c>
      <c r="H482">
        <v>3.87</v>
      </c>
      <c r="I482">
        <v>4.0739999999999998</v>
      </c>
      <c r="J482">
        <v>2.5779999999999998</v>
      </c>
      <c r="K482">
        <v>113.52800000000001</v>
      </c>
      <c r="L482">
        <v>120.611</v>
      </c>
      <c r="M482">
        <v>76.998999999999995</v>
      </c>
      <c r="N482">
        <v>29.335400516795865</v>
      </c>
      <c r="O482">
        <v>29.605056455571923</v>
      </c>
      <c r="P482">
        <v>29.867726920093094</v>
      </c>
      <c r="Q482">
        <v>29.602727964153626</v>
      </c>
      <c r="R482">
        <v>103.71266666666668</v>
      </c>
    </row>
    <row r="483" spans="1:18" x14ac:dyDescent="0.2">
      <c r="A483" s="2">
        <v>42779</v>
      </c>
      <c r="B483" t="s">
        <v>92</v>
      </c>
      <c r="C483" t="s">
        <v>27</v>
      </c>
      <c r="D483" t="s">
        <v>105</v>
      </c>
      <c r="E483" t="s">
        <v>26</v>
      </c>
      <c r="F483" t="s">
        <v>96</v>
      </c>
      <c r="G483">
        <v>2</v>
      </c>
      <c r="H483">
        <v>4.16</v>
      </c>
      <c r="I483">
        <v>3.74</v>
      </c>
      <c r="J483">
        <v>3.984</v>
      </c>
      <c r="K483">
        <v>135.26300000000001</v>
      </c>
      <c r="L483">
        <v>131.80699999999999</v>
      </c>
      <c r="M483">
        <v>131.55000000000001</v>
      </c>
      <c r="N483">
        <v>32.515144230769231</v>
      </c>
      <c r="O483">
        <v>35.24251336898395</v>
      </c>
      <c r="P483">
        <v>33.019578313253014</v>
      </c>
      <c r="Q483">
        <v>33.592411971002065</v>
      </c>
      <c r="R483">
        <v>132.87333333333333</v>
      </c>
    </row>
    <row r="484" spans="1:18" x14ac:dyDescent="0.2">
      <c r="A484" s="2">
        <v>42779</v>
      </c>
      <c r="B484" t="s">
        <v>92</v>
      </c>
      <c r="C484" t="s">
        <v>27</v>
      </c>
      <c r="D484" t="s">
        <v>105</v>
      </c>
      <c r="E484" t="s">
        <v>26</v>
      </c>
      <c r="F484" t="s">
        <v>96</v>
      </c>
      <c r="G484">
        <v>3</v>
      </c>
      <c r="H484">
        <v>2.7440000000000002</v>
      </c>
      <c r="I484">
        <v>3.16</v>
      </c>
      <c r="J484">
        <v>2.8620000000000001</v>
      </c>
      <c r="K484">
        <v>97.277000000000001</v>
      </c>
      <c r="L484">
        <v>109.473</v>
      </c>
      <c r="M484">
        <v>100.333</v>
      </c>
      <c r="N484">
        <v>35.450801749271136</v>
      </c>
      <c r="O484">
        <v>34.643354430379745</v>
      </c>
      <c r="P484">
        <v>35.056953179594686</v>
      </c>
      <c r="Q484">
        <v>35.050369786415189</v>
      </c>
      <c r="R484">
        <v>102.36099999999999</v>
      </c>
    </row>
    <row r="485" spans="1:18" x14ac:dyDescent="0.2">
      <c r="A485" s="2">
        <v>42779</v>
      </c>
      <c r="B485" t="s">
        <v>92</v>
      </c>
      <c r="C485" t="s">
        <v>27</v>
      </c>
      <c r="D485" t="s">
        <v>105</v>
      </c>
      <c r="E485" t="s">
        <v>26</v>
      </c>
      <c r="F485" t="s">
        <v>93</v>
      </c>
      <c r="G485">
        <v>1</v>
      </c>
      <c r="H485">
        <v>30.12</v>
      </c>
      <c r="I485">
        <v>31.533999999999999</v>
      </c>
      <c r="J485">
        <v>18.13</v>
      </c>
      <c r="K485">
        <v>1535.704</v>
      </c>
      <c r="L485">
        <v>1653.8879999999999</v>
      </c>
      <c r="M485">
        <v>993.39499999999998</v>
      </c>
      <c r="N485">
        <v>50.986188579017259</v>
      </c>
      <c r="O485">
        <v>52.44777066023974</v>
      </c>
      <c r="P485">
        <v>54.792884721456154</v>
      </c>
      <c r="Q485">
        <v>52.742281320237716</v>
      </c>
      <c r="R485">
        <v>1394.3289999999997</v>
      </c>
    </row>
    <row r="486" spans="1:18" x14ac:dyDescent="0.2">
      <c r="A486" s="2">
        <v>42779</v>
      </c>
      <c r="B486" t="s">
        <v>92</v>
      </c>
      <c r="C486" t="s">
        <v>27</v>
      </c>
      <c r="D486" t="s">
        <v>105</v>
      </c>
      <c r="E486" t="s">
        <v>26</v>
      </c>
      <c r="F486" t="s">
        <v>93</v>
      </c>
      <c r="G486">
        <v>2</v>
      </c>
      <c r="H486">
        <v>23.724</v>
      </c>
      <c r="I486">
        <v>21.018000000000001</v>
      </c>
      <c r="J486">
        <v>19.956</v>
      </c>
      <c r="K486">
        <v>1041.4059999999999</v>
      </c>
      <c r="L486">
        <v>1007.904</v>
      </c>
      <c r="M486">
        <v>945.55600000000004</v>
      </c>
      <c r="N486">
        <v>43.896729050750295</v>
      </c>
      <c r="O486">
        <v>47.95432486440194</v>
      </c>
      <c r="P486">
        <v>47.382040489075969</v>
      </c>
      <c r="Q486">
        <v>46.411031468076068</v>
      </c>
      <c r="R486">
        <v>998.2886666666667</v>
      </c>
    </row>
    <row r="487" spans="1:18" x14ac:dyDescent="0.2">
      <c r="A487" s="2">
        <v>42779</v>
      </c>
      <c r="B487" t="s">
        <v>92</v>
      </c>
      <c r="C487" t="s">
        <v>27</v>
      </c>
      <c r="D487" t="s">
        <v>105</v>
      </c>
      <c r="E487" t="s">
        <v>26</v>
      </c>
      <c r="F487" t="s">
        <v>93</v>
      </c>
      <c r="G487">
        <v>3</v>
      </c>
      <c r="H487">
        <v>42.521999999999998</v>
      </c>
      <c r="I487">
        <v>39.14</v>
      </c>
      <c r="J487">
        <v>45.624000000000002</v>
      </c>
      <c r="K487">
        <v>1621.329</v>
      </c>
      <c r="L487">
        <v>1731.63</v>
      </c>
      <c r="M487">
        <v>1877.7460000000001</v>
      </c>
      <c r="N487">
        <v>38.129180189078596</v>
      </c>
      <c r="O487">
        <v>44.241951967296885</v>
      </c>
      <c r="P487">
        <v>41.156978783096619</v>
      </c>
      <c r="Q487">
        <v>41.176036979824033</v>
      </c>
      <c r="R487">
        <v>1743.5683333333334</v>
      </c>
    </row>
    <row r="488" spans="1:18" x14ac:dyDescent="0.2">
      <c r="A488" s="2">
        <v>42779</v>
      </c>
      <c r="B488" t="s">
        <v>92</v>
      </c>
      <c r="C488" t="s">
        <v>27</v>
      </c>
      <c r="D488" t="s">
        <v>105</v>
      </c>
      <c r="E488" t="s">
        <v>26</v>
      </c>
      <c r="F488" t="s">
        <v>94</v>
      </c>
      <c r="G488">
        <v>1</v>
      </c>
      <c r="H488">
        <v>5.5380000000000003</v>
      </c>
      <c r="I488">
        <v>6.5</v>
      </c>
      <c r="J488">
        <v>8.4640000000000004</v>
      </c>
      <c r="K488">
        <v>360.49200000000002</v>
      </c>
      <c r="L488">
        <v>369.20299999999997</v>
      </c>
      <c r="M488">
        <v>489.38600000000002</v>
      </c>
      <c r="N488">
        <v>65.094257854821237</v>
      </c>
      <c r="O488">
        <v>56.800461538461533</v>
      </c>
      <c r="P488">
        <v>57.819706994328925</v>
      </c>
      <c r="Q488">
        <v>59.904808795870565</v>
      </c>
      <c r="R488">
        <v>406.3603333333333</v>
      </c>
    </row>
    <row r="489" spans="1:18" x14ac:dyDescent="0.2">
      <c r="A489" s="2">
        <v>42779</v>
      </c>
      <c r="B489" t="s">
        <v>92</v>
      </c>
      <c r="C489" t="s">
        <v>27</v>
      </c>
      <c r="D489" t="s">
        <v>105</v>
      </c>
      <c r="E489" t="s">
        <v>26</v>
      </c>
      <c r="F489" t="s">
        <v>94</v>
      </c>
      <c r="G489">
        <v>2</v>
      </c>
      <c r="H489">
        <v>12.086</v>
      </c>
      <c r="I489">
        <v>9.1820000000000004</v>
      </c>
      <c r="J489">
        <v>10.298</v>
      </c>
      <c r="K489">
        <v>592.00400000000002</v>
      </c>
      <c r="L489">
        <v>465.995</v>
      </c>
      <c r="M489">
        <v>489.58600000000001</v>
      </c>
      <c r="N489">
        <v>48.982624524242929</v>
      </c>
      <c r="O489">
        <v>50.750925724243082</v>
      </c>
      <c r="P489">
        <v>47.541852786948922</v>
      </c>
      <c r="Q489">
        <v>49.09180101181164</v>
      </c>
      <c r="R489">
        <v>515.86166666666668</v>
      </c>
    </row>
    <row r="490" spans="1:18" x14ac:dyDescent="0.2">
      <c r="A490" s="2">
        <v>42779</v>
      </c>
      <c r="B490" t="s">
        <v>92</v>
      </c>
      <c r="C490" t="s">
        <v>27</v>
      </c>
      <c r="D490" t="s">
        <v>105</v>
      </c>
      <c r="E490" t="s">
        <v>26</v>
      </c>
      <c r="F490" t="s">
        <v>94</v>
      </c>
      <c r="G490">
        <v>3</v>
      </c>
      <c r="H490">
        <v>10.09</v>
      </c>
      <c r="I490">
        <v>9.9920000000000009</v>
      </c>
      <c r="J490">
        <v>6.1180000000000003</v>
      </c>
      <c r="K490">
        <v>535.39700000000005</v>
      </c>
      <c r="L490">
        <v>571.01199999999994</v>
      </c>
      <c r="M490">
        <v>276.20999999999998</v>
      </c>
      <c r="N490">
        <v>53.06214073339941</v>
      </c>
      <c r="O490">
        <v>57.14691753402721</v>
      </c>
      <c r="P490">
        <v>45.147106897678974</v>
      </c>
      <c r="Q490">
        <v>51.785388388368538</v>
      </c>
      <c r="R490">
        <v>460.87300000000005</v>
      </c>
    </row>
    <row r="491" spans="1:18" x14ac:dyDescent="0.2">
      <c r="A491" s="2">
        <v>42779</v>
      </c>
      <c r="B491" t="s">
        <v>92</v>
      </c>
      <c r="C491" t="s">
        <v>27</v>
      </c>
      <c r="D491" t="s">
        <v>105</v>
      </c>
      <c r="E491" t="s">
        <v>26</v>
      </c>
      <c r="F491" t="s">
        <v>101</v>
      </c>
      <c r="G491">
        <v>1</v>
      </c>
      <c r="H491">
        <v>3.8319999999999999</v>
      </c>
      <c r="I491">
        <v>3.726</v>
      </c>
      <c r="J491">
        <v>3.4220000000000002</v>
      </c>
      <c r="K491">
        <v>251.84700000000001</v>
      </c>
      <c r="L491">
        <v>225.37200000000001</v>
      </c>
      <c r="M491">
        <v>248.33500000000001</v>
      </c>
      <c r="N491">
        <v>65.722077244258884</v>
      </c>
      <c r="O491">
        <v>60.486312399355882</v>
      </c>
      <c r="P491">
        <v>72.570134424313267</v>
      </c>
      <c r="Q491">
        <v>66.259508022642677</v>
      </c>
      <c r="R491">
        <v>241.85133333333337</v>
      </c>
    </row>
    <row r="492" spans="1:18" x14ac:dyDescent="0.2">
      <c r="A492" s="2">
        <v>42779</v>
      </c>
      <c r="B492" t="s">
        <v>92</v>
      </c>
      <c r="C492" t="s">
        <v>27</v>
      </c>
      <c r="D492" t="s">
        <v>106</v>
      </c>
      <c r="E492" t="s">
        <v>22</v>
      </c>
      <c r="F492" t="s">
        <v>93</v>
      </c>
      <c r="G492">
        <v>1</v>
      </c>
      <c r="H492">
        <v>31.88</v>
      </c>
      <c r="I492">
        <v>27.928000000000001</v>
      </c>
      <c r="J492">
        <v>28.712</v>
      </c>
      <c r="K492">
        <v>1187.4929999999999</v>
      </c>
      <c r="L492">
        <v>1024.098</v>
      </c>
      <c r="M492">
        <v>1001.9349999999999</v>
      </c>
      <c r="N492">
        <v>37.248839397741527</v>
      </c>
      <c r="O492">
        <v>36.6692208536236</v>
      </c>
      <c r="P492">
        <v>34.896036500417942</v>
      </c>
      <c r="Q492">
        <v>36.27136558392769</v>
      </c>
      <c r="R492">
        <v>1071.1753333333334</v>
      </c>
    </row>
    <row r="493" spans="1:18" x14ac:dyDescent="0.2">
      <c r="A493" s="2">
        <v>42779</v>
      </c>
      <c r="B493" t="s">
        <v>92</v>
      </c>
      <c r="C493" t="s">
        <v>27</v>
      </c>
      <c r="D493" t="s">
        <v>106</v>
      </c>
      <c r="E493" t="s">
        <v>22</v>
      </c>
      <c r="F493" t="s">
        <v>93</v>
      </c>
      <c r="G493">
        <v>2</v>
      </c>
      <c r="H493">
        <v>26.318000000000001</v>
      </c>
      <c r="I493">
        <v>26.411999999999999</v>
      </c>
      <c r="J493">
        <v>26.068000000000001</v>
      </c>
      <c r="K493">
        <v>1005.533</v>
      </c>
      <c r="L493">
        <v>1107.3810000000001</v>
      </c>
      <c r="M493">
        <v>1069.538</v>
      </c>
      <c r="N493">
        <v>38.207044608252907</v>
      </c>
      <c r="O493">
        <v>41.927192185370288</v>
      </c>
      <c r="P493">
        <v>41.028770906858981</v>
      </c>
      <c r="Q493">
        <v>40.387669233494059</v>
      </c>
      <c r="R493">
        <v>1060.8173333333334</v>
      </c>
    </row>
    <row r="494" spans="1:18" x14ac:dyDescent="0.2">
      <c r="A494" s="2">
        <v>42779</v>
      </c>
      <c r="B494" t="s">
        <v>92</v>
      </c>
      <c r="C494" t="s">
        <v>27</v>
      </c>
      <c r="D494" t="s">
        <v>106</v>
      </c>
      <c r="E494" t="s">
        <v>22</v>
      </c>
      <c r="F494" t="s">
        <v>93</v>
      </c>
      <c r="G494">
        <v>3</v>
      </c>
      <c r="H494">
        <v>18.283999999999999</v>
      </c>
      <c r="I494">
        <v>14.843999999999999</v>
      </c>
      <c r="J494">
        <v>17.771999999999998</v>
      </c>
      <c r="K494">
        <v>734.12199999999996</v>
      </c>
      <c r="L494">
        <v>661.03499999999997</v>
      </c>
      <c r="M494">
        <v>738.40599999999995</v>
      </c>
      <c r="N494">
        <v>40.151061036972216</v>
      </c>
      <c r="O494">
        <v>44.532134195634598</v>
      </c>
      <c r="P494">
        <v>41.548840873283815</v>
      </c>
      <c r="Q494">
        <v>42.077345368630205</v>
      </c>
      <c r="R494">
        <v>711.1876666666667</v>
      </c>
    </row>
    <row r="495" spans="1:18" x14ac:dyDescent="0.2">
      <c r="A495" s="2">
        <v>42780</v>
      </c>
      <c r="B495" t="s">
        <v>92</v>
      </c>
      <c r="C495" t="s">
        <v>27</v>
      </c>
      <c r="D495" t="s">
        <v>106</v>
      </c>
      <c r="E495" t="s">
        <v>22</v>
      </c>
      <c r="F495" t="s">
        <v>94</v>
      </c>
      <c r="G495">
        <v>1</v>
      </c>
      <c r="H495">
        <v>2.0089999999999999</v>
      </c>
      <c r="I495">
        <v>2.5920000000000001</v>
      </c>
      <c r="J495">
        <v>2.516</v>
      </c>
      <c r="K495">
        <v>153.285</v>
      </c>
      <c r="L495">
        <v>178.53200000000001</v>
      </c>
      <c r="M495">
        <v>184.78700000000001</v>
      </c>
      <c r="N495">
        <v>76.299153807864613</v>
      </c>
      <c r="O495">
        <v>68.878086419753089</v>
      </c>
      <c r="P495">
        <v>73.444753577106525</v>
      </c>
      <c r="Q495">
        <v>72.873997934908076</v>
      </c>
      <c r="R495">
        <v>172.20133333333334</v>
      </c>
    </row>
    <row r="496" spans="1:18" x14ac:dyDescent="0.2">
      <c r="A496" s="2">
        <v>42780</v>
      </c>
      <c r="B496" t="s">
        <v>92</v>
      </c>
      <c r="C496" t="s">
        <v>27</v>
      </c>
      <c r="D496" t="s">
        <v>106</v>
      </c>
      <c r="E496" t="s">
        <v>22</v>
      </c>
      <c r="F496" t="s">
        <v>94</v>
      </c>
      <c r="G496">
        <v>2</v>
      </c>
      <c r="H496">
        <v>2.9079999999999999</v>
      </c>
      <c r="I496">
        <v>2.88</v>
      </c>
      <c r="J496">
        <v>2.714</v>
      </c>
      <c r="K496">
        <v>175.99</v>
      </c>
      <c r="L496">
        <v>171.33500000000001</v>
      </c>
      <c r="M496">
        <v>152.74199999999999</v>
      </c>
      <c r="N496">
        <v>60.519257221458055</v>
      </c>
      <c r="O496">
        <v>59.49131944444445</v>
      </c>
      <c r="P496">
        <v>56.279292557111269</v>
      </c>
      <c r="Q496">
        <v>58.763289741004591</v>
      </c>
      <c r="R496">
        <v>166.68899999999999</v>
      </c>
    </row>
    <row r="497" spans="1:18" x14ac:dyDescent="0.2">
      <c r="A497" s="2">
        <v>42780</v>
      </c>
      <c r="B497" t="s">
        <v>92</v>
      </c>
      <c r="C497" t="s">
        <v>27</v>
      </c>
      <c r="D497" t="s">
        <v>106</v>
      </c>
      <c r="E497" t="s">
        <v>22</v>
      </c>
      <c r="F497" t="s">
        <v>94</v>
      </c>
      <c r="G497">
        <v>3</v>
      </c>
      <c r="H497">
        <v>6.0519999999999996</v>
      </c>
      <c r="I497">
        <v>3.01</v>
      </c>
      <c r="J497">
        <v>4.4740000000000002</v>
      </c>
      <c r="K497">
        <v>282.17899999999997</v>
      </c>
      <c r="L497">
        <v>189.214</v>
      </c>
      <c r="M497">
        <v>254.36099999999999</v>
      </c>
      <c r="N497">
        <v>46.625743555849304</v>
      </c>
      <c r="O497">
        <v>62.861794019933562</v>
      </c>
      <c r="P497">
        <v>56.853151542244071</v>
      </c>
      <c r="Q497">
        <v>55.446896372675646</v>
      </c>
      <c r="R497">
        <v>241.91799999999998</v>
      </c>
    </row>
    <row r="498" spans="1:18" x14ac:dyDescent="0.2">
      <c r="A498" s="2">
        <v>42780</v>
      </c>
      <c r="B498" t="s">
        <v>92</v>
      </c>
      <c r="C498" t="s">
        <v>27</v>
      </c>
      <c r="D498" t="s">
        <v>106</v>
      </c>
      <c r="E498" t="s">
        <v>22</v>
      </c>
      <c r="F498" t="s">
        <v>101</v>
      </c>
      <c r="G498">
        <v>1</v>
      </c>
      <c r="H498">
        <v>2.214</v>
      </c>
      <c r="I498">
        <v>2.5760000000000001</v>
      </c>
      <c r="J498">
        <v>2.16</v>
      </c>
      <c r="K498">
        <v>188.81399999999999</v>
      </c>
      <c r="L498">
        <v>230.91300000000001</v>
      </c>
      <c r="M498">
        <v>201.18100000000001</v>
      </c>
      <c r="N498">
        <v>85.281842818428188</v>
      </c>
      <c r="O498">
        <v>89.640139751552795</v>
      </c>
      <c r="P498">
        <v>93.139351851851856</v>
      </c>
      <c r="Q498">
        <v>89.353778140610942</v>
      </c>
      <c r="R498">
        <v>206.96933333333334</v>
      </c>
    </row>
    <row r="499" spans="1:18" x14ac:dyDescent="0.2">
      <c r="A499" s="2">
        <v>42780</v>
      </c>
      <c r="B499" t="s">
        <v>92</v>
      </c>
      <c r="C499" t="s">
        <v>27</v>
      </c>
      <c r="D499" t="s">
        <v>106</v>
      </c>
      <c r="E499" t="s">
        <v>22</v>
      </c>
      <c r="F499" t="s">
        <v>101</v>
      </c>
      <c r="G499">
        <v>2</v>
      </c>
      <c r="H499">
        <v>3.3319999999999999</v>
      </c>
      <c r="I499">
        <v>2.69</v>
      </c>
      <c r="J499">
        <v>2.258</v>
      </c>
      <c r="K499">
        <v>229.142</v>
      </c>
      <c r="L499">
        <v>181.10300000000001</v>
      </c>
      <c r="M499">
        <v>148.97200000000001</v>
      </c>
      <c r="N499">
        <v>68.770108043217292</v>
      </c>
      <c r="O499">
        <v>67.324535315985131</v>
      </c>
      <c r="P499">
        <v>65.97519929140833</v>
      </c>
      <c r="Q499">
        <v>67.356614216870256</v>
      </c>
      <c r="R499">
        <v>186.40566666666666</v>
      </c>
    </row>
    <row r="500" spans="1:18" x14ac:dyDescent="0.2">
      <c r="A500" s="2">
        <v>42780</v>
      </c>
      <c r="B500" t="s">
        <v>92</v>
      </c>
      <c r="C500" t="s">
        <v>27</v>
      </c>
      <c r="D500" t="s">
        <v>106</v>
      </c>
      <c r="E500" t="s">
        <v>22</v>
      </c>
      <c r="F500" t="s">
        <v>101</v>
      </c>
      <c r="G500">
        <v>3</v>
      </c>
      <c r="H500">
        <v>1.8220000000000001</v>
      </c>
      <c r="I500">
        <v>1.722</v>
      </c>
      <c r="J500">
        <v>1.764</v>
      </c>
      <c r="K500">
        <v>162.53800000000001</v>
      </c>
      <c r="L500">
        <v>141.261</v>
      </c>
      <c r="M500">
        <v>150.22900000000001</v>
      </c>
      <c r="N500">
        <v>89.208562019758503</v>
      </c>
      <c r="O500">
        <v>82.033101045296164</v>
      </c>
      <c r="P500">
        <v>85.163832199546491</v>
      </c>
      <c r="Q500">
        <v>85.46849842153371</v>
      </c>
      <c r="R500">
        <v>151.34266666666667</v>
      </c>
    </row>
    <row r="501" spans="1:18" x14ac:dyDescent="0.2">
      <c r="A501" s="2">
        <v>42780</v>
      </c>
      <c r="B501" t="s">
        <v>92</v>
      </c>
      <c r="C501" t="s">
        <v>27</v>
      </c>
      <c r="D501" t="s">
        <v>106</v>
      </c>
      <c r="E501" t="s">
        <v>22</v>
      </c>
      <c r="F501" t="s">
        <v>96</v>
      </c>
      <c r="G501">
        <v>1</v>
      </c>
      <c r="H501">
        <v>0.82199999999999995</v>
      </c>
      <c r="I501">
        <v>0.64200000000000002</v>
      </c>
      <c r="J501">
        <v>0.66600000000000004</v>
      </c>
      <c r="K501">
        <v>24.277000000000001</v>
      </c>
      <c r="L501">
        <v>25.332999999999998</v>
      </c>
      <c r="M501">
        <v>21.934999999999999</v>
      </c>
      <c r="N501">
        <v>29.534063260340634</v>
      </c>
      <c r="O501">
        <v>39.459501557632393</v>
      </c>
      <c r="P501">
        <v>32.93543543543543</v>
      </c>
      <c r="Q501">
        <v>33.976333417802813</v>
      </c>
      <c r="R501">
        <v>23.848333333333333</v>
      </c>
    </row>
    <row r="502" spans="1:18" x14ac:dyDescent="0.2">
      <c r="A502" s="2">
        <v>42780</v>
      </c>
      <c r="B502" t="s">
        <v>92</v>
      </c>
      <c r="C502" t="s">
        <v>27</v>
      </c>
      <c r="D502" t="s">
        <v>106</v>
      </c>
      <c r="E502" t="s">
        <v>22</v>
      </c>
      <c r="F502" t="s">
        <v>96</v>
      </c>
      <c r="G502">
        <v>2</v>
      </c>
      <c r="H502">
        <v>1.528</v>
      </c>
      <c r="I502">
        <v>1.48</v>
      </c>
      <c r="J502">
        <v>1.702</v>
      </c>
      <c r="K502">
        <v>51.152000000000001</v>
      </c>
      <c r="L502">
        <v>43.526000000000003</v>
      </c>
      <c r="M502">
        <v>54.293999999999997</v>
      </c>
      <c r="N502">
        <v>33.476439790575917</v>
      </c>
      <c r="O502">
        <v>29.409459459459462</v>
      </c>
      <c r="P502">
        <v>31.90011750881316</v>
      </c>
      <c r="Q502">
        <v>31.595338919616182</v>
      </c>
      <c r="R502">
        <v>49.657333333333327</v>
      </c>
    </row>
    <row r="503" spans="1:18" x14ac:dyDescent="0.2">
      <c r="A503" s="2">
        <v>42780</v>
      </c>
      <c r="B503" t="s">
        <v>92</v>
      </c>
      <c r="C503" t="s">
        <v>27</v>
      </c>
      <c r="D503" t="s">
        <v>106</v>
      </c>
      <c r="E503" t="s">
        <v>22</v>
      </c>
      <c r="F503" t="s">
        <v>96</v>
      </c>
      <c r="G503">
        <v>3</v>
      </c>
      <c r="H503">
        <v>0.98</v>
      </c>
      <c r="I503">
        <v>0.69599999999999995</v>
      </c>
      <c r="J503">
        <v>0.67600000000000005</v>
      </c>
      <c r="K503">
        <v>33.130000000000003</v>
      </c>
      <c r="L503">
        <v>25.504999999999999</v>
      </c>
      <c r="M503">
        <v>26.760999999999999</v>
      </c>
      <c r="N503">
        <v>33.806122448979593</v>
      </c>
      <c r="O503">
        <v>36.645114942528735</v>
      </c>
      <c r="P503">
        <v>39.587278106508869</v>
      </c>
      <c r="Q503">
        <v>36.679505166005733</v>
      </c>
      <c r="R503">
        <v>28.465333333333334</v>
      </c>
    </row>
    <row r="504" spans="1:18" x14ac:dyDescent="0.2">
      <c r="A504" s="2">
        <v>42780</v>
      </c>
      <c r="B504" t="s">
        <v>92</v>
      </c>
      <c r="C504" t="s">
        <v>27</v>
      </c>
      <c r="D504" t="s">
        <v>107</v>
      </c>
      <c r="E504" t="s">
        <v>17</v>
      </c>
      <c r="F504" t="s">
        <v>93</v>
      </c>
      <c r="G504">
        <v>1</v>
      </c>
      <c r="H504">
        <v>27.312000000000001</v>
      </c>
      <c r="I504">
        <v>18.617999999999999</v>
      </c>
      <c r="J504">
        <v>18.936</v>
      </c>
      <c r="K504">
        <v>855.21900000000005</v>
      </c>
      <c r="L504">
        <v>599.83000000000004</v>
      </c>
      <c r="M504">
        <v>587.20600000000002</v>
      </c>
      <c r="N504">
        <v>31.312939367311074</v>
      </c>
      <c r="O504">
        <v>32.217746267053393</v>
      </c>
      <c r="P504">
        <v>31.010033798056611</v>
      </c>
      <c r="Q504">
        <v>31.513573144140356</v>
      </c>
      <c r="R504">
        <v>680.75166666666667</v>
      </c>
    </row>
    <row r="505" spans="1:18" x14ac:dyDescent="0.2">
      <c r="A505" s="2">
        <v>42780</v>
      </c>
      <c r="B505" t="s">
        <v>92</v>
      </c>
      <c r="C505" t="s">
        <v>27</v>
      </c>
      <c r="D505" t="s">
        <v>107</v>
      </c>
      <c r="E505" t="s">
        <v>17</v>
      </c>
      <c r="F505" t="s">
        <v>93</v>
      </c>
      <c r="G505">
        <v>2</v>
      </c>
      <c r="H505">
        <v>22.045999999999999</v>
      </c>
      <c r="I505">
        <v>18.515999999999998</v>
      </c>
      <c r="J505">
        <v>16.297999999999998</v>
      </c>
      <c r="K505">
        <v>773.59299999999996</v>
      </c>
      <c r="L505">
        <v>687.96799999999996</v>
      </c>
      <c r="M505">
        <v>571.15499999999997</v>
      </c>
      <c r="N505">
        <v>35.089948289939215</v>
      </c>
      <c r="O505">
        <v>37.155325124216894</v>
      </c>
      <c r="P505">
        <v>35.044483985765126</v>
      </c>
      <c r="Q505">
        <v>35.763252466640417</v>
      </c>
      <c r="R505">
        <v>677.572</v>
      </c>
    </row>
    <row r="506" spans="1:18" x14ac:dyDescent="0.2">
      <c r="A506" s="2">
        <v>42780</v>
      </c>
      <c r="B506" t="s">
        <v>92</v>
      </c>
      <c r="C506" t="s">
        <v>27</v>
      </c>
      <c r="D506" t="s">
        <v>107</v>
      </c>
      <c r="E506" t="s">
        <v>17</v>
      </c>
      <c r="F506" t="s">
        <v>93</v>
      </c>
      <c r="G506">
        <v>3</v>
      </c>
      <c r="H506">
        <v>32.804000000000002</v>
      </c>
      <c r="I506">
        <v>41.338000000000001</v>
      </c>
      <c r="J506">
        <v>33.054000000000002</v>
      </c>
      <c r="K506">
        <v>987.79700000000003</v>
      </c>
      <c r="L506">
        <v>1184.6369999999999</v>
      </c>
      <c r="M506">
        <v>969.09</v>
      </c>
      <c r="N506">
        <v>30.112089989025726</v>
      </c>
      <c r="O506">
        <v>28.657337074846385</v>
      </c>
      <c r="P506">
        <v>29.318388092212743</v>
      </c>
      <c r="Q506">
        <v>29.362605052028286</v>
      </c>
      <c r="R506">
        <v>1047.1746666666668</v>
      </c>
    </row>
    <row r="507" spans="1:18" x14ac:dyDescent="0.2">
      <c r="A507" s="2">
        <v>42780</v>
      </c>
      <c r="B507" t="s">
        <v>92</v>
      </c>
      <c r="C507" t="s">
        <v>27</v>
      </c>
      <c r="D507" t="s">
        <v>107</v>
      </c>
      <c r="E507" t="s">
        <v>17</v>
      </c>
      <c r="F507" t="s">
        <v>96</v>
      </c>
      <c r="G507">
        <v>1</v>
      </c>
      <c r="H507">
        <v>1.206</v>
      </c>
      <c r="I507">
        <v>1.1559999999999999</v>
      </c>
      <c r="J507">
        <v>1.202</v>
      </c>
      <c r="K507">
        <v>41.756</v>
      </c>
      <c r="L507">
        <v>27.475000000000001</v>
      </c>
      <c r="M507">
        <v>43.040999999999997</v>
      </c>
      <c r="N507">
        <v>34.623548922056386</v>
      </c>
      <c r="O507">
        <v>23.767301038062286</v>
      </c>
      <c r="P507">
        <v>35.807820299500833</v>
      </c>
      <c r="Q507">
        <v>31.3995567532065</v>
      </c>
      <c r="R507">
        <v>37.423999999999999</v>
      </c>
    </row>
    <row r="508" spans="1:18" x14ac:dyDescent="0.2">
      <c r="A508" s="2">
        <v>42780</v>
      </c>
      <c r="B508" t="s">
        <v>92</v>
      </c>
      <c r="C508" t="s">
        <v>27</v>
      </c>
      <c r="D508" t="s">
        <v>107</v>
      </c>
      <c r="E508" t="s">
        <v>17</v>
      </c>
      <c r="F508" t="s">
        <v>96</v>
      </c>
      <c r="G508">
        <v>2</v>
      </c>
      <c r="H508">
        <v>1.3420000000000001</v>
      </c>
      <c r="I508">
        <v>1.41</v>
      </c>
      <c r="J508">
        <v>1.5580000000000001</v>
      </c>
      <c r="K508">
        <v>41.412999999999997</v>
      </c>
      <c r="L508">
        <v>43.612000000000002</v>
      </c>
      <c r="M508">
        <v>41.127000000000002</v>
      </c>
      <c r="N508">
        <v>30.859165424739192</v>
      </c>
      <c r="O508">
        <v>30.930496453900712</v>
      </c>
      <c r="P508">
        <v>26.397304236200256</v>
      </c>
      <c r="Q508">
        <v>29.395655371613387</v>
      </c>
      <c r="R508">
        <v>42.050666666666672</v>
      </c>
    </row>
    <row r="509" spans="1:18" x14ac:dyDescent="0.2">
      <c r="A509" s="2">
        <v>42780</v>
      </c>
      <c r="B509" t="s">
        <v>92</v>
      </c>
      <c r="C509" t="s">
        <v>27</v>
      </c>
      <c r="D509" t="s">
        <v>107</v>
      </c>
      <c r="E509" t="s">
        <v>17</v>
      </c>
      <c r="F509" t="s">
        <v>94</v>
      </c>
      <c r="G509">
        <v>1</v>
      </c>
      <c r="H509">
        <v>4.1840000000000002</v>
      </c>
      <c r="I509">
        <v>2.58</v>
      </c>
      <c r="J509">
        <v>5.0540000000000003</v>
      </c>
      <c r="K509">
        <v>252.13300000000001</v>
      </c>
      <c r="L509">
        <v>165.93700000000001</v>
      </c>
      <c r="M509">
        <v>266.29899999999998</v>
      </c>
      <c r="N509">
        <v>60.26123326959847</v>
      </c>
      <c r="O509">
        <v>64.316666666666663</v>
      </c>
      <c r="P509">
        <v>52.690740007914513</v>
      </c>
      <c r="Q509">
        <v>59.089546648059887</v>
      </c>
      <c r="R509">
        <v>228.12300000000002</v>
      </c>
    </row>
    <row r="510" spans="1:18" x14ac:dyDescent="0.2">
      <c r="A510" s="2">
        <v>42780</v>
      </c>
      <c r="B510" t="s">
        <v>92</v>
      </c>
      <c r="C510" t="s">
        <v>27</v>
      </c>
      <c r="D510" t="s">
        <v>107</v>
      </c>
      <c r="E510" t="s">
        <v>17</v>
      </c>
      <c r="F510" t="s">
        <v>94</v>
      </c>
      <c r="G510">
        <v>2</v>
      </c>
      <c r="H510">
        <v>3.6339999999999999</v>
      </c>
      <c r="I510">
        <v>5.5460000000000003</v>
      </c>
      <c r="J510">
        <v>3.274</v>
      </c>
      <c r="K510">
        <v>229.941</v>
      </c>
      <c r="L510">
        <v>318.76499999999999</v>
      </c>
      <c r="M510">
        <v>239.738</v>
      </c>
      <c r="N510">
        <v>63.274903687396808</v>
      </c>
      <c r="O510">
        <v>57.476559682654162</v>
      </c>
      <c r="P510">
        <v>73.224801466096523</v>
      </c>
      <c r="Q510">
        <v>64.658754945382498</v>
      </c>
      <c r="R510">
        <v>262.81466666666665</v>
      </c>
    </row>
    <row r="511" spans="1:18" x14ac:dyDescent="0.2">
      <c r="A511" s="2">
        <v>42780</v>
      </c>
      <c r="B511" t="s">
        <v>92</v>
      </c>
      <c r="C511" t="s">
        <v>27</v>
      </c>
      <c r="D511" t="s">
        <v>107</v>
      </c>
      <c r="E511" t="s">
        <v>17</v>
      </c>
      <c r="F511" t="s">
        <v>94</v>
      </c>
      <c r="G511">
        <v>3</v>
      </c>
      <c r="H511">
        <v>3.976</v>
      </c>
      <c r="I511">
        <v>3.262</v>
      </c>
      <c r="J511">
        <v>4.1319999999999997</v>
      </c>
      <c r="K511">
        <v>229.227</v>
      </c>
      <c r="L511">
        <v>183.15899999999999</v>
      </c>
      <c r="M511">
        <v>248.22</v>
      </c>
      <c r="N511">
        <v>57.652665995975859</v>
      </c>
      <c r="O511">
        <v>56.149294911097485</v>
      </c>
      <c r="P511">
        <v>60.07260406582769</v>
      </c>
      <c r="Q511">
        <v>57.958188324300352</v>
      </c>
      <c r="R511">
        <v>220.202</v>
      </c>
    </row>
    <row r="512" spans="1:18" x14ac:dyDescent="0.2">
      <c r="A512" s="2">
        <v>42780</v>
      </c>
      <c r="B512" t="s">
        <v>92</v>
      </c>
      <c r="C512" t="s">
        <v>27</v>
      </c>
      <c r="D512" t="s">
        <v>107</v>
      </c>
      <c r="E512" t="s">
        <v>17</v>
      </c>
      <c r="F512" t="s">
        <v>101</v>
      </c>
      <c r="G512">
        <v>1</v>
      </c>
      <c r="H512">
        <v>2.0859999999999999</v>
      </c>
      <c r="I512">
        <v>2.504</v>
      </c>
      <c r="J512">
        <v>2.528</v>
      </c>
      <c r="K512">
        <v>146.85900000000001</v>
      </c>
      <c r="L512">
        <v>192.499</v>
      </c>
      <c r="M512">
        <v>181.61699999999999</v>
      </c>
      <c r="N512">
        <v>70.402205177372977</v>
      </c>
      <c r="O512">
        <v>76.876597444089455</v>
      </c>
      <c r="P512">
        <v>71.842167721518976</v>
      </c>
      <c r="Q512">
        <v>73.040323447660469</v>
      </c>
      <c r="R512">
        <v>173.65833333333333</v>
      </c>
    </row>
    <row r="513" spans="1:18" x14ac:dyDescent="0.2">
      <c r="A513" s="2">
        <v>42780</v>
      </c>
      <c r="B513" t="s">
        <v>92</v>
      </c>
      <c r="C513" t="s">
        <v>27</v>
      </c>
      <c r="D513" t="s">
        <v>107</v>
      </c>
      <c r="E513" t="s">
        <v>17</v>
      </c>
      <c r="F513" t="s">
        <v>101</v>
      </c>
      <c r="G513">
        <v>2</v>
      </c>
      <c r="H513">
        <v>2.29</v>
      </c>
      <c r="I513">
        <v>2.6779999999999999</v>
      </c>
      <c r="J513">
        <v>2.1640000000000001</v>
      </c>
      <c r="K513">
        <v>177.39</v>
      </c>
      <c r="L513">
        <v>185.87200000000001</v>
      </c>
      <c r="M513">
        <v>188.614</v>
      </c>
      <c r="N513">
        <v>77.462882096069862</v>
      </c>
      <c r="O513">
        <v>69.407020164301727</v>
      </c>
      <c r="P513">
        <v>87.159889094269872</v>
      </c>
      <c r="Q513">
        <v>78.009930451547163</v>
      </c>
      <c r="R513">
        <v>183.95866666666666</v>
      </c>
    </row>
    <row r="514" spans="1:18" x14ac:dyDescent="0.2">
      <c r="A514" s="2">
        <v>42780</v>
      </c>
      <c r="B514" t="s">
        <v>92</v>
      </c>
      <c r="C514" t="s">
        <v>33</v>
      </c>
      <c r="D514" t="s">
        <v>109</v>
      </c>
      <c r="E514" t="s">
        <v>23</v>
      </c>
      <c r="F514" t="s">
        <v>94</v>
      </c>
      <c r="G514">
        <v>1</v>
      </c>
      <c r="H514">
        <v>13.8</v>
      </c>
      <c r="I514">
        <v>8.048</v>
      </c>
      <c r="J514">
        <v>10.598000000000001</v>
      </c>
      <c r="K514">
        <v>611.76800000000003</v>
      </c>
      <c r="L514">
        <v>366.63299999999998</v>
      </c>
      <c r="M514">
        <v>458.541</v>
      </c>
      <c r="N514">
        <v>44.331014492753624</v>
      </c>
      <c r="O514">
        <v>45.555790258449299</v>
      </c>
      <c r="P514">
        <v>43.266748443102472</v>
      </c>
      <c r="Q514">
        <v>44.384517731435132</v>
      </c>
      <c r="R514">
        <v>478.98066666666665</v>
      </c>
    </row>
    <row r="515" spans="1:18" x14ac:dyDescent="0.2">
      <c r="A515" s="2">
        <v>42780</v>
      </c>
      <c r="B515" t="s">
        <v>92</v>
      </c>
      <c r="C515" t="s">
        <v>33</v>
      </c>
      <c r="D515" t="s">
        <v>109</v>
      </c>
      <c r="E515" t="s">
        <v>23</v>
      </c>
      <c r="F515" t="s">
        <v>94</v>
      </c>
      <c r="G515">
        <v>2</v>
      </c>
      <c r="H515">
        <v>6.984</v>
      </c>
      <c r="I515">
        <v>7.9580000000000002</v>
      </c>
      <c r="J515">
        <v>10.82</v>
      </c>
      <c r="K515">
        <v>381.28399999999999</v>
      </c>
      <c r="L515">
        <v>486.387</v>
      </c>
      <c r="M515">
        <v>633.01700000000005</v>
      </c>
      <c r="N515">
        <v>54.593928980526918</v>
      </c>
      <c r="O515">
        <v>61.119251068107566</v>
      </c>
      <c r="P515">
        <v>58.504343807763405</v>
      </c>
      <c r="Q515">
        <v>58.072507952132632</v>
      </c>
      <c r="R515">
        <v>500.22933333333339</v>
      </c>
    </row>
    <row r="516" spans="1:18" x14ac:dyDescent="0.2">
      <c r="A516" s="2">
        <v>42780</v>
      </c>
      <c r="B516" t="s">
        <v>92</v>
      </c>
      <c r="C516" t="s">
        <v>33</v>
      </c>
      <c r="D516" t="s">
        <v>109</v>
      </c>
      <c r="E516" t="s">
        <v>23</v>
      </c>
      <c r="F516" t="s">
        <v>94</v>
      </c>
      <c r="G516">
        <v>3</v>
      </c>
      <c r="H516">
        <v>2.988</v>
      </c>
      <c r="I516">
        <v>6.3760000000000003</v>
      </c>
      <c r="J516">
        <v>6.3819999999999997</v>
      </c>
      <c r="K516">
        <v>182.36</v>
      </c>
      <c r="L516">
        <v>381.71300000000002</v>
      </c>
      <c r="M516">
        <v>375.08699999999999</v>
      </c>
      <c r="N516">
        <v>61.030789825970551</v>
      </c>
      <c r="O516">
        <v>59.867158092848179</v>
      </c>
      <c r="P516">
        <v>58.77264180507678</v>
      </c>
      <c r="Q516">
        <v>59.890196574631837</v>
      </c>
      <c r="R516">
        <v>313.05333333333334</v>
      </c>
    </row>
    <row r="517" spans="1:18" x14ac:dyDescent="0.2">
      <c r="A517" s="2">
        <v>42780</v>
      </c>
      <c r="B517" t="s">
        <v>92</v>
      </c>
      <c r="C517" t="s">
        <v>33</v>
      </c>
      <c r="D517" t="s">
        <v>109</v>
      </c>
      <c r="E517" t="s">
        <v>23</v>
      </c>
      <c r="F517" t="s">
        <v>93</v>
      </c>
      <c r="G517">
        <v>1</v>
      </c>
      <c r="H517">
        <v>24.353999999999999</v>
      </c>
      <c r="I517">
        <v>22.914000000000001</v>
      </c>
      <c r="J517">
        <v>27.25</v>
      </c>
      <c r="K517">
        <v>1076.078</v>
      </c>
      <c r="L517">
        <v>1039.692</v>
      </c>
      <c r="M517">
        <v>1062.569</v>
      </c>
      <c r="N517">
        <v>44.184856697051821</v>
      </c>
      <c r="O517">
        <v>45.373658025661165</v>
      </c>
      <c r="P517">
        <v>38.993357798165135</v>
      </c>
      <c r="Q517">
        <v>42.850624173626045</v>
      </c>
      <c r="R517">
        <v>1059.4463333333333</v>
      </c>
    </row>
    <row r="518" spans="1:18" x14ac:dyDescent="0.2">
      <c r="A518" s="2">
        <v>42780</v>
      </c>
      <c r="B518" t="s">
        <v>92</v>
      </c>
      <c r="C518" t="s">
        <v>33</v>
      </c>
      <c r="D518" t="s">
        <v>109</v>
      </c>
      <c r="E518" t="s">
        <v>23</v>
      </c>
      <c r="F518" t="s">
        <v>93</v>
      </c>
      <c r="G518">
        <v>2</v>
      </c>
      <c r="H518">
        <v>37.097999999999999</v>
      </c>
      <c r="I518">
        <v>35.506</v>
      </c>
      <c r="J518">
        <v>39.731999999999999</v>
      </c>
      <c r="K518">
        <v>1511.5419999999999</v>
      </c>
      <c r="L518">
        <v>1616.0170000000001</v>
      </c>
      <c r="M518">
        <v>1600.365</v>
      </c>
      <c r="N518">
        <v>40.744568440347187</v>
      </c>
      <c r="O518">
        <v>45.513913141440888</v>
      </c>
      <c r="P518">
        <v>40.278994261552405</v>
      </c>
      <c r="Q518">
        <v>42.179158614446827</v>
      </c>
      <c r="R518">
        <v>1575.9746666666667</v>
      </c>
    </row>
    <row r="519" spans="1:18" x14ac:dyDescent="0.2">
      <c r="A519" s="2">
        <v>42780</v>
      </c>
      <c r="B519" t="s">
        <v>92</v>
      </c>
      <c r="C519" t="s">
        <v>33</v>
      </c>
      <c r="D519" t="s">
        <v>109</v>
      </c>
      <c r="E519" t="s">
        <v>23</v>
      </c>
      <c r="F519" t="s">
        <v>93</v>
      </c>
      <c r="G519">
        <v>3</v>
      </c>
      <c r="H519">
        <v>28.116</v>
      </c>
      <c r="I519">
        <v>25.48</v>
      </c>
      <c r="J519">
        <v>27.478000000000002</v>
      </c>
      <c r="K519">
        <v>1292.3109999999999</v>
      </c>
      <c r="L519">
        <v>1156.248</v>
      </c>
      <c r="M519">
        <v>1107.5229999999999</v>
      </c>
      <c r="N519">
        <v>45.963543889600224</v>
      </c>
      <c r="O519">
        <v>45.378649921507062</v>
      </c>
      <c r="P519">
        <v>40.305808282990021</v>
      </c>
      <c r="Q519">
        <v>43.882667364699103</v>
      </c>
      <c r="R519">
        <v>1185.3606666666667</v>
      </c>
    </row>
    <row r="520" spans="1:18" x14ac:dyDescent="0.2">
      <c r="A520" s="2">
        <v>42780</v>
      </c>
      <c r="B520" t="s">
        <v>92</v>
      </c>
      <c r="C520" t="s">
        <v>33</v>
      </c>
      <c r="D520" t="s">
        <v>109</v>
      </c>
      <c r="E520" t="s">
        <v>23</v>
      </c>
      <c r="F520" t="s">
        <v>96</v>
      </c>
      <c r="G520">
        <v>1</v>
      </c>
      <c r="H520">
        <v>1.216</v>
      </c>
      <c r="I520">
        <v>1.298</v>
      </c>
      <c r="J520">
        <v>1.3380000000000001</v>
      </c>
      <c r="K520">
        <v>57.807000000000002</v>
      </c>
      <c r="L520">
        <v>58.348999999999997</v>
      </c>
      <c r="M520">
        <v>62.375999999999998</v>
      </c>
      <c r="N520">
        <v>47.53865131578948</v>
      </c>
      <c r="O520">
        <v>44.953004622496145</v>
      </c>
      <c r="P520">
        <v>46.618834080717484</v>
      </c>
      <c r="Q520">
        <v>46.370163339667698</v>
      </c>
      <c r="R520">
        <v>59.510666666666673</v>
      </c>
    </row>
    <row r="521" spans="1:18" x14ac:dyDescent="0.2">
      <c r="A521" s="2">
        <v>42780</v>
      </c>
      <c r="B521" t="s">
        <v>92</v>
      </c>
      <c r="C521" t="s">
        <v>33</v>
      </c>
      <c r="D521" t="s">
        <v>109</v>
      </c>
      <c r="E521" t="s">
        <v>23</v>
      </c>
      <c r="F521" t="s">
        <v>101</v>
      </c>
      <c r="G521">
        <v>1</v>
      </c>
      <c r="H521">
        <v>2.4860000000000002</v>
      </c>
      <c r="I521">
        <v>2.81</v>
      </c>
      <c r="J521">
        <v>2.7919999999999998</v>
      </c>
      <c r="K521">
        <v>226.91399999999999</v>
      </c>
      <c r="L521">
        <v>276.267</v>
      </c>
      <c r="M521">
        <v>263.89999999999998</v>
      </c>
      <c r="N521">
        <v>91.276749798873681</v>
      </c>
      <c r="O521">
        <v>98.315658362989325</v>
      </c>
      <c r="P521">
        <v>94.52005730659026</v>
      </c>
      <c r="Q521">
        <v>94.704155156151089</v>
      </c>
      <c r="R521">
        <v>255.69366666666664</v>
      </c>
    </row>
    <row r="522" spans="1:18" x14ac:dyDescent="0.2">
      <c r="A522" s="2">
        <v>42780</v>
      </c>
      <c r="B522" t="s">
        <v>92</v>
      </c>
      <c r="C522" t="s">
        <v>33</v>
      </c>
      <c r="D522" t="s">
        <v>109</v>
      </c>
      <c r="E522" t="s">
        <v>23</v>
      </c>
      <c r="F522" t="s">
        <v>95</v>
      </c>
      <c r="G522">
        <v>1</v>
      </c>
      <c r="H522">
        <v>5.3959999999999999</v>
      </c>
      <c r="I522">
        <v>5.0839999999999996</v>
      </c>
      <c r="J522">
        <v>2.714</v>
      </c>
      <c r="K522">
        <v>487.70100000000002</v>
      </c>
      <c r="L522">
        <v>354.637</v>
      </c>
      <c r="M522">
        <v>200.43799999999999</v>
      </c>
      <c r="N522">
        <v>90.381949592290596</v>
      </c>
      <c r="O522">
        <v>69.755507474429592</v>
      </c>
      <c r="P522">
        <v>73.85335298452469</v>
      </c>
      <c r="Q522">
        <v>77.996936683748288</v>
      </c>
      <c r="R522">
        <v>347.59199999999993</v>
      </c>
    </row>
    <row r="523" spans="1:18" x14ac:dyDescent="0.2">
      <c r="A523" s="2">
        <v>42780</v>
      </c>
      <c r="B523" t="s">
        <v>92</v>
      </c>
      <c r="C523" t="s">
        <v>33</v>
      </c>
      <c r="D523" t="s">
        <v>109</v>
      </c>
      <c r="E523" t="s">
        <v>23</v>
      </c>
      <c r="F523" t="s">
        <v>95</v>
      </c>
      <c r="G523">
        <v>2</v>
      </c>
      <c r="H523">
        <v>5.952</v>
      </c>
      <c r="I523">
        <v>5.4420000000000002</v>
      </c>
      <c r="J523">
        <v>6.0860000000000003</v>
      </c>
      <c r="K523">
        <v>505.43700000000001</v>
      </c>
      <c r="L523">
        <v>443.83199999999999</v>
      </c>
      <c r="M523">
        <v>627.81899999999996</v>
      </c>
      <c r="N523">
        <v>84.918850806451616</v>
      </c>
      <c r="O523">
        <v>81.556780595369347</v>
      </c>
      <c r="P523">
        <v>103.1579033848176</v>
      </c>
      <c r="Q523">
        <v>89.877844928879526</v>
      </c>
      <c r="R523">
        <v>525.69600000000003</v>
      </c>
    </row>
    <row r="524" spans="1:18" x14ac:dyDescent="0.2">
      <c r="A524" s="2">
        <v>42780</v>
      </c>
      <c r="B524" t="s">
        <v>92</v>
      </c>
      <c r="C524" t="s">
        <v>33</v>
      </c>
      <c r="D524" t="s">
        <v>110</v>
      </c>
      <c r="E524" t="s">
        <v>10</v>
      </c>
      <c r="F524" t="s">
        <v>96</v>
      </c>
      <c r="G524">
        <v>1</v>
      </c>
      <c r="H524">
        <v>0.93400000000000005</v>
      </c>
      <c r="I524">
        <v>0.73199999999999998</v>
      </c>
      <c r="J524">
        <v>0.70599999999999996</v>
      </c>
      <c r="K524">
        <v>57.55</v>
      </c>
      <c r="L524">
        <v>28.446000000000002</v>
      </c>
      <c r="M524">
        <v>37.072000000000003</v>
      </c>
      <c r="N524">
        <v>61.616702355460376</v>
      </c>
      <c r="O524">
        <v>38.860655737704924</v>
      </c>
      <c r="P524">
        <v>52.509915014164314</v>
      </c>
      <c r="Q524">
        <v>50.9957577024432</v>
      </c>
      <c r="R524">
        <v>41.022666666666666</v>
      </c>
    </row>
    <row r="525" spans="1:18" x14ac:dyDescent="0.2">
      <c r="A525" s="2">
        <v>42780</v>
      </c>
      <c r="B525" t="s">
        <v>92</v>
      </c>
      <c r="C525" t="s">
        <v>33</v>
      </c>
      <c r="D525" t="s">
        <v>110</v>
      </c>
      <c r="E525" t="s">
        <v>10</v>
      </c>
      <c r="F525" t="s">
        <v>96</v>
      </c>
      <c r="G525">
        <v>2</v>
      </c>
      <c r="H525">
        <v>0.71799999999999997</v>
      </c>
      <c r="I525">
        <v>0.53800000000000003</v>
      </c>
      <c r="J525">
        <v>0.752</v>
      </c>
      <c r="K525">
        <v>34.53</v>
      </c>
      <c r="L525">
        <v>30.673999999999999</v>
      </c>
      <c r="M525">
        <v>35.872</v>
      </c>
      <c r="N525">
        <v>48.091922005571035</v>
      </c>
      <c r="O525">
        <v>57.014869888475829</v>
      </c>
      <c r="P525">
        <v>47.702127659574465</v>
      </c>
      <c r="Q525">
        <v>50.936306517873781</v>
      </c>
      <c r="R525">
        <v>33.692</v>
      </c>
    </row>
    <row r="526" spans="1:18" x14ac:dyDescent="0.2">
      <c r="A526" s="2">
        <v>42780</v>
      </c>
      <c r="B526" t="s">
        <v>92</v>
      </c>
      <c r="C526" t="s">
        <v>33</v>
      </c>
      <c r="D526" t="s">
        <v>110</v>
      </c>
      <c r="E526" t="s">
        <v>10</v>
      </c>
      <c r="F526" t="s">
        <v>96</v>
      </c>
      <c r="G526">
        <v>3</v>
      </c>
      <c r="H526">
        <v>1.284</v>
      </c>
      <c r="I526">
        <v>1.226</v>
      </c>
      <c r="J526">
        <v>0.82799999999999996</v>
      </c>
      <c r="K526">
        <v>66.546000000000006</v>
      </c>
      <c r="L526">
        <v>58.634999999999998</v>
      </c>
      <c r="M526">
        <v>32.93</v>
      </c>
      <c r="N526">
        <v>51.82710280373832</v>
      </c>
      <c r="O526">
        <v>47.826264274061991</v>
      </c>
      <c r="P526">
        <v>39.770531400966185</v>
      </c>
      <c r="Q526">
        <v>46.474632826255494</v>
      </c>
      <c r="R526">
        <v>52.70366666666667</v>
      </c>
    </row>
    <row r="527" spans="1:18" x14ac:dyDescent="0.2">
      <c r="A527" s="2">
        <v>42780</v>
      </c>
      <c r="B527" t="s">
        <v>92</v>
      </c>
      <c r="C527" t="s">
        <v>33</v>
      </c>
      <c r="D527" t="s">
        <v>110</v>
      </c>
      <c r="E527" t="s">
        <v>10</v>
      </c>
      <c r="F527" t="s">
        <v>93</v>
      </c>
      <c r="G527">
        <v>1</v>
      </c>
      <c r="H527">
        <v>24.428000000000001</v>
      </c>
      <c r="I527">
        <v>19.754000000000001</v>
      </c>
      <c r="J527">
        <v>16.776</v>
      </c>
      <c r="K527">
        <v>1012.388</v>
      </c>
      <c r="L527">
        <v>923.73599999999999</v>
      </c>
      <c r="M527">
        <v>767.39499999999998</v>
      </c>
      <c r="N527">
        <v>41.443753070247254</v>
      </c>
      <c r="O527">
        <v>46.761972258783025</v>
      </c>
      <c r="P527">
        <v>45.743621840724842</v>
      </c>
      <c r="Q527">
        <v>44.649782389918379</v>
      </c>
      <c r="R527">
        <v>901.17300000000012</v>
      </c>
    </row>
    <row r="528" spans="1:18" x14ac:dyDescent="0.2">
      <c r="A528" s="2">
        <v>42780</v>
      </c>
      <c r="B528" t="s">
        <v>92</v>
      </c>
      <c r="C528" t="s">
        <v>33</v>
      </c>
      <c r="D528" t="s">
        <v>110</v>
      </c>
      <c r="E528" t="s">
        <v>10</v>
      </c>
      <c r="F528" t="s">
        <v>93</v>
      </c>
      <c r="G528">
        <v>2</v>
      </c>
      <c r="H528">
        <v>13.438000000000001</v>
      </c>
      <c r="I528">
        <v>14.146000000000001</v>
      </c>
      <c r="J528">
        <v>8.8919999999999995</v>
      </c>
      <c r="K528">
        <v>568.29899999999998</v>
      </c>
      <c r="L528">
        <v>576.58199999999999</v>
      </c>
      <c r="M528">
        <v>462.79599999999999</v>
      </c>
      <c r="N528">
        <v>42.290445006697425</v>
      </c>
      <c r="O528">
        <v>40.759366605400814</v>
      </c>
      <c r="P528">
        <v>52.046333783175889</v>
      </c>
      <c r="Q528">
        <v>45.032048465091378</v>
      </c>
      <c r="R528">
        <v>535.89233333333334</v>
      </c>
    </row>
    <row r="529" spans="1:18" x14ac:dyDescent="0.2">
      <c r="A529" s="2">
        <v>42780</v>
      </c>
      <c r="B529" t="s">
        <v>92</v>
      </c>
      <c r="C529" t="s">
        <v>33</v>
      </c>
      <c r="D529" t="s">
        <v>110</v>
      </c>
      <c r="E529" t="s">
        <v>10</v>
      </c>
      <c r="F529" t="s">
        <v>93</v>
      </c>
      <c r="G529">
        <v>3</v>
      </c>
      <c r="H529">
        <v>20.32</v>
      </c>
      <c r="I529">
        <v>19.527999999999999</v>
      </c>
      <c r="J529">
        <v>17.71</v>
      </c>
      <c r="K529">
        <v>734.66499999999996</v>
      </c>
      <c r="L529">
        <v>720.87</v>
      </c>
      <c r="M529">
        <v>674.23</v>
      </c>
      <c r="N529">
        <v>36.154773622047244</v>
      </c>
      <c r="O529">
        <v>36.914686603850882</v>
      </c>
      <c r="P529">
        <v>38.070581592320721</v>
      </c>
      <c r="Q529">
        <v>37.046680606072947</v>
      </c>
      <c r="R529">
        <v>709.92166666666662</v>
      </c>
    </row>
    <row r="530" spans="1:18" x14ac:dyDescent="0.2">
      <c r="A530" s="2">
        <v>42780</v>
      </c>
      <c r="B530" t="s">
        <v>92</v>
      </c>
      <c r="C530" t="s">
        <v>33</v>
      </c>
      <c r="D530" t="s">
        <v>110</v>
      </c>
      <c r="E530" t="s">
        <v>10</v>
      </c>
      <c r="F530" t="s">
        <v>94</v>
      </c>
      <c r="G530">
        <v>1</v>
      </c>
      <c r="H530">
        <v>6.8339999999999996</v>
      </c>
      <c r="I530">
        <v>7.5919999999999996</v>
      </c>
      <c r="J530">
        <v>6.7539999999999996</v>
      </c>
      <c r="K530">
        <v>534.51199999999994</v>
      </c>
      <c r="L530">
        <v>505.06599999999997</v>
      </c>
      <c r="M530">
        <v>360.57799999999997</v>
      </c>
      <c r="N530">
        <v>78.213637693883513</v>
      </c>
      <c r="O530">
        <v>66.526080084299267</v>
      </c>
      <c r="P530">
        <v>53.387326029019839</v>
      </c>
      <c r="Q530">
        <v>66.042347935734213</v>
      </c>
      <c r="R530">
        <v>466.71866666666665</v>
      </c>
    </row>
    <row r="531" spans="1:18" x14ac:dyDescent="0.2">
      <c r="A531" s="2">
        <v>42780</v>
      </c>
      <c r="B531" t="s">
        <v>92</v>
      </c>
      <c r="C531" t="s">
        <v>33</v>
      </c>
      <c r="D531" t="s">
        <v>110</v>
      </c>
      <c r="E531" t="s">
        <v>10</v>
      </c>
      <c r="F531" t="s">
        <v>94</v>
      </c>
      <c r="G531">
        <v>2</v>
      </c>
      <c r="H531">
        <v>3.46</v>
      </c>
      <c r="I531">
        <v>1.83</v>
      </c>
      <c r="J531">
        <v>2.0259999999999998</v>
      </c>
      <c r="K531">
        <v>330.41699999999997</v>
      </c>
      <c r="L531">
        <v>132.52099999999999</v>
      </c>
      <c r="M531">
        <v>134.40600000000001</v>
      </c>
      <c r="N531">
        <v>95.496242774566468</v>
      </c>
      <c r="O531">
        <v>72.415846994535514</v>
      </c>
      <c r="P531">
        <v>66.340572556762098</v>
      </c>
      <c r="Q531">
        <v>78.084220775288031</v>
      </c>
      <c r="R531">
        <v>199.11466666666669</v>
      </c>
    </row>
    <row r="532" spans="1:18" x14ac:dyDescent="0.2">
      <c r="A532" s="2">
        <v>42780</v>
      </c>
      <c r="B532" t="s">
        <v>92</v>
      </c>
      <c r="C532" t="s">
        <v>33</v>
      </c>
      <c r="D532" t="s">
        <v>110</v>
      </c>
      <c r="E532" t="s">
        <v>10</v>
      </c>
      <c r="F532" t="s">
        <v>94</v>
      </c>
      <c r="G532">
        <v>3</v>
      </c>
      <c r="H532">
        <v>5.23</v>
      </c>
      <c r="I532">
        <v>5.0599999999999996</v>
      </c>
      <c r="J532">
        <v>2.6360000000000001</v>
      </c>
      <c r="K532">
        <v>366.17599999999999</v>
      </c>
      <c r="L532">
        <v>361.06299999999999</v>
      </c>
      <c r="M532">
        <v>215.547</v>
      </c>
      <c r="N532">
        <v>70.014531548757162</v>
      </c>
      <c r="O532">
        <v>71.356324110671935</v>
      </c>
      <c r="P532">
        <v>81.770485584218505</v>
      </c>
      <c r="Q532">
        <v>74.380447081215863</v>
      </c>
      <c r="R532">
        <v>314.262</v>
      </c>
    </row>
    <row r="533" spans="1:18" x14ac:dyDescent="0.2">
      <c r="A533" s="2">
        <v>42780</v>
      </c>
      <c r="B533" t="s">
        <v>92</v>
      </c>
      <c r="C533" t="s">
        <v>33</v>
      </c>
      <c r="D533" t="s">
        <v>110</v>
      </c>
      <c r="E533" t="s">
        <v>10</v>
      </c>
      <c r="F533" t="s">
        <v>95</v>
      </c>
      <c r="G533">
        <v>1</v>
      </c>
      <c r="H533">
        <v>2.9039999999999999</v>
      </c>
      <c r="I533">
        <v>3.4119999999999999</v>
      </c>
      <c r="J533">
        <v>2.714</v>
      </c>
      <c r="K533">
        <v>261.90100000000001</v>
      </c>
      <c r="L533">
        <v>269.86900000000003</v>
      </c>
      <c r="M533">
        <v>205.12200000000001</v>
      </c>
      <c r="N533">
        <v>90.186294765840231</v>
      </c>
      <c r="O533">
        <v>79.094079718640103</v>
      </c>
      <c r="P533">
        <v>75.579218865143702</v>
      </c>
      <c r="Q533">
        <v>81.619864449874669</v>
      </c>
      <c r="R533">
        <v>245.63066666666668</v>
      </c>
    </row>
    <row r="534" spans="1:18" x14ac:dyDescent="0.2">
      <c r="A534" s="2">
        <v>42780</v>
      </c>
      <c r="B534" t="s">
        <v>92</v>
      </c>
      <c r="C534" t="s">
        <v>33</v>
      </c>
      <c r="D534" t="s">
        <v>110</v>
      </c>
      <c r="E534" t="s">
        <v>10</v>
      </c>
      <c r="F534" t="s">
        <v>101</v>
      </c>
      <c r="G534">
        <v>1</v>
      </c>
      <c r="H534">
        <v>2.3679999999999999</v>
      </c>
      <c r="I534">
        <v>2.4460000000000002</v>
      </c>
      <c r="J534">
        <v>2.4119999999999999</v>
      </c>
      <c r="K534">
        <v>239.709</v>
      </c>
      <c r="L534">
        <v>184.04499999999999</v>
      </c>
      <c r="M534">
        <v>169.364</v>
      </c>
      <c r="N534">
        <v>101.22846283783784</v>
      </c>
      <c r="O534">
        <v>75.243254292722796</v>
      </c>
      <c r="P534">
        <v>70.217247097844123</v>
      </c>
      <c r="Q534">
        <v>82.229654742801586</v>
      </c>
      <c r="R534">
        <v>197.70600000000002</v>
      </c>
    </row>
    <row r="535" spans="1:18" x14ac:dyDescent="0.2">
      <c r="A535" s="2">
        <v>42780</v>
      </c>
      <c r="B535" t="s">
        <v>92</v>
      </c>
      <c r="C535" t="s">
        <v>33</v>
      </c>
      <c r="D535" t="s">
        <v>110</v>
      </c>
      <c r="E535" t="s">
        <v>10</v>
      </c>
      <c r="F535" t="s">
        <v>101</v>
      </c>
      <c r="G535">
        <v>2</v>
      </c>
      <c r="H535">
        <v>2.9180000000000001</v>
      </c>
      <c r="I535">
        <v>2.6720000000000002</v>
      </c>
      <c r="J535">
        <v>2.6520000000000001</v>
      </c>
      <c r="K535">
        <v>259.84399999999999</v>
      </c>
      <c r="L535">
        <v>189.1</v>
      </c>
      <c r="M535">
        <v>191.727</v>
      </c>
      <c r="N535">
        <v>89.048663468128851</v>
      </c>
      <c r="O535">
        <v>70.770958083832326</v>
      </c>
      <c r="P535">
        <v>72.295248868778273</v>
      </c>
      <c r="Q535">
        <v>77.371623473579817</v>
      </c>
      <c r="R535">
        <v>213.55699999999999</v>
      </c>
    </row>
    <row r="536" spans="1:18" x14ac:dyDescent="0.2">
      <c r="A536" s="2">
        <v>42780</v>
      </c>
      <c r="B536" t="s">
        <v>92</v>
      </c>
      <c r="C536" t="s">
        <v>33</v>
      </c>
      <c r="D536" t="s">
        <v>111</v>
      </c>
      <c r="E536" t="s">
        <v>26</v>
      </c>
      <c r="F536" t="s">
        <v>96</v>
      </c>
      <c r="G536">
        <v>1</v>
      </c>
      <c r="H536">
        <v>2.5</v>
      </c>
      <c r="I536">
        <v>2.694</v>
      </c>
      <c r="J536">
        <v>2.5859999999999999</v>
      </c>
      <c r="K536">
        <v>105.617</v>
      </c>
      <c r="L536">
        <v>122.43899999999999</v>
      </c>
      <c r="M536">
        <v>102.333</v>
      </c>
      <c r="N536">
        <v>42.2468</v>
      </c>
      <c r="O536">
        <v>45.448775055679285</v>
      </c>
      <c r="P536">
        <v>39.571925754060324</v>
      </c>
      <c r="Q536">
        <v>42.422500269913201</v>
      </c>
      <c r="R536">
        <v>110.12966666666667</v>
      </c>
    </row>
    <row r="537" spans="1:18" x14ac:dyDescent="0.2">
      <c r="A537" s="2">
        <v>42780</v>
      </c>
      <c r="B537" t="s">
        <v>92</v>
      </c>
      <c r="C537" t="s">
        <v>33</v>
      </c>
      <c r="D537" t="s">
        <v>111</v>
      </c>
      <c r="E537" t="s">
        <v>26</v>
      </c>
      <c r="F537" t="s">
        <v>96</v>
      </c>
      <c r="G537">
        <v>2</v>
      </c>
      <c r="H537">
        <v>1.708</v>
      </c>
      <c r="I537">
        <v>1.472</v>
      </c>
      <c r="J537">
        <v>1.05</v>
      </c>
      <c r="K537">
        <v>59.805999999999997</v>
      </c>
      <c r="L537">
        <v>47.924999999999997</v>
      </c>
      <c r="M537">
        <v>38.442999999999998</v>
      </c>
      <c r="N537">
        <v>35.015222482435597</v>
      </c>
      <c r="O537">
        <v>32.557744565217391</v>
      </c>
      <c r="P537">
        <v>36.612380952380946</v>
      </c>
      <c r="Q537">
        <v>34.728449333344642</v>
      </c>
      <c r="R537">
        <v>48.724666666666657</v>
      </c>
    </row>
    <row r="538" spans="1:18" x14ac:dyDescent="0.2">
      <c r="A538" s="2">
        <v>42780</v>
      </c>
      <c r="B538" t="s">
        <v>92</v>
      </c>
      <c r="C538" t="s">
        <v>33</v>
      </c>
      <c r="D538" t="s">
        <v>111</v>
      </c>
      <c r="E538" t="s">
        <v>26</v>
      </c>
      <c r="F538" t="s">
        <v>93</v>
      </c>
      <c r="G538">
        <v>1</v>
      </c>
      <c r="H538">
        <v>27.658000000000001</v>
      </c>
      <c r="I538">
        <v>40.506</v>
      </c>
      <c r="J538">
        <v>9.99</v>
      </c>
      <c r="K538">
        <v>1405.7819999999999</v>
      </c>
      <c r="L538">
        <v>1580.259</v>
      </c>
      <c r="M538">
        <v>620.96500000000003</v>
      </c>
      <c r="N538">
        <v>50.827319401258222</v>
      </c>
      <c r="O538">
        <v>39.01296104280847</v>
      </c>
      <c r="P538">
        <v>62.158658658658659</v>
      </c>
      <c r="Q538">
        <v>50.666313034241789</v>
      </c>
      <c r="R538">
        <v>1202.3353333333334</v>
      </c>
    </row>
    <row r="539" spans="1:18" x14ac:dyDescent="0.2">
      <c r="A539" s="2">
        <v>42780</v>
      </c>
      <c r="B539" t="s">
        <v>92</v>
      </c>
      <c r="C539" t="s">
        <v>33</v>
      </c>
      <c r="D539" t="s">
        <v>111</v>
      </c>
      <c r="E539" t="s">
        <v>26</v>
      </c>
      <c r="F539" t="s">
        <v>93</v>
      </c>
      <c r="G539">
        <v>2</v>
      </c>
      <c r="H539">
        <v>20.975999999999999</v>
      </c>
      <c r="I539">
        <v>18.46</v>
      </c>
      <c r="J539">
        <v>20.8</v>
      </c>
      <c r="K539">
        <v>854.70500000000004</v>
      </c>
      <c r="L539">
        <v>952.63900000000001</v>
      </c>
      <c r="M539">
        <v>967.71900000000005</v>
      </c>
      <c r="N539">
        <v>40.746805873379103</v>
      </c>
      <c r="O539">
        <v>51.605579631635969</v>
      </c>
      <c r="P539">
        <v>46.524951923076927</v>
      </c>
      <c r="Q539">
        <v>46.292445809364004</v>
      </c>
      <c r="R539">
        <v>925.02100000000007</v>
      </c>
    </row>
    <row r="540" spans="1:18" x14ac:dyDescent="0.2">
      <c r="A540" s="2">
        <v>42780</v>
      </c>
      <c r="B540" t="s">
        <v>92</v>
      </c>
      <c r="C540" t="s">
        <v>33</v>
      </c>
      <c r="D540" t="s">
        <v>111</v>
      </c>
      <c r="E540" t="s">
        <v>26</v>
      </c>
      <c r="F540" t="s">
        <v>93</v>
      </c>
      <c r="G540">
        <v>3</v>
      </c>
      <c r="H540">
        <v>22.192</v>
      </c>
      <c r="I540">
        <v>28.03</v>
      </c>
      <c r="J540">
        <v>24.827999999999999</v>
      </c>
      <c r="K540">
        <v>867.9</v>
      </c>
      <c r="L540">
        <v>983.17</v>
      </c>
      <c r="M540">
        <v>871.35599999999999</v>
      </c>
      <c r="N540">
        <v>39.108687815428979</v>
      </c>
      <c r="O540">
        <v>35.07563325008919</v>
      </c>
      <c r="P540">
        <v>35.095698405026582</v>
      </c>
      <c r="Q540">
        <v>36.426673156848246</v>
      </c>
      <c r="R540">
        <v>907.47533333333331</v>
      </c>
    </row>
    <row r="541" spans="1:18" x14ac:dyDescent="0.2">
      <c r="A541" s="2">
        <v>42780</v>
      </c>
      <c r="B541" t="s">
        <v>92</v>
      </c>
      <c r="C541" t="s">
        <v>33</v>
      </c>
      <c r="D541" t="s">
        <v>111</v>
      </c>
      <c r="E541" t="s">
        <v>26</v>
      </c>
      <c r="F541" t="s">
        <v>95</v>
      </c>
      <c r="G541">
        <v>1</v>
      </c>
      <c r="H541">
        <v>4.5519999999999996</v>
      </c>
      <c r="I541">
        <v>4.1340000000000003</v>
      </c>
      <c r="J541">
        <v>4.6059999999999999</v>
      </c>
      <c r="K541">
        <v>309.51100000000002</v>
      </c>
      <c r="L541">
        <v>243.822</v>
      </c>
      <c r="M541">
        <v>318.137</v>
      </c>
      <c r="N541">
        <v>67.99450790861161</v>
      </c>
      <c r="O541">
        <v>58.979680696661823</v>
      </c>
      <c r="P541">
        <v>69.070125922709508</v>
      </c>
      <c r="Q541">
        <v>65.348104842660987</v>
      </c>
      <c r="R541">
        <v>290.49</v>
      </c>
    </row>
    <row r="542" spans="1:18" x14ac:dyDescent="0.2">
      <c r="A542" s="2">
        <v>42780</v>
      </c>
      <c r="B542" t="s">
        <v>92</v>
      </c>
      <c r="C542" t="s">
        <v>33</v>
      </c>
      <c r="D542" t="s">
        <v>111</v>
      </c>
      <c r="E542" t="s">
        <v>26</v>
      </c>
      <c r="F542" t="s">
        <v>95</v>
      </c>
      <c r="G542">
        <v>2</v>
      </c>
      <c r="H542">
        <v>3.82</v>
      </c>
      <c r="I542">
        <v>3.544</v>
      </c>
      <c r="J542">
        <v>4.3</v>
      </c>
      <c r="K542">
        <v>304.94200000000001</v>
      </c>
      <c r="L542">
        <v>242.251</v>
      </c>
      <c r="M542">
        <v>321.35399999999998</v>
      </c>
      <c r="N542">
        <v>79.827748691099487</v>
      </c>
      <c r="O542">
        <v>68.355248306997737</v>
      </c>
      <c r="P542">
        <v>74.733488372093021</v>
      </c>
      <c r="Q542">
        <v>74.305495123396739</v>
      </c>
      <c r="R542">
        <v>289.51566666666668</v>
      </c>
    </row>
    <row r="543" spans="1:18" x14ac:dyDescent="0.2">
      <c r="A543" s="2">
        <v>42780</v>
      </c>
      <c r="B543" t="s">
        <v>92</v>
      </c>
      <c r="C543" t="s">
        <v>33</v>
      </c>
      <c r="D543" t="s">
        <v>111</v>
      </c>
      <c r="E543" t="s">
        <v>26</v>
      </c>
      <c r="F543" t="s">
        <v>94</v>
      </c>
      <c r="G543">
        <v>1</v>
      </c>
      <c r="H543">
        <v>5.5</v>
      </c>
      <c r="I543">
        <v>4.1740000000000004</v>
      </c>
      <c r="J543">
        <v>7.2080000000000002</v>
      </c>
      <c r="K543">
        <v>255.33199999999999</v>
      </c>
      <c r="L543">
        <v>209.92</v>
      </c>
      <c r="M543">
        <v>394.22199999999998</v>
      </c>
      <c r="N543">
        <v>46.423999999999999</v>
      </c>
      <c r="O543">
        <v>50.292285577383794</v>
      </c>
      <c r="P543">
        <v>54.692286348501661</v>
      </c>
      <c r="Q543">
        <v>50.469523975295147</v>
      </c>
      <c r="R543">
        <v>286.49133333333333</v>
      </c>
    </row>
    <row r="544" spans="1:18" x14ac:dyDescent="0.2">
      <c r="A544" s="2">
        <v>42780</v>
      </c>
      <c r="B544" t="s">
        <v>92</v>
      </c>
      <c r="C544" t="s">
        <v>33</v>
      </c>
      <c r="D544" t="s">
        <v>111</v>
      </c>
      <c r="E544" t="s">
        <v>26</v>
      </c>
      <c r="F544" t="s">
        <v>94</v>
      </c>
      <c r="G544">
        <v>2</v>
      </c>
      <c r="H544">
        <v>3.722</v>
      </c>
      <c r="I544">
        <v>1.248</v>
      </c>
      <c r="J544">
        <v>1.4119999999999999</v>
      </c>
      <c r="K544">
        <v>251.59</v>
      </c>
      <c r="L544">
        <v>92.965000000000003</v>
      </c>
      <c r="M544">
        <v>121.497</v>
      </c>
      <c r="N544">
        <v>67.595378828586789</v>
      </c>
      <c r="O544">
        <v>74.491185897435898</v>
      </c>
      <c r="P544">
        <v>86.04603399433428</v>
      </c>
      <c r="Q544">
        <v>76.044199573452318</v>
      </c>
      <c r="R544">
        <v>155.35066666666668</v>
      </c>
    </row>
    <row r="545" spans="1:18" x14ac:dyDescent="0.2">
      <c r="A545" s="2">
        <v>42780</v>
      </c>
      <c r="B545" t="s">
        <v>92</v>
      </c>
      <c r="C545" t="s">
        <v>33</v>
      </c>
      <c r="D545" t="s">
        <v>111</v>
      </c>
      <c r="E545" t="s">
        <v>26</v>
      </c>
      <c r="F545" t="s">
        <v>94</v>
      </c>
      <c r="G545">
        <v>3</v>
      </c>
      <c r="H545">
        <v>8.6440000000000001</v>
      </c>
      <c r="I545">
        <v>9.0540000000000003</v>
      </c>
      <c r="J545">
        <v>8.8119999999999994</v>
      </c>
      <c r="K545">
        <v>431.97899999999998</v>
      </c>
      <c r="L545">
        <v>612.08199999999999</v>
      </c>
      <c r="M545">
        <v>461.05399999999997</v>
      </c>
      <c r="N545">
        <v>49.974433132808883</v>
      </c>
      <c r="O545">
        <v>67.603490170090566</v>
      </c>
      <c r="P545">
        <v>52.321152973218339</v>
      </c>
      <c r="Q545">
        <v>56.633025425372601</v>
      </c>
      <c r="R545">
        <v>501.70499999999993</v>
      </c>
    </row>
    <row r="546" spans="1:18" x14ac:dyDescent="0.2">
      <c r="A546" s="2">
        <v>42780</v>
      </c>
      <c r="B546" t="s">
        <v>92</v>
      </c>
      <c r="C546" t="s">
        <v>33</v>
      </c>
      <c r="D546" t="s">
        <v>112</v>
      </c>
      <c r="E546" t="s">
        <v>22</v>
      </c>
      <c r="F546" t="s">
        <v>96</v>
      </c>
      <c r="G546">
        <v>1</v>
      </c>
      <c r="H546">
        <v>0.86199999999999999</v>
      </c>
      <c r="I546">
        <v>0.83199999999999996</v>
      </c>
      <c r="J546">
        <v>0.55000000000000004</v>
      </c>
      <c r="K546">
        <v>30.417000000000002</v>
      </c>
      <c r="L546">
        <v>31.788</v>
      </c>
      <c r="M546">
        <v>20.792000000000002</v>
      </c>
      <c r="N546">
        <v>35.286542923433878</v>
      </c>
      <c r="O546">
        <v>38.206730769230774</v>
      </c>
      <c r="P546">
        <v>37.803636363636365</v>
      </c>
      <c r="Q546">
        <v>37.098970018767005</v>
      </c>
      <c r="R546">
        <v>27.665666666666667</v>
      </c>
    </row>
    <row r="547" spans="1:18" x14ac:dyDescent="0.2">
      <c r="A547" s="2">
        <v>42780</v>
      </c>
      <c r="B547" t="s">
        <v>92</v>
      </c>
      <c r="C547" t="s">
        <v>33</v>
      </c>
      <c r="D547" t="s">
        <v>112</v>
      </c>
      <c r="E547" t="s">
        <v>22</v>
      </c>
      <c r="F547" t="s">
        <v>96</v>
      </c>
      <c r="G547">
        <v>2</v>
      </c>
      <c r="H547">
        <v>0.92800000000000005</v>
      </c>
      <c r="I547">
        <v>0.99</v>
      </c>
      <c r="J547">
        <v>1.0680000000000001</v>
      </c>
      <c r="K547">
        <v>35.329000000000001</v>
      </c>
      <c r="L547">
        <v>36.015000000000001</v>
      </c>
      <c r="M547">
        <v>29.646000000000001</v>
      </c>
      <c r="N547">
        <v>38.070043103448278</v>
      </c>
      <c r="O547">
        <v>36.378787878787882</v>
      </c>
      <c r="P547">
        <v>27.758426966292134</v>
      </c>
      <c r="Q547">
        <v>34.069085982842765</v>
      </c>
      <c r="R547">
        <v>33.663333333333334</v>
      </c>
    </row>
    <row r="548" spans="1:18" x14ac:dyDescent="0.2">
      <c r="A548" s="2">
        <v>42780</v>
      </c>
      <c r="B548" t="s">
        <v>92</v>
      </c>
      <c r="C548" t="s">
        <v>33</v>
      </c>
      <c r="D548" t="s">
        <v>112</v>
      </c>
      <c r="E548" t="s">
        <v>22</v>
      </c>
      <c r="F548" t="s">
        <v>96</v>
      </c>
      <c r="G548">
        <v>3</v>
      </c>
      <c r="H548">
        <v>1.1000000000000001</v>
      </c>
      <c r="I548">
        <v>1.006</v>
      </c>
      <c r="J548">
        <v>0.86799999999999999</v>
      </c>
      <c r="K548">
        <v>34.587000000000003</v>
      </c>
      <c r="L548">
        <v>29.96</v>
      </c>
      <c r="M548">
        <v>25.076000000000001</v>
      </c>
      <c r="N548">
        <v>31.442727272727272</v>
      </c>
      <c r="O548">
        <v>29.781312127236582</v>
      </c>
      <c r="P548">
        <v>28.889400921658986</v>
      </c>
      <c r="Q548">
        <v>30.037813440540948</v>
      </c>
      <c r="R548">
        <v>29.874333333333329</v>
      </c>
    </row>
    <row r="549" spans="1:18" x14ac:dyDescent="0.2">
      <c r="A549" s="2">
        <v>42780</v>
      </c>
      <c r="B549" t="s">
        <v>92</v>
      </c>
      <c r="C549" t="s">
        <v>33</v>
      </c>
      <c r="D549" t="s">
        <v>112</v>
      </c>
      <c r="E549" t="s">
        <v>22</v>
      </c>
      <c r="F549" t="s">
        <v>93</v>
      </c>
      <c r="G549">
        <v>1</v>
      </c>
      <c r="H549">
        <v>22.117999999999999</v>
      </c>
      <c r="I549">
        <v>30.244</v>
      </c>
      <c r="J549">
        <v>28.462</v>
      </c>
      <c r="K549">
        <v>860.76</v>
      </c>
      <c r="L549">
        <v>927.53399999999999</v>
      </c>
      <c r="M549">
        <v>987.42600000000004</v>
      </c>
      <c r="N549">
        <v>38.916719414051904</v>
      </c>
      <c r="O549">
        <v>30.668363973019442</v>
      </c>
      <c r="P549">
        <v>34.692783360269836</v>
      </c>
      <c r="Q549">
        <v>34.759288915780395</v>
      </c>
      <c r="R549">
        <v>925.2399999999999</v>
      </c>
    </row>
    <row r="550" spans="1:18" x14ac:dyDescent="0.2">
      <c r="A550" s="2">
        <v>42780</v>
      </c>
      <c r="B550" t="s">
        <v>92</v>
      </c>
      <c r="C550" t="s">
        <v>33</v>
      </c>
      <c r="D550" t="s">
        <v>112</v>
      </c>
      <c r="E550" t="s">
        <v>22</v>
      </c>
      <c r="F550" t="s">
        <v>93</v>
      </c>
      <c r="G550">
        <v>2</v>
      </c>
      <c r="H550">
        <v>21.832000000000001</v>
      </c>
      <c r="I550">
        <v>18.170000000000002</v>
      </c>
      <c r="J550">
        <v>22.87</v>
      </c>
      <c r="K550">
        <v>867.529</v>
      </c>
      <c r="L550">
        <v>654.35199999999998</v>
      </c>
      <c r="M550">
        <v>979.11500000000001</v>
      </c>
      <c r="N550">
        <v>39.73657933308904</v>
      </c>
      <c r="O550">
        <v>36.012768299394601</v>
      </c>
      <c r="P550">
        <v>42.812199387844338</v>
      </c>
      <c r="Q550">
        <v>39.520515673442667</v>
      </c>
      <c r="R550">
        <v>833.66533333333336</v>
      </c>
    </row>
    <row r="551" spans="1:18" x14ac:dyDescent="0.2">
      <c r="A551" s="2">
        <v>42780</v>
      </c>
      <c r="B551" t="s">
        <v>92</v>
      </c>
      <c r="C551" t="s">
        <v>33</v>
      </c>
      <c r="D551" t="s">
        <v>112</v>
      </c>
      <c r="E551" t="s">
        <v>22</v>
      </c>
      <c r="F551" t="s">
        <v>93</v>
      </c>
      <c r="G551">
        <v>3</v>
      </c>
      <c r="H551">
        <v>11.922000000000001</v>
      </c>
      <c r="I551">
        <v>10.746</v>
      </c>
      <c r="J551">
        <v>10.112</v>
      </c>
      <c r="K551">
        <v>628.01900000000001</v>
      </c>
      <c r="L551">
        <v>554.50400000000002</v>
      </c>
      <c r="M551">
        <v>527.22900000000004</v>
      </c>
      <c r="N551">
        <v>52.677319241737962</v>
      </c>
      <c r="O551">
        <v>51.600967801972828</v>
      </c>
      <c r="P551">
        <v>52.138943829113927</v>
      </c>
      <c r="Q551">
        <v>52.139076957608239</v>
      </c>
      <c r="R551">
        <v>569.91733333333343</v>
      </c>
    </row>
    <row r="552" spans="1:18" x14ac:dyDescent="0.2">
      <c r="A552" s="2">
        <v>42780</v>
      </c>
      <c r="B552" t="s">
        <v>92</v>
      </c>
      <c r="C552" t="s">
        <v>33</v>
      </c>
      <c r="D552" t="s">
        <v>112</v>
      </c>
      <c r="E552" t="s">
        <v>22</v>
      </c>
      <c r="F552" t="s">
        <v>101</v>
      </c>
      <c r="G552">
        <v>1</v>
      </c>
      <c r="H552">
        <v>1.6339999999999999</v>
      </c>
      <c r="I552">
        <v>1.7</v>
      </c>
      <c r="J552">
        <v>1.964</v>
      </c>
      <c r="K552">
        <v>132.06399999999999</v>
      </c>
      <c r="L552">
        <v>119.126</v>
      </c>
      <c r="M552">
        <v>134.34899999999999</v>
      </c>
      <c r="N552">
        <v>80.822521419828647</v>
      </c>
      <c r="O552">
        <v>70.074117647058827</v>
      </c>
      <c r="P552">
        <v>68.405804480651724</v>
      </c>
      <c r="Q552">
        <v>73.100814515846409</v>
      </c>
      <c r="R552">
        <v>128.51300000000001</v>
      </c>
    </row>
    <row r="553" spans="1:18" x14ac:dyDescent="0.2">
      <c r="A553" s="2">
        <v>42780</v>
      </c>
      <c r="B553" t="s">
        <v>92</v>
      </c>
      <c r="C553" t="s">
        <v>33</v>
      </c>
      <c r="D553" t="s">
        <v>112</v>
      </c>
      <c r="E553" t="s">
        <v>22</v>
      </c>
      <c r="F553" t="s">
        <v>101</v>
      </c>
      <c r="G553">
        <v>2</v>
      </c>
      <c r="H553">
        <v>1.3340000000000001</v>
      </c>
      <c r="I553">
        <v>1.472</v>
      </c>
      <c r="J553">
        <v>1.524</v>
      </c>
      <c r="K553">
        <v>100.191</v>
      </c>
      <c r="L553">
        <v>136.405</v>
      </c>
      <c r="M553">
        <v>123.125</v>
      </c>
      <c r="N553">
        <v>75.10569715142428</v>
      </c>
      <c r="O553">
        <v>92.666440217391312</v>
      </c>
      <c r="P553">
        <v>80.790682414698168</v>
      </c>
      <c r="Q553">
        <v>82.854273261171258</v>
      </c>
      <c r="R553">
        <v>119.907</v>
      </c>
    </row>
    <row r="554" spans="1:18" x14ac:dyDescent="0.2">
      <c r="A554" s="2">
        <v>42780</v>
      </c>
      <c r="B554" t="s">
        <v>92</v>
      </c>
      <c r="C554" t="s">
        <v>33</v>
      </c>
      <c r="D554" t="s">
        <v>112</v>
      </c>
      <c r="E554" t="s">
        <v>22</v>
      </c>
      <c r="F554" t="s">
        <v>101</v>
      </c>
      <c r="G554">
        <v>3</v>
      </c>
      <c r="H554">
        <v>1.522</v>
      </c>
      <c r="I554">
        <v>1.85</v>
      </c>
      <c r="J554">
        <v>1.73</v>
      </c>
      <c r="K554">
        <v>106.131</v>
      </c>
      <c r="L554">
        <v>108.07299999999999</v>
      </c>
      <c r="M554">
        <v>123.81</v>
      </c>
      <c r="N554">
        <v>69.73127463863338</v>
      </c>
      <c r="O554">
        <v>58.41783783783783</v>
      </c>
      <c r="P554">
        <v>71.566473988439313</v>
      </c>
      <c r="Q554">
        <v>66.571862154970177</v>
      </c>
      <c r="R554">
        <v>112.67133333333334</v>
      </c>
    </row>
    <row r="555" spans="1:18" x14ac:dyDescent="0.2">
      <c r="A555" s="2">
        <v>42780</v>
      </c>
      <c r="B555" t="s">
        <v>92</v>
      </c>
      <c r="C555" t="s">
        <v>33</v>
      </c>
      <c r="D555" t="s">
        <v>112</v>
      </c>
      <c r="E555" t="s">
        <v>22</v>
      </c>
      <c r="F555" t="s">
        <v>94</v>
      </c>
      <c r="G555">
        <v>1</v>
      </c>
      <c r="H555">
        <v>2.9460000000000002</v>
      </c>
      <c r="I555">
        <v>2.4</v>
      </c>
      <c r="J555">
        <v>1.3859999999999999</v>
      </c>
      <c r="K555">
        <v>169.70699999999999</v>
      </c>
      <c r="L555">
        <v>165.709</v>
      </c>
      <c r="M555">
        <v>96.248999999999995</v>
      </c>
      <c r="N555">
        <v>57.605906313645619</v>
      </c>
      <c r="O555">
        <v>69.045416666666668</v>
      </c>
      <c r="P555">
        <v>69.443722943722946</v>
      </c>
      <c r="Q555">
        <v>65.365015308011735</v>
      </c>
      <c r="R555">
        <v>143.88833333333332</v>
      </c>
    </row>
    <row r="556" spans="1:18" x14ac:dyDescent="0.2">
      <c r="A556" s="2">
        <v>42780</v>
      </c>
      <c r="B556" t="s">
        <v>92</v>
      </c>
      <c r="C556" t="s">
        <v>33</v>
      </c>
      <c r="D556" t="s">
        <v>112</v>
      </c>
      <c r="E556" t="s">
        <v>22</v>
      </c>
      <c r="F556" t="s">
        <v>94</v>
      </c>
      <c r="G556">
        <v>2</v>
      </c>
      <c r="H556">
        <v>3.4940000000000002</v>
      </c>
      <c r="I556">
        <v>3.5920000000000001</v>
      </c>
      <c r="J556">
        <v>2.9420000000000002</v>
      </c>
      <c r="K556">
        <v>177.733</v>
      </c>
      <c r="L556">
        <v>164.566</v>
      </c>
      <c r="M556">
        <v>152.428</v>
      </c>
      <c r="N556">
        <v>50.868059530623924</v>
      </c>
      <c r="O556">
        <v>45.814587973273944</v>
      </c>
      <c r="P556">
        <v>51.811012916383412</v>
      </c>
      <c r="Q556">
        <v>49.497886806760427</v>
      </c>
      <c r="R556">
        <v>164.90899999999999</v>
      </c>
    </row>
    <row r="557" spans="1:18" x14ac:dyDescent="0.2">
      <c r="A557" s="2">
        <v>42780</v>
      </c>
      <c r="B557" t="s">
        <v>92</v>
      </c>
      <c r="C557" t="s">
        <v>33</v>
      </c>
      <c r="D557" t="s">
        <v>112</v>
      </c>
      <c r="E557" t="s">
        <v>22</v>
      </c>
      <c r="F557" t="s">
        <v>94</v>
      </c>
      <c r="G557">
        <v>3</v>
      </c>
      <c r="H557">
        <v>1.0980000000000001</v>
      </c>
      <c r="I557">
        <v>1.44</v>
      </c>
      <c r="J557">
        <v>2.2160000000000002</v>
      </c>
      <c r="K557">
        <v>88.623999999999995</v>
      </c>
      <c r="L557">
        <v>102.733</v>
      </c>
      <c r="M557">
        <v>145.28800000000001</v>
      </c>
      <c r="N557">
        <v>80.714025500910736</v>
      </c>
      <c r="O557">
        <v>71.342361111111117</v>
      </c>
      <c r="P557">
        <v>65.563176895306853</v>
      </c>
      <c r="Q557">
        <v>72.539854502442907</v>
      </c>
      <c r="R557">
        <v>112.21499999999999</v>
      </c>
    </row>
    <row r="558" spans="1:18" x14ac:dyDescent="0.2">
      <c r="A558" s="2">
        <v>42780</v>
      </c>
      <c r="B558" t="s">
        <v>92</v>
      </c>
      <c r="C558" t="s">
        <v>33</v>
      </c>
      <c r="D558" t="s">
        <v>113</v>
      </c>
      <c r="E558" t="s">
        <v>17</v>
      </c>
      <c r="F558" t="s">
        <v>93</v>
      </c>
      <c r="G558">
        <v>1</v>
      </c>
      <c r="H558">
        <v>16.265999999999998</v>
      </c>
      <c r="I558">
        <v>12.744</v>
      </c>
      <c r="J558">
        <v>15.052</v>
      </c>
      <c r="K558">
        <v>532.71299999999997</v>
      </c>
      <c r="L558">
        <v>521.51700000000005</v>
      </c>
      <c r="M558">
        <v>474.30599999999998</v>
      </c>
      <c r="N558">
        <v>32.750092216894139</v>
      </c>
      <c r="O558">
        <v>40.922551789077218</v>
      </c>
      <c r="P558">
        <v>31.511161307467447</v>
      </c>
      <c r="Q558">
        <v>35.061268437812934</v>
      </c>
      <c r="R558">
        <v>509.512</v>
      </c>
    </row>
    <row r="559" spans="1:18" x14ac:dyDescent="0.2">
      <c r="A559" s="2">
        <v>42780</v>
      </c>
      <c r="B559" t="s">
        <v>92</v>
      </c>
      <c r="C559" t="s">
        <v>33</v>
      </c>
      <c r="D559" t="s">
        <v>113</v>
      </c>
      <c r="E559" t="s">
        <v>17</v>
      </c>
      <c r="F559" t="s">
        <v>93</v>
      </c>
      <c r="G559">
        <v>2</v>
      </c>
      <c r="H559">
        <v>26.88</v>
      </c>
      <c r="I559">
        <v>33.832000000000001</v>
      </c>
      <c r="J559">
        <v>24.78</v>
      </c>
      <c r="K559">
        <v>883.32299999999998</v>
      </c>
      <c r="L559">
        <v>1222.28</v>
      </c>
      <c r="M559">
        <v>1004.477</v>
      </c>
      <c r="N559">
        <v>32.861718750000001</v>
      </c>
      <c r="O559">
        <v>36.127926223693542</v>
      </c>
      <c r="P559">
        <v>40.535794995964487</v>
      </c>
      <c r="Q559">
        <v>36.508479989886013</v>
      </c>
      <c r="R559">
        <v>1036.6933333333334</v>
      </c>
    </row>
    <row r="560" spans="1:18" x14ac:dyDescent="0.2">
      <c r="A560" s="2">
        <v>42780</v>
      </c>
      <c r="B560" t="s">
        <v>92</v>
      </c>
      <c r="C560" t="s">
        <v>33</v>
      </c>
      <c r="D560" t="s">
        <v>113</v>
      </c>
      <c r="E560" t="s">
        <v>17</v>
      </c>
      <c r="F560" t="s">
        <v>93</v>
      </c>
      <c r="G560">
        <v>3</v>
      </c>
      <c r="H560">
        <v>22.675999999999998</v>
      </c>
      <c r="I560">
        <v>17.326000000000001</v>
      </c>
      <c r="J560">
        <v>27.01</v>
      </c>
      <c r="K560">
        <v>763.05399999999997</v>
      </c>
      <c r="L560">
        <v>661.26400000000001</v>
      </c>
      <c r="M560">
        <v>915.33900000000006</v>
      </c>
      <c r="N560">
        <v>33.650291056623743</v>
      </c>
      <c r="O560">
        <v>38.165993304859747</v>
      </c>
      <c r="P560">
        <v>33.88889300259163</v>
      </c>
      <c r="Q560">
        <v>35.235059121358375</v>
      </c>
      <c r="R560">
        <v>779.88566666666668</v>
      </c>
    </row>
    <row r="561" spans="1:18" x14ac:dyDescent="0.2">
      <c r="A561" s="2">
        <v>42780</v>
      </c>
      <c r="B561" t="s">
        <v>92</v>
      </c>
      <c r="C561" t="s">
        <v>33</v>
      </c>
      <c r="D561" t="s">
        <v>113</v>
      </c>
      <c r="E561" t="s">
        <v>17</v>
      </c>
      <c r="F561" t="s">
        <v>101</v>
      </c>
      <c r="G561">
        <v>1</v>
      </c>
      <c r="H561">
        <v>2.012</v>
      </c>
      <c r="I561">
        <v>2.4660000000000002</v>
      </c>
      <c r="J561">
        <v>2.25</v>
      </c>
      <c r="K561">
        <v>187.358</v>
      </c>
      <c r="L561">
        <v>146.744</v>
      </c>
      <c r="M561">
        <v>147.08699999999999</v>
      </c>
      <c r="N561">
        <v>93.120278330019886</v>
      </c>
      <c r="O561">
        <v>59.50689375506893</v>
      </c>
      <c r="P561">
        <v>65.372</v>
      </c>
      <c r="Q561">
        <v>72.666390695029619</v>
      </c>
      <c r="R561">
        <v>160.39633333333333</v>
      </c>
    </row>
    <row r="562" spans="1:18" x14ac:dyDescent="0.2">
      <c r="A562" s="2">
        <v>42780</v>
      </c>
      <c r="B562" t="s">
        <v>92</v>
      </c>
      <c r="C562" t="s">
        <v>33</v>
      </c>
      <c r="D562" t="s">
        <v>113</v>
      </c>
      <c r="E562" t="s">
        <v>17</v>
      </c>
      <c r="F562" t="s">
        <v>101</v>
      </c>
      <c r="G562">
        <v>2</v>
      </c>
      <c r="H562">
        <v>1.994</v>
      </c>
      <c r="I562">
        <v>1.978</v>
      </c>
      <c r="J562">
        <v>1.8260000000000001</v>
      </c>
      <c r="K562">
        <v>150.77099999999999</v>
      </c>
      <c r="L562">
        <v>182.36</v>
      </c>
      <c r="M562">
        <v>180.732</v>
      </c>
      <c r="N562">
        <v>75.612337011033091</v>
      </c>
      <c r="O562">
        <v>92.194135490394345</v>
      </c>
      <c r="P562">
        <v>98.976998904709745</v>
      </c>
      <c r="Q562">
        <v>88.927823802045737</v>
      </c>
      <c r="R562">
        <v>171.28766666666664</v>
      </c>
    </row>
    <row r="563" spans="1:18" x14ac:dyDescent="0.2">
      <c r="A563" s="2">
        <v>42780</v>
      </c>
      <c r="B563" t="s">
        <v>92</v>
      </c>
      <c r="C563" t="s">
        <v>33</v>
      </c>
      <c r="D563" t="s">
        <v>113</v>
      </c>
      <c r="E563" t="s">
        <v>17</v>
      </c>
      <c r="F563" t="s">
        <v>101</v>
      </c>
      <c r="G563">
        <v>3</v>
      </c>
      <c r="H563">
        <v>2.004</v>
      </c>
      <c r="I563">
        <v>1.6779999999999999</v>
      </c>
      <c r="J563">
        <v>1.6879999999999999</v>
      </c>
      <c r="K563">
        <v>137.57599999999999</v>
      </c>
      <c r="L563">
        <v>106.36</v>
      </c>
      <c r="M563">
        <v>106.788</v>
      </c>
      <c r="N563">
        <v>68.650698602794407</v>
      </c>
      <c r="O563">
        <v>63.384982121573302</v>
      </c>
      <c r="P563">
        <v>63.263033175355453</v>
      </c>
      <c r="Q563">
        <v>65.099571299907709</v>
      </c>
      <c r="R563">
        <v>116.908</v>
      </c>
    </row>
    <row r="564" spans="1:18" x14ac:dyDescent="0.2">
      <c r="A564" s="2">
        <v>42780</v>
      </c>
      <c r="B564" t="s">
        <v>92</v>
      </c>
      <c r="C564" t="s">
        <v>33</v>
      </c>
      <c r="D564" t="s">
        <v>113</v>
      </c>
      <c r="E564" t="s">
        <v>17</v>
      </c>
      <c r="F564" t="s">
        <v>94</v>
      </c>
      <c r="G564">
        <v>1</v>
      </c>
      <c r="H564">
        <v>6.4379999999999997</v>
      </c>
      <c r="I564">
        <v>6.7539999999999996</v>
      </c>
      <c r="J564">
        <v>6.6260000000000003</v>
      </c>
      <c r="K564">
        <v>293.83199999999999</v>
      </c>
      <c r="L564">
        <v>286.149</v>
      </c>
      <c r="M564">
        <v>317.36599999999999</v>
      </c>
      <c r="N564">
        <v>45.640260950605779</v>
      </c>
      <c r="O564">
        <v>42.367337873852534</v>
      </c>
      <c r="P564">
        <v>47.897072140054327</v>
      </c>
      <c r="Q564">
        <v>45.30155698817088</v>
      </c>
      <c r="R564">
        <v>299.11566666666664</v>
      </c>
    </row>
    <row r="565" spans="1:18" x14ac:dyDescent="0.2">
      <c r="A565" s="2">
        <v>42780</v>
      </c>
      <c r="B565" t="s">
        <v>92</v>
      </c>
      <c r="C565" t="s">
        <v>33</v>
      </c>
      <c r="D565" t="s">
        <v>113</v>
      </c>
      <c r="E565" t="s">
        <v>17</v>
      </c>
      <c r="F565" t="s">
        <v>94</v>
      </c>
      <c r="G565">
        <v>2</v>
      </c>
      <c r="H565">
        <v>3.536</v>
      </c>
      <c r="I565">
        <v>3.6240000000000001</v>
      </c>
      <c r="J565">
        <v>4.2880000000000003</v>
      </c>
      <c r="K565">
        <v>189.5</v>
      </c>
      <c r="L565">
        <v>172.363</v>
      </c>
      <c r="M565">
        <v>211.66300000000001</v>
      </c>
      <c r="N565">
        <v>53.591628959276015</v>
      </c>
      <c r="O565">
        <v>47.561534216335538</v>
      </c>
      <c r="P565">
        <v>49.36170708955224</v>
      </c>
      <c r="Q565">
        <v>50.171623421721257</v>
      </c>
      <c r="R565">
        <v>191.17533333333336</v>
      </c>
    </row>
    <row r="566" spans="1:18" x14ac:dyDescent="0.2">
      <c r="A566" s="2">
        <v>42780</v>
      </c>
      <c r="B566" t="s">
        <v>92</v>
      </c>
      <c r="C566" t="s">
        <v>38</v>
      </c>
      <c r="D566" t="s">
        <v>114</v>
      </c>
      <c r="E566" t="s">
        <v>29</v>
      </c>
      <c r="F566" t="s">
        <v>93</v>
      </c>
      <c r="G566">
        <v>1</v>
      </c>
      <c r="H566">
        <v>35.624000000000002</v>
      </c>
      <c r="I566">
        <v>29.03</v>
      </c>
      <c r="J566">
        <v>29.92</v>
      </c>
      <c r="K566">
        <v>1856.126</v>
      </c>
      <c r="L566">
        <v>1495.1769999999999</v>
      </c>
      <c r="M566">
        <v>1447.68</v>
      </c>
      <c r="N566">
        <v>52.103245003368514</v>
      </c>
      <c r="O566">
        <v>51.504547020323798</v>
      </c>
      <c r="P566">
        <v>48.385026737967912</v>
      </c>
      <c r="Q566">
        <v>50.664272920553408</v>
      </c>
      <c r="R566">
        <v>1599.6610000000001</v>
      </c>
    </row>
    <row r="567" spans="1:18" x14ac:dyDescent="0.2">
      <c r="A567" s="2">
        <v>42780</v>
      </c>
      <c r="B567" t="s">
        <v>92</v>
      </c>
      <c r="C567" t="s">
        <v>38</v>
      </c>
      <c r="D567" t="s">
        <v>114</v>
      </c>
      <c r="E567" t="s">
        <v>29</v>
      </c>
      <c r="F567" t="s">
        <v>93</v>
      </c>
      <c r="G567">
        <v>2</v>
      </c>
      <c r="H567">
        <v>34.53</v>
      </c>
      <c r="I567">
        <v>24.4</v>
      </c>
      <c r="J567">
        <v>30.286000000000001</v>
      </c>
      <c r="K567">
        <v>1242.501</v>
      </c>
      <c r="L567">
        <v>943.41399999999999</v>
      </c>
      <c r="M567">
        <v>1029.2670000000001</v>
      </c>
      <c r="N567">
        <v>35.983231972198084</v>
      </c>
      <c r="O567">
        <v>38.664508196721314</v>
      </c>
      <c r="P567">
        <v>33.984910519712081</v>
      </c>
      <c r="Q567">
        <v>36.210883562877164</v>
      </c>
      <c r="R567">
        <v>1071.7273333333333</v>
      </c>
    </row>
    <row r="568" spans="1:18" x14ac:dyDescent="0.2">
      <c r="A568" s="2">
        <v>42780</v>
      </c>
      <c r="B568" t="s">
        <v>92</v>
      </c>
      <c r="C568" t="s">
        <v>38</v>
      </c>
      <c r="D568" t="s">
        <v>114</v>
      </c>
      <c r="E568" t="s">
        <v>29</v>
      </c>
      <c r="F568" t="s">
        <v>93</v>
      </c>
      <c r="G568">
        <v>3</v>
      </c>
      <c r="H568">
        <v>33.387999999999998</v>
      </c>
      <c r="I568">
        <v>33.57</v>
      </c>
      <c r="J568">
        <v>30.334</v>
      </c>
      <c r="K568">
        <v>1940.3789999999999</v>
      </c>
      <c r="L568">
        <v>1763.96</v>
      </c>
      <c r="M568">
        <v>1566.3779999999999</v>
      </c>
      <c r="N568">
        <v>58.116059662154065</v>
      </c>
      <c r="O568">
        <v>52.545725350014898</v>
      </c>
      <c r="P568">
        <v>51.637700270323727</v>
      </c>
      <c r="Q568">
        <v>54.099828427497563</v>
      </c>
      <c r="R568">
        <v>1756.9056666666665</v>
      </c>
    </row>
    <row r="569" spans="1:18" x14ac:dyDescent="0.2">
      <c r="A569" s="2">
        <v>42780</v>
      </c>
      <c r="B569" t="s">
        <v>92</v>
      </c>
      <c r="C569" t="s">
        <v>38</v>
      </c>
      <c r="D569" t="s">
        <v>114</v>
      </c>
      <c r="E569" t="s">
        <v>29</v>
      </c>
      <c r="F569" t="s">
        <v>101</v>
      </c>
      <c r="G569">
        <v>1</v>
      </c>
      <c r="H569">
        <v>2.92</v>
      </c>
      <c r="I569">
        <v>3.66</v>
      </c>
      <c r="J569">
        <v>2.9359999999999999</v>
      </c>
      <c r="K569">
        <v>408.13099999999997</v>
      </c>
      <c r="L569">
        <v>437.60599999999999</v>
      </c>
      <c r="M569">
        <v>349.26799999999997</v>
      </c>
      <c r="N569">
        <v>139.77089041095888</v>
      </c>
      <c r="O569">
        <v>119.56448087431693</v>
      </c>
      <c r="P569">
        <v>118.96049046321525</v>
      </c>
      <c r="Q569">
        <v>126.09862058283035</v>
      </c>
      <c r="R569">
        <v>398.33499999999998</v>
      </c>
    </row>
    <row r="570" spans="1:18" x14ac:dyDescent="0.2">
      <c r="A570" s="2">
        <v>42780</v>
      </c>
      <c r="B570" t="s">
        <v>92</v>
      </c>
      <c r="C570" t="s">
        <v>38</v>
      </c>
      <c r="D570" t="s">
        <v>114</v>
      </c>
      <c r="E570" t="s">
        <v>29</v>
      </c>
      <c r="F570" t="s">
        <v>101</v>
      </c>
      <c r="G570">
        <v>2</v>
      </c>
      <c r="H570">
        <v>4.8099999999999996</v>
      </c>
      <c r="I570">
        <v>5.9740000000000002</v>
      </c>
      <c r="J570">
        <v>4.8739999999999997</v>
      </c>
      <c r="K570">
        <v>613.31100000000004</v>
      </c>
      <c r="L570">
        <v>625.82000000000005</v>
      </c>
      <c r="M570">
        <v>508.46499999999997</v>
      </c>
      <c r="N570">
        <v>127.50748440748443</v>
      </c>
      <c r="O570">
        <v>104.75728155339806</v>
      </c>
      <c r="P570">
        <v>104.3219121871153</v>
      </c>
      <c r="Q570">
        <v>112.19555938266592</v>
      </c>
      <c r="R570">
        <v>582.53200000000004</v>
      </c>
    </row>
    <row r="571" spans="1:18" x14ac:dyDescent="0.2">
      <c r="A571" s="2">
        <v>42780</v>
      </c>
      <c r="B571" t="s">
        <v>92</v>
      </c>
      <c r="C571" t="s">
        <v>38</v>
      </c>
      <c r="D571" t="s">
        <v>114</v>
      </c>
      <c r="E571" t="s">
        <v>29</v>
      </c>
      <c r="F571" t="s">
        <v>101</v>
      </c>
      <c r="G571">
        <v>3</v>
      </c>
      <c r="H571">
        <v>4.4800000000000004</v>
      </c>
      <c r="I571">
        <v>5.4219999999999997</v>
      </c>
      <c r="J571">
        <v>4.2960000000000003</v>
      </c>
      <c r="K571">
        <v>443.94600000000003</v>
      </c>
      <c r="L571">
        <v>515.29100000000005</v>
      </c>
      <c r="M571">
        <v>384.79700000000003</v>
      </c>
      <c r="N571">
        <v>99.09508928571428</v>
      </c>
      <c r="O571">
        <v>95.037071191442294</v>
      </c>
      <c r="P571">
        <v>89.570996275605211</v>
      </c>
      <c r="Q571">
        <v>94.567718917587243</v>
      </c>
      <c r="R571">
        <v>448.01133333333337</v>
      </c>
    </row>
    <row r="572" spans="1:18" x14ac:dyDescent="0.2">
      <c r="A572" s="2">
        <v>42780</v>
      </c>
      <c r="B572" t="s">
        <v>92</v>
      </c>
      <c r="C572" t="s">
        <v>38</v>
      </c>
      <c r="D572" t="s">
        <v>114</v>
      </c>
      <c r="E572" t="s">
        <v>29</v>
      </c>
      <c r="F572" t="s">
        <v>94</v>
      </c>
      <c r="G572">
        <v>1</v>
      </c>
      <c r="H572">
        <v>6.9320000000000004</v>
      </c>
      <c r="I572">
        <v>8.1859999999999999</v>
      </c>
      <c r="J572">
        <v>10.132</v>
      </c>
      <c r="K572">
        <v>375.08699999999999</v>
      </c>
      <c r="L572">
        <v>362.43400000000003</v>
      </c>
      <c r="M572">
        <v>349.01100000000002</v>
      </c>
      <c r="N572">
        <v>54.109492210040386</v>
      </c>
      <c r="O572">
        <v>44.274859516247254</v>
      </c>
      <c r="P572">
        <v>34.446407422029218</v>
      </c>
      <c r="Q572">
        <v>44.276919716105617</v>
      </c>
      <c r="R572">
        <v>362.17733333333331</v>
      </c>
    </row>
    <row r="573" spans="1:18" x14ac:dyDescent="0.2">
      <c r="A573" s="2">
        <v>42780</v>
      </c>
      <c r="B573" t="s">
        <v>92</v>
      </c>
      <c r="C573" t="s">
        <v>38</v>
      </c>
      <c r="D573" t="s">
        <v>114</v>
      </c>
      <c r="E573" t="s">
        <v>29</v>
      </c>
      <c r="F573" t="s">
        <v>94</v>
      </c>
      <c r="G573">
        <v>2</v>
      </c>
      <c r="H573">
        <v>9.5640000000000001</v>
      </c>
      <c r="I573">
        <v>8.42</v>
      </c>
      <c r="J573">
        <v>8.56</v>
      </c>
      <c r="K573">
        <v>569.27</v>
      </c>
      <c r="L573">
        <v>538.79600000000005</v>
      </c>
      <c r="M573">
        <v>388.96699999999998</v>
      </c>
      <c r="N573">
        <v>59.52216645754914</v>
      </c>
      <c r="O573">
        <v>63.99002375296913</v>
      </c>
      <c r="P573">
        <v>45.44007009345794</v>
      </c>
      <c r="Q573">
        <v>56.317420101325403</v>
      </c>
      <c r="R573">
        <v>499.01099999999997</v>
      </c>
    </row>
    <row r="574" spans="1:18" x14ac:dyDescent="0.2">
      <c r="A574" s="2">
        <v>42780</v>
      </c>
      <c r="B574" t="s">
        <v>92</v>
      </c>
      <c r="C574" t="s">
        <v>38</v>
      </c>
      <c r="D574" t="s">
        <v>114</v>
      </c>
      <c r="E574" t="s">
        <v>29</v>
      </c>
      <c r="F574" t="s">
        <v>94</v>
      </c>
      <c r="G574">
        <v>3</v>
      </c>
      <c r="H574">
        <v>1.5840000000000001</v>
      </c>
      <c r="I574">
        <v>2.77</v>
      </c>
      <c r="J574">
        <v>2.0760000000000001</v>
      </c>
      <c r="K574">
        <v>118.898</v>
      </c>
      <c r="L574">
        <v>198.86799999999999</v>
      </c>
      <c r="M574">
        <v>169.93600000000001</v>
      </c>
      <c r="N574">
        <v>75.061868686868678</v>
      </c>
      <c r="O574">
        <v>71.793501805054149</v>
      </c>
      <c r="P574">
        <v>81.857418111753375</v>
      </c>
      <c r="Q574">
        <v>76.237596201225401</v>
      </c>
      <c r="R574">
        <v>162.56733333333332</v>
      </c>
    </row>
    <row r="575" spans="1:18" x14ac:dyDescent="0.2">
      <c r="A575" s="2">
        <v>42780</v>
      </c>
      <c r="B575" t="s">
        <v>92</v>
      </c>
      <c r="C575" t="s">
        <v>38</v>
      </c>
      <c r="D575" t="s">
        <v>114</v>
      </c>
      <c r="E575" t="s">
        <v>29</v>
      </c>
      <c r="F575" t="s">
        <v>96</v>
      </c>
      <c r="G575">
        <v>1</v>
      </c>
      <c r="H575">
        <v>3.1480000000000001</v>
      </c>
      <c r="I575">
        <v>2.9079999999999999</v>
      </c>
      <c r="J575">
        <v>3.052</v>
      </c>
      <c r="K575">
        <v>122.896</v>
      </c>
      <c r="L575">
        <v>113.928</v>
      </c>
      <c r="M575">
        <v>111.586</v>
      </c>
      <c r="N575">
        <v>39.03939008894536</v>
      </c>
      <c r="O575">
        <v>39.177441540577718</v>
      </c>
      <c r="P575">
        <v>36.561598951507207</v>
      </c>
      <c r="Q575">
        <v>38.259476860343433</v>
      </c>
      <c r="R575">
        <v>116.13666666666667</v>
      </c>
    </row>
    <row r="576" spans="1:18" x14ac:dyDescent="0.2">
      <c r="A576" s="2">
        <v>42780</v>
      </c>
      <c r="B576" t="s">
        <v>92</v>
      </c>
      <c r="C576" t="s">
        <v>38</v>
      </c>
      <c r="D576" t="s">
        <v>114</v>
      </c>
      <c r="E576" t="s">
        <v>29</v>
      </c>
      <c r="F576" t="s">
        <v>96</v>
      </c>
      <c r="G576">
        <v>2</v>
      </c>
      <c r="H576">
        <v>0.93</v>
      </c>
      <c r="I576">
        <v>0.90600000000000003</v>
      </c>
      <c r="J576">
        <v>0.70199999999999996</v>
      </c>
      <c r="K576">
        <v>38.014000000000003</v>
      </c>
      <c r="L576">
        <v>38.613999999999997</v>
      </c>
      <c r="M576">
        <v>23.277000000000001</v>
      </c>
      <c r="N576">
        <v>40.875268817204301</v>
      </c>
      <c r="O576">
        <v>42.620309050772626</v>
      </c>
      <c r="P576">
        <v>33.158119658119659</v>
      </c>
      <c r="Q576">
        <v>38.884565842032195</v>
      </c>
      <c r="R576">
        <v>33.301666666666669</v>
      </c>
    </row>
    <row r="577" spans="1:18" x14ac:dyDescent="0.2">
      <c r="A577" s="2">
        <v>42780</v>
      </c>
      <c r="B577" t="s">
        <v>92</v>
      </c>
      <c r="C577" t="s">
        <v>38</v>
      </c>
      <c r="D577" t="s">
        <v>114</v>
      </c>
      <c r="E577" t="s">
        <v>29</v>
      </c>
      <c r="F577" t="s">
        <v>96</v>
      </c>
      <c r="G577">
        <v>3</v>
      </c>
      <c r="H577">
        <v>0.73799999999999999</v>
      </c>
      <c r="I577">
        <v>1.054</v>
      </c>
      <c r="J577">
        <v>1.08</v>
      </c>
      <c r="K577">
        <v>31.103000000000002</v>
      </c>
      <c r="L577">
        <v>38.9</v>
      </c>
      <c r="M577">
        <v>39.841999999999999</v>
      </c>
      <c r="N577">
        <v>42.144986449864504</v>
      </c>
      <c r="O577">
        <v>36.907020872865274</v>
      </c>
      <c r="P577">
        <v>36.890740740740739</v>
      </c>
      <c r="Q577">
        <v>38.647582687823508</v>
      </c>
      <c r="R577">
        <v>36.615000000000002</v>
      </c>
    </row>
    <row r="578" spans="1:18" x14ac:dyDescent="0.2">
      <c r="A578" s="2">
        <v>42780</v>
      </c>
      <c r="B578" t="s">
        <v>92</v>
      </c>
      <c r="C578" t="s">
        <v>38</v>
      </c>
      <c r="D578" t="s">
        <v>114</v>
      </c>
      <c r="E578" t="s">
        <v>29</v>
      </c>
      <c r="F578" t="s">
        <v>95</v>
      </c>
      <c r="G578">
        <v>1</v>
      </c>
      <c r="H578">
        <v>6.9619999999999997</v>
      </c>
      <c r="I578">
        <v>7.65</v>
      </c>
      <c r="J578">
        <v>7.1440000000000001</v>
      </c>
      <c r="K578">
        <v>493.69900000000001</v>
      </c>
      <c r="L578">
        <v>513.97699999999998</v>
      </c>
      <c r="M578">
        <f>11.796+439.177</f>
        <v>450.97300000000001</v>
      </c>
      <c r="N578">
        <v>70.913386957770754</v>
      </c>
      <c r="O578">
        <v>67.186535947712414</v>
      </c>
      <c r="P578">
        <v>63.12611982082867</v>
      </c>
      <c r="Q578">
        <v>67.075347575437277</v>
      </c>
      <c r="R578">
        <v>486.2163333333333</v>
      </c>
    </row>
    <row r="579" spans="1:18" x14ac:dyDescent="0.2">
      <c r="A579" s="2">
        <v>42780</v>
      </c>
      <c r="B579" t="s">
        <v>92</v>
      </c>
      <c r="C579" t="s">
        <v>38</v>
      </c>
      <c r="D579" t="s">
        <v>114</v>
      </c>
      <c r="E579" t="s">
        <v>29</v>
      </c>
      <c r="F579" t="s">
        <v>95</v>
      </c>
      <c r="G579">
        <v>2</v>
      </c>
      <c r="H579">
        <v>5.4080000000000004</v>
      </c>
      <c r="I579">
        <v>5.8659999999999997</v>
      </c>
      <c r="J579">
        <v>4.5999999999999996</v>
      </c>
      <c r="K579">
        <v>412.95800000000003</v>
      </c>
      <c r="L579">
        <v>466.82299999999998</v>
      </c>
      <c r="M579">
        <v>314.53800000000001</v>
      </c>
      <c r="N579">
        <v>76.36057692307692</v>
      </c>
      <c r="O579">
        <v>79.581145584725533</v>
      </c>
      <c r="P579">
        <v>68.377826086956532</v>
      </c>
      <c r="Q579">
        <v>74.773182864919661</v>
      </c>
      <c r="R579">
        <v>398.10633333333334</v>
      </c>
    </row>
    <row r="580" spans="1:18" x14ac:dyDescent="0.2">
      <c r="A580" s="2">
        <v>42780</v>
      </c>
      <c r="B580" t="s">
        <v>92</v>
      </c>
      <c r="C580" t="s">
        <v>38</v>
      </c>
      <c r="D580" t="s">
        <v>114</v>
      </c>
      <c r="E580" t="s">
        <v>29</v>
      </c>
      <c r="F580" t="s">
        <v>95</v>
      </c>
      <c r="G580">
        <v>3</v>
      </c>
      <c r="H580">
        <v>5.51</v>
      </c>
      <c r="I580">
        <v>5.4180000000000001</v>
      </c>
      <c r="J580">
        <v>4.6120000000000001</v>
      </c>
      <c r="K580">
        <v>380.22699999999998</v>
      </c>
      <c r="L580">
        <f>34.987+332.988</f>
        <v>367.97500000000002</v>
      </c>
      <c r="M580">
        <v>331.33199999999999</v>
      </c>
      <c r="N580">
        <v>69.006715063520872</v>
      </c>
      <c r="O580">
        <v>67.917128091546701</v>
      </c>
      <c r="P580">
        <v>71.841283607979179</v>
      </c>
      <c r="Q580">
        <v>69.588375587682251</v>
      </c>
      <c r="R580">
        <v>359.84466666666668</v>
      </c>
    </row>
    <row r="581" spans="1:18" x14ac:dyDescent="0.2">
      <c r="A581" s="2">
        <v>42780</v>
      </c>
      <c r="B581" t="s">
        <v>92</v>
      </c>
      <c r="C581" t="s">
        <v>38</v>
      </c>
      <c r="D581" t="s">
        <v>115</v>
      </c>
      <c r="E581" t="s">
        <v>17</v>
      </c>
      <c r="F581" t="s">
        <v>96</v>
      </c>
      <c r="G581">
        <v>1</v>
      </c>
      <c r="H581">
        <v>0.94199999999999995</v>
      </c>
      <c r="I581">
        <v>1.046</v>
      </c>
      <c r="J581">
        <v>0.64400000000000002</v>
      </c>
      <c r="K581">
        <v>38.213999999999999</v>
      </c>
      <c r="L581">
        <v>45.411000000000001</v>
      </c>
      <c r="M581">
        <v>25.533000000000001</v>
      </c>
      <c r="N581">
        <v>40.566878980891723</v>
      </c>
      <c r="O581">
        <v>43.413957934990442</v>
      </c>
      <c r="P581">
        <v>39.647515527950311</v>
      </c>
      <c r="Q581">
        <v>41.209450814610825</v>
      </c>
      <c r="R581">
        <v>36.386000000000003</v>
      </c>
    </row>
    <row r="582" spans="1:18" x14ac:dyDescent="0.2">
      <c r="A582" s="2">
        <v>42780</v>
      </c>
      <c r="B582" t="s">
        <v>92</v>
      </c>
      <c r="C582" t="s">
        <v>38</v>
      </c>
      <c r="D582" t="s">
        <v>115</v>
      </c>
      <c r="E582" t="s">
        <v>17</v>
      </c>
      <c r="F582" t="s">
        <v>96</v>
      </c>
      <c r="G582">
        <v>2</v>
      </c>
      <c r="H582">
        <v>0.99399999999999999</v>
      </c>
      <c r="I582">
        <v>0.79</v>
      </c>
      <c r="J582">
        <v>0.77200000000000002</v>
      </c>
      <c r="K582">
        <v>45.411000000000001</v>
      </c>
      <c r="L582">
        <v>36.758000000000003</v>
      </c>
      <c r="M582">
        <v>33.415999999999997</v>
      </c>
      <c r="N582">
        <v>45.685110663983906</v>
      </c>
      <c r="O582">
        <v>46.529113924050634</v>
      </c>
      <c r="P582">
        <v>43.284974093264246</v>
      </c>
      <c r="Q582">
        <v>45.166399560432929</v>
      </c>
      <c r="R582">
        <v>38.528333333333336</v>
      </c>
    </row>
    <row r="583" spans="1:18" x14ac:dyDescent="0.2">
      <c r="A583" s="2">
        <v>42780</v>
      </c>
      <c r="B583" t="s">
        <v>92</v>
      </c>
      <c r="C583" t="s">
        <v>38</v>
      </c>
      <c r="D583" t="s">
        <v>115</v>
      </c>
      <c r="E583" t="s">
        <v>17</v>
      </c>
      <c r="F583" t="s">
        <v>96</v>
      </c>
      <c r="G583">
        <v>3</v>
      </c>
      <c r="H583">
        <v>0.75600000000000001</v>
      </c>
      <c r="I583">
        <v>0.60799999999999998</v>
      </c>
      <c r="J583">
        <v>0.52400000000000002</v>
      </c>
      <c r="K583">
        <v>42.298000000000002</v>
      </c>
      <c r="L583">
        <v>33.616</v>
      </c>
      <c r="M583">
        <v>7.8179999999999996</v>
      </c>
      <c r="N583">
        <v>55.949735449735449</v>
      </c>
      <c r="O583">
        <v>55.289473684210527</v>
      </c>
      <c r="P583">
        <v>14.919847328244273</v>
      </c>
      <c r="Q583">
        <v>42.053018820730081</v>
      </c>
      <c r="R583">
        <v>27.910666666666668</v>
      </c>
    </row>
    <row r="584" spans="1:18" x14ac:dyDescent="0.2">
      <c r="A584" s="2">
        <v>42780</v>
      </c>
      <c r="B584" t="s">
        <v>92</v>
      </c>
      <c r="C584" t="s">
        <v>38</v>
      </c>
      <c r="D584" t="s">
        <v>115</v>
      </c>
      <c r="E584" t="s">
        <v>17</v>
      </c>
      <c r="F584" t="s">
        <v>94</v>
      </c>
      <c r="G584">
        <v>1</v>
      </c>
      <c r="H584">
        <v>4.8620000000000001</v>
      </c>
      <c r="I584">
        <v>4.33</v>
      </c>
      <c r="J584">
        <v>3.3719999999999999</v>
      </c>
      <c r="K584">
        <v>357.17899999999997</v>
      </c>
      <c r="L584">
        <v>311.42500000000001</v>
      </c>
      <c r="M584">
        <v>284.83499999999998</v>
      </c>
      <c r="N584">
        <v>73.463389551624843</v>
      </c>
      <c r="O584">
        <v>71.922632794457272</v>
      </c>
      <c r="P584">
        <v>84.470640569395016</v>
      </c>
      <c r="Q584">
        <v>76.618887638492382</v>
      </c>
      <c r="R584">
        <v>317.81300000000005</v>
      </c>
    </row>
    <row r="585" spans="1:18" x14ac:dyDescent="0.2">
      <c r="A585" s="2">
        <v>42780</v>
      </c>
      <c r="B585" t="s">
        <v>92</v>
      </c>
      <c r="C585" t="s">
        <v>38</v>
      </c>
      <c r="D585" t="s">
        <v>115</v>
      </c>
      <c r="E585" t="s">
        <v>17</v>
      </c>
      <c r="F585" t="s">
        <v>94</v>
      </c>
      <c r="G585">
        <v>2</v>
      </c>
      <c r="H585">
        <v>3.6160000000000001</v>
      </c>
      <c r="I585">
        <v>3.508</v>
      </c>
      <c r="J585">
        <v>3.7719999999999998</v>
      </c>
      <c r="K585">
        <v>260.44400000000002</v>
      </c>
      <c r="L585">
        <v>240.65199999999999</v>
      </c>
      <c r="M585">
        <v>275.29599999999999</v>
      </c>
      <c r="N585">
        <v>72.025442477876112</v>
      </c>
      <c r="O585">
        <v>68.600912200684149</v>
      </c>
      <c r="P585">
        <v>72.984093319194059</v>
      </c>
      <c r="Q585">
        <v>71.203482665918102</v>
      </c>
      <c r="R585">
        <v>258.79733333333337</v>
      </c>
    </row>
    <row r="586" spans="1:18" x14ac:dyDescent="0.2">
      <c r="A586" s="2">
        <v>42780</v>
      </c>
      <c r="B586" t="s">
        <v>92</v>
      </c>
      <c r="C586" t="s">
        <v>38</v>
      </c>
      <c r="D586" t="s">
        <v>115</v>
      </c>
      <c r="E586" t="s">
        <v>17</v>
      </c>
      <c r="F586" t="s">
        <v>94</v>
      </c>
      <c r="G586">
        <v>3</v>
      </c>
      <c r="H586">
        <v>3.532</v>
      </c>
      <c r="I586">
        <v>3.0339999999999998</v>
      </c>
      <c r="J586">
        <v>2.9620000000000002</v>
      </c>
      <c r="K586">
        <v>230.256</v>
      </c>
      <c r="L586">
        <v>208.97800000000001</v>
      </c>
      <c r="M586">
        <v>183.50200000000001</v>
      </c>
      <c r="N586">
        <v>65.19139297848244</v>
      </c>
      <c r="O586">
        <v>68.878707976268956</v>
      </c>
      <c r="P586">
        <v>61.952059419311276</v>
      </c>
      <c r="Q586">
        <v>65.340720124687564</v>
      </c>
      <c r="R586">
        <v>207.57866666666669</v>
      </c>
    </row>
    <row r="587" spans="1:18" x14ac:dyDescent="0.2">
      <c r="A587" s="2">
        <v>42780</v>
      </c>
      <c r="B587" t="s">
        <v>92</v>
      </c>
      <c r="C587" t="s">
        <v>38</v>
      </c>
      <c r="D587" t="s">
        <v>115</v>
      </c>
      <c r="E587" t="s">
        <v>17</v>
      </c>
      <c r="F587" t="s">
        <v>93</v>
      </c>
      <c r="G587">
        <v>1</v>
      </c>
      <c r="H587">
        <v>27.788</v>
      </c>
      <c r="I587">
        <v>25.132000000000001</v>
      </c>
      <c r="J587">
        <v>22.206</v>
      </c>
      <c r="K587">
        <v>1115.3489999999999</v>
      </c>
      <c r="L587">
        <v>923.53599999999994</v>
      </c>
      <c r="M587">
        <v>843.59500000000003</v>
      </c>
      <c r="N587">
        <v>40.137793292068515</v>
      </c>
      <c r="O587">
        <v>36.747413655896857</v>
      </c>
      <c r="P587">
        <v>37.989507340358465</v>
      </c>
      <c r="Q587">
        <v>38.291571429441284</v>
      </c>
      <c r="R587">
        <v>960.82666666666648</v>
      </c>
    </row>
    <row r="588" spans="1:18" x14ac:dyDescent="0.2">
      <c r="A588" s="2">
        <v>42780</v>
      </c>
      <c r="B588" t="s">
        <v>92</v>
      </c>
      <c r="C588" t="s">
        <v>38</v>
      </c>
      <c r="D588" t="s">
        <v>115</v>
      </c>
      <c r="E588" t="s">
        <v>17</v>
      </c>
      <c r="F588" t="s">
        <v>93</v>
      </c>
      <c r="G588">
        <v>2</v>
      </c>
      <c r="H588">
        <v>41.917999999999999</v>
      </c>
      <c r="I588">
        <v>29.24</v>
      </c>
      <c r="J588">
        <v>30.806000000000001</v>
      </c>
      <c r="K588">
        <v>1619.9860000000001</v>
      </c>
      <c r="L588">
        <v>1383.933</v>
      </c>
      <c r="M588">
        <v>1319.614</v>
      </c>
      <c r="N588">
        <v>38.646548022329313</v>
      </c>
      <c r="O588">
        <v>47.330129958960327</v>
      </c>
      <c r="P588">
        <v>42.836265662533272</v>
      </c>
      <c r="Q588">
        <v>42.937647881274302</v>
      </c>
      <c r="R588">
        <v>1441.1776666666665</v>
      </c>
    </row>
    <row r="589" spans="1:18" x14ac:dyDescent="0.2">
      <c r="A589" s="2">
        <v>42780</v>
      </c>
      <c r="B589" t="s">
        <v>92</v>
      </c>
      <c r="C589" t="s">
        <v>38</v>
      </c>
      <c r="D589" t="s">
        <v>115</v>
      </c>
      <c r="E589" t="s">
        <v>17</v>
      </c>
      <c r="F589" t="s">
        <v>93</v>
      </c>
      <c r="G589">
        <v>3</v>
      </c>
      <c r="H589">
        <v>29.34</v>
      </c>
      <c r="I589">
        <v>28.634</v>
      </c>
      <c r="J589">
        <v>26.65</v>
      </c>
      <c r="K589">
        <v>1098.9839999999999</v>
      </c>
      <c r="L589">
        <v>1109.922</v>
      </c>
      <c r="M589">
        <v>994.65200000000004</v>
      </c>
      <c r="N589">
        <v>37.45685071574642</v>
      </c>
      <c r="O589">
        <v>38.762380386952572</v>
      </c>
      <c r="P589">
        <v>37.322776735459669</v>
      </c>
      <c r="Q589">
        <v>37.847335946052887</v>
      </c>
      <c r="R589">
        <v>1067.8526666666667</v>
      </c>
    </row>
    <row r="590" spans="1:18" x14ac:dyDescent="0.2">
      <c r="A590" s="2">
        <v>42780</v>
      </c>
      <c r="B590" t="s">
        <v>92</v>
      </c>
      <c r="C590" t="s">
        <v>38</v>
      </c>
      <c r="D590" t="s">
        <v>115</v>
      </c>
      <c r="E590" t="s">
        <v>17</v>
      </c>
      <c r="F590" t="s">
        <v>101</v>
      </c>
      <c r="G590">
        <v>1</v>
      </c>
      <c r="H590">
        <v>3.5920000000000001</v>
      </c>
      <c r="I590">
        <v>2.9119999999999999</v>
      </c>
      <c r="J590">
        <v>3.786</v>
      </c>
      <c r="K590">
        <v>266.642</v>
      </c>
      <c r="L590">
        <v>229.31299999999999</v>
      </c>
      <c r="M590">
        <v>287.63400000000001</v>
      </c>
      <c r="N590">
        <v>74.232182628062361</v>
      </c>
      <c r="O590">
        <v>78.747596153846146</v>
      </c>
      <c r="P590">
        <v>75.973058637083994</v>
      </c>
      <c r="Q590">
        <v>76.31761247299751</v>
      </c>
      <c r="R590">
        <v>261.19633333333331</v>
      </c>
    </row>
    <row r="591" spans="1:18" x14ac:dyDescent="0.2">
      <c r="A591" s="2">
        <v>42780</v>
      </c>
      <c r="B591" t="s">
        <v>92</v>
      </c>
      <c r="C591" t="s">
        <v>38</v>
      </c>
      <c r="D591" t="s">
        <v>115</v>
      </c>
      <c r="E591" t="s">
        <v>17</v>
      </c>
      <c r="F591" t="s">
        <v>101</v>
      </c>
      <c r="G591">
        <v>2</v>
      </c>
      <c r="H591">
        <v>3.1619999999999999</v>
      </c>
      <c r="I591">
        <v>3.32</v>
      </c>
      <c r="J591">
        <v>3.0680000000000001</v>
      </c>
      <c r="K591">
        <v>215.46100000000001</v>
      </c>
      <c r="L591">
        <v>228.48500000000001</v>
      </c>
      <c r="M591">
        <v>215.404</v>
      </c>
      <c r="N591">
        <v>68.140733712839975</v>
      </c>
      <c r="O591">
        <v>68.820783132530124</v>
      </c>
      <c r="P591">
        <v>70.209908735332462</v>
      </c>
      <c r="Q591">
        <v>69.057141860234196</v>
      </c>
      <c r="R591">
        <v>219.78333333333333</v>
      </c>
    </row>
    <row r="592" spans="1:18" x14ac:dyDescent="0.2">
      <c r="A592" s="2">
        <v>42780</v>
      </c>
      <c r="B592" t="s">
        <v>92</v>
      </c>
      <c r="C592" t="s">
        <v>38</v>
      </c>
      <c r="D592" t="s">
        <v>115</v>
      </c>
      <c r="E592" t="s">
        <v>17</v>
      </c>
      <c r="F592" t="s">
        <v>101</v>
      </c>
      <c r="G592">
        <v>3</v>
      </c>
      <c r="H592">
        <v>2.7160000000000002</v>
      </c>
      <c r="I592">
        <v>2.4159999999999999</v>
      </c>
      <c r="J592">
        <v>2.6080000000000001</v>
      </c>
      <c r="K592">
        <v>238.024</v>
      </c>
      <c r="L592">
        <v>196.554</v>
      </c>
      <c r="M592">
        <v>204.23699999999999</v>
      </c>
      <c r="N592">
        <v>87.637702503681879</v>
      </c>
      <c r="O592">
        <v>81.355132450331126</v>
      </c>
      <c r="P592">
        <v>78.311733128834348</v>
      </c>
      <c r="Q592">
        <v>82.434856027615794</v>
      </c>
      <c r="R592">
        <v>212.9383333333333</v>
      </c>
    </row>
    <row r="593" spans="1:18" x14ac:dyDescent="0.2">
      <c r="A593" s="2">
        <v>42780</v>
      </c>
      <c r="B593" t="s">
        <v>92</v>
      </c>
      <c r="C593" t="s">
        <v>38</v>
      </c>
      <c r="D593" t="s">
        <v>116</v>
      </c>
      <c r="E593" t="s">
        <v>22</v>
      </c>
      <c r="F593" t="s">
        <v>93</v>
      </c>
      <c r="G593">
        <v>1</v>
      </c>
      <c r="H593">
        <v>29.027999999999999</v>
      </c>
      <c r="I593">
        <v>21.591999999999999</v>
      </c>
      <c r="J593">
        <v>18.292000000000002</v>
      </c>
      <c r="K593">
        <v>1092.529</v>
      </c>
      <c r="L593">
        <v>838.93899999999996</v>
      </c>
      <c r="M593">
        <v>758.94100000000003</v>
      </c>
      <c r="N593">
        <v>37.637074548711588</v>
      </c>
      <c r="O593">
        <v>38.854158947758428</v>
      </c>
      <c r="P593">
        <v>41.490323638749175</v>
      </c>
      <c r="Q593">
        <v>39.32718571173973</v>
      </c>
      <c r="R593">
        <v>896.80299999999988</v>
      </c>
    </row>
    <row r="594" spans="1:18" x14ac:dyDescent="0.2">
      <c r="A594" s="2">
        <v>42780</v>
      </c>
      <c r="B594" t="s">
        <v>92</v>
      </c>
      <c r="C594" t="s">
        <v>38</v>
      </c>
      <c r="D594" t="s">
        <v>116</v>
      </c>
      <c r="E594" t="s">
        <v>22</v>
      </c>
      <c r="F594" t="s">
        <v>93</v>
      </c>
      <c r="G594">
        <v>2</v>
      </c>
      <c r="H594">
        <v>13.446</v>
      </c>
      <c r="I594">
        <v>16.738</v>
      </c>
      <c r="J594">
        <v>19.481999999999999</v>
      </c>
      <c r="K594">
        <v>738.43499999999995</v>
      </c>
      <c r="L594">
        <v>818.89</v>
      </c>
      <c r="M594">
        <v>913.99699999999996</v>
      </c>
      <c r="N594">
        <v>54.918563141454705</v>
      </c>
      <c r="O594">
        <v>48.92400525749791</v>
      </c>
      <c r="P594">
        <v>46.914947130684737</v>
      </c>
      <c r="Q594">
        <v>50.252505176545782</v>
      </c>
      <c r="R594">
        <v>823.77399999999989</v>
      </c>
    </row>
    <row r="595" spans="1:18" x14ac:dyDescent="0.2">
      <c r="A595" s="2">
        <v>42780</v>
      </c>
      <c r="B595" t="s">
        <v>92</v>
      </c>
      <c r="C595" t="s">
        <v>38</v>
      </c>
      <c r="D595" t="s">
        <v>116</v>
      </c>
      <c r="E595" t="s">
        <v>22</v>
      </c>
      <c r="F595" t="s">
        <v>93</v>
      </c>
      <c r="G595">
        <v>3</v>
      </c>
      <c r="H595">
        <v>20.634</v>
      </c>
      <c r="I595">
        <v>15.16</v>
      </c>
      <c r="J595">
        <v>15.68</v>
      </c>
      <c r="K595">
        <v>973.46</v>
      </c>
      <c r="L595">
        <v>714.101</v>
      </c>
      <c r="M595">
        <v>755.11400000000003</v>
      </c>
      <c r="N595">
        <v>47.17747407192013</v>
      </c>
      <c r="O595">
        <v>47.104287598944588</v>
      </c>
      <c r="P595">
        <v>48.157780612244899</v>
      </c>
      <c r="Q595">
        <v>47.479847427703199</v>
      </c>
      <c r="R595">
        <v>814.22500000000002</v>
      </c>
    </row>
    <row r="596" spans="1:18" x14ac:dyDescent="0.2">
      <c r="A596" s="2">
        <v>42780</v>
      </c>
      <c r="B596" t="s">
        <v>92</v>
      </c>
      <c r="C596" t="s">
        <v>38</v>
      </c>
      <c r="D596" t="s">
        <v>116</v>
      </c>
      <c r="E596" t="s">
        <v>22</v>
      </c>
      <c r="F596" t="s">
        <v>94</v>
      </c>
      <c r="G596">
        <v>1</v>
      </c>
      <c r="H596">
        <v>4.0620000000000003</v>
      </c>
      <c r="I596">
        <v>2.8580000000000001</v>
      </c>
      <c r="J596">
        <v>2.3639999999999999</v>
      </c>
      <c r="K596">
        <v>261.24400000000003</v>
      </c>
      <c r="L596">
        <v>171.649</v>
      </c>
      <c r="M596">
        <v>137.691</v>
      </c>
      <c r="N596">
        <v>64.314130969965532</v>
      </c>
      <c r="O596">
        <v>60.059132260321903</v>
      </c>
      <c r="P596">
        <v>58.244923857868024</v>
      </c>
      <c r="Q596">
        <v>60.872729029385148</v>
      </c>
      <c r="R596">
        <v>190.19466666666668</v>
      </c>
    </row>
    <row r="597" spans="1:18" x14ac:dyDescent="0.2">
      <c r="A597" s="2">
        <v>42780</v>
      </c>
      <c r="B597" t="s">
        <v>92</v>
      </c>
      <c r="C597" t="s">
        <v>38</v>
      </c>
      <c r="D597" t="s">
        <v>116</v>
      </c>
      <c r="E597" t="s">
        <v>22</v>
      </c>
      <c r="F597" t="s">
        <v>94</v>
      </c>
      <c r="G597">
        <v>2</v>
      </c>
      <c r="H597">
        <v>2.91</v>
      </c>
      <c r="I597">
        <v>3.25</v>
      </c>
      <c r="J597">
        <v>3.4279999999999999</v>
      </c>
      <c r="K597">
        <v>228.62799999999999</v>
      </c>
      <c r="L597">
        <v>248.30600000000001</v>
      </c>
      <c r="M597">
        <v>205.66499999999999</v>
      </c>
      <c r="N597">
        <v>78.566323024054981</v>
      </c>
      <c r="O597">
        <v>76.401846153846151</v>
      </c>
      <c r="P597">
        <v>59.995624270711787</v>
      </c>
      <c r="Q597">
        <v>71.654597816204316</v>
      </c>
      <c r="R597">
        <v>227.53299999999999</v>
      </c>
    </row>
    <row r="598" spans="1:18" x14ac:dyDescent="0.2">
      <c r="A598" s="2">
        <v>42780</v>
      </c>
      <c r="B598" t="s">
        <v>92</v>
      </c>
      <c r="C598" t="s">
        <v>38</v>
      </c>
      <c r="D598" t="s">
        <v>116</v>
      </c>
      <c r="E598" t="s">
        <v>22</v>
      </c>
      <c r="F598" t="s">
        <v>94</v>
      </c>
      <c r="G598">
        <v>3</v>
      </c>
      <c r="H598">
        <v>3.8460000000000001</v>
      </c>
      <c r="I598">
        <v>3.8180000000000001</v>
      </c>
      <c r="J598">
        <v>3.0619999999999998</v>
      </c>
      <c r="K598">
        <v>244.70699999999999</v>
      </c>
      <c r="L598">
        <v>218.517</v>
      </c>
      <c r="M598">
        <v>169.73599999999999</v>
      </c>
      <c r="N598">
        <v>63.626365054602182</v>
      </c>
      <c r="O598">
        <v>57.23336825563122</v>
      </c>
      <c r="P598">
        <v>55.43305029392554</v>
      </c>
      <c r="Q598">
        <v>58.764261201386311</v>
      </c>
      <c r="R598">
        <v>210.98666666666668</v>
      </c>
    </row>
    <row r="599" spans="1:18" x14ac:dyDescent="0.2">
      <c r="A599" s="2">
        <v>42780</v>
      </c>
      <c r="B599" t="s">
        <v>92</v>
      </c>
      <c r="C599" t="s">
        <v>38</v>
      </c>
      <c r="D599" t="s">
        <v>116</v>
      </c>
      <c r="E599" t="s">
        <v>22</v>
      </c>
      <c r="F599" t="s">
        <v>96</v>
      </c>
      <c r="G599">
        <v>1</v>
      </c>
      <c r="H599">
        <v>0.96599999999999997</v>
      </c>
      <c r="I599">
        <v>0.65</v>
      </c>
      <c r="J599">
        <v>0.80400000000000005</v>
      </c>
      <c r="K599">
        <v>30.530999999999999</v>
      </c>
      <c r="L599">
        <v>17.079000000000001</v>
      </c>
      <c r="M599">
        <v>29.103000000000002</v>
      </c>
      <c r="N599">
        <v>31.605590062111801</v>
      </c>
      <c r="O599">
        <v>26.275384615384617</v>
      </c>
      <c r="P599">
        <v>36.197761194029852</v>
      </c>
      <c r="Q599">
        <v>31.359578623842093</v>
      </c>
      <c r="R599">
        <v>25.570999999999998</v>
      </c>
    </row>
    <row r="600" spans="1:18" x14ac:dyDescent="0.2">
      <c r="A600" s="2">
        <v>42780</v>
      </c>
      <c r="B600" t="s">
        <v>92</v>
      </c>
      <c r="C600" t="s">
        <v>38</v>
      </c>
      <c r="D600" t="s">
        <v>116</v>
      </c>
      <c r="E600" t="s">
        <v>22</v>
      </c>
      <c r="F600" t="s">
        <v>96</v>
      </c>
      <c r="G600">
        <v>2</v>
      </c>
      <c r="H600">
        <v>0.70199999999999996</v>
      </c>
      <c r="I600">
        <v>0.81599999999999995</v>
      </c>
      <c r="J600">
        <v>0.93400000000000005</v>
      </c>
      <c r="K600">
        <v>25.132999999999999</v>
      </c>
      <c r="L600">
        <v>28.675000000000001</v>
      </c>
      <c r="M600">
        <v>34.901000000000003</v>
      </c>
      <c r="N600">
        <v>35.801994301994306</v>
      </c>
      <c r="O600">
        <v>35.140931372549019</v>
      </c>
      <c r="P600">
        <v>37.36723768736617</v>
      </c>
      <c r="Q600">
        <v>36.103387787303163</v>
      </c>
      <c r="R600">
        <v>29.569666666666667</v>
      </c>
    </row>
    <row r="601" spans="1:18" x14ac:dyDescent="0.2">
      <c r="A601" s="2">
        <v>42780</v>
      </c>
      <c r="B601" t="s">
        <v>92</v>
      </c>
      <c r="C601" t="s">
        <v>38</v>
      </c>
      <c r="D601" t="s">
        <v>116</v>
      </c>
      <c r="E601" t="s">
        <v>22</v>
      </c>
      <c r="F601" t="s">
        <v>96</v>
      </c>
      <c r="G601">
        <v>3</v>
      </c>
      <c r="H601">
        <v>0.73799999999999999</v>
      </c>
      <c r="I601">
        <v>0.79800000000000004</v>
      </c>
      <c r="J601">
        <v>0.71199999999999997</v>
      </c>
      <c r="K601">
        <v>18.907</v>
      </c>
      <c r="L601">
        <v>24.704999999999998</v>
      </c>
      <c r="M601">
        <v>19.306999999999999</v>
      </c>
      <c r="N601">
        <v>25.619241192411923</v>
      </c>
      <c r="O601">
        <v>30.958646616541351</v>
      </c>
      <c r="P601">
        <v>27.116573033707866</v>
      </c>
      <c r="Q601">
        <v>27.89815361422038</v>
      </c>
      <c r="R601">
        <v>20.972999999999999</v>
      </c>
    </row>
    <row r="602" spans="1:18" x14ac:dyDescent="0.2">
      <c r="A602" s="2">
        <v>42780</v>
      </c>
      <c r="B602" t="s">
        <v>92</v>
      </c>
      <c r="C602" t="s">
        <v>38</v>
      </c>
      <c r="D602" t="s">
        <v>116</v>
      </c>
      <c r="E602" t="s">
        <v>22</v>
      </c>
      <c r="F602" t="s">
        <v>101</v>
      </c>
      <c r="G602">
        <v>1</v>
      </c>
      <c r="H602">
        <v>2.89</v>
      </c>
      <c r="I602">
        <v>3.496</v>
      </c>
      <c r="J602">
        <v>2.8820000000000001</v>
      </c>
      <c r="K602">
        <v>237.93799999999999</v>
      </c>
      <c r="L602">
        <v>259.75900000000001</v>
      </c>
      <c r="M602">
        <v>240.68</v>
      </c>
      <c r="N602">
        <v>82.331487889273347</v>
      </c>
      <c r="O602">
        <v>74.301773455377585</v>
      </c>
      <c r="P602">
        <v>83.511450381679381</v>
      </c>
      <c r="Q602">
        <v>80.048237242110091</v>
      </c>
      <c r="R602">
        <v>246.12566666666666</v>
      </c>
    </row>
    <row r="603" spans="1:18" x14ac:dyDescent="0.2">
      <c r="A603" s="2">
        <v>42780</v>
      </c>
      <c r="B603" t="s">
        <v>92</v>
      </c>
      <c r="C603" t="s">
        <v>38</v>
      </c>
      <c r="D603" t="s">
        <v>116</v>
      </c>
      <c r="E603" t="s">
        <v>22</v>
      </c>
      <c r="F603" t="s">
        <v>101</v>
      </c>
      <c r="G603">
        <v>2</v>
      </c>
      <c r="H603">
        <v>1.65</v>
      </c>
      <c r="I603">
        <v>1.6919999999999999</v>
      </c>
      <c r="J603">
        <v>1.6539999999999999</v>
      </c>
      <c r="K603">
        <v>144.00299999999999</v>
      </c>
      <c r="L603">
        <v>110.501</v>
      </c>
      <c r="M603">
        <v>140.06100000000001</v>
      </c>
      <c r="N603">
        <v>87.274545454545446</v>
      </c>
      <c r="O603">
        <v>65.30791962174942</v>
      </c>
      <c r="P603">
        <v>84.680169286578007</v>
      </c>
      <c r="Q603">
        <v>79.087544787624282</v>
      </c>
      <c r="R603">
        <v>131.52166666666668</v>
      </c>
    </row>
    <row r="604" spans="1:18" x14ac:dyDescent="0.2">
      <c r="A604" s="2">
        <v>42780</v>
      </c>
      <c r="B604" t="s">
        <v>92</v>
      </c>
      <c r="C604" t="s">
        <v>38</v>
      </c>
      <c r="D604" t="s">
        <v>116</v>
      </c>
      <c r="E604" t="s">
        <v>22</v>
      </c>
      <c r="F604" t="s">
        <v>101</v>
      </c>
      <c r="G604">
        <v>3</v>
      </c>
      <c r="H604">
        <v>2.5819999999999999</v>
      </c>
      <c r="I604">
        <v>2.4300000000000002</v>
      </c>
      <c r="J604">
        <v>2.5640000000000001</v>
      </c>
      <c r="K604">
        <v>214.77600000000001</v>
      </c>
      <c r="L604">
        <v>197.63900000000001</v>
      </c>
      <c r="M604">
        <v>213.03399999999999</v>
      </c>
      <c r="N604">
        <v>83.182029434546877</v>
      </c>
      <c r="O604">
        <v>81.332921810699588</v>
      </c>
      <c r="P604">
        <v>83.086583463338528</v>
      </c>
      <c r="Q604">
        <v>82.533844902861674</v>
      </c>
      <c r="R604">
        <v>208.48300000000003</v>
      </c>
    </row>
    <row r="605" spans="1:18" x14ac:dyDescent="0.2">
      <c r="A605" s="2">
        <v>42780</v>
      </c>
      <c r="B605" t="s">
        <v>92</v>
      </c>
      <c r="C605" t="s">
        <v>38</v>
      </c>
      <c r="D605" t="s">
        <v>116</v>
      </c>
      <c r="E605" t="s">
        <v>22</v>
      </c>
      <c r="F605" t="s">
        <v>95</v>
      </c>
      <c r="G605">
        <v>1</v>
      </c>
      <c r="H605">
        <v>5.1020000000000003</v>
      </c>
      <c r="I605">
        <v>4.6020000000000003</v>
      </c>
      <c r="J605">
        <v>5.0380000000000003</v>
      </c>
      <c r="K605">
        <v>368.63200000000001</v>
      </c>
      <c r="L605">
        <v>352.524</v>
      </c>
      <c r="M605">
        <v>353.03800000000001</v>
      </c>
      <c r="N605">
        <v>72.252450019600147</v>
      </c>
      <c r="O605">
        <v>76.60234680573663</v>
      </c>
      <c r="P605">
        <v>70.075029773719734</v>
      </c>
      <c r="Q605">
        <v>72.97660886635218</v>
      </c>
      <c r="R605">
        <v>358.06466666666665</v>
      </c>
    </row>
    <row r="606" spans="1:18" x14ac:dyDescent="0.2">
      <c r="A606" s="2">
        <v>42780</v>
      </c>
      <c r="B606" t="s">
        <v>92</v>
      </c>
      <c r="C606" t="s">
        <v>38</v>
      </c>
      <c r="D606" t="s">
        <v>116</v>
      </c>
      <c r="E606" t="s">
        <v>22</v>
      </c>
      <c r="F606" t="s">
        <v>95</v>
      </c>
      <c r="G606">
        <v>2</v>
      </c>
      <c r="H606">
        <v>5.5039999999999996</v>
      </c>
      <c r="I606">
        <v>5.2720000000000002</v>
      </c>
      <c r="J606">
        <v>4.9260000000000002</v>
      </c>
      <c r="K606">
        <v>410.245</v>
      </c>
      <c r="L606">
        <v>412.55799999999999</v>
      </c>
      <c r="M606">
        <v>353.666</v>
      </c>
      <c r="N606">
        <v>74.535792151162795</v>
      </c>
      <c r="O606">
        <v>78.254552352048549</v>
      </c>
      <c r="P606">
        <v>71.795777507105157</v>
      </c>
      <c r="Q606">
        <v>74.8620406701055</v>
      </c>
      <c r="R606">
        <v>392.15633333333335</v>
      </c>
    </row>
    <row r="607" spans="1:18" x14ac:dyDescent="0.2">
      <c r="A607" s="2">
        <v>42780</v>
      </c>
      <c r="B607" t="s">
        <v>92</v>
      </c>
      <c r="C607" t="s">
        <v>38</v>
      </c>
      <c r="D607" t="s">
        <v>116</v>
      </c>
      <c r="E607" t="s">
        <v>22</v>
      </c>
      <c r="F607" t="s">
        <v>95</v>
      </c>
      <c r="G607">
        <v>3</v>
      </c>
      <c r="H607">
        <v>4.7080000000000002</v>
      </c>
      <c r="I607">
        <v>5.15</v>
      </c>
      <c r="J607">
        <v>4.9379999999999997</v>
      </c>
      <c r="K607">
        <v>330.96</v>
      </c>
      <c r="L607">
        <v>364.40499999999997</v>
      </c>
      <c r="M607">
        <v>369.20299999999997</v>
      </c>
      <c r="N607">
        <v>70.297366185216646</v>
      </c>
      <c r="O607">
        <v>70.758252427184459</v>
      </c>
      <c r="P607">
        <v>74.76771972458485</v>
      </c>
      <c r="Q607">
        <v>71.941112778995318</v>
      </c>
      <c r="R607">
        <v>354.85599999999999</v>
      </c>
    </row>
    <row r="608" spans="1:18" x14ac:dyDescent="0.2">
      <c r="A608" s="2">
        <v>42780</v>
      </c>
      <c r="B608" t="s">
        <v>92</v>
      </c>
      <c r="C608" t="s">
        <v>38</v>
      </c>
      <c r="D608" t="s">
        <v>117</v>
      </c>
      <c r="E608" t="s">
        <v>26</v>
      </c>
      <c r="F608" t="s">
        <v>94</v>
      </c>
      <c r="G608">
        <v>1</v>
      </c>
      <c r="H608">
        <v>6.0519999999999996</v>
      </c>
      <c r="I608">
        <v>3.3679999999999999</v>
      </c>
      <c r="J608">
        <v>4.4379999999999997</v>
      </c>
      <c r="K608">
        <v>377.88499999999999</v>
      </c>
      <c r="L608">
        <v>197.49700000000001</v>
      </c>
      <c r="M608">
        <v>349.92500000000001</v>
      </c>
      <c r="N608">
        <v>62.439689358889623</v>
      </c>
      <c r="O608">
        <v>58.639251781472687</v>
      </c>
      <c r="P608">
        <v>78.84745380802164</v>
      </c>
      <c r="Q608">
        <v>66.642131649461319</v>
      </c>
      <c r="R608">
        <v>308.43566666666669</v>
      </c>
    </row>
    <row r="609" spans="1:18" x14ac:dyDescent="0.2">
      <c r="A609" s="2">
        <v>42780</v>
      </c>
      <c r="B609" t="s">
        <v>92</v>
      </c>
      <c r="C609" t="s">
        <v>38</v>
      </c>
      <c r="D609" t="s">
        <v>117</v>
      </c>
      <c r="E609" t="s">
        <v>26</v>
      </c>
      <c r="F609" t="s">
        <v>94</v>
      </c>
      <c r="G609">
        <v>2</v>
      </c>
      <c r="H609">
        <v>6.22</v>
      </c>
      <c r="I609">
        <v>5.2880000000000003</v>
      </c>
      <c r="J609">
        <v>5.6040000000000001</v>
      </c>
      <c r="K609">
        <v>354.69400000000002</v>
      </c>
      <c r="L609">
        <v>346.61200000000002</v>
      </c>
      <c r="M609">
        <v>339.786</v>
      </c>
      <c r="N609">
        <v>57.024758842443738</v>
      </c>
      <c r="O609">
        <v>65.546898638426626</v>
      </c>
      <c r="P609">
        <v>60.63276231263383</v>
      </c>
      <c r="Q609">
        <v>61.068139931168069</v>
      </c>
      <c r="R609">
        <v>347.03066666666672</v>
      </c>
    </row>
    <row r="610" spans="1:18" x14ac:dyDescent="0.2">
      <c r="A610" s="2">
        <v>42780</v>
      </c>
      <c r="B610" t="s">
        <v>92</v>
      </c>
      <c r="C610" t="s">
        <v>38</v>
      </c>
      <c r="D610" t="s">
        <v>117</v>
      </c>
      <c r="E610" t="s">
        <v>26</v>
      </c>
      <c r="F610" t="s">
        <v>94</v>
      </c>
      <c r="G610">
        <v>3</v>
      </c>
      <c r="H610">
        <v>8.5960000000000001</v>
      </c>
      <c r="I610">
        <v>9.9819999999999993</v>
      </c>
      <c r="J610">
        <v>3.8380000000000001</v>
      </c>
      <c r="K610">
        <v>508.29300000000001</v>
      </c>
      <c r="L610">
        <v>608.71199999999999</v>
      </c>
      <c r="M610">
        <v>247.221</v>
      </c>
      <c r="N610">
        <v>59.131340158213121</v>
      </c>
      <c r="O610">
        <v>60.980965738328997</v>
      </c>
      <c r="P610">
        <v>64.414017717561237</v>
      </c>
      <c r="Q610">
        <v>61.508774538034459</v>
      </c>
      <c r="R610">
        <v>454.74200000000002</v>
      </c>
    </row>
    <row r="611" spans="1:18" x14ac:dyDescent="0.2">
      <c r="A611" s="2">
        <v>42780</v>
      </c>
      <c r="B611" t="s">
        <v>92</v>
      </c>
      <c r="C611" t="s">
        <v>38</v>
      </c>
      <c r="D611" t="s">
        <v>117</v>
      </c>
      <c r="E611" t="s">
        <v>26</v>
      </c>
      <c r="F611" t="s">
        <v>93</v>
      </c>
      <c r="G611">
        <v>1</v>
      </c>
      <c r="H611">
        <v>30.05</v>
      </c>
      <c r="I611">
        <v>27.244</v>
      </c>
      <c r="J611">
        <v>13.944000000000001</v>
      </c>
      <c r="K611">
        <v>1672.424</v>
      </c>
      <c r="L611">
        <v>1251.6310000000001</v>
      </c>
      <c r="M611">
        <v>903.572</v>
      </c>
      <c r="N611">
        <v>55.654708818635605</v>
      </c>
      <c r="O611">
        <v>45.941528409925127</v>
      </c>
      <c r="P611">
        <v>64.800057372346529</v>
      </c>
      <c r="Q611">
        <v>55.465431533635751</v>
      </c>
      <c r="R611">
        <v>1275.8756666666668</v>
      </c>
    </row>
    <row r="612" spans="1:18" x14ac:dyDescent="0.2">
      <c r="A612" s="2">
        <v>42780</v>
      </c>
      <c r="B612" t="s">
        <v>92</v>
      </c>
      <c r="C612" t="s">
        <v>38</v>
      </c>
      <c r="D612" t="s">
        <v>117</v>
      </c>
      <c r="E612" t="s">
        <v>26</v>
      </c>
      <c r="F612" t="s">
        <v>93</v>
      </c>
      <c r="G612">
        <v>2</v>
      </c>
      <c r="H612">
        <v>21.638000000000002</v>
      </c>
      <c r="I612">
        <v>35.436</v>
      </c>
      <c r="J612">
        <v>31.04</v>
      </c>
      <c r="K612">
        <v>1462.5889999999999</v>
      </c>
      <c r="L612">
        <v>1994.1020000000001</v>
      </c>
      <c r="M612">
        <v>1806.973</v>
      </c>
      <c r="N612">
        <v>67.593539144098344</v>
      </c>
      <c r="O612">
        <v>56.273337848515638</v>
      </c>
      <c r="P612">
        <v>58.214336340206188</v>
      </c>
      <c r="Q612">
        <v>60.693737777606721</v>
      </c>
      <c r="R612">
        <v>1754.5546666666667</v>
      </c>
    </row>
    <row r="613" spans="1:18" x14ac:dyDescent="0.2">
      <c r="A613" s="2">
        <v>42780</v>
      </c>
      <c r="B613" t="s">
        <v>92</v>
      </c>
      <c r="C613" t="s">
        <v>38</v>
      </c>
      <c r="D613" t="s">
        <v>117</v>
      </c>
      <c r="E613" t="s">
        <v>26</v>
      </c>
      <c r="F613" t="s">
        <v>93</v>
      </c>
      <c r="G613">
        <v>3</v>
      </c>
      <c r="H613">
        <v>32.4</v>
      </c>
      <c r="I613">
        <v>22.65</v>
      </c>
      <c r="J613">
        <v>26.1</v>
      </c>
      <c r="K613">
        <v>1903.193</v>
      </c>
      <c r="L613">
        <v>1620.9290000000001</v>
      </c>
      <c r="M613">
        <v>1546.5</v>
      </c>
      <c r="N613">
        <v>58.740524691358026</v>
      </c>
      <c r="O613">
        <v>71.564194260485664</v>
      </c>
      <c r="P613">
        <v>59.252873563218387</v>
      </c>
      <c r="Q613">
        <v>63.185864171687363</v>
      </c>
      <c r="R613">
        <v>1690.2073333333335</v>
      </c>
    </row>
    <row r="614" spans="1:18" x14ac:dyDescent="0.2">
      <c r="A614" s="2">
        <v>42780</v>
      </c>
      <c r="B614" t="s">
        <v>92</v>
      </c>
      <c r="C614" t="s">
        <v>38</v>
      </c>
      <c r="D614" t="s">
        <v>117</v>
      </c>
      <c r="E614" t="s">
        <v>26</v>
      </c>
      <c r="F614" t="s">
        <v>96</v>
      </c>
      <c r="G614">
        <v>1</v>
      </c>
      <c r="H614">
        <v>6.3380000000000001</v>
      </c>
      <c r="I614">
        <v>6.5960000000000001</v>
      </c>
      <c r="J614">
        <v>5.516</v>
      </c>
      <c r="K614">
        <v>236.42500000000001</v>
      </c>
      <c r="L614">
        <v>245.05</v>
      </c>
      <c r="M614">
        <v>184.53</v>
      </c>
      <c r="N614">
        <v>37.302776901230672</v>
      </c>
      <c r="O614">
        <v>37.151303820497276</v>
      </c>
      <c r="P614">
        <v>33.453589557650474</v>
      </c>
      <c r="Q614">
        <v>35.969223426459472</v>
      </c>
      <c r="R614">
        <v>222.00166666666667</v>
      </c>
    </row>
    <row r="615" spans="1:18" x14ac:dyDescent="0.2">
      <c r="A615" s="2">
        <v>42780</v>
      </c>
      <c r="B615" t="s">
        <v>92</v>
      </c>
      <c r="C615" t="s">
        <v>38</v>
      </c>
      <c r="D615" t="s">
        <v>117</v>
      </c>
      <c r="E615" t="s">
        <v>26</v>
      </c>
      <c r="F615" t="s">
        <v>96</v>
      </c>
      <c r="G615">
        <v>2</v>
      </c>
      <c r="H615">
        <v>3.226</v>
      </c>
      <c r="I615">
        <v>3.49</v>
      </c>
      <c r="J615">
        <v>2.9119999999999999</v>
      </c>
      <c r="K615">
        <v>118.69799999999999</v>
      </c>
      <c r="L615">
        <v>133.178</v>
      </c>
      <c r="M615">
        <v>111.072</v>
      </c>
      <c r="N615">
        <v>36.794172349659021</v>
      </c>
      <c r="O615">
        <v>38.159885386819482</v>
      </c>
      <c r="P615">
        <v>38.142857142857146</v>
      </c>
      <c r="Q615">
        <v>37.698971626445221</v>
      </c>
      <c r="R615">
        <v>120.98266666666666</v>
      </c>
    </row>
    <row r="616" spans="1:18" x14ac:dyDescent="0.2">
      <c r="A616" s="2">
        <v>42780</v>
      </c>
      <c r="B616" t="s">
        <v>92</v>
      </c>
      <c r="C616" t="s">
        <v>38</v>
      </c>
      <c r="D616" t="s">
        <v>117</v>
      </c>
      <c r="E616" t="s">
        <v>26</v>
      </c>
      <c r="F616" t="s">
        <v>95</v>
      </c>
      <c r="G616">
        <v>1</v>
      </c>
      <c r="H616">
        <v>6.0259999999999998</v>
      </c>
      <c r="I616">
        <v>5.2380000000000004</v>
      </c>
      <c r="J616">
        <v>5.97</v>
      </c>
      <c r="K616">
        <v>580.78</v>
      </c>
      <c r="L616">
        <v>397.53500000000003</v>
      </c>
      <c r="M616">
        <v>491.32799999999997</v>
      </c>
      <c r="N616">
        <v>96.379024228343837</v>
      </c>
      <c r="O616">
        <v>75.89442535318824</v>
      </c>
      <c r="P616">
        <v>82.299497487437179</v>
      </c>
      <c r="Q616">
        <v>84.857649022989747</v>
      </c>
      <c r="R616">
        <v>489.88100000000003</v>
      </c>
    </row>
    <row r="617" spans="1:18" x14ac:dyDescent="0.2">
      <c r="A617" s="2">
        <v>42780</v>
      </c>
      <c r="B617" t="s">
        <v>92</v>
      </c>
      <c r="C617" t="s">
        <v>38</v>
      </c>
      <c r="D617" t="s">
        <v>117</v>
      </c>
      <c r="E617" t="s">
        <v>26</v>
      </c>
      <c r="F617" t="s">
        <v>95</v>
      </c>
      <c r="G617">
        <v>2</v>
      </c>
      <c r="H617">
        <v>8.782</v>
      </c>
      <c r="I617">
        <v>9.782</v>
      </c>
      <c r="J617">
        <v>7.1740000000000004</v>
      </c>
      <c r="K617">
        <v>674.83</v>
      </c>
      <c r="L617">
        <v>893.43299999999999</v>
      </c>
      <c r="M617">
        <v>542.82299999999998</v>
      </c>
      <c r="N617">
        <v>76.842404919152813</v>
      </c>
      <c r="O617">
        <v>91.334389695358823</v>
      </c>
      <c r="P617">
        <v>75.665319208252015</v>
      </c>
      <c r="Q617">
        <v>81.280704607587879</v>
      </c>
      <c r="R617">
        <v>703.69533333333322</v>
      </c>
    </row>
    <row r="618" spans="1:18" x14ac:dyDescent="0.2">
      <c r="A618" s="2">
        <v>42780</v>
      </c>
      <c r="B618" t="s">
        <v>92</v>
      </c>
      <c r="C618" t="s">
        <v>45</v>
      </c>
      <c r="D618" t="s">
        <v>118</v>
      </c>
      <c r="E618" t="s">
        <v>29</v>
      </c>
      <c r="F618" t="s">
        <v>96</v>
      </c>
      <c r="G618">
        <v>1</v>
      </c>
      <c r="H618">
        <v>2.0219999999999998</v>
      </c>
      <c r="I618">
        <v>2.3159999999999998</v>
      </c>
      <c r="J618">
        <v>1.978</v>
      </c>
      <c r="K618">
        <v>66.460999999999999</v>
      </c>
      <c r="L618">
        <v>83.997</v>
      </c>
      <c r="M618">
        <v>61.262999999999998</v>
      </c>
      <c r="N618">
        <v>32.868941641938676</v>
      </c>
      <c r="O618">
        <v>36.268134715025909</v>
      </c>
      <c r="P618">
        <v>30.972194135490394</v>
      </c>
      <c r="Q618">
        <v>33.369756830818325</v>
      </c>
      <c r="R618">
        <v>70.573666666666668</v>
      </c>
    </row>
    <row r="619" spans="1:18" x14ac:dyDescent="0.2">
      <c r="A619" s="2">
        <v>42780</v>
      </c>
      <c r="B619" t="s">
        <v>92</v>
      </c>
      <c r="C619" t="s">
        <v>45</v>
      </c>
      <c r="D619" t="s">
        <v>118</v>
      </c>
      <c r="E619" t="s">
        <v>29</v>
      </c>
      <c r="F619" t="s">
        <v>96</v>
      </c>
      <c r="G619">
        <v>2</v>
      </c>
      <c r="H619">
        <v>2.2879999999999998</v>
      </c>
      <c r="I619">
        <v>2.1040000000000001</v>
      </c>
      <c r="J619">
        <v>2.0739999999999998</v>
      </c>
      <c r="K619">
        <v>83.225999999999999</v>
      </c>
      <c r="L619">
        <v>76.343000000000004</v>
      </c>
      <c r="M619">
        <v>67.888999999999996</v>
      </c>
      <c r="N619">
        <v>36.375</v>
      </c>
      <c r="O619">
        <v>36.284695817490494</v>
      </c>
      <c r="P619">
        <v>32.733365477338474</v>
      </c>
      <c r="Q619">
        <v>35.131020431609663</v>
      </c>
      <c r="R619">
        <v>75.819333333333347</v>
      </c>
    </row>
    <row r="620" spans="1:18" x14ac:dyDescent="0.2">
      <c r="A620" s="2">
        <v>42780</v>
      </c>
      <c r="B620" t="s">
        <v>92</v>
      </c>
      <c r="C620" t="s">
        <v>45</v>
      </c>
      <c r="D620" t="s">
        <v>118</v>
      </c>
      <c r="E620" t="s">
        <v>29</v>
      </c>
      <c r="F620" t="s">
        <v>96</v>
      </c>
      <c r="G620">
        <v>3</v>
      </c>
      <c r="H620">
        <v>0.83599999999999997</v>
      </c>
      <c r="I620">
        <v>0.81799999999999995</v>
      </c>
      <c r="J620">
        <v>0.82799999999999996</v>
      </c>
      <c r="K620">
        <v>44.582999999999998</v>
      </c>
      <c r="L620">
        <v>31.759</v>
      </c>
      <c r="M620">
        <v>32.530999999999999</v>
      </c>
      <c r="N620">
        <v>53.328947368421055</v>
      </c>
      <c r="O620">
        <v>38.825183374083132</v>
      </c>
      <c r="P620">
        <v>39.288647342995169</v>
      </c>
      <c r="Q620">
        <v>43.814259361833116</v>
      </c>
      <c r="R620">
        <v>36.290999999999997</v>
      </c>
    </row>
    <row r="621" spans="1:18" x14ac:dyDescent="0.2">
      <c r="A621" s="2">
        <v>42780</v>
      </c>
      <c r="B621" t="s">
        <v>92</v>
      </c>
      <c r="C621" t="s">
        <v>45</v>
      </c>
      <c r="D621" t="s">
        <v>118</v>
      </c>
      <c r="E621" t="s">
        <v>29</v>
      </c>
      <c r="F621" t="s">
        <v>93</v>
      </c>
      <c r="G621">
        <v>1</v>
      </c>
      <c r="H621">
        <v>30.135999999999999</v>
      </c>
      <c r="I621">
        <v>24.687999999999999</v>
      </c>
      <c r="J621">
        <v>34.328000000000003</v>
      </c>
      <c r="K621">
        <v>1167.9290000000001</v>
      </c>
      <c r="L621">
        <v>1006.904</v>
      </c>
      <c r="M621">
        <v>1327.097</v>
      </c>
      <c r="N621">
        <v>38.75527608176268</v>
      </c>
      <c r="O621">
        <v>40.785158781594298</v>
      </c>
      <c r="P621">
        <v>38.659316010254017</v>
      </c>
      <c r="Q621">
        <v>39.399916957870332</v>
      </c>
      <c r="R621">
        <v>1167.3100000000002</v>
      </c>
    </row>
    <row r="622" spans="1:18" x14ac:dyDescent="0.2">
      <c r="A622" s="2">
        <v>42780</v>
      </c>
      <c r="B622" t="s">
        <v>92</v>
      </c>
      <c r="C622" t="s">
        <v>45</v>
      </c>
      <c r="D622" t="s">
        <v>118</v>
      </c>
      <c r="E622" t="s">
        <v>29</v>
      </c>
      <c r="F622" t="s">
        <v>93</v>
      </c>
      <c r="G622">
        <v>2</v>
      </c>
      <c r="H622">
        <v>28.893999999999998</v>
      </c>
      <c r="I622">
        <v>24.571999999999999</v>
      </c>
      <c r="J622">
        <v>14.542</v>
      </c>
      <c r="K622">
        <v>1307.876</v>
      </c>
      <c r="L622">
        <v>1074.9639999999999</v>
      </c>
      <c r="M622">
        <v>645.64099999999996</v>
      </c>
      <c r="N622">
        <v>45.264622412957706</v>
      </c>
      <c r="O622">
        <v>43.74751749959303</v>
      </c>
      <c r="P622">
        <v>44.398363361298308</v>
      </c>
      <c r="Q622">
        <v>44.470167757949675</v>
      </c>
      <c r="R622">
        <v>1009.4936666666667</v>
      </c>
    </row>
    <row r="623" spans="1:18" x14ac:dyDescent="0.2">
      <c r="A623" s="2">
        <v>42780</v>
      </c>
      <c r="B623" t="s">
        <v>92</v>
      </c>
      <c r="C623" t="s">
        <v>45</v>
      </c>
      <c r="D623" t="s">
        <v>118</v>
      </c>
      <c r="E623" t="s">
        <v>29</v>
      </c>
      <c r="F623" t="s">
        <v>93</v>
      </c>
      <c r="G623">
        <v>3</v>
      </c>
      <c r="H623">
        <v>37.125999999999998</v>
      </c>
      <c r="I623">
        <v>33.798000000000002</v>
      </c>
      <c r="J623">
        <v>32.613999999999997</v>
      </c>
      <c r="K623">
        <v>1652.317</v>
      </c>
      <c r="L623">
        <v>1825.7090000000001</v>
      </c>
      <c r="M623">
        <v>1672.338</v>
      </c>
      <c r="N623">
        <v>44.50565641329527</v>
      </c>
      <c r="O623">
        <v>54.018255518077993</v>
      </c>
      <c r="P623">
        <v>51.276690991598706</v>
      </c>
      <c r="Q623">
        <v>49.933534307657318</v>
      </c>
      <c r="R623">
        <v>1716.7879999999998</v>
      </c>
    </row>
    <row r="624" spans="1:18" x14ac:dyDescent="0.2">
      <c r="A624" s="2">
        <v>42780</v>
      </c>
      <c r="B624" t="s">
        <v>92</v>
      </c>
      <c r="C624" t="s">
        <v>45</v>
      </c>
      <c r="D624" t="s">
        <v>118</v>
      </c>
      <c r="E624" t="s">
        <v>29</v>
      </c>
      <c r="F624" t="s">
        <v>94</v>
      </c>
      <c r="G624">
        <v>1</v>
      </c>
      <c r="H624">
        <v>6.0860000000000003</v>
      </c>
      <c r="I624">
        <v>7</v>
      </c>
      <c r="J624">
        <v>7.9740000000000002</v>
      </c>
      <c r="K624">
        <v>337.55799999999999</v>
      </c>
      <c r="L624">
        <v>409.959</v>
      </c>
      <c r="M624">
        <v>461.25400000000002</v>
      </c>
      <c r="N624">
        <v>55.464673020046</v>
      </c>
      <c r="O624">
        <v>58.565571428571431</v>
      </c>
      <c r="P624">
        <v>57.844745422623525</v>
      </c>
      <c r="Q624">
        <v>57.291663290413652</v>
      </c>
      <c r="R624">
        <v>402.92366666666675</v>
      </c>
    </row>
    <row r="625" spans="1:18" x14ac:dyDescent="0.2">
      <c r="A625" s="2">
        <v>42780</v>
      </c>
      <c r="B625" t="s">
        <v>92</v>
      </c>
      <c r="C625" t="s">
        <v>45</v>
      </c>
      <c r="D625" t="s">
        <v>118</v>
      </c>
      <c r="E625" t="s">
        <v>29</v>
      </c>
      <c r="F625" t="s">
        <v>94</v>
      </c>
      <c r="G625">
        <v>2</v>
      </c>
      <c r="H625">
        <v>4.6159999999999997</v>
      </c>
      <c r="I625">
        <v>2.758</v>
      </c>
      <c r="J625">
        <v>3.9780000000000002</v>
      </c>
      <c r="K625">
        <v>312.053</v>
      </c>
      <c r="L625">
        <v>169.16499999999999</v>
      </c>
      <c r="M625">
        <v>236.739</v>
      </c>
      <c r="N625">
        <v>67.602469670710576</v>
      </c>
      <c r="O625">
        <v>61.336113125453224</v>
      </c>
      <c r="P625">
        <v>59.512066365007541</v>
      </c>
      <c r="Q625">
        <v>62.816883053723785</v>
      </c>
      <c r="R625">
        <v>239.31899999999999</v>
      </c>
    </row>
    <row r="626" spans="1:18" x14ac:dyDescent="0.2">
      <c r="A626" s="2">
        <v>42780</v>
      </c>
      <c r="B626" t="s">
        <v>92</v>
      </c>
      <c r="C626" t="s">
        <v>45</v>
      </c>
      <c r="D626" t="s">
        <v>118</v>
      </c>
      <c r="E626" t="s">
        <v>29</v>
      </c>
      <c r="F626" t="s">
        <v>94</v>
      </c>
      <c r="G626">
        <v>3</v>
      </c>
      <c r="H626">
        <v>3.1619999999999999</v>
      </c>
      <c r="I626">
        <v>3.89</v>
      </c>
      <c r="J626">
        <v>2.85</v>
      </c>
      <c r="K626">
        <v>200.61</v>
      </c>
      <c r="L626">
        <v>240.595</v>
      </c>
      <c r="M626">
        <v>161.71</v>
      </c>
      <c r="N626">
        <v>63.44402277039849</v>
      </c>
      <c r="O626">
        <v>61.849614395886888</v>
      </c>
      <c r="P626">
        <v>56.740350877192981</v>
      </c>
      <c r="Q626">
        <v>60.677996014492784</v>
      </c>
      <c r="R626">
        <v>200.97166666666669</v>
      </c>
    </row>
    <row r="627" spans="1:18" x14ac:dyDescent="0.2">
      <c r="A627" s="2">
        <v>42780</v>
      </c>
      <c r="B627" t="s">
        <v>92</v>
      </c>
      <c r="C627" t="s">
        <v>45</v>
      </c>
      <c r="D627" t="s">
        <v>118</v>
      </c>
      <c r="E627" t="s">
        <v>29</v>
      </c>
      <c r="F627" t="s">
        <v>95</v>
      </c>
      <c r="G627">
        <v>1</v>
      </c>
      <c r="H627">
        <v>2.968</v>
      </c>
      <c r="I627">
        <v>3.1059999999999999</v>
      </c>
      <c r="J627">
        <v>3.3279999999999998</v>
      </c>
      <c r="K627">
        <v>205.43600000000001</v>
      </c>
      <c r="L627">
        <v>178.81800000000001</v>
      </c>
      <c r="M627">
        <v>178.27500000000001</v>
      </c>
      <c r="N627">
        <v>69.216981132075475</v>
      </c>
      <c r="O627">
        <v>57.571796522858989</v>
      </c>
      <c r="P627">
        <v>53.568209134615387</v>
      </c>
      <c r="Q627">
        <v>60.118995596516619</v>
      </c>
      <c r="R627">
        <v>187.50966666666667</v>
      </c>
    </row>
    <row r="628" spans="1:18" x14ac:dyDescent="0.2">
      <c r="A628" s="2">
        <v>42780</v>
      </c>
      <c r="B628" t="s">
        <v>92</v>
      </c>
      <c r="C628" t="s">
        <v>45</v>
      </c>
      <c r="D628" t="s">
        <v>118</v>
      </c>
      <c r="E628" t="s">
        <v>29</v>
      </c>
      <c r="F628" t="s">
        <v>95</v>
      </c>
      <c r="G628">
        <v>2</v>
      </c>
      <c r="H628">
        <v>4.46</v>
      </c>
      <c r="I628">
        <v>4.7140000000000004</v>
      </c>
      <c r="J628">
        <v>4.2380000000000004</v>
      </c>
      <c r="K628">
        <v>331.18900000000002</v>
      </c>
      <c r="L628">
        <v>279.80799999999999</v>
      </c>
      <c r="M628">
        <v>273.23899999999998</v>
      </c>
      <c r="N628">
        <v>74.257623318385654</v>
      </c>
      <c r="O628">
        <v>59.356809503606272</v>
      </c>
      <c r="P628">
        <v>64.473572439830093</v>
      </c>
      <c r="Q628">
        <v>66.029335087274006</v>
      </c>
      <c r="R628">
        <v>294.74533333333335</v>
      </c>
    </row>
    <row r="629" spans="1:18" x14ac:dyDescent="0.2">
      <c r="A629" s="2">
        <v>42780</v>
      </c>
      <c r="B629" t="s">
        <v>92</v>
      </c>
      <c r="C629" t="s">
        <v>45</v>
      </c>
      <c r="D629" t="s">
        <v>122</v>
      </c>
      <c r="E629" t="s">
        <v>10</v>
      </c>
      <c r="F629" t="s">
        <v>93</v>
      </c>
      <c r="G629">
        <v>1</v>
      </c>
      <c r="H629">
        <v>18.02</v>
      </c>
      <c r="I629">
        <v>17.614000000000001</v>
      </c>
      <c r="J629">
        <v>14.298</v>
      </c>
      <c r="K629">
        <v>759.255</v>
      </c>
      <c r="L629">
        <v>770.33699999999999</v>
      </c>
      <c r="M629">
        <v>647.66899999999998</v>
      </c>
      <c r="N629">
        <v>42.134017758046618</v>
      </c>
      <c r="O629">
        <v>43.734359032587712</v>
      </c>
      <c r="P629">
        <v>45.297873828507484</v>
      </c>
      <c r="Q629">
        <v>43.722083539713935</v>
      </c>
      <c r="R629">
        <v>725.75366666666662</v>
      </c>
    </row>
    <row r="630" spans="1:18" x14ac:dyDescent="0.2">
      <c r="A630" s="2">
        <v>42780</v>
      </c>
      <c r="B630" t="s">
        <v>92</v>
      </c>
      <c r="C630" t="s">
        <v>45</v>
      </c>
      <c r="D630" t="s">
        <v>122</v>
      </c>
      <c r="E630" t="s">
        <v>10</v>
      </c>
      <c r="F630" t="s">
        <v>93</v>
      </c>
      <c r="G630">
        <v>2</v>
      </c>
      <c r="H630">
        <v>17.638000000000002</v>
      </c>
      <c r="I630">
        <v>11.077999999999999</v>
      </c>
      <c r="J630">
        <v>13.95</v>
      </c>
      <c r="K630">
        <v>690.25300000000004</v>
      </c>
      <c r="L630">
        <v>499.95400000000001</v>
      </c>
      <c r="M630">
        <v>620.02200000000005</v>
      </c>
      <c r="N630">
        <v>39.13442567184488</v>
      </c>
      <c r="O630">
        <v>45.130348438346275</v>
      </c>
      <c r="P630">
        <v>44.446021505376351</v>
      </c>
      <c r="Q630">
        <v>42.903598538522509</v>
      </c>
      <c r="R630">
        <v>603.40966666666679</v>
      </c>
    </row>
    <row r="631" spans="1:18" x14ac:dyDescent="0.2">
      <c r="A631" s="2">
        <v>42780</v>
      </c>
      <c r="B631" t="s">
        <v>92</v>
      </c>
      <c r="C631" t="s">
        <v>45</v>
      </c>
      <c r="D631" t="s">
        <v>122</v>
      </c>
      <c r="E631" t="s">
        <v>10</v>
      </c>
      <c r="F631" t="s">
        <v>93</v>
      </c>
      <c r="G631">
        <v>3</v>
      </c>
      <c r="H631">
        <v>23.175999999999998</v>
      </c>
      <c r="I631">
        <v>27.577999999999999</v>
      </c>
      <c r="J631">
        <v>24.606000000000002</v>
      </c>
      <c r="K631">
        <v>907.79899999999998</v>
      </c>
      <c r="L631">
        <v>1042.2619999999999</v>
      </c>
      <c r="M631">
        <v>873.55499999999995</v>
      </c>
      <c r="N631">
        <v>39.169787711425613</v>
      </c>
      <c r="O631">
        <v>37.793240989194281</v>
      </c>
      <c r="P631">
        <v>35.501706900755906</v>
      </c>
      <c r="Q631">
        <v>37.4882452004586</v>
      </c>
      <c r="R631">
        <v>941.20533333333333</v>
      </c>
    </row>
    <row r="632" spans="1:18" x14ac:dyDescent="0.2">
      <c r="A632" s="2">
        <v>42780</v>
      </c>
      <c r="B632" t="s">
        <v>92</v>
      </c>
      <c r="C632" t="s">
        <v>45</v>
      </c>
      <c r="D632" t="s">
        <v>122</v>
      </c>
      <c r="E632" t="s">
        <v>10</v>
      </c>
      <c r="F632" t="s">
        <v>94</v>
      </c>
      <c r="G632">
        <v>1</v>
      </c>
      <c r="H632">
        <v>3.552</v>
      </c>
      <c r="I632">
        <v>1.236</v>
      </c>
      <c r="J632">
        <v>1.3580000000000001</v>
      </c>
      <c r="K632">
        <v>233.255</v>
      </c>
      <c r="L632">
        <v>81.141000000000005</v>
      </c>
      <c r="M632">
        <v>103.504</v>
      </c>
      <c r="N632">
        <v>65.668637387387392</v>
      </c>
      <c r="O632">
        <v>65.648058252427191</v>
      </c>
      <c r="P632">
        <v>76.217967599410898</v>
      </c>
      <c r="Q632">
        <v>69.178221079741832</v>
      </c>
      <c r="R632">
        <v>139.30000000000001</v>
      </c>
    </row>
    <row r="633" spans="1:18" x14ac:dyDescent="0.2">
      <c r="A633" s="2">
        <v>42780</v>
      </c>
      <c r="B633" t="s">
        <v>92</v>
      </c>
      <c r="C633" t="s">
        <v>45</v>
      </c>
      <c r="D633" t="s">
        <v>122</v>
      </c>
      <c r="E633" t="s">
        <v>10</v>
      </c>
      <c r="F633" t="s">
        <v>94</v>
      </c>
      <c r="G633">
        <v>2</v>
      </c>
      <c r="H633">
        <v>4.1159999999999997</v>
      </c>
      <c r="I633">
        <v>3.8260000000000001</v>
      </c>
      <c r="J633">
        <v>3.51</v>
      </c>
      <c r="K633">
        <v>258.33100000000002</v>
      </c>
      <c r="L633">
        <v>233.34</v>
      </c>
      <c r="M633">
        <v>221.173</v>
      </c>
      <c r="N633">
        <v>62.762633624878532</v>
      </c>
      <c r="O633">
        <v>60.987976999477262</v>
      </c>
      <c r="P633">
        <v>63.012250712250719</v>
      </c>
      <c r="Q633">
        <v>62.254287112202178</v>
      </c>
      <c r="R633">
        <v>237.61466666666669</v>
      </c>
    </row>
    <row r="634" spans="1:18" x14ac:dyDescent="0.2">
      <c r="A634" s="2">
        <v>42780</v>
      </c>
      <c r="B634" t="s">
        <v>92</v>
      </c>
      <c r="C634" t="s">
        <v>45</v>
      </c>
      <c r="D634" t="s">
        <v>122</v>
      </c>
      <c r="E634" t="s">
        <v>10</v>
      </c>
      <c r="F634" t="s">
        <v>94</v>
      </c>
      <c r="G634">
        <v>3</v>
      </c>
      <c r="H634">
        <v>2.9220000000000002</v>
      </c>
      <c r="I634">
        <v>2.1040000000000001</v>
      </c>
      <c r="J634">
        <v>2.234</v>
      </c>
      <c r="K634">
        <v>221.57300000000001</v>
      </c>
      <c r="L634">
        <v>144.54499999999999</v>
      </c>
      <c r="M634">
        <v>143.74600000000001</v>
      </c>
      <c r="N634">
        <v>75.829226557152637</v>
      </c>
      <c r="O634">
        <v>68.700095057034218</v>
      </c>
      <c r="P634">
        <v>64.344673231871084</v>
      </c>
      <c r="Q634">
        <v>69.624664948685975</v>
      </c>
      <c r="R634">
        <v>169.95466666666667</v>
      </c>
    </row>
    <row r="635" spans="1:18" x14ac:dyDescent="0.2">
      <c r="A635" s="2">
        <v>42780</v>
      </c>
      <c r="B635" t="s">
        <v>92</v>
      </c>
      <c r="C635" t="s">
        <v>45</v>
      </c>
      <c r="D635" t="s">
        <v>122</v>
      </c>
      <c r="E635" t="s">
        <v>10</v>
      </c>
      <c r="F635" t="s">
        <v>96</v>
      </c>
      <c r="G635">
        <v>1</v>
      </c>
      <c r="H635">
        <v>1.038</v>
      </c>
      <c r="I635">
        <v>0.73799999999999999</v>
      </c>
      <c r="J635">
        <v>0.75</v>
      </c>
      <c r="K635">
        <v>34.043999999999997</v>
      </c>
      <c r="L635">
        <v>22.192</v>
      </c>
      <c r="M635">
        <v>28.760999999999999</v>
      </c>
      <c r="N635">
        <v>32.797687861271669</v>
      </c>
      <c r="O635">
        <v>30.070460704607047</v>
      </c>
      <c r="P635">
        <v>38.347999999999999</v>
      </c>
      <c r="Q635">
        <v>33.738716188626235</v>
      </c>
      <c r="R635">
        <v>28.332333333333334</v>
      </c>
    </row>
    <row r="636" spans="1:18" x14ac:dyDescent="0.2">
      <c r="A636" s="2">
        <v>42780</v>
      </c>
      <c r="B636" t="s">
        <v>92</v>
      </c>
      <c r="C636" t="s">
        <v>45</v>
      </c>
      <c r="D636" t="s">
        <v>122</v>
      </c>
      <c r="E636" t="s">
        <v>10</v>
      </c>
      <c r="F636" t="s">
        <v>96</v>
      </c>
      <c r="G636">
        <v>2</v>
      </c>
      <c r="H636">
        <v>0.68400000000000005</v>
      </c>
      <c r="I636">
        <v>0.57399999999999995</v>
      </c>
      <c r="J636">
        <v>0.71599999999999997</v>
      </c>
      <c r="K636">
        <v>34.186999999999998</v>
      </c>
      <c r="L636">
        <v>23.562999999999999</v>
      </c>
      <c r="M636">
        <v>33.872999999999998</v>
      </c>
      <c r="N636">
        <v>49.980994152046776</v>
      </c>
      <c r="O636">
        <v>41.050522648083621</v>
      </c>
      <c r="P636">
        <v>47.308659217877093</v>
      </c>
      <c r="Q636">
        <v>46.113392006002492</v>
      </c>
      <c r="R636">
        <v>30.540999999999997</v>
      </c>
    </row>
    <row r="637" spans="1:18" x14ac:dyDescent="0.2">
      <c r="A637" s="2">
        <v>42780</v>
      </c>
      <c r="B637" t="s">
        <v>92</v>
      </c>
      <c r="C637" t="s">
        <v>45</v>
      </c>
      <c r="D637" t="s">
        <v>122</v>
      </c>
      <c r="E637" t="s">
        <v>10</v>
      </c>
      <c r="F637" t="s">
        <v>95</v>
      </c>
      <c r="G637">
        <v>1</v>
      </c>
      <c r="H637">
        <v>5.6459999999999999</v>
      </c>
      <c r="I637">
        <v>5.5359999999999996</v>
      </c>
      <c r="J637">
        <v>5.0279999999999996</v>
      </c>
      <c r="K637">
        <v>446.88799999999998</v>
      </c>
      <c r="L637">
        <v>465.62400000000002</v>
      </c>
      <c r="M637">
        <v>428.83800000000002</v>
      </c>
      <c r="N637">
        <v>79.151257527453055</v>
      </c>
      <c r="O637">
        <v>84.108381502890182</v>
      </c>
      <c r="P637">
        <v>85.289976133651564</v>
      </c>
      <c r="Q637">
        <v>82.84987172133161</v>
      </c>
      <c r="R637">
        <v>447.11666666666662</v>
      </c>
    </row>
    <row r="638" spans="1:18" x14ac:dyDescent="0.2">
      <c r="A638" s="2">
        <v>42780</v>
      </c>
      <c r="B638" t="s">
        <v>92</v>
      </c>
      <c r="C638" t="s">
        <v>45</v>
      </c>
      <c r="D638" t="s">
        <v>122</v>
      </c>
      <c r="E638" t="s">
        <v>10</v>
      </c>
      <c r="F638" t="s">
        <v>95</v>
      </c>
      <c r="G638">
        <v>2</v>
      </c>
      <c r="H638">
        <v>3.5739999999999998</v>
      </c>
      <c r="I638">
        <v>3.0680000000000001</v>
      </c>
      <c r="J638">
        <v>4.71</v>
      </c>
      <c r="K638">
        <v>276.12400000000002</v>
      </c>
      <c r="L638">
        <v>187.529</v>
      </c>
      <c r="M638">
        <v>316.99400000000003</v>
      </c>
      <c r="N638">
        <v>77.259093452714055</v>
      </c>
      <c r="O638">
        <v>61.124185136896998</v>
      </c>
      <c r="P638">
        <v>67.302335456475589</v>
      </c>
      <c r="Q638">
        <v>68.561871348695547</v>
      </c>
      <c r="R638">
        <v>260.21566666666666</v>
      </c>
    </row>
    <row r="639" spans="1:18" x14ac:dyDescent="0.2">
      <c r="A639" s="2">
        <v>42780</v>
      </c>
      <c r="B639" t="s">
        <v>92</v>
      </c>
      <c r="C639" t="s">
        <v>45</v>
      </c>
      <c r="D639" t="s">
        <v>122</v>
      </c>
      <c r="E639" t="s">
        <v>10</v>
      </c>
      <c r="F639" t="s">
        <v>95</v>
      </c>
      <c r="G639">
        <v>3</v>
      </c>
      <c r="H639">
        <v>4.8159999999999998</v>
      </c>
      <c r="I639">
        <v>4.5640000000000001</v>
      </c>
      <c r="J639">
        <v>5.42</v>
      </c>
      <c r="K639">
        <v>413.21499999999997</v>
      </c>
      <c r="L639">
        <v>330.589</v>
      </c>
      <c r="M639">
        <v>417.75599999999997</v>
      </c>
      <c r="N639">
        <v>85.800456810631232</v>
      </c>
      <c r="O639">
        <v>72.434049079754601</v>
      </c>
      <c r="P639">
        <v>77.076752767527665</v>
      </c>
      <c r="Q639">
        <v>78.437086219304504</v>
      </c>
      <c r="R639">
        <v>387.18666666666667</v>
      </c>
    </row>
    <row r="640" spans="1:18" x14ac:dyDescent="0.2">
      <c r="A640" s="2">
        <v>42781</v>
      </c>
      <c r="B640" t="s">
        <v>92</v>
      </c>
      <c r="C640" t="s">
        <v>45</v>
      </c>
      <c r="D640" t="s">
        <v>119</v>
      </c>
      <c r="E640" t="s">
        <v>22</v>
      </c>
      <c r="F640" t="s">
        <v>96</v>
      </c>
      <c r="G640">
        <v>1</v>
      </c>
      <c r="H640">
        <v>0.57599999999999996</v>
      </c>
      <c r="I640">
        <v>0.59799999999999998</v>
      </c>
      <c r="J640">
        <v>0.51600000000000001</v>
      </c>
      <c r="K640">
        <v>25.419</v>
      </c>
      <c r="L640">
        <v>21.248999999999999</v>
      </c>
      <c r="M640">
        <v>26.99</v>
      </c>
      <c r="N640">
        <v>44.130208333333336</v>
      </c>
      <c r="O640">
        <v>35.53344481605351</v>
      </c>
      <c r="P640">
        <v>52.306201550387591</v>
      </c>
      <c r="Q640">
        <v>43.989951566591479</v>
      </c>
      <c r="R640">
        <v>24.552666666666667</v>
      </c>
    </row>
    <row r="641" spans="1:18" s="4" customFormat="1" ht="15" customHeight="1" x14ac:dyDescent="0.2">
      <c r="A641" s="3">
        <v>42781</v>
      </c>
      <c r="B641" s="4" t="s">
        <v>92</v>
      </c>
      <c r="C641" s="4" t="s">
        <v>45</v>
      </c>
      <c r="D641" s="4" t="s">
        <v>119</v>
      </c>
      <c r="E641" s="4" t="s">
        <v>22</v>
      </c>
      <c r="F641" s="4" t="s">
        <v>96</v>
      </c>
      <c r="G641" s="4">
        <v>2</v>
      </c>
      <c r="H641" s="4">
        <v>1.1619999999999999</v>
      </c>
      <c r="I641" s="4">
        <v>0.80600000000000005</v>
      </c>
      <c r="J641" s="4">
        <v>1.24</v>
      </c>
      <c r="K641" s="4">
        <v>47.524999999999999</v>
      </c>
      <c r="L641" s="4">
        <v>33.959000000000003</v>
      </c>
      <c r="M641" s="4">
        <v>41.213000000000001</v>
      </c>
      <c r="N641" s="4">
        <v>40.899311531841654</v>
      </c>
      <c r="O641" s="4">
        <v>42.13275434243176</v>
      </c>
      <c r="P641" s="4">
        <f>M641/J641</f>
        <v>33.236290322580643</v>
      </c>
      <c r="Q641" s="4">
        <f>AVERAGE(N641:P641)</f>
        <v>38.756118732284683</v>
      </c>
      <c r="R641" s="4">
        <v>40.899000000000001</v>
      </c>
    </row>
    <row r="642" spans="1:18" x14ac:dyDescent="0.2">
      <c r="A642" s="2">
        <v>42781</v>
      </c>
      <c r="B642" t="s">
        <v>92</v>
      </c>
      <c r="C642" t="s">
        <v>45</v>
      </c>
      <c r="D642" t="s">
        <v>119</v>
      </c>
      <c r="E642" t="s">
        <v>22</v>
      </c>
      <c r="F642" t="s">
        <v>96</v>
      </c>
      <c r="G642">
        <v>3</v>
      </c>
      <c r="H642">
        <v>0.97199999999999998</v>
      </c>
      <c r="I642">
        <v>1.3160000000000001</v>
      </c>
      <c r="J642">
        <v>1.18</v>
      </c>
      <c r="K642">
        <v>57.207000000000001</v>
      </c>
      <c r="L642">
        <v>45.125999999999998</v>
      </c>
      <c r="M642">
        <v>37.386000000000003</v>
      </c>
      <c r="N642">
        <v>58.854938271604944</v>
      </c>
      <c r="O642">
        <v>34.290273556231</v>
      </c>
      <c r="P642">
        <v>31.683050847457633</v>
      </c>
      <c r="Q642">
        <v>41.609420891764522</v>
      </c>
      <c r="R642">
        <v>46.573</v>
      </c>
    </row>
    <row r="643" spans="1:18" x14ac:dyDescent="0.2">
      <c r="A643" s="2">
        <v>42781</v>
      </c>
      <c r="B643" t="s">
        <v>92</v>
      </c>
      <c r="C643" t="s">
        <v>45</v>
      </c>
      <c r="D643" t="s">
        <v>119</v>
      </c>
      <c r="E643" t="s">
        <v>22</v>
      </c>
      <c r="F643" t="s">
        <v>93</v>
      </c>
      <c r="G643">
        <v>1</v>
      </c>
      <c r="H643">
        <v>22.462</v>
      </c>
      <c r="I643">
        <v>16.25</v>
      </c>
      <c r="J643">
        <v>16.05</v>
      </c>
      <c r="K643">
        <v>774.05</v>
      </c>
      <c r="L643">
        <v>628.79</v>
      </c>
      <c r="M643">
        <v>617.65200000000004</v>
      </c>
      <c r="N643">
        <v>34.460422046122339</v>
      </c>
      <c r="O643">
        <v>38.694769230769225</v>
      </c>
      <c r="P643">
        <v>38.482990654205608</v>
      </c>
      <c r="Q643">
        <v>37.212727310365729</v>
      </c>
      <c r="R643">
        <v>673.49733333333336</v>
      </c>
    </row>
    <row r="644" spans="1:18" x14ac:dyDescent="0.2">
      <c r="A644" s="2">
        <v>42781</v>
      </c>
      <c r="B644" t="s">
        <v>92</v>
      </c>
      <c r="C644" t="s">
        <v>45</v>
      </c>
      <c r="D644" t="s">
        <v>119</v>
      </c>
      <c r="E644" t="s">
        <v>22</v>
      </c>
      <c r="F644" t="s">
        <v>93</v>
      </c>
      <c r="G644">
        <v>2</v>
      </c>
      <c r="H644">
        <v>16.141999999999999</v>
      </c>
      <c r="I644">
        <v>21.6</v>
      </c>
      <c r="J644">
        <v>23.672000000000001</v>
      </c>
      <c r="K644">
        <v>553.505</v>
      </c>
      <c r="L644">
        <v>792.87099999999998</v>
      </c>
      <c r="M644">
        <v>739.29100000000005</v>
      </c>
      <c r="N644">
        <v>34.28974104819725</v>
      </c>
      <c r="O644">
        <v>36.706990740740736</v>
      </c>
      <c r="P644">
        <v>31.230610003379521</v>
      </c>
      <c r="Q644">
        <v>34.07578059743917</v>
      </c>
      <c r="R644">
        <v>695.22233333333327</v>
      </c>
    </row>
    <row r="645" spans="1:18" x14ac:dyDescent="0.2">
      <c r="A645" s="2">
        <v>42781</v>
      </c>
      <c r="B645" t="s">
        <v>92</v>
      </c>
      <c r="C645" t="s">
        <v>45</v>
      </c>
      <c r="D645" t="s">
        <v>119</v>
      </c>
      <c r="E645" t="s">
        <v>22</v>
      </c>
      <c r="F645" t="s">
        <v>93</v>
      </c>
      <c r="G645">
        <v>3</v>
      </c>
      <c r="H645">
        <v>20.41</v>
      </c>
      <c r="I645">
        <v>15.981999999999999</v>
      </c>
      <c r="J645">
        <v>24.77</v>
      </c>
      <c r="K645">
        <v>815.20600000000002</v>
      </c>
      <c r="L645">
        <v>712.44399999999996</v>
      </c>
      <c r="M645">
        <v>912.96900000000005</v>
      </c>
      <c r="N645">
        <v>39.941499265066142</v>
      </c>
      <c r="O645">
        <v>44.577900137654858</v>
      </c>
      <c r="P645">
        <v>36.857852240613646</v>
      </c>
      <c r="Q645">
        <v>40.459083881111553</v>
      </c>
      <c r="R645">
        <v>813.53966666666668</v>
      </c>
    </row>
    <row r="646" spans="1:18" x14ac:dyDescent="0.2">
      <c r="A646" s="2">
        <v>42781</v>
      </c>
      <c r="B646" t="s">
        <v>92</v>
      </c>
      <c r="C646" t="s">
        <v>45</v>
      </c>
      <c r="D646" t="s">
        <v>119</v>
      </c>
      <c r="E646" t="s">
        <v>22</v>
      </c>
      <c r="F646" t="s">
        <v>94</v>
      </c>
      <c r="G646">
        <v>1</v>
      </c>
      <c r="H646">
        <v>6.2320000000000002</v>
      </c>
      <c r="I646">
        <v>4.306</v>
      </c>
      <c r="J646">
        <v>5.28</v>
      </c>
      <c r="K646">
        <v>334.93</v>
      </c>
      <c r="L646">
        <v>220.459</v>
      </c>
      <c r="M646">
        <v>255.589</v>
      </c>
      <c r="N646">
        <v>53.743581514762518</v>
      </c>
      <c r="O646">
        <v>51.198095680445888</v>
      </c>
      <c r="P646">
        <v>48.407007575757575</v>
      </c>
      <c r="Q646">
        <v>51.116228256988656</v>
      </c>
      <c r="R646">
        <v>270.32600000000002</v>
      </c>
    </row>
    <row r="647" spans="1:18" x14ac:dyDescent="0.2">
      <c r="A647" s="2">
        <v>42781</v>
      </c>
      <c r="B647" t="s">
        <v>92</v>
      </c>
      <c r="C647" t="s">
        <v>45</v>
      </c>
      <c r="D647" t="s">
        <v>119</v>
      </c>
      <c r="E647" t="s">
        <v>22</v>
      </c>
      <c r="F647" t="s">
        <v>94</v>
      </c>
      <c r="G647">
        <v>2</v>
      </c>
      <c r="H647">
        <v>5.8079999999999998</v>
      </c>
      <c r="I647">
        <v>5.0780000000000003</v>
      </c>
      <c r="J647">
        <v>4.4080000000000004</v>
      </c>
      <c r="K647">
        <v>385.45400000000001</v>
      </c>
      <c r="L647">
        <v>317.39400000000001</v>
      </c>
      <c r="M647">
        <v>286.80599999999998</v>
      </c>
      <c r="N647">
        <v>66.366046831955927</v>
      </c>
      <c r="O647">
        <v>62.503741630563212</v>
      </c>
      <c r="P647">
        <v>65.064882032667867</v>
      </c>
      <c r="Q647">
        <v>64.644890165062336</v>
      </c>
      <c r="R647">
        <v>329.88466666666665</v>
      </c>
    </row>
    <row r="648" spans="1:18" x14ac:dyDescent="0.2">
      <c r="A648" s="2">
        <v>42781</v>
      </c>
      <c r="B648" t="s">
        <v>92</v>
      </c>
      <c r="C648" t="s">
        <v>45</v>
      </c>
      <c r="D648" t="s">
        <v>119</v>
      </c>
      <c r="E648" t="s">
        <v>22</v>
      </c>
      <c r="F648" t="s">
        <v>94</v>
      </c>
      <c r="G648">
        <v>3</v>
      </c>
      <c r="H648">
        <v>4.0460000000000003</v>
      </c>
      <c r="I648">
        <v>1.748</v>
      </c>
      <c r="J648">
        <v>1.5940000000000001</v>
      </c>
      <c r="K648">
        <v>306.17</v>
      </c>
      <c r="L648">
        <v>117.15600000000001</v>
      </c>
      <c r="M648">
        <v>124.182</v>
      </c>
      <c r="N648">
        <v>75.672268907563023</v>
      </c>
      <c r="O648">
        <v>67.022883295194518</v>
      </c>
      <c r="P648">
        <v>77.90589711417816</v>
      </c>
      <c r="Q648">
        <v>73.533683105645238</v>
      </c>
      <c r="R648">
        <v>182.50266666666667</v>
      </c>
    </row>
    <row r="649" spans="1:18" x14ac:dyDescent="0.2">
      <c r="A649" s="2">
        <v>42781</v>
      </c>
      <c r="B649" t="s">
        <v>92</v>
      </c>
      <c r="C649" t="s">
        <v>45</v>
      </c>
      <c r="D649" t="s">
        <v>119</v>
      </c>
      <c r="E649" t="s">
        <v>22</v>
      </c>
      <c r="F649" t="s">
        <v>101</v>
      </c>
      <c r="G649">
        <v>1</v>
      </c>
      <c r="H649">
        <v>1.96</v>
      </c>
      <c r="I649">
        <v>2.1360000000000001</v>
      </c>
      <c r="J649">
        <v>2.194</v>
      </c>
      <c r="K649">
        <v>205.922</v>
      </c>
      <c r="L649">
        <v>199.01</v>
      </c>
      <c r="M649">
        <v>210.66300000000001</v>
      </c>
      <c r="N649">
        <v>105.06224489795919</v>
      </c>
      <c r="O649">
        <v>93.169475655430702</v>
      </c>
      <c r="P649">
        <v>96.017775752051051</v>
      </c>
      <c r="Q649">
        <v>98.083165435146995</v>
      </c>
      <c r="R649">
        <v>205.19833333333335</v>
      </c>
    </row>
    <row r="650" spans="1:18" x14ac:dyDescent="0.2">
      <c r="A650" s="2">
        <v>42781</v>
      </c>
      <c r="B650" t="s">
        <v>92</v>
      </c>
      <c r="C650" t="s">
        <v>45</v>
      </c>
      <c r="D650" t="s">
        <v>119</v>
      </c>
      <c r="E650" t="s">
        <v>22</v>
      </c>
      <c r="F650" t="s">
        <v>101</v>
      </c>
      <c r="G650">
        <v>2</v>
      </c>
      <c r="H650">
        <v>2.956</v>
      </c>
      <c r="I650">
        <v>2.8340000000000001</v>
      </c>
      <c r="J650">
        <v>2.76</v>
      </c>
      <c r="K650">
        <v>219.17400000000001</v>
      </c>
      <c r="L650">
        <v>215.233</v>
      </c>
      <c r="M650">
        <v>225.94300000000001</v>
      </c>
      <c r="N650">
        <v>74.14546684709066</v>
      </c>
      <c r="O650">
        <v>75.946718419195477</v>
      </c>
      <c r="P650">
        <v>81.863405797101464</v>
      </c>
      <c r="Q650">
        <v>77.318530354462538</v>
      </c>
      <c r="R650">
        <v>220.11666666666667</v>
      </c>
    </row>
    <row r="651" spans="1:18" x14ac:dyDescent="0.2">
      <c r="A651" s="2">
        <v>42781</v>
      </c>
      <c r="B651" t="s">
        <v>92</v>
      </c>
      <c r="C651" t="s">
        <v>45</v>
      </c>
      <c r="D651" t="s">
        <v>119</v>
      </c>
      <c r="E651" t="s">
        <v>22</v>
      </c>
      <c r="F651" t="s">
        <v>101</v>
      </c>
      <c r="G651">
        <v>3</v>
      </c>
      <c r="H651">
        <v>0.98199999999999998</v>
      </c>
      <c r="I651">
        <v>1.04</v>
      </c>
      <c r="J651">
        <v>0.85599999999999998</v>
      </c>
      <c r="K651">
        <v>70.887</v>
      </c>
      <c r="L651">
        <v>104.532</v>
      </c>
      <c r="M651">
        <v>74.543000000000006</v>
      </c>
      <c r="N651">
        <v>72.186354378818734</v>
      </c>
      <c r="O651">
        <v>100.51153846153845</v>
      </c>
      <c r="P651">
        <v>87.08294392523365</v>
      </c>
      <c r="Q651">
        <v>86.593612255196945</v>
      </c>
      <c r="R651">
        <v>83.320666666666668</v>
      </c>
    </row>
    <row r="652" spans="1:18" x14ac:dyDescent="0.2">
      <c r="A652" s="2">
        <v>42781</v>
      </c>
      <c r="B652" t="s">
        <v>92</v>
      </c>
      <c r="C652" t="s">
        <v>45</v>
      </c>
      <c r="D652" t="s">
        <v>123</v>
      </c>
      <c r="E652" t="s">
        <v>23</v>
      </c>
      <c r="F652" t="s">
        <v>96</v>
      </c>
      <c r="G652">
        <v>1</v>
      </c>
      <c r="H652">
        <v>0.77</v>
      </c>
      <c r="I652">
        <v>0.90800000000000003</v>
      </c>
      <c r="J652">
        <v>0.86399999999999999</v>
      </c>
      <c r="K652">
        <v>39.613999999999997</v>
      </c>
      <c r="L652">
        <v>37.585999999999999</v>
      </c>
      <c r="M652">
        <v>35.271999999999998</v>
      </c>
      <c r="N652">
        <v>51.446753246753239</v>
      </c>
      <c r="O652">
        <v>41.394273127753301</v>
      </c>
      <c r="P652">
        <v>40.824074074074076</v>
      </c>
      <c r="Q652">
        <v>44.55503348286021</v>
      </c>
      <c r="R652">
        <v>37.490666666666662</v>
      </c>
    </row>
    <row r="653" spans="1:18" x14ac:dyDescent="0.2">
      <c r="A653" s="2">
        <v>42781</v>
      </c>
      <c r="B653" t="s">
        <v>92</v>
      </c>
      <c r="C653" t="s">
        <v>45</v>
      </c>
      <c r="D653" t="s">
        <v>123</v>
      </c>
      <c r="E653" t="s">
        <v>23</v>
      </c>
      <c r="F653" t="s">
        <v>96</v>
      </c>
      <c r="G653">
        <v>2</v>
      </c>
      <c r="H653">
        <v>0.89200000000000002</v>
      </c>
      <c r="I653">
        <v>1.036</v>
      </c>
      <c r="J653">
        <v>1.202</v>
      </c>
      <c r="K653">
        <v>48.753</v>
      </c>
      <c r="L653">
        <v>49.267000000000003</v>
      </c>
      <c r="M653">
        <v>55.835999999999999</v>
      </c>
      <c r="N653">
        <v>54.655829596412552</v>
      </c>
      <c r="O653">
        <v>47.555019305019307</v>
      </c>
      <c r="P653">
        <v>46.452579034941763</v>
      </c>
      <c r="Q653">
        <v>49.55447597879121</v>
      </c>
      <c r="R653">
        <v>51.285333333333334</v>
      </c>
    </row>
    <row r="654" spans="1:18" x14ac:dyDescent="0.2">
      <c r="A654" s="2">
        <v>42781</v>
      </c>
      <c r="B654" t="s">
        <v>92</v>
      </c>
      <c r="C654" t="s">
        <v>45</v>
      </c>
      <c r="D654" t="s">
        <v>123</v>
      </c>
      <c r="E654" t="s">
        <v>23</v>
      </c>
      <c r="F654" t="s">
        <v>94</v>
      </c>
      <c r="G654">
        <v>1</v>
      </c>
      <c r="H654">
        <v>2.83</v>
      </c>
      <c r="I654">
        <v>5.1379999999999999</v>
      </c>
      <c r="J654">
        <v>3.8079999999999998</v>
      </c>
      <c r="K654">
        <v>165.33699999999999</v>
      </c>
      <c r="L654">
        <v>293.17500000000001</v>
      </c>
      <c r="M654">
        <v>227.77099999999999</v>
      </c>
      <c r="N654">
        <v>58.422968197879854</v>
      </c>
      <c r="O654">
        <v>57.060140132347222</v>
      </c>
      <c r="P654">
        <v>59.813813025210081</v>
      </c>
      <c r="Q654">
        <v>58.432307118479059</v>
      </c>
      <c r="R654">
        <v>228.761</v>
      </c>
    </row>
    <row r="655" spans="1:18" x14ac:dyDescent="0.2">
      <c r="A655" s="2">
        <v>42781</v>
      </c>
      <c r="B655" t="s">
        <v>92</v>
      </c>
      <c r="C655" t="s">
        <v>45</v>
      </c>
      <c r="D655" t="s">
        <v>123</v>
      </c>
      <c r="E655" t="s">
        <v>23</v>
      </c>
      <c r="F655" t="s">
        <v>94</v>
      </c>
      <c r="G655">
        <v>2</v>
      </c>
      <c r="H655">
        <v>7.1340000000000003</v>
      </c>
      <c r="I655">
        <v>6.0720000000000001</v>
      </c>
      <c r="J655">
        <v>6.8879999999999999</v>
      </c>
      <c r="K655">
        <v>419.64100000000002</v>
      </c>
      <c r="L655">
        <v>356.75099999999998</v>
      </c>
      <c r="M655">
        <v>372.459</v>
      </c>
      <c r="N655">
        <v>58.82268012335296</v>
      </c>
      <c r="O655">
        <v>58.753458498023711</v>
      </c>
      <c r="P655">
        <v>54.073606271777003</v>
      </c>
      <c r="Q655">
        <v>57.21658163105122</v>
      </c>
      <c r="R655">
        <v>382.95033333333339</v>
      </c>
    </row>
    <row r="656" spans="1:18" x14ac:dyDescent="0.2">
      <c r="A656" s="2">
        <v>42781</v>
      </c>
      <c r="B656" t="s">
        <v>92</v>
      </c>
      <c r="C656" t="s">
        <v>45</v>
      </c>
      <c r="D656" t="s">
        <v>123</v>
      </c>
      <c r="E656" t="s">
        <v>23</v>
      </c>
      <c r="F656" t="s">
        <v>94</v>
      </c>
      <c r="G656">
        <v>3</v>
      </c>
      <c r="H656">
        <v>7.8019999999999996</v>
      </c>
      <c r="I656">
        <v>9.3219999999999992</v>
      </c>
      <c r="J656">
        <v>11.222</v>
      </c>
      <c r="K656">
        <v>306.14100000000002</v>
      </c>
      <c r="L656">
        <v>461.08300000000003</v>
      </c>
      <c r="M656">
        <v>541.88</v>
      </c>
      <c r="N656">
        <v>39.238784926941811</v>
      </c>
      <c r="O656">
        <v>49.461810770220993</v>
      </c>
      <c r="P656">
        <v>48.287292817679557</v>
      </c>
      <c r="Q656">
        <v>45.662629504947461</v>
      </c>
      <c r="R656">
        <v>436.36799999999999</v>
      </c>
    </row>
    <row r="657" spans="1:18" x14ac:dyDescent="0.2">
      <c r="A657" s="2">
        <v>42781</v>
      </c>
      <c r="B657" t="s">
        <v>92</v>
      </c>
      <c r="C657" t="s">
        <v>45</v>
      </c>
      <c r="D657" t="s">
        <v>123</v>
      </c>
      <c r="E657" t="s">
        <v>23</v>
      </c>
      <c r="F657" t="s">
        <v>93</v>
      </c>
      <c r="G657">
        <v>1</v>
      </c>
      <c r="H657">
        <v>41.832000000000001</v>
      </c>
      <c r="I657">
        <v>36.783999999999999</v>
      </c>
      <c r="J657">
        <v>27.15</v>
      </c>
      <c r="K657">
        <v>1969.94</v>
      </c>
      <c r="L657">
        <v>1729.117</v>
      </c>
      <c r="M657">
        <v>1094.1279999999999</v>
      </c>
      <c r="N657">
        <v>47.091700133868812</v>
      </c>
      <c r="O657">
        <v>47.007312962157457</v>
      </c>
      <c r="P657">
        <v>40.299373848987109</v>
      </c>
      <c r="Q657">
        <v>44.799462315004462</v>
      </c>
      <c r="R657">
        <v>1597.7283333333332</v>
      </c>
    </row>
    <row r="658" spans="1:18" x14ac:dyDescent="0.2">
      <c r="A658" s="2">
        <v>42781</v>
      </c>
      <c r="B658" t="s">
        <v>92</v>
      </c>
      <c r="C658" t="s">
        <v>45</v>
      </c>
      <c r="D658" t="s">
        <v>123</v>
      </c>
      <c r="E658" t="s">
        <v>23</v>
      </c>
      <c r="F658" t="s">
        <v>93</v>
      </c>
      <c r="G658">
        <v>2</v>
      </c>
      <c r="H658">
        <v>23.254000000000001</v>
      </c>
      <c r="I658">
        <v>33.948</v>
      </c>
      <c r="J658">
        <v>27.914000000000001</v>
      </c>
      <c r="K658">
        <v>1251.5550000000001</v>
      </c>
      <c r="L658">
        <v>1366.14</v>
      </c>
      <c r="M658">
        <v>1210.085</v>
      </c>
      <c r="N658">
        <v>53.821063042917345</v>
      </c>
      <c r="O658">
        <v>40.242135030045958</v>
      </c>
      <c r="P658">
        <v>43.350469298559858</v>
      </c>
      <c r="Q658">
        <v>45.80455579050772</v>
      </c>
      <c r="R658">
        <v>1275.9266666666667</v>
      </c>
    </row>
    <row r="659" spans="1:18" x14ac:dyDescent="0.2">
      <c r="A659" s="2">
        <v>42781</v>
      </c>
      <c r="B659" t="s">
        <v>92</v>
      </c>
      <c r="C659" t="s">
        <v>45</v>
      </c>
      <c r="D659" t="s">
        <v>123</v>
      </c>
      <c r="E659" t="s">
        <v>23</v>
      </c>
      <c r="F659" t="s">
        <v>93</v>
      </c>
      <c r="G659">
        <v>3</v>
      </c>
      <c r="H659">
        <v>17.076000000000001</v>
      </c>
      <c r="I659">
        <v>16.994</v>
      </c>
      <c r="J659">
        <v>13.786</v>
      </c>
      <c r="K659">
        <v>1218.9380000000001</v>
      </c>
      <c r="L659">
        <v>1116.2059999999999</v>
      </c>
      <c r="M659">
        <v>1024.412</v>
      </c>
      <c r="N659">
        <v>71.383110798781914</v>
      </c>
      <c r="O659">
        <v>65.682358479463332</v>
      </c>
      <c r="P659">
        <v>74.308138691426095</v>
      </c>
      <c r="Q659">
        <v>70.45786932322379</v>
      </c>
      <c r="R659">
        <v>1119.8520000000001</v>
      </c>
    </row>
    <row r="660" spans="1:18" x14ac:dyDescent="0.2">
      <c r="A660" s="2">
        <v>42781</v>
      </c>
      <c r="B660" t="s">
        <v>92</v>
      </c>
      <c r="C660" t="s">
        <v>45</v>
      </c>
      <c r="D660" t="s">
        <v>123</v>
      </c>
      <c r="E660" t="s">
        <v>23</v>
      </c>
      <c r="F660" t="s">
        <v>95</v>
      </c>
      <c r="G660">
        <v>1</v>
      </c>
      <c r="H660">
        <v>6.2320000000000002</v>
      </c>
      <c r="I660">
        <v>5.3079999999999998</v>
      </c>
      <c r="J660">
        <v>6.234</v>
      </c>
      <c r="K660">
        <v>393.76499999999999</v>
      </c>
      <c r="L660">
        <v>354.69400000000002</v>
      </c>
      <c r="M660">
        <v>414.9</v>
      </c>
      <c r="N660">
        <v>63.184370988446723</v>
      </c>
      <c r="O660">
        <v>66.822532027128872</v>
      </c>
      <c r="P660">
        <v>66.554379210779587</v>
      </c>
      <c r="Q660">
        <v>65.520427408785068</v>
      </c>
      <c r="R660">
        <v>387.78633333333329</v>
      </c>
    </row>
    <row r="661" spans="1:18" x14ac:dyDescent="0.2">
      <c r="A661" s="2">
        <v>42781</v>
      </c>
      <c r="B661" t="s">
        <v>92</v>
      </c>
      <c r="C661" t="s">
        <v>45</v>
      </c>
      <c r="D661" t="s">
        <v>123</v>
      </c>
      <c r="E661" t="s">
        <v>23</v>
      </c>
      <c r="F661" t="s">
        <v>95</v>
      </c>
      <c r="G661">
        <v>2</v>
      </c>
      <c r="H661">
        <v>4.4720000000000004</v>
      </c>
      <c r="I661">
        <v>3.8039999999999998</v>
      </c>
      <c r="J661">
        <v>4.5720000000000001</v>
      </c>
      <c r="K661">
        <v>294.17399999999998</v>
      </c>
      <c r="L661">
        <v>235.739</v>
      </c>
      <c r="M661">
        <v>304.17099999999999</v>
      </c>
      <c r="N661">
        <v>65.781305903398916</v>
      </c>
      <c r="O661">
        <v>61.971345951629864</v>
      </c>
      <c r="P661">
        <v>66.529090113735776</v>
      </c>
      <c r="Q661">
        <v>64.760580656254845</v>
      </c>
      <c r="R661">
        <v>278.02800000000002</v>
      </c>
    </row>
    <row r="662" spans="1:18" x14ac:dyDescent="0.2">
      <c r="A662" s="2">
        <v>42781</v>
      </c>
      <c r="B662" t="s">
        <v>92</v>
      </c>
      <c r="C662" t="s">
        <v>45</v>
      </c>
      <c r="D662" t="s">
        <v>123</v>
      </c>
      <c r="E662" t="s">
        <v>23</v>
      </c>
      <c r="F662" t="s">
        <v>95</v>
      </c>
      <c r="G662">
        <v>3</v>
      </c>
      <c r="H662">
        <v>6.59</v>
      </c>
      <c r="I662">
        <v>7.88</v>
      </c>
      <c r="J662">
        <v>6.18</v>
      </c>
      <c r="K662">
        <v>488.50099999999998</v>
      </c>
      <c r="L662">
        <v>517.49</v>
      </c>
      <c r="M662">
        <f>71.116+381.141</f>
        <v>452.25700000000001</v>
      </c>
      <c r="N662">
        <v>74.127617602427918</v>
      </c>
      <c r="O662">
        <v>65.671319796954322</v>
      </c>
      <c r="P662">
        <v>73.180744336569589</v>
      </c>
      <c r="Q662">
        <v>70.993227245317271</v>
      </c>
      <c r="R662">
        <v>486.08266666666668</v>
      </c>
    </row>
    <row r="663" spans="1:18" x14ac:dyDescent="0.2">
      <c r="A663" s="2">
        <v>42781</v>
      </c>
      <c r="B663" t="s">
        <v>92</v>
      </c>
      <c r="C663" t="s">
        <v>45</v>
      </c>
      <c r="D663" t="s">
        <v>123</v>
      </c>
      <c r="E663" t="s">
        <v>23</v>
      </c>
      <c r="F663" t="s">
        <v>101</v>
      </c>
      <c r="G663">
        <v>1</v>
      </c>
      <c r="H663">
        <v>2.2639999999999998</v>
      </c>
      <c r="I663">
        <v>3.23</v>
      </c>
      <c r="J663">
        <v>3.36</v>
      </c>
      <c r="K663">
        <v>225</v>
      </c>
      <c r="L663">
        <v>316.93700000000001</v>
      </c>
      <c r="M663">
        <v>301.88600000000002</v>
      </c>
      <c r="N663">
        <v>99.381625441696116</v>
      </c>
      <c r="O663">
        <v>98.122910216718267</v>
      </c>
      <c r="P663">
        <v>89.847023809523819</v>
      </c>
      <c r="Q663">
        <v>95.783853155979401</v>
      </c>
      <c r="R663">
        <v>281.27433333333335</v>
      </c>
    </row>
    <row r="664" spans="1:18" x14ac:dyDescent="0.2">
      <c r="A664" s="2">
        <v>42781</v>
      </c>
      <c r="B664" t="s">
        <v>92</v>
      </c>
      <c r="C664" t="s">
        <v>45</v>
      </c>
      <c r="D664" t="s">
        <v>123</v>
      </c>
      <c r="E664" t="s">
        <v>23</v>
      </c>
      <c r="F664" t="s">
        <v>101</v>
      </c>
      <c r="G664">
        <v>2</v>
      </c>
      <c r="H664">
        <v>4.3179999999999996</v>
      </c>
      <c r="I664">
        <v>4.048</v>
      </c>
      <c r="J664">
        <v>3.782</v>
      </c>
      <c r="K664">
        <v>377.8</v>
      </c>
      <c r="L664">
        <v>340.81400000000002</v>
      </c>
      <c r="M664">
        <v>328.36099999999999</v>
      </c>
      <c r="N664">
        <v>87.494210282538219</v>
      </c>
      <c r="O664">
        <v>84.193181818181827</v>
      </c>
      <c r="P664">
        <v>86.822051824431512</v>
      </c>
      <c r="Q664">
        <v>86.169814641717196</v>
      </c>
      <c r="R664">
        <v>348.99166666666662</v>
      </c>
    </row>
    <row r="665" spans="1:18" x14ac:dyDescent="0.2">
      <c r="A665" s="2">
        <v>42781</v>
      </c>
      <c r="B665" t="s">
        <v>92</v>
      </c>
      <c r="C665" t="s">
        <v>45</v>
      </c>
      <c r="D665" t="s">
        <v>123</v>
      </c>
      <c r="E665" t="s">
        <v>23</v>
      </c>
      <c r="F665" t="s">
        <v>101</v>
      </c>
      <c r="G665">
        <v>3</v>
      </c>
      <c r="H665">
        <v>3.198</v>
      </c>
      <c r="I665">
        <v>2.758</v>
      </c>
      <c r="J665">
        <v>3.0760000000000001</v>
      </c>
      <c r="K665">
        <v>313.85300000000001</v>
      </c>
      <c r="L665">
        <v>280.43700000000001</v>
      </c>
      <c r="M665">
        <v>301.971</v>
      </c>
      <c r="N665">
        <v>98.140400250156347</v>
      </c>
      <c r="O665">
        <v>101.68129079042785</v>
      </c>
      <c r="P665">
        <v>98.170026007802335</v>
      </c>
      <c r="Q665">
        <v>99.330572349462173</v>
      </c>
      <c r="R665">
        <v>298.75366666666667</v>
      </c>
    </row>
    <row r="666" spans="1:18" x14ac:dyDescent="0.2">
      <c r="A666" s="2">
        <v>42781</v>
      </c>
      <c r="B666" t="s">
        <v>92</v>
      </c>
      <c r="C666" t="s">
        <v>45</v>
      </c>
      <c r="D666" t="s">
        <v>120</v>
      </c>
      <c r="E666" t="s">
        <v>26</v>
      </c>
      <c r="F666" t="s">
        <v>93</v>
      </c>
      <c r="G666">
        <v>1</v>
      </c>
      <c r="H666">
        <v>46.332000000000001</v>
      </c>
      <c r="I666">
        <v>32.171999999999997</v>
      </c>
      <c r="J666">
        <v>36.256</v>
      </c>
      <c r="K666">
        <v>1530.278</v>
      </c>
      <c r="L666">
        <v>1168.672</v>
      </c>
      <c r="M666">
        <v>1218.8530000000001</v>
      </c>
      <c r="N666">
        <v>33.028533195199863</v>
      </c>
      <c r="O666">
        <v>36.325749098595054</v>
      </c>
      <c r="P666">
        <v>33.617966681376878</v>
      </c>
      <c r="Q666">
        <v>34.324082991723934</v>
      </c>
      <c r="R666">
        <v>1305.9343333333334</v>
      </c>
    </row>
    <row r="667" spans="1:18" x14ac:dyDescent="0.2">
      <c r="A667" s="2">
        <v>42781</v>
      </c>
      <c r="B667" t="s">
        <v>92</v>
      </c>
      <c r="C667" t="s">
        <v>45</v>
      </c>
      <c r="D667" t="s">
        <v>120</v>
      </c>
      <c r="E667" t="s">
        <v>26</v>
      </c>
      <c r="F667" t="s">
        <v>93</v>
      </c>
      <c r="G667">
        <v>2</v>
      </c>
      <c r="H667">
        <v>25.78</v>
      </c>
      <c r="I667">
        <v>29.178000000000001</v>
      </c>
      <c r="J667">
        <v>16.48</v>
      </c>
      <c r="K667">
        <v>1536.704</v>
      </c>
      <c r="L667">
        <v>1569.0060000000001</v>
      </c>
      <c r="M667">
        <v>1177.6110000000001</v>
      </c>
      <c r="N667">
        <v>59.608378588052751</v>
      </c>
      <c r="O667">
        <v>53.773596545342386</v>
      </c>
      <c r="P667">
        <v>71.456978155339812</v>
      </c>
      <c r="Q667">
        <v>61.612984429578319</v>
      </c>
      <c r="R667">
        <v>1427.7736666666667</v>
      </c>
    </row>
    <row r="668" spans="1:18" x14ac:dyDescent="0.2">
      <c r="A668" s="2">
        <v>42781</v>
      </c>
      <c r="B668" t="s">
        <v>92</v>
      </c>
      <c r="C668" t="s">
        <v>45</v>
      </c>
      <c r="D668" t="s">
        <v>120</v>
      </c>
      <c r="E668" t="s">
        <v>26</v>
      </c>
      <c r="F668" t="s">
        <v>93</v>
      </c>
      <c r="G668">
        <v>3</v>
      </c>
      <c r="H668">
        <v>34.22</v>
      </c>
      <c r="I668">
        <v>41.802</v>
      </c>
      <c r="J668">
        <v>18.100000000000001</v>
      </c>
      <c r="K668">
        <v>1274.5740000000001</v>
      </c>
      <c r="L668">
        <v>1637.5509999999999</v>
      </c>
      <c r="M668">
        <v>859.21699999999998</v>
      </c>
      <c r="N668">
        <v>37.246464056107541</v>
      </c>
      <c r="O668">
        <v>39.1739868905794</v>
      </c>
      <c r="P668">
        <v>47.470552486187842</v>
      </c>
      <c r="Q668">
        <v>41.297001144291592</v>
      </c>
      <c r="R668">
        <v>1257.114</v>
      </c>
    </row>
    <row r="669" spans="1:18" x14ac:dyDescent="0.2">
      <c r="A669" s="2">
        <v>42781</v>
      </c>
      <c r="B669" t="s">
        <v>92</v>
      </c>
      <c r="C669" t="s">
        <v>45</v>
      </c>
      <c r="D669" t="s">
        <v>120</v>
      </c>
      <c r="E669" t="s">
        <v>26</v>
      </c>
      <c r="F669" t="s">
        <v>94</v>
      </c>
      <c r="G669">
        <v>1</v>
      </c>
      <c r="H669">
        <v>7.3040000000000003</v>
      </c>
      <c r="I669">
        <v>9.73</v>
      </c>
      <c r="J669">
        <v>5.8079999999999998</v>
      </c>
      <c r="K669">
        <v>355.92200000000003</v>
      </c>
      <c r="L669">
        <v>469.73599999999999</v>
      </c>
      <c r="M669">
        <v>268.41300000000001</v>
      </c>
      <c r="N669">
        <v>48.729737130339544</v>
      </c>
      <c r="O669">
        <v>48.277081192189101</v>
      </c>
      <c r="P669">
        <v>46.214359504132233</v>
      </c>
      <c r="Q669">
        <v>47.740392608886964</v>
      </c>
      <c r="R669">
        <v>364.69033333333329</v>
      </c>
    </row>
    <row r="670" spans="1:18" x14ac:dyDescent="0.2">
      <c r="A670" s="2">
        <v>42781</v>
      </c>
      <c r="B670" t="s">
        <v>92</v>
      </c>
      <c r="C670" t="s">
        <v>45</v>
      </c>
      <c r="D670" t="s">
        <v>120</v>
      </c>
      <c r="E670" t="s">
        <v>26</v>
      </c>
      <c r="F670" t="s">
        <v>94</v>
      </c>
      <c r="G670">
        <v>2</v>
      </c>
      <c r="H670">
        <v>6.0960000000000001</v>
      </c>
      <c r="I670">
        <v>5.1120000000000001</v>
      </c>
      <c r="J670">
        <v>5.9219999999999997</v>
      </c>
      <c r="K670">
        <v>421.15499999999997</v>
      </c>
      <c r="L670">
        <v>356.065</v>
      </c>
      <c r="M670">
        <v>426.32400000000001</v>
      </c>
      <c r="N670">
        <v>69.087106299212593</v>
      </c>
      <c r="O670">
        <v>69.652777777777771</v>
      </c>
      <c r="P670">
        <v>71.989868287740634</v>
      </c>
      <c r="Q670">
        <v>70.243250788243657</v>
      </c>
      <c r="R670">
        <v>401.18133333333338</v>
      </c>
    </row>
    <row r="671" spans="1:18" x14ac:dyDescent="0.2">
      <c r="A671" s="2">
        <v>42781</v>
      </c>
      <c r="B671" t="s">
        <v>92</v>
      </c>
      <c r="C671" t="s">
        <v>45</v>
      </c>
      <c r="D671" t="s">
        <v>120</v>
      </c>
      <c r="E671" t="s">
        <v>26</v>
      </c>
      <c r="F671" t="s">
        <v>94</v>
      </c>
      <c r="G671">
        <v>3</v>
      </c>
      <c r="H671">
        <v>9.9239999999999995</v>
      </c>
      <c r="I671">
        <v>14.29</v>
      </c>
      <c r="J671">
        <v>14.757999999999999</v>
      </c>
      <c r="K671">
        <v>453.45699999999999</v>
      </c>
      <c r="L671">
        <v>708.56</v>
      </c>
      <c r="M671">
        <v>805.52300000000002</v>
      </c>
      <c r="N671">
        <v>45.692966545747687</v>
      </c>
      <c r="O671">
        <v>49.584324702589221</v>
      </c>
      <c r="P671">
        <v>54.582124949180113</v>
      </c>
      <c r="Q671">
        <v>49.953138732505671</v>
      </c>
      <c r="R671">
        <v>655.84666666666669</v>
      </c>
    </row>
    <row r="672" spans="1:18" x14ac:dyDescent="0.2">
      <c r="A672" s="2">
        <v>42781</v>
      </c>
      <c r="B672" t="s">
        <v>92</v>
      </c>
      <c r="C672" t="s">
        <v>45</v>
      </c>
      <c r="D672" t="s">
        <v>120</v>
      </c>
      <c r="E672" t="s">
        <v>26</v>
      </c>
      <c r="F672" t="s">
        <v>101</v>
      </c>
      <c r="G672">
        <v>1</v>
      </c>
      <c r="H672">
        <v>4.1539999999999999</v>
      </c>
      <c r="I672">
        <v>4.3860000000000001</v>
      </c>
      <c r="J672">
        <v>4.9660000000000002</v>
      </c>
      <c r="K672">
        <v>351.78100000000001</v>
      </c>
      <c r="L672">
        <v>385.226</v>
      </c>
      <c r="M672">
        <v>387.56700000000001</v>
      </c>
      <c r="N672">
        <v>84.684882041405871</v>
      </c>
      <c r="O672">
        <v>87.830825353397174</v>
      </c>
      <c r="P672">
        <v>78.044099879178418</v>
      </c>
      <c r="Q672">
        <v>83.519935757993821</v>
      </c>
      <c r="R672">
        <v>374.858</v>
      </c>
    </row>
    <row r="673" spans="1:18" x14ac:dyDescent="0.2">
      <c r="A673" s="2">
        <v>42781</v>
      </c>
      <c r="B673" t="s">
        <v>92</v>
      </c>
      <c r="C673" t="s">
        <v>45</v>
      </c>
      <c r="D673" t="s">
        <v>120</v>
      </c>
      <c r="E673" t="s">
        <v>26</v>
      </c>
      <c r="F673" t="s">
        <v>101</v>
      </c>
      <c r="G673">
        <v>2</v>
      </c>
      <c r="H673">
        <v>7.45</v>
      </c>
      <c r="I673">
        <v>6.54</v>
      </c>
      <c r="J673">
        <v>6.0019999999999998</v>
      </c>
      <c r="K673">
        <v>602.4</v>
      </c>
      <c r="L673">
        <v>480.589</v>
      </c>
      <c r="M673">
        <v>509.721</v>
      </c>
      <c r="N673">
        <v>80.859060402684563</v>
      </c>
      <c r="O673">
        <v>73.484556574923545</v>
      </c>
      <c r="P673">
        <v>84.925191602799075</v>
      </c>
      <c r="Q673">
        <v>79.756269526802399</v>
      </c>
      <c r="R673">
        <v>530.90333333333331</v>
      </c>
    </row>
    <row r="674" spans="1:18" x14ac:dyDescent="0.2">
      <c r="A674" s="2">
        <v>42781</v>
      </c>
      <c r="B674" t="s">
        <v>92</v>
      </c>
      <c r="C674" t="s">
        <v>45</v>
      </c>
      <c r="D674" t="s">
        <v>120</v>
      </c>
      <c r="E674" t="s">
        <v>26</v>
      </c>
      <c r="F674" t="s">
        <v>101</v>
      </c>
      <c r="G674">
        <v>3</v>
      </c>
      <c r="H674">
        <v>4.97</v>
      </c>
      <c r="I674">
        <v>3.14</v>
      </c>
      <c r="J674">
        <v>4.6740000000000004</v>
      </c>
      <c r="K674">
        <v>446.97399999999999</v>
      </c>
      <c r="L674">
        <v>281.608</v>
      </c>
      <c r="M674">
        <v>434.435</v>
      </c>
      <c r="N674">
        <v>89.934406438631797</v>
      </c>
      <c r="O674">
        <v>89.684076433121021</v>
      </c>
      <c r="P674">
        <v>92.947154471544707</v>
      </c>
      <c r="Q674">
        <v>90.855212447765837</v>
      </c>
      <c r="R674">
        <v>387.67233333333337</v>
      </c>
    </row>
    <row r="675" spans="1:18" x14ac:dyDescent="0.2">
      <c r="A675" s="2">
        <v>42781</v>
      </c>
      <c r="B675" t="s">
        <v>92</v>
      </c>
      <c r="C675" t="s">
        <v>45</v>
      </c>
      <c r="D675" t="s">
        <v>120</v>
      </c>
      <c r="E675" t="s">
        <v>26</v>
      </c>
      <c r="F675" t="s">
        <v>95</v>
      </c>
      <c r="G675">
        <v>1</v>
      </c>
      <c r="H675">
        <v>5.9119999999999999</v>
      </c>
      <c r="I675">
        <v>7.28</v>
      </c>
      <c r="J675">
        <v>7.1680000000000001</v>
      </c>
      <c r="K675">
        <v>391.452</v>
      </c>
      <c r="L675">
        <v>472.39299999999997</v>
      </c>
      <c r="M675">
        <v>509.52100000000002</v>
      </c>
      <c r="N675">
        <v>66.21312584573748</v>
      </c>
      <c r="O675">
        <v>64.889148351648345</v>
      </c>
      <c r="P675">
        <v>71.082728794642861</v>
      </c>
      <c r="Q675">
        <v>67.395000997342905</v>
      </c>
      <c r="R675">
        <v>457.78866666666664</v>
      </c>
    </row>
    <row r="676" spans="1:18" x14ac:dyDescent="0.2">
      <c r="A676" s="2">
        <v>42781</v>
      </c>
      <c r="B676" t="s">
        <v>92</v>
      </c>
      <c r="C676" t="s">
        <v>45</v>
      </c>
      <c r="D676" t="s">
        <v>120</v>
      </c>
      <c r="E676" t="s">
        <v>26</v>
      </c>
      <c r="F676" t="s">
        <v>95</v>
      </c>
      <c r="G676">
        <v>2</v>
      </c>
      <c r="H676">
        <v>4.4859999999999998</v>
      </c>
      <c r="I676">
        <v>3.8340000000000001</v>
      </c>
      <c r="J676">
        <v>5.08</v>
      </c>
      <c r="K676">
        <v>295.202</v>
      </c>
      <c r="L676">
        <v>219.68799999999999</v>
      </c>
      <c r="M676">
        <v>321.25</v>
      </c>
      <c r="N676">
        <v>65.805171645118151</v>
      </c>
      <c r="O676">
        <v>57.299947835159095</v>
      </c>
      <c r="P676">
        <v>63.238188976377948</v>
      </c>
      <c r="Q676">
        <v>62.114436152218396</v>
      </c>
      <c r="R676">
        <v>278.71333333333331</v>
      </c>
    </row>
    <row r="677" spans="1:18" x14ac:dyDescent="0.2">
      <c r="A677" s="2">
        <v>42781</v>
      </c>
      <c r="B677" t="s">
        <v>92</v>
      </c>
      <c r="C677" t="s">
        <v>45</v>
      </c>
      <c r="D677" t="s">
        <v>120</v>
      </c>
      <c r="E677" t="s">
        <v>26</v>
      </c>
      <c r="F677" t="s">
        <v>95</v>
      </c>
      <c r="G677">
        <v>3</v>
      </c>
      <c r="H677">
        <v>7.694</v>
      </c>
      <c r="I677">
        <v>6.8680000000000003</v>
      </c>
      <c r="J677">
        <v>9.2260000000000009</v>
      </c>
      <c r="K677">
        <v>467.65100000000001</v>
      </c>
      <c r="L677">
        <v>423.24</v>
      </c>
      <c r="M677">
        <v>464.71</v>
      </c>
      <c r="N677">
        <v>60.781258123212893</v>
      </c>
      <c r="O677">
        <v>61.624927198602208</v>
      </c>
      <c r="P677">
        <v>50.369607630609138</v>
      </c>
      <c r="Q677">
        <v>57.591930984141413</v>
      </c>
      <c r="R677">
        <v>451.86700000000002</v>
      </c>
    </row>
    <row r="678" spans="1:18" x14ac:dyDescent="0.2">
      <c r="A678" s="2">
        <v>42781</v>
      </c>
      <c r="B678" t="s">
        <v>92</v>
      </c>
      <c r="C678" t="s">
        <v>45</v>
      </c>
      <c r="D678" t="s">
        <v>121</v>
      </c>
      <c r="E678" t="s">
        <v>17</v>
      </c>
      <c r="F678" t="s">
        <v>96</v>
      </c>
      <c r="G678">
        <v>1</v>
      </c>
      <c r="H678">
        <v>0.45600000000000002</v>
      </c>
      <c r="I678">
        <v>0.44</v>
      </c>
      <c r="J678">
        <v>0.44</v>
      </c>
      <c r="K678">
        <v>21.82</v>
      </c>
      <c r="L678">
        <v>20.248999999999999</v>
      </c>
      <c r="M678">
        <v>21.905999999999999</v>
      </c>
      <c r="N678">
        <v>47.850877192982452</v>
      </c>
      <c r="O678">
        <v>46.020454545454541</v>
      </c>
      <c r="P678">
        <v>49.786363636363632</v>
      </c>
      <c r="Q678">
        <v>47.885898458266873</v>
      </c>
      <c r="R678">
        <v>21.324999999999999</v>
      </c>
    </row>
    <row r="679" spans="1:18" x14ac:dyDescent="0.2">
      <c r="A679" s="2">
        <v>42781</v>
      </c>
      <c r="B679" t="s">
        <v>92</v>
      </c>
      <c r="C679" t="s">
        <v>45</v>
      </c>
      <c r="D679" t="s">
        <v>121</v>
      </c>
      <c r="E679" t="s">
        <v>17</v>
      </c>
      <c r="F679" t="s">
        <v>93</v>
      </c>
      <c r="G679">
        <v>1</v>
      </c>
      <c r="H679">
        <v>38.771999999999998</v>
      </c>
      <c r="I679">
        <v>41.186</v>
      </c>
      <c r="J679">
        <v>33.597999999999999</v>
      </c>
      <c r="K679">
        <v>1338.3789999999999</v>
      </c>
      <c r="L679">
        <v>1307.5050000000001</v>
      </c>
      <c r="M679">
        <v>1078.163</v>
      </c>
      <c r="N679">
        <v>34.519214897348604</v>
      </c>
      <c r="O679">
        <v>31.746345845675719</v>
      </c>
      <c r="P679">
        <v>32.090094648490982</v>
      </c>
      <c r="Q679">
        <v>32.78521846383844</v>
      </c>
      <c r="R679">
        <v>1241.3489999999999</v>
      </c>
    </row>
    <row r="680" spans="1:18" x14ac:dyDescent="0.2">
      <c r="A680" s="2">
        <v>42781</v>
      </c>
      <c r="B680" t="s">
        <v>92</v>
      </c>
      <c r="C680" t="s">
        <v>45</v>
      </c>
      <c r="D680" t="s">
        <v>121</v>
      </c>
      <c r="E680" t="s">
        <v>17</v>
      </c>
      <c r="F680" t="s">
        <v>93</v>
      </c>
      <c r="G680">
        <v>2</v>
      </c>
      <c r="H680">
        <v>31.96</v>
      </c>
      <c r="I680">
        <v>33.085999999999999</v>
      </c>
      <c r="J680">
        <v>26.03</v>
      </c>
      <c r="K680">
        <v>1100.4970000000001</v>
      </c>
      <c r="L680">
        <v>1233.133</v>
      </c>
      <c r="M680">
        <v>1001.506</v>
      </c>
      <c r="N680">
        <v>34.433573216520649</v>
      </c>
      <c r="O680">
        <v>37.27053738741462</v>
      </c>
      <c r="P680">
        <v>38.475067230119087</v>
      </c>
      <c r="Q680">
        <v>36.726392611351457</v>
      </c>
      <c r="R680">
        <v>1111.712</v>
      </c>
    </row>
    <row r="681" spans="1:18" x14ac:dyDescent="0.2">
      <c r="A681" s="2">
        <v>42781</v>
      </c>
      <c r="B681" t="s">
        <v>92</v>
      </c>
      <c r="C681" t="s">
        <v>45</v>
      </c>
      <c r="D681" t="s">
        <v>121</v>
      </c>
      <c r="E681" t="s">
        <v>17</v>
      </c>
      <c r="F681" t="s">
        <v>93</v>
      </c>
      <c r="G681">
        <v>3</v>
      </c>
      <c r="H681">
        <v>31.568000000000001</v>
      </c>
      <c r="I681">
        <v>28.771999999999998</v>
      </c>
      <c r="J681">
        <v>23.931999999999999</v>
      </c>
      <c r="K681">
        <v>1070.652</v>
      </c>
      <c r="L681">
        <v>961.00699999999995</v>
      </c>
      <c r="M681">
        <v>836.68299999999999</v>
      </c>
      <c r="N681">
        <v>33.915737455651289</v>
      </c>
      <c r="O681">
        <v>33.400771583483944</v>
      </c>
      <c r="P681">
        <v>34.960847400969413</v>
      </c>
      <c r="Q681">
        <v>34.092452146701554</v>
      </c>
      <c r="R681">
        <v>956.11400000000003</v>
      </c>
    </row>
    <row r="682" spans="1:18" x14ac:dyDescent="0.2">
      <c r="A682" s="2">
        <v>42781</v>
      </c>
      <c r="B682" t="s">
        <v>92</v>
      </c>
      <c r="C682" t="s">
        <v>45</v>
      </c>
      <c r="D682" t="s">
        <v>121</v>
      </c>
      <c r="E682" t="s">
        <v>17</v>
      </c>
      <c r="F682" t="s">
        <v>94</v>
      </c>
      <c r="G682">
        <v>1</v>
      </c>
      <c r="H682">
        <v>6.9080000000000004</v>
      </c>
      <c r="I682">
        <v>6.8380000000000001</v>
      </c>
      <c r="J682">
        <v>3.722</v>
      </c>
      <c r="K682">
        <v>407.04599999999999</v>
      </c>
      <c r="L682">
        <v>410.35899999999998</v>
      </c>
      <c r="M682">
        <v>190.042</v>
      </c>
      <c r="N682">
        <v>58.923856398378689</v>
      </c>
      <c r="O682">
        <v>60.011553085697571</v>
      </c>
      <c r="P682">
        <v>51.059108006448149</v>
      </c>
      <c r="Q682">
        <v>56.664839163508134</v>
      </c>
      <c r="R682">
        <v>335.81566666666669</v>
      </c>
    </row>
    <row r="683" spans="1:18" x14ac:dyDescent="0.2">
      <c r="A683" s="2">
        <v>42781</v>
      </c>
      <c r="B683" t="s">
        <v>92</v>
      </c>
      <c r="C683" t="s">
        <v>45</v>
      </c>
      <c r="D683" t="s">
        <v>121</v>
      </c>
      <c r="E683" t="s">
        <v>17</v>
      </c>
      <c r="F683" t="s">
        <v>94</v>
      </c>
      <c r="G683">
        <v>2</v>
      </c>
      <c r="H683">
        <v>6.72</v>
      </c>
      <c r="I683">
        <v>6.7779999999999996</v>
      </c>
      <c r="J683">
        <v>3.74</v>
      </c>
      <c r="K683">
        <v>428.495</v>
      </c>
      <c r="L683">
        <v>414.35700000000003</v>
      </c>
      <c r="M683">
        <v>208.864</v>
      </c>
      <c r="N683">
        <v>63.764136904761905</v>
      </c>
      <c r="O683">
        <v>61.132634995573923</v>
      </c>
      <c r="P683">
        <v>55.845989304812832</v>
      </c>
      <c r="Q683">
        <v>60.247587068382892</v>
      </c>
      <c r="R683">
        <v>350.57200000000006</v>
      </c>
    </row>
    <row r="684" spans="1:18" x14ac:dyDescent="0.2">
      <c r="A684" s="2">
        <v>42781</v>
      </c>
      <c r="B684" t="s">
        <v>92</v>
      </c>
      <c r="C684" t="s">
        <v>45</v>
      </c>
      <c r="D684" t="s">
        <v>121</v>
      </c>
      <c r="E684" t="s">
        <v>17</v>
      </c>
      <c r="F684" t="s">
        <v>94</v>
      </c>
      <c r="G684">
        <v>3</v>
      </c>
      <c r="H684">
        <v>2.456</v>
      </c>
      <c r="I684">
        <v>1.5960000000000001</v>
      </c>
      <c r="J684">
        <v>2.1880000000000002</v>
      </c>
      <c r="K684">
        <v>167.708</v>
      </c>
      <c r="L684">
        <v>109.73</v>
      </c>
      <c r="M684">
        <v>145.97300000000001</v>
      </c>
      <c r="N684">
        <v>68.285016286644947</v>
      </c>
      <c r="O684">
        <v>68.753132832080198</v>
      </c>
      <c r="P684">
        <v>66.71526508226691</v>
      </c>
      <c r="Q684">
        <v>67.917804733664013</v>
      </c>
      <c r="R684">
        <v>141.137</v>
      </c>
    </row>
    <row r="685" spans="1:18" x14ac:dyDescent="0.2">
      <c r="A685" s="2">
        <v>42781</v>
      </c>
      <c r="B685" t="s">
        <v>92</v>
      </c>
      <c r="C685" t="s">
        <v>45</v>
      </c>
      <c r="D685" t="s">
        <v>121</v>
      </c>
      <c r="E685" t="s">
        <v>17</v>
      </c>
      <c r="F685" t="s">
        <v>101</v>
      </c>
      <c r="G685">
        <v>1</v>
      </c>
      <c r="H685">
        <v>1.98</v>
      </c>
      <c r="I685">
        <v>1.81</v>
      </c>
      <c r="J685">
        <v>1.708</v>
      </c>
      <c r="K685">
        <v>175.334</v>
      </c>
      <c r="L685">
        <v>137.17699999999999</v>
      </c>
      <c r="M685">
        <v>167.822</v>
      </c>
      <c r="N685">
        <v>88.552525252525257</v>
      </c>
      <c r="O685">
        <v>75.788397790055242</v>
      </c>
      <c r="P685">
        <v>98.25644028103045</v>
      </c>
      <c r="Q685">
        <v>87.53245444120364</v>
      </c>
      <c r="R685">
        <v>160.11099999999999</v>
      </c>
    </row>
    <row r="686" spans="1:18" x14ac:dyDescent="0.2">
      <c r="A686" s="2">
        <v>42781</v>
      </c>
      <c r="B686" t="s">
        <v>92</v>
      </c>
      <c r="C686" t="s">
        <v>45</v>
      </c>
      <c r="D686" t="s">
        <v>121</v>
      </c>
      <c r="E686" t="s">
        <v>17</v>
      </c>
      <c r="F686" t="s">
        <v>101</v>
      </c>
      <c r="G686">
        <v>2</v>
      </c>
      <c r="H686">
        <v>3.9279999999999999</v>
      </c>
      <c r="I686">
        <v>4.0759999999999996</v>
      </c>
      <c r="J686">
        <v>3.6219999999999999</v>
      </c>
      <c r="K686">
        <v>334.78699999999998</v>
      </c>
      <c r="L686">
        <v>296.94499999999999</v>
      </c>
      <c r="M686">
        <v>275.75299999999999</v>
      </c>
      <c r="N686">
        <v>85.230906313645619</v>
      </c>
      <c r="O686">
        <v>72.852060843964679</v>
      </c>
      <c r="P686">
        <v>76.132799558255101</v>
      </c>
      <c r="Q686">
        <v>78.071922238621809</v>
      </c>
      <c r="R686">
        <v>302.49499999999995</v>
      </c>
    </row>
    <row r="687" spans="1:18" x14ac:dyDescent="0.2">
      <c r="A687" s="2">
        <v>42781</v>
      </c>
      <c r="B687" t="s">
        <v>92</v>
      </c>
      <c r="C687" t="s">
        <v>45</v>
      </c>
      <c r="D687" t="s">
        <v>121</v>
      </c>
      <c r="E687" t="s">
        <v>17</v>
      </c>
      <c r="F687" t="s">
        <v>101</v>
      </c>
      <c r="G687">
        <v>3</v>
      </c>
      <c r="H687">
        <v>1.726</v>
      </c>
      <c r="I687">
        <v>1.3919999999999999</v>
      </c>
      <c r="J687">
        <v>1.6539999999999999</v>
      </c>
      <c r="K687">
        <v>138.74700000000001</v>
      </c>
      <c r="L687">
        <v>91.564999999999998</v>
      </c>
      <c r="M687">
        <v>156.655</v>
      </c>
      <c r="N687">
        <v>80.386442641946701</v>
      </c>
      <c r="O687">
        <v>65.779454022988503</v>
      </c>
      <c r="P687">
        <v>94.712817412333749</v>
      </c>
      <c r="Q687">
        <v>80.292904692422979</v>
      </c>
      <c r="R687">
        <v>128.989</v>
      </c>
    </row>
    <row r="688" spans="1:18" x14ac:dyDescent="0.2">
      <c r="A688" s="2">
        <v>42781</v>
      </c>
      <c r="B688" t="s">
        <v>92</v>
      </c>
      <c r="C688" t="s">
        <v>45</v>
      </c>
      <c r="D688" t="s">
        <v>121</v>
      </c>
      <c r="E688" t="s">
        <v>17</v>
      </c>
      <c r="F688" t="s">
        <v>95</v>
      </c>
      <c r="G688">
        <v>1</v>
      </c>
      <c r="H688">
        <v>3.6739999999999999</v>
      </c>
      <c r="I688">
        <v>4.7560000000000002</v>
      </c>
      <c r="J688">
        <v>4.79</v>
      </c>
      <c r="K688">
        <v>243.30799999999999</v>
      </c>
      <c r="L688">
        <v>293.40300000000002</v>
      </c>
      <c r="M688">
        <v>295.65899999999999</v>
      </c>
      <c r="N688">
        <v>66.224278715296677</v>
      </c>
      <c r="O688">
        <v>61.691126997476871</v>
      </c>
      <c r="P688">
        <v>61.724217118997913</v>
      </c>
      <c r="Q688">
        <v>63.213207610590494</v>
      </c>
      <c r="R688">
        <v>277.45666666666665</v>
      </c>
    </row>
    <row r="689" spans="1:18" x14ac:dyDescent="0.2">
      <c r="A689" s="2">
        <v>42781</v>
      </c>
      <c r="B689" t="s">
        <v>92</v>
      </c>
      <c r="C689" t="s">
        <v>45</v>
      </c>
      <c r="D689" t="s">
        <v>121</v>
      </c>
      <c r="E689" t="s">
        <v>17</v>
      </c>
      <c r="F689" t="s">
        <v>95</v>
      </c>
      <c r="G689">
        <v>2</v>
      </c>
      <c r="H689">
        <v>3.88</v>
      </c>
      <c r="I689">
        <v>3.286</v>
      </c>
      <c r="J689">
        <v>2.9420000000000002</v>
      </c>
      <c r="K689">
        <v>248.99100000000001</v>
      </c>
      <c r="L689">
        <v>250.53399999999999</v>
      </c>
      <c r="M689">
        <v>185.53</v>
      </c>
      <c r="N689">
        <v>64.172938144329905</v>
      </c>
      <c r="O689">
        <v>76.242848447961038</v>
      </c>
      <c r="P689">
        <v>63.062542488103325</v>
      </c>
      <c r="Q689">
        <v>67.826109693464758</v>
      </c>
      <c r="R689">
        <v>228.35166666666666</v>
      </c>
    </row>
    <row r="690" spans="1:18" x14ac:dyDescent="0.2">
      <c r="A690" s="2">
        <v>42781</v>
      </c>
      <c r="B690" t="s">
        <v>92</v>
      </c>
      <c r="C690" t="s">
        <v>50</v>
      </c>
      <c r="D690" t="s">
        <v>124</v>
      </c>
      <c r="E690" t="s">
        <v>26</v>
      </c>
      <c r="F690" t="s">
        <v>93</v>
      </c>
      <c r="G690">
        <v>1</v>
      </c>
      <c r="H690">
        <v>40.206000000000003</v>
      </c>
      <c r="I690">
        <v>32.176000000000002</v>
      </c>
      <c r="J690">
        <v>32.155999999999999</v>
      </c>
      <c r="K690">
        <v>1799.9179999999999</v>
      </c>
      <c r="L690">
        <v>1463.9880000000001</v>
      </c>
      <c r="M690">
        <v>1466.9590000000001</v>
      </c>
      <c r="N690">
        <v>44.76739790081082</v>
      </c>
      <c r="O690">
        <v>45.499378418697162</v>
      </c>
      <c r="P690">
        <v>45.62007090434134</v>
      </c>
      <c r="Q690">
        <v>45.295615741283108</v>
      </c>
      <c r="R690">
        <v>1576.9549999999999</v>
      </c>
    </row>
    <row r="691" spans="1:18" x14ac:dyDescent="0.2">
      <c r="A691" s="2">
        <v>42781</v>
      </c>
      <c r="B691" t="s">
        <v>92</v>
      </c>
      <c r="C691" t="s">
        <v>50</v>
      </c>
      <c r="D691" t="s">
        <v>124</v>
      </c>
      <c r="E691" t="s">
        <v>26</v>
      </c>
      <c r="F691" t="s">
        <v>93</v>
      </c>
      <c r="G691">
        <v>2</v>
      </c>
      <c r="H691">
        <v>27.103999999999999</v>
      </c>
      <c r="I691">
        <v>21.861999999999998</v>
      </c>
      <c r="J691">
        <v>30.102</v>
      </c>
      <c r="K691">
        <v>1469.1579999999999</v>
      </c>
      <c r="L691">
        <v>1155.3340000000001</v>
      </c>
      <c r="M691">
        <v>1358.6279999999999</v>
      </c>
      <c r="N691">
        <v>54.204471664698936</v>
      </c>
      <c r="O691">
        <v>52.846674595188006</v>
      </c>
      <c r="P691">
        <v>45.134143910703607</v>
      </c>
      <c r="Q691">
        <v>50.728430056863516</v>
      </c>
      <c r="R691">
        <v>1327.7066666666667</v>
      </c>
    </row>
    <row r="692" spans="1:18" x14ac:dyDescent="0.2">
      <c r="A692" s="2">
        <v>42781</v>
      </c>
      <c r="B692" t="s">
        <v>92</v>
      </c>
      <c r="C692" t="s">
        <v>50</v>
      </c>
      <c r="D692" t="s">
        <v>124</v>
      </c>
      <c r="E692" t="s">
        <v>26</v>
      </c>
      <c r="F692" t="s">
        <v>93</v>
      </c>
      <c r="G692">
        <v>3</v>
      </c>
      <c r="H692">
        <v>30.068000000000001</v>
      </c>
      <c r="I692">
        <v>24.888000000000002</v>
      </c>
      <c r="J692">
        <v>27.32</v>
      </c>
      <c r="K692">
        <v>1205.6579999999999</v>
      </c>
      <c r="L692">
        <v>985.45500000000004</v>
      </c>
      <c r="M692">
        <v>1206.6289999999999</v>
      </c>
      <c r="N692">
        <v>40.097711853132893</v>
      </c>
      <c r="O692">
        <v>39.595588235294116</v>
      </c>
      <c r="P692">
        <v>44.166508052708636</v>
      </c>
      <c r="Q692">
        <v>41.286602713711879</v>
      </c>
      <c r="R692">
        <v>1132.5806666666665</v>
      </c>
    </row>
    <row r="693" spans="1:18" x14ac:dyDescent="0.2">
      <c r="A693" s="2">
        <v>42781</v>
      </c>
      <c r="B693" t="s">
        <v>92</v>
      </c>
      <c r="C693" t="s">
        <v>50</v>
      </c>
      <c r="D693" t="s">
        <v>124</v>
      </c>
      <c r="E693" t="s">
        <v>26</v>
      </c>
      <c r="F693" t="s">
        <v>96</v>
      </c>
      <c r="G693">
        <v>1</v>
      </c>
      <c r="H693">
        <v>3.1139999999999999</v>
      </c>
      <c r="I693">
        <v>3.032</v>
      </c>
      <c r="J693">
        <v>2.72</v>
      </c>
      <c r="K693">
        <v>101.07599999999999</v>
      </c>
      <c r="L693">
        <v>98.962999999999994</v>
      </c>
      <c r="M693">
        <v>90.68</v>
      </c>
      <c r="N693">
        <v>32.458574181117534</v>
      </c>
      <c r="O693">
        <v>32.639511873350919</v>
      </c>
      <c r="P693">
        <v>33.338235294117645</v>
      </c>
      <c r="Q693">
        <v>32.812107116195364</v>
      </c>
      <c r="R693">
        <v>96.906333333333336</v>
      </c>
    </row>
    <row r="694" spans="1:18" x14ac:dyDescent="0.2">
      <c r="A694" s="2">
        <v>42781</v>
      </c>
      <c r="B694" t="s">
        <v>92</v>
      </c>
      <c r="C694" t="s">
        <v>50</v>
      </c>
      <c r="D694" t="s">
        <v>124</v>
      </c>
      <c r="E694" t="s">
        <v>26</v>
      </c>
      <c r="F694" t="s">
        <v>96</v>
      </c>
      <c r="G694">
        <v>2</v>
      </c>
      <c r="H694">
        <v>2.3460000000000001</v>
      </c>
      <c r="I694">
        <v>1.9419999999999999</v>
      </c>
      <c r="J694">
        <v>2.206</v>
      </c>
      <c r="K694">
        <v>73.543999999999997</v>
      </c>
      <c r="L694">
        <v>67.174999999999997</v>
      </c>
      <c r="M694">
        <v>73.171999999999997</v>
      </c>
      <c r="N694">
        <v>31.34867860187553</v>
      </c>
      <c r="O694">
        <v>34.590628218331616</v>
      </c>
      <c r="P694">
        <v>33.169537624660016</v>
      </c>
      <c r="Q694">
        <v>33.036281481622389</v>
      </c>
      <c r="R694">
        <v>71.296999999999997</v>
      </c>
    </row>
    <row r="695" spans="1:18" x14ac:dyDescent="0.2">
      <c r="A695" s="2">
        <v>42781</v>
      </c>
      <c r="B695" t="s">
        <v>92</v>
      </c>
      <c r="C695" t="s">
        <v>50</v>
      </c>
      <c r="D695" t="s">
        <v>124</v>
      </c>
      <c r="E695" t="s">
        <v>26</v>
      </c>
      <c r="F695" t="s">
        <v>101</v>
      </c>
      <c r="G695">
        <v>1</v>
      </c>
      <c r="H695">
        <v>3.8519999999999999</v>
      </c>
      <c r="I695">
        <v>3.984</v>
      </c>
      <c r="J695">
        <v>3.3140000000000001</v>
      </c>
      <c r="K695">
        <v>322.16399999999999</v>
      </c>
      <c r="L695">
        <v>349.66800000000001</v>
      </c>
      <c r="M695">
        <v>289.09100000000001</v>
      </c>
      <c r="N695">
        <v>83.635514018691595</v>
      </c>
      <c r="O695">
        <v>87.768072289156635</v>
      </c>
      <c r="P695">
        <v>87.23325286662643</v>
      </c>
      <c r="Q695">
        <v>86.212279724824882</v>
      </c>
      <c r="R695">
        <v>320.30766666666665</v>
      </c>
    </row>
    <row r="696" spans="1:18" x14ac:dyDescent="0.2">
      <c r="A696" s="2">
        <v>42781</v>
      </c>
      <c r="B696" t="s">
        <v>92</v>
      </c>
      <c r="C696" t="s">
        <v>50</v>
      </c>
      <c r="D696" t="s">
        <v>124</v>
      </c>
      <c r="E696" t="s">
        <v>26</v>
      </c>
      <c r="F696" t="s">
        <v>101</v>
      </c>
      <c r="G696">
        <v>2</v>
      </c>
      <c r="H696">
        <v>2.496</v>
      </c>
      <c r="I696">
        <v>2.7080000000000002</v>
      </c>
      <c r="J696">
        <v>2.1360000000000001</v>
      </c>
      <c r="K696">
        <v>191.642</v>
      </c>
      <c r="L696">
        <v>194.24100000000001</v>
      </c>
      <c r="M696">
        <v>150.48599999999999</v>
      </c>
      <c r="N696">
        <v>76.779647435897431</v>
      </c>
      <c r="O696">
        <v>71.728581979320538</v>
      </c>
      <c r="P696">
        <v>70.452247191011224</v>
      </c>
      <c r="Q696">
        <v>72.986825535409722</v>
      </c>
      <c r="R696">
        <v>178.78966666666668</v>
      </c>
    </row>
    <row r="697" spans="1:18" x14ac:dyDescent="0.2">
      <c r="A697" s="2">
        <v>42781</v>
      </c>
      <c r="B697" t="s">
        <v>92</v>
      </c>
      <c r="C697" t="s">
        <v>50</v>
      </c>
      <c r="D697" t="s">
        <v>124</v>
      </c>
      <c r="E697" t="s">
        <v>26</v>
      </c>
      <c r="F697" t="s">
        <v>94</v>
      </c>
      <c r="G697">
        <v>1</v>
      </c>
      <c r="H697">
        <v>7.59</v>
      </c>
      <c r="I697">
        <v>6.2039999999999997</v>
      </c>
      <c r="J697">
        <v>6.7080000000000002</v>
      </c>
      <c r="K697">
        <v>475.56299999999999</v>
      </c>
      <c r="L697">
        <v>359.15</v>
      </c>
      <c r="M697">
        <v>399.67700000000002</v>
      </c>
      <c r="N697">
        <v>62.656521739130433</v>
      </c>
      <c r="O697">
        <v>57.890070921985817</v>
      </c>
      <c r="P697">
        <v>59.582140727489566</v>
      </c>
      <c r="Q697">
        <v>60.04291112953527</v>
      </c>
      <c r="R697">
        <v>411.46333333333331</v>
      </c>
    </row>
    <row r="698" spans="1:18" x14ac:dyDescent="0.2">
      <c r="A698" s="2">
        <v>42781</v>
      </c>
      <c r="B698" t="s">
        <v>92</v>
      </c>
      <c r="C698" t="s">
        <v>50</v>
      </c>
      <c r="D698" t="s">
        <v>124</v>
      </c>
      <c r="E698" t="s">
        <v>26</v>
      </c>
      <c r="F698" t="s">
        <v>94</v>
      </c>
      <c r="G698">
        <v>2</v>
      </c>
      <c r="H698">
        <v>9.6440000000000001</v>
      </c>
      <c r="I698">
        <v>10.44</v>
      </c>
      <c r="J698">
        <v>7.7619999999999996</v>
      </c>
      <c r="K698">
        <v>440.34800000000001</v>
      </c>
      <c r="L698">
        <v>485.416</v>
      </c>
      <c r="M698">
        <v>347.04</v>
      </c>
      <c r="N698">
        <v>45.660306926586479</v>
      </c>
      <c r="O698">
        <v>46.495785440613027</v>
      </c>
      <c r="P698">
        <v>44.710126256119565</v>
      </c>
      <c r="Q698">
        <v>45.622072874439688</v>
      </c>
      <c r="R698">
        <v>424.26800000000003</v>
      </c>
    </row>
    <row r="699" spans="1:18" x14ac:dyDescent="0.2">
      <c r="A699" s="2">
        <v>42781</v>
      </c>
      <c r="B699" t="s">
        <v>92</v>
      </c>
      <c r="C699" t="s">
        <v>50</v>
      </c>
      <c r="D699" t="s">
        <v>124</v>
      </c>
      <c r="E699" t="s">
        <v>26</v>
      </c>
      <c r="F699" t="s">
        <v>94</v>
      </c>
      <c r="G699">
        <v>3</v>
      </c>
      <c r="H699">
        <v>13.103999999999999</v>
      </c>
      <c r="I699">
        <v>9.99</v>
      </c>
      <c r="J699">
        <v>8.9659999999999993</v>
      </c>
      <c r="K699">
        <v>633.98800000000006</v>
      </c>
      <c r="L699">
        <v>517.57500000000005</v>
      </c>
      <c r="M699">
        <v>374.14400000000001</v>
      </c>
      <c r="N699">
        <v>48.38125763125764</v>
      </c>
      <c r="O699">
        <v>51.809309309309313</v>
      </c>
      <c r="P699">
        <v>41.72919919696632</v>
      </c>
      <c r="Q699">
        <v>47.306588712511086</v>
      </c>
      <c r="R699">
        <v>508.56900000000002</v>
      </c>
    </row>
    <row r="700" spans="1:18" x14ac:dyDescent="0.2">
      <c r="A700" s="2">
        <v>42781</v>
      </c>
      <c r="B700" t="s">
        <v>92</v>
      </c>
      <c r="C700" t="s">
        <v>50</v>
      </c>
      <c r="D700" t="s">
        <v>124</v>
      </c>
      <c r="E700" t="s">
        <v>26</v>
      </c>
      <c r="F700" t="s">
        <v>95</v>
      </c>
      <c r="G700">
        <v>1</v>
      </c>
      <c r="H700">
        <v>8.8119999999999994</v>
      </c>
      <c r="I700">
        <v>7.4980000000000002</v>
      </c>
      <c r="J700">
        <v>9.2360000000000007</v>
      </c>
      <c r="K700">
        <v>688.71100000000001</v>
      </c>
      <c r="L700">
        <v>542.67999999999995</v>
      </c>
      <c r="M700">
        <v>734.17899999999997</v>
      </c>
      <c r="N700">
        <v>78.156037221970053</v>
      </c>
      <c r="O700">
        <v>72.376633769005053</v>
      </c>
      <c r="P700">
        <v>79.491013425725413</v>
      </c>
      <c r="Q700">
        <v>76.674561472233506</v>
      </c>
      <c r="R700">
        <v>655.19000000000005</v>
      </c>
    </row>
    <row r="701" spans="1:18" x14ac:dyDescent="0.2">
      <c r="A701" s="2">
        <v>42781</v>
      </c>
      <c r="B701" t="s">
        <v>92</v>
      </c>
      <c r="C701" t="s">
        <v>50</v>
      </c>
      <c r="D701" t="s">
        <v>125</v>
      </c>
      <c r="E701" t="s">
        <v>22</v>
      </c>
      <c r="F701" t="s">
        <v>96</v>
      </c>
      <c r="G701">
        <v>1</v>
      </c>
      <c r="H701">
        <v>0.75600000000000001</v>
      </c>
      <c r="I701">
        <v>0.84199999999999997</v>
      </c>
      <c r="J701">
        <v>0.622</v>
      </c>
      <c r="K701">
        <v>32.302</v>
      </c>
      <c r="L701">
        <v>34.33</v>
      </c>
      <c r="M701">
        <v>24.876000000000001</v>
      </c>
      <c r="N701">
        <v>42.727513227513228</v>
      </c>
      <c r="O701">
        <v>40.771971496437054</v>
      </c>
      <c r="P701">
        <v>39.9935691318328</v>
      </c>
      <c r="Q701">
        <v>41.164351285261027</v>
      </c>
      <c r="R701">
        <v>30.50266666666667</v>
      </c>
    </row>
    <row r="702" spans="1:18" x14ac:dyDescent="0.2">
      <c r="A702" s="2">
        <v>42781</v>
      </c>
      <c r="B702" t="s">
        <v>92</v>
      </c>
      <c r="C702" t="s">
        <v>50</v>
      </c>
      <c r="D702" t="s">
        <v>125</v>
      </c>
      <c r="E702" t="s">
        <v>22</v>
      </c>
      <c r="F702" t="s">
        <v>96</v>
      </c>
      <c r="G702">
        <v>2</v>
      </c>
      <c r="H702">
        <v>1.1559999999999999</v>
      </c>
      <c r="I702">
        <v>1.008</v>
      </c>
      <c r="J702">
        <v>1.08</v>
      </c>
      <c r="K702">
        <v>52.009</v>
      </c>
      <c r="L702">
        <v>43.526000000000003</v>
      </c>
      <c r="M702">
        <v>36.386000000000003</v>
      </c>
      <c r="N702">
        <v>44.990484429065745</v>
      </c>
      <c r="O702">
        <v>43.180555555555557</v>
      </c>
      <c r="P702">
        <v>33.690740740740743</v>
      </c>
      <c r="Q702">
        <v>40.620593575120687</v>
      </c>
      <c r="R702">
        <v>43.973666666666666</v>
      </c>
    </row>
    <row r="703" spans="1:18" x14ac:dyDescent="0.2">
      <c r="A703" s="2">
        <v>42781</v>
      </c>
      <c r="B703" t="s">
        <v>92</v>
      </c>
      <c r="C703" t="s">
        <v>50</v>
      </c>
      <c r="D703" t="s">
        <v>125</v>
      </c>
      <c r="E703" t="s">
        <v>22</v>
      </c>
      <c r="F703" t="s">
        <v>96</v>
      </c>
      <c r="G703">
        <v>3</v>
      </c>
      <c r="H703">
        <v>2.5819999999999999</v>
      </c>
      <c r="I703">
        <v>1.966</v>
      </c>
      <c r="J703">
        <v>1.3260000000000001</v>
      </c>
      <c r="K703">
        <v>91.022999999999996</v>
      </c>
      <c r="L703">
        <v>60.863</v>
      </c>
      <c r="M703">
        <v>50.637999999999998</v>
      </c>
      <c r="N703">
        <v>35.252904725019363</v>
      </c>
      <c r="O703">
        <v>30.957782299084435</v>
      </c>
      <c r="P703">
        <v>38.188536953242831</v>
      </c>
      <c r="Q703">
        <v>34.799741325782215</v>
      </c>
      <c r="R703">
        <v>67.507999999999996</v>
      </c>
    </row>
    <row r="704" spans="1:18" x14ac:dyDescent="0.2">
      <c r="A704" s="2">
        <v>42781</v>
      </c>
      <c r="B704" t="s">
        <v>92</v>
      </c>
      <c r="C704" t="s">
        <v>50</v>
      </c>
      <c r="D704" t="s">
        <v>125</v>
      </c>
      <c r="E704" t="s">
        <v>22</v>
      </c>
      <c r="F704" t="s">
        <v>93</v>
      </c>
      <c r="G704">
        <v>1</v>
      </c>
      <c r="H704">
        <v>37.908000000000001</v>
      </c>
      <c r="I704">
        <v>38.628</v>
      </c>
      <c r="J704">
        <v>38.738</v>
      </c>
      <c r="K704">
        <v>1257.038</v>
      </c>
      <c r="L704">
        <v>1317.1869999999999</v>
      </c>
      <c r="M704">
        <v>1259.066</v>
      </c>
      <c r="N704">
        <v>33.160230030600403</v>
      </c>
      <c r="O704">
        <v>34.099280314797554</v>
      </c>
      <c r="P704">
        <v>32.50209097010687</v>
      </c>
      <c r="Q704">
        <v>33.253867105168275</v>
      </c>
      <c r="R704">
        <v>1277.7636666666667</v>
      </c>
    </row>
    <row r="705" spans="1:18" x14ac:dyDescent="0.2">
      <c r="A705" s="2">
        <v>42781</v>
      </c>
      <c r="B705" t="s">
        <v>92</v>
      </c>
      <c r="C705" t="s">
        <v>50</v>
      </c>
      <c r="D705" t="s">
        <v>125</v>
      </c>
      <c r="E705" t="s">
        <v>22</v>
      </c>
      <c r="F705" t="s">
        <v>93</v>
      </c>
      <c r="G705">
        <v>2</v>
      </c>
      <c r="H705">
        <v>30.42</v>
      </c>
      <c r="I705">
        <v>21.96</v>
      </c>
      <c r="J705">
        <v>23.262</v>
      </c>
      <c r="K705">
        <v>1054.972</v>
      </c>
      <c r="L705">
        <v>785.50300000000004</v>
      </c>
      <c r="M705">
        <v>861.58799999999997</v>
      </c>
      <c r="N705">
        <v>34.68021038790269</v>
      </c>
      <c r="O705">
        <v>35.769717668488163</v>
      </c>
      <c r="P705">
        <v>37.038431777147274</v>
      </c>
      <c r="Q705">
        <v>35.829453277846049</v>
      </c>
      <c r="R705">
        <v>900.6876666666667</v>
      </c>
    </row>
    <row r="706" spans="1:18" x14ac:dyDescent="0.2">
      <c r="A706" s="2">
        <v>42781</v>
      </c>
      <c r="B706" t="s">
        <v>92</v>
      </c>
      <c r="C706" t="s">
        <v>50</v>
      </c>
      <c r="D706" t="s">
        <v>125</v>
      </c>
      <c r="E706" t="s">
        <v>22</v>
      </c>
      <c r="F706" t="s">
        <v>93</v>
      </c>
      <c r="G706">
        <v>3</v>
      </c>
      <c r="H706">
        <v>33.322000000000003</v>
      </c>
      <c r="I706">
        <v>23.626000000000001</v>
      </c>
      <c r="J706">
        <v>22.468</v>
      </c>
      <c r="K706">
        <v>1370.8520000000001</v>
      </c>
      <c r="L706">
        <v>1085.932</v>
      </c>
      <c r="M706">
        <v>103.56100000000001</v>
      </c>
      <c r="N706">
        <v>41.139547446131687</v>
      </c>
      <c r="O706">
        <v>45.963430119360027</v>
      </c>
      <c r="P706">
        <v>4.6092665123731535</v>
      </c>
      <c r="Q706">
        <v>30.570748025954956</v>
      </c>
      <c r="R706">
        <v>853.44833333333338</v>
      </c>
    </row>
    <row r="707" spans="1:18" x14ac:dyDescent="0.2">
      <c r="A707" s="2">
        <v>42781</v>
      </c>
      <c r="B707" t="s">
        <v>92</v>
      </c>
      <c r="C707" t="s">
        <v>50</v>
      </c>
      <c r="D707" t="s">
        <v>125</v>
      </c>
      <c r="E707" t="s">
        <v>22</v>
      </c>
      <c r="F707" t="s">
        <v>94</v>
      </c>
      <c r="G707">
        <v>1</v>
      </c>
      <c r="H707">
        <v>3.5539999999999998</v>
      </c>
      <c r="I707">
        <v>2.544</v>
      </c>
      <c r="J707">
        <v>3.9380000000000002</v>
      </c>
      <c r="K707">
        <v>209.83500000000001</v>
      </c>
      <c r="L707">
        <v>135.60599999999999</v>
      </c>
      <c r="M707">
        <v>201.43799999999999</v>
      </c>
      <c r="N707">
        <v>59.041924592009011</v>
      </c>
      <c r="O707">
        <v>53.304245283018865</v>
      </c>
      <c r="P707">
        <v>51.152361604875566</v>
      </c>
      <c r="Q707">
        <v>54.499510493301138</v>
      </c>
      <c r="R707">
        <v>182.29300000000001</v>
      </c>
    </row>
    <row r="708" spans="1:18" x14ac:dyDescent="0.2">
      <c r="A708" s="2">
        <v>42781</v>
      </c>
      <c r="B708" t="s">
        <v>92</v>
      </c>
      <c r="C708" t="s">
        <v>50</v>
      </c>
      <c r="D708" t="s">
        <v>125</v>
      </c>
      <c r="E708" t="s">
        <v>22</v>
      </c>
      <c r="F708" t="s">
        <v>94</v>
      </c>
      <c r="G708">
        <v>2</v>
      </c>
      <c r="H708">
        <v>4.4359999999999999</v>
      </c>
      <c r="I708">
        <v>5.6520000000000001</v>
      </c>
      <c r="J708">
        <v>2.0339999999999998</v>
      </c>
      <c r="K708">
        <v>243.65100000000001</v>
      </c>
      <c r="L708">
        <v>306.541</v>
      </c>
      <c r="M708">
        <v>123.35299999999999</v>
      </c>
      <c r="N708">
        <v>54.92583408476105</v>
      </c>
      <c r="O708">
        <v>54.235845718329792</v>
      </c>
      <c r="P708">
        <v>60.645526057030487</v>
      </c>
      <c r="Q708">
        <v>56.602401953373771</v>
      </c>
      <c r="R708">
        <v>224.51499999999999</v>
      </c>
    </row>
    <row r="709" spans="1:18" x14ac:dyDescent="0.2">
      <c r="A709" s="2">
        <v>42781</v>
      </c>
      <c r="B709" t="s">
        <v>92</v>
      </c>
      <c r="C709" t="s">
        <v>50</v>
      </c>
      <c r="D709" t="s">
        <v>125</v>
      </c>
      <c r="E709" t="s">
        <v>22</v>
      </c>
      <c r="F709" t="s">
        <v>94</v>
      </c>
      <c r="G709">
        <v>3</v>
      </c>
      <c r="H709">
        <v>3.3780000000000001</v>
      </c>
      <c r="I709">
        <v>3.5779999999999998</v>
      </c>
      <c r="J709">
        <v>2.8460000000000001</v>
      </c>
      <c r="K709">
        <v>226.571</v>
      </c>
      <c r="L709">
        <v>228.571</v>
      </c>
      <c r="M709">
        <v>220.745</v>
      </c>
      <c r="N709">
        <v>67.072528123149795</v>
      </c>
      <c r="O709">
        <v>63.882336500838463</v>
      </c>
      <c r="P709">
        <v>77.563246661981722</v>
      </c>
      <c r="Q709">
        <v>69.506037095323336</v>
      </c>
      <c r="R709">
        <v>225.29566666666665</v>
      </c>
    </row>
    <row r="710" spans="1:18" x14ac:dyDescent="0.2">
      <c r="A710" s="2">
        <v>42781</v>
      </c>
      <c r="B710" t="s">
        <v>92</v>
      </c>
      <c r="C710" t="s">
        <v>50</v>
      </c>
      <c r="D710" t="s">
        <v>125</v>
      </c>
      <c r="E710" t="s">
        <v>22</v>
      </c>
      <c r="F710" t="s">
        <v>101</v>
      </c>
      <c r="G710">
        <v>1</v>
      </c>
      <c r="H710">
        <v>1.1579999999999999</v>
      </c>
      <c r="I710">
        <v>1.06</v>
      </c>
      <c r="J710">
        <v>1.1299999999999999</v>
      </c>
      <c r="K710">
        <v>72.087000000000003</v>
      </c>
      <c r="L710">
        <v>69.831000000000003</v>
      </c>
      <c r="M710">
        <v>76.171000000000006</v>
      </c>
      <c r="N710">
        <v>62.251295336787571</v>
      </c>
      <c r="O710">
        <v>65.878301886792457</v>
      </c>
      <c r="P710">
        <v>67.407964601769919</v>
      </c>
      <c r="Q710">
        <v>65.179187275116647</v>
      </c>
      <c r="R710">
        <v>72.696333333333328</v>
      </c>
    </row>
    <row r="711" spans="1:18" x14ac:dyDescent="0.2">
      <c r="A711" s="2">
        <v>42781</v>
      </c>
      <c r="B711" t="s">
        <v>92</v>
      </c>
      <c r="C711" t="s">
        <v>50</v>
      </c>
      <c r="D711" t="s">
        <v>125</v>
      </c>
      <c r="E711" t="s">
        <v>22</v>
      </c>
      <c r="F711" t="s">
        <v>101</v>
      </c>
      <c r="G711">
        <v>2</v>
      </c>
      <c r="H711">
        <v>0.91400000000000003</v>
      </c>
      <c r="I711">
        <v>1.02</v>
      </c>
      <c r="J711">
        <v>0.85799999999999998</v>
      </c>
      <c r="K711">
        <v>88.367000000000004</v>
      </c>
      <c r="L711">
        <v>59.234999999999999</v>
      </c>
      <c r="M711">
        <v>59.548999999999999</v>
      </c>
      <c r="N711">
        <v>96.681619256017512</v>
      </c>
      <c r="O711">
        <v>58.073529411764703</v>
      </c>
      <c r="P711">
        <v>69.404428904428912</v>
      </c>
      <c r="Q711">
        <v>74.71985919073704</v>
      </c>
      <c r="R711">
        <v>69.050333333333342</v>
      </c>
    </row>
    <row r="712" spans="1:18" x14ac:dyDescent="0.2">
      <c r="A712" s="2">
        <v>42781</v>
      </c>
      <c r="B712" t="s">
        <v>92</v>
      </c>
      <c r="C712" t="s">
        <v>50</v>
      </c>
      <c r="D712" t="s">
        <v>126</v>
      </c>
      <c r="E712" t="s">
        <v>17</v>
      </c>
      <c r="F712" t="s">
        <v>96</v>
      </c>
      <c r="G712">
        <v>1</v>
      </c>
      <c r="H712">
        <v>1.982</v>
      </c>
      <c r="I712">
        <v>1.028</v>
      </c>
      <c r="J712">
        <v>1.69</v>
      </c>
      <c r="K712">
        <v>83.710999999999999</v>
      </c>
      <c r="L712">
        <v>53.436999999999998</v>
      </c>
      <c r="M712">
        <v>66.174999999999997</v>
      </c>
      <c r="N712">
        <v>42.235620585267405</v>
      </c>
      <c r="O712">
        <v>51.981517509727624</v>
      </c>
      <c r="P712">
        <v>39.15680473372781</v>
      </c>
      <c r="Q712">
        <v>44.457980942907604</v>
      </c>
      <c r="R712">
        <v>67.774333333333331</v>
      </c>
    </row>
    <row r="713" spans="1:18" x14ac:dyDescent="0.2">
      <c r="A713" s="2">
        <v>42781</v>
      </c>
      <c r="B713" t="s">
        <v>92</v>
      </c>
      <c r="C713" t="s">
        <v>50</v>
      </c>
      <c r="D713" t="s">
        <v>126</v>
      </c>
      <c r="E713" t="s">
        <v>17</v>
      </c>
      <c r="F713" t="s">
        <v>96</v>
      </c>
      <c r="G713">
        <v>2</v>
      </c>
      <c r="H713">
        <v>0.71799999999999997</v>
      </c>
      <c r="I713">
        <v>0.72</v>
      </c>
      <c r="J713">
        <v>0.67600000000000005</v>
      </c>
      <c r="K713">
        <v>33.786999999999999</v>
      </c>
      <c r="L713">
        <v>31.417000000000002</v>
      </c>
      <c r="M713">
        <v>28.446000000000002</v>
      </c>
      <c r="N713">
        <v>47.057103064066851</v>
      </c>
      <c r="O713">
        <v>43.634722222222223</v>
      </c>
      <c r="P713">
        <v>42.07988165680473</v>
      </c>
      <c r="Q713">
        <v>44.257235647697939</v>
      </c>
      <c r="R713">
        <v>31.216666666666669</v>
      </c>
    </row>
    <row r="714" spans="1:18" x14ac:dyDescent="0.2">
      <c r="A714" s="2">
        <v>42781</v>
      </c>
      <c r="B714" t="s">
        <v>92</v>
      </c>
      <c r="C714" t="s">
        <v>50</v>
      </c>
      <c r="D714" t="s">
        <v>126</v>
      </c>
      <c r="E714" t="s">
        <v>17</v>
      </c>
      <c r="F714" t="s">
        <v>96</v>
      </c>
      <c r="G714">
        <v>3</v>
      </c>
      <c r="H714">
        <v>0.68799999999999994</v>
      </c>
      <c r="I714">
        <v>0.92800000000000005</v>
      </c>
      <c r="J714">
        <v>0.80200000000000005</v>
      </c>
      <c r="K714">
        <v>29.902999999999999</v>
      </c>
      <c r="L714">
        <v>34.301000000000002</v>
      </c>
      <c r="M714">
        <v>30.646000000000001</v>
      </c>
      <c r="N714">
        <v>43.463662790697676</v>
      </c>
      <c r="O714">
        <v>36.962284482758619</v>
      </c>
      <c r="P714">
        <v>38.211970074812967</v>
      </c>
      <c r="Q714">
        <v>39.54597244942309</v>
      </c>
      <c r="R714">
        <v>31.616666666666671</v>
      </c>
    </row>
    <row r="715" spans="1:18" x14ac:dyDescent="0.2">
      <c r="A715" s="2">
        <v>42781</v>
      </c>
      <c r="B715" t="s">
        <v>92</v>
      </c>
      <c r="C715" t="s">
        <v>50</v>
      </c>
      <c r="D715" t="s">
        <v>126</v>
      </c>
      <c r="E715" t="s">
        <v>17</v>
      </c>
      <c r="F715" t="s">
        <v>93</v>
      </c>
      <c r="G715">
        <v>1</v>
      </c>
      <c r="H715">
        <v>19.846</v>
      </c>
      <c r="I715">
        <v>25.39</v>
      </c>
      <c r="J715">
        <v>21.222000000000001</v>
      </c>
      <c r="K715">
        <v>787.50199999999995</v>
      </c>
      <c r="L715">
        <v>919.62300000000005</v>
      </c>
      <c r="M715">
        <v>801.86800000000005</v>
      </c>
      <c r="N715">
        <v>39.680640935201048</v>
      </c>
      <c r="O715">
        <v>36.219889720362346</v>
      </c>
      <c r="P715">
        <v>37.784751672792389</v>
      </c>
      <c r="Q715">
        <v>37.895094109451925</v>
      </c>
      <c r="R715">
        <v>836.33100000000002</v>
      </c>
    </row>
    <row r="716" spans="1:18" x14ac:dyDescent="0.2">
      <c r="A716" s="2">
        <v>42781</v>
      </c>
      <c r="B716" t="s">
        <v>92</v>
      </c>
      <c r="C716" t="s">
        <v>50</v>
      </c>
      <c r="D716" t="s">
        <v>126</v>
      </c>
      <c r="E716" t="s">
        <v>17</v>
      </c>
      <c r="F716" t="s">
        <v>93</v>
      </c>
      <c r="G716">
        <v>2</v>
      </c>
      <c r="H716">
        <v>18.936</v>
      </c>
      <c r="I716">
        <v>20.774000000000001</v>
      </c>
      <c r="J716">
        <v>18.056000000000001</v>
      </c>
      <c r="K716">
        <v>876.29700000000003</v>
      </c>
      <c r="L716">
        <v>939.101</v>
      </c>
      <c r="M716">
        <v>740.548</v>
      </c>
      <c r="N716">
        <v>46.276774397972119</v>
      </c>
      <c r="O716">
        <v>45.205593530374507</v>
      </c>
      <c r="P716">
        <v>41.013956579530351</v>
      </c>
      <c r="Q716">
        <v>44.165441502625661</v>
      </c>
      <c r="R716">
        <v>851.98199999999997</v>
      </c>
    </row>
    <row r="717" spans="1:18" x14ac:dyDescent="0.2">
      <c r="A717" s="2">
        <v>42781</v>
      </c>
      <c r="B717" t="s">
        <v>92</v>
      </c>
      <c r="C717" t="s">
        <v>50</v>
      </c>
      <c r="D717" t="s">
        <v>126</v>
      </c>
      <c r="E717" t="s">
        <v>17</v>
      </c>
      <c r="F717" t="s">
        <v>93</v>
      </c>
      <c r="G717">
        <v>3</v>
      </c>
      <c r="H717">
        <v>20.48</v>
      </c>
      <c r="I717">
        <v>17.286000000000001</v>
      </c>
      <c r="J717">
        <v>15.398</v>
      </c>
      <c r="K717">
        <v>862.44500000000005</v>
      </c>
      <c r="L717">
        <v>668.91800000000001</v>
      </c>
      <c r="M717">
        <v>537.93899999999996</v>
      </c>
      <c r="N717">
        <v>42.111572265625</v>
      </c>
      <c r="O717">
        <v>38.697095915769985</v>
      </c>
      <c r="P717">
        <v>34.935640992336666</v>
      </c>
      <c r="Q717">
        <v>38.581436391243876</v>
      </c>
      <c r="R717">
        <v>689.76733333333334</v>
      </c>
    </row>
    <row r="718" spans="1:18" x14ac:dyDescent="0.2">
      <c r="A718" s="2">
        <v>42781</v>
      </c>
      <c r="B718" t="s">
        <v>92</v>
      </c>
      <c r="C718" t="s">
        <v>50</v>
      </c>
      <c r="D718" t="s">
        <v>126</v>
      </c>
      <c r="E718" t="s">
        <v>17</v>
      </c>
      <c r="F718" t="s">
        <v>94</v>
      </c>
      <c r="G718">
        <v>1</v>
      </c>
      <c r="H718">
        <v>5.5759999999999996</v>
      </c>
      <c r="I718">
        <v>7.3780000000000001</v>
      </c>
      <c r="J718">
        <v>3.4780000000000002</v>
      </c>
      <c r="K718">
        <v>361.23500000000001</v>
      </c>
      <c r="L718">
        <v>350.49599999999998</v>
      </c>
      <c r="M718">
        <v>212.77699999999999</v>
      </c>
      <c r="N718">
        <v>64.783895265423254</v>
      </c>
      <c r="O718">
        <v>47.50555706153429</v>
      </c>
      <c r="P718">
        <v>61.177975848188609</v>
      </c>
      <c r="Q718">
        <v>57.822476058382051</v>
      </c>
      <c r="R718">
        <v>308.16933333333333</v>
      </c>
    </row>
    <row r="719" spans="1:18" x14ac:dyDescent="0.2">
      <c r="A719" s="2">
        <v>42781</v>
      </c>
      <c r="B719" t="s">
        <v>92</v>
      </c>
      <c r="C719" t="s">
        <v>50</v>
      </c>
      <c r="D719" t="s">
        <v>126</v>
      </c>
      <c r="E719" t="s">
        <v>17</v>
      </c>
      <c r="F719" t="s">
        <v>94</v>
      </c>
      <c r="G719">
        <v>2</v>
      </c>
      <c r="H719">
        <v>2.5680000000000001</v>
      </c>
      <c r="I719">
        <v>1.75</v>
      </c>
      <c r="J719">
        <v>2.6419999999999999</v>
      </c>
      <c r="K719">
        <v>140.404</v>
      </c>
      <c r="L719">
        <v>92.965000000000003</v>
      </c>
      <c r="M719">
        <v>149.68600000000001</v>
      </c>
      <c r="N719">
        <v>54.67445482866043</v>
      </c>
      <c r="O719">
        <v>53.122857142857143</v>
      </c>
      <c r="P719">
        <v>56.656320968962909</v>
      </c>
      <c r="Q719">
        <v>54.817877646826823</v>
      </c>
      <c r="R719">
        <v>127.685</v>
      </c>
    </row>
    <row r="720" spans="1:18" x14ac:dyDescent="0.2">
      <c r="A720" s="2">
        <v>42781</v>
      </c>
      <c r="B720" t="s">
        <v>92</v>
      </c>
      <c r="C720" t="s">
        <v>50</v>
      </c>
      <c r="D720" t="s">
        <v>126</v>
      </c>
      <c r="E720" t="s">
        <v>17</v>
      </c>
      <c r="F720" t="s">
        <v>94</v>
      </c>
      <c r="G720">
        <v>3</v>
      </c>
      <c r="H720">
        <v>3.3860000000000001</v>
      </c>
      <c r="I720">
        <v>3.6019999999999999</v>
      </c>
      <c r="J720">
        <v>3.1680000000000001</v>
      </c>
      <c r="K720">
        <v>224.22900000000001</v>
      </c>
      <c r="L720">
        <v>224.20099999999999</v>
      </c>
      <c r="M720">
        <v>204.12299999999999</v>
      </c>
      <c r="N720">
        <v>66.222386296515069</v>
      </c>
      <c r="O720">
        <v>62.243475846751807</v>
      </c>
      <c r="P720">
        <v>64.432765151515142</v>
      </c>
      <c r="Q720">
        <v>64.299542431593991</v>
      </c>
      <c r="R720">
        <v>217.51766666666666</v>
      </c>
    </row>
    <row r="721" spans="1:18" x14ac:dyDescent="0.2">
      <c r="A721" s="2">
        <v>42781</v>
      </c>
      <c r="B721" t="s">
        <v>92</v>
      </c>
      <c r="C721" t="s">
        <v>50</v>
      </c>
      <c r="D721" t="s">
        <v>126</v>
      </c>
      <c r="E721" t="s">
        <v>17</v>
      </c>
      <c r="F721" t="s">
        <v>101</v>
      </c>
      <c r="G721">
        <v>1</v>
      </c>
      <c r="H721">
        <v>3.1040000000000001</v>
      </c>
      <c r="I721">
        <v>2.758</v>
      </c>
      <c r="J721">
        <v>3.694</v>
      </c>
      <c r="K721">
        <v>180.61699999999999</v>
      </c>
      <c r="L721">
        <v>214.29</v>
      </c>
      <c r="M721">
        <v>234.483</v>
      </c>
      <c r="N721">
        <v>58.188466494845358</v>
      </c>
      <c r="O721">
        <v>77.69760696156635</v>
      </c>
      <c r="P721">
        <v>63.476719003789931</v>
      </c>
      <c r="Q721">
        <v>66.454264153400544</v>
      </c>
      <c r="R721">
        <v>209.79666666666665</v>
      </c>
    </row>
    <row r="722" spans="1:18" x14ac:dyDescent="0.2">
      <c r="A722" s="2">
        <v>42781</v>
      </c>
      <c r="B722" t="s">
        <v>92</v>
      </c>
      <c r="C722" t="s">
        <v>50</v>
      </c>
      <c r="D722" t="s">
        <v>126</v>
      </c>
      <c r="E722" t="s">
        <v>17</v>
      </c>
      <c r="F722" t="s">
        <v>101</v>
      </c>
      <c r="G722">
        <v>2</v>
      </c>
      <c r="H722">
        <v>3.72</v>
      </c>
      <c r="I722">
        <v>3.6480000000000001</v>
      </c>
      <c r="J722">
        <v>3.52</v>
      </c>
      <c r="K722">
        <v>261.70100000000002</v>
      </c>
      <c r="L722">
        <v>269.38400000000001</v>
      </c>
      <c r="M722">
        <v>227.2</v>
      </c>
      <c r="N722">
        <v>70.349731182795708</v>
      </c>
      <c r="O722">
        <v>73.844298245614041</v>
      </c>
      <c r="P722">
        <v>64.545454545454547</v>
      </c>
      <c r="Q722">
        <v>69.579827991288099</v>
      </c>
      <c r="R722">
        <v>252.76166666666668</v>
      </c>
    </row>
    <row r="723" spans="1:18" x14ac:dyDescent="0.2">
      <c r="A723" s="2">
        <v>42781</v>
      </c>
      <c r="B723" t="s">
        <v>92</v>
      </c>
      <c r="C723" t="s">
        <v>50</v>
      </c>
      <c r="D723" t="s">
        <v>126</v>
      </c>
      <c r="E723" t="s">
        <v>17</v>
      </c>
      <c r="F723" t="s">
        <v>101</v>
      </c>
      <c r="G723">
        <v>3</v>
      </c>
      <c r="H723">
        <v>2.75</v>
      </c>
      <c r="I723">
        <v>2.1059999999999999</v>
      </c>
      <c r="J723">
        <v>2.34</v>
      </c>
      <c r="K723">
        <v>181.446</v>
      </c>
      <c r="L723">
        <v>128.00899999999999</v>
      </c>
      <c r="M723">
        <v>175.16200000000001</v>
      </c>
      <c r="N723">
        <v>65.980363636363634</v>
      </c>
      <c r="O723">
        <v>60.783000949667617</v>
      </c>
      <c r="P723">
        <v>74.855555555555569</v>
      </c>
      <c r="Q723">
        <v>67.206306713862276</v>
      </c>
      <c r="R723">
        <v>161.53899999999999</v>
      </c>
    </row>
    <row r="724" spans="1:18" x14ac:dyDescent="0.2">
      <c r="A724" s="2">
        <v>42781</v>
      </c>
      <c r="B724" t="s">
        <v>92</v>
      </c>
      <c r="C724" t="s">
        <v>50</v>
      </c>
      <c r="D724" t="s">
        <v>127</v>
      </c>
      <c r="E724" t="s">
        <v>29</v>
      </c>
      <c r="F724" t="s">
        <v>93</v>
      </c>
      <c r="G724">
        <v>1</v>
      </c>
      <c r="H724">
        <v>35.228000000000002</v>
      </c>
      <c r="I724">
        <v>30.24</v>
      </c>
      <c r="J724">
        <v>39.874000000000002</v>
      </c>
      <c r="K724">
        <v>1692.873</v>
      </c>
      <c r="L724">
        <v>1445.11</v>
      </c>
      <c r="M724">
        <v>1736.3140000000001</v>
      </c>
      <c r="N724">
        <v>48.054757579198366</v>
      </c>
      <c r="O724">
        <v>47.788029100529101</v>
      </c>
      <c r="P724">
        <v>43.545016802929226</v>
      </c>
      <c r="Q724">
        <v>46.462601160885562</v>
      </c>
      <c r="R724">
        <v>1624.7656666666669</v>
      </c>
    </row>
    <row r="725" spans="1:18" x14ac:dyDescent="0.2">
      <c r="A725" s="2">
        <v>42781</v>
      </c>
      <c r="B725" t="s">
        <v>92</v>
      </c>
      <c r="C725" t="s">
        <v>50</v>
      </c>
      <c r="D725" t="s">
        <v>127</v>
      </c>
      <c r="E725" t="s">
        <v>29</v>
      </c>
      <c r="F725" t="s">
        <v>93</v>
      </c>
      <c r="G725">
        <v>2</v>
      </c>
      <c r="H725">
        <v>30.036000000000001</v>
      </c>
      <c r="I725">
        <v>28.318000000000001</v>
      </c>
      <c r="J725">
        <v>24.03</v>
      </c>
      <c r="K725">
        <v>1479.5540000000001</v>
      </c>
      <c r="L725">
        <v>1202.345</v>
      </c>
      <c r="M725">
        <v>1201.7449999999999</v>
      </c>
      <c r="N725">
        <v>49.259355440138499</v>
      </c>
      <c r="O725">
        <v>42.458683522847657</v>
      </c>
      <c r="P725">
        <v>50.010195588847267</v>
      </c>
      <c r="Q725">
        <v>47.242744850611139</v>
      </c>
      <c r="R725">
        <v>1294.548</v>
      </c>
    </row>
    <row r="726" spans="1:18" x14ac:dyDescent="0.2">
      <c r="A726" s="2">
        <v>42781</v>
      </c>
      <c r="B726" t="s">
        <v>92</v>
      </c>
      <c r="C726" t="s">
        <v>50</v>
      </c>
      <c r="D726" t="s">
        <v>127</v>
      </c>
      <c r="E726" t="s">
        <v>29</v>
      </c>
      <c r="F726" t="s">
        <v>93</v>
      </c>
      <c r="G726">
        <v>3</v>
      </c>
      <c r="H726">
        <v>34.841999999999999</v>
      </c>
      <c r="I726">
        <v>26.783999999999999</v>
      </c>
      <c r="J726">
        <v>23.622</v>
      </c>
      <c r="K726">
        <v>1524.08</v>
      </c>
      <c r="L726">
        <v>1206.886</v>
      </c>
      <c r="M726">
        <v>1153.277</v>
      </c>
      <c r="N726">
        <v>43.742609494288502</v>
      </c>
      <c r="O726">
        <v>45.059961170848268</v>
      </c>
      <c r="P726">
        <v>48.822157310981289</v>
      </c>
      <c r="Q726">
        <v>45.874909325372691</v>
      </c>
      <c r="R726">
        <v>1294.7476666666666</v>
      </c>
    </row>
    <row r="727" spans="1:18" x14ac:dyDescent="0.2">
      <c r="A727" s="2">
        <v>42781</v>
      </c>
      <c r="B727" t="s">
        <v>92</v>
      </c>
      <c r="C727" t="s">
        <v>50</v>
      </c>
      <c r="D727" t="s">
        <v>127</v>
      </c>
      <c r="E727" t="s">
        <v>29</v>
      </c>
      <c r="F727" t="s">
        <v>94</v>
      </c>
      <c r="G727">
        <v>1</v>
      </c>
      <c r="H727">
        <v>12.305999999999999</v>
      </c>
      <c r="I727">
        <v>17.37</v>
      </c>
      <c r="J727">
        <v>16.783999999999999</v>
      </c>
      <c r="K727">
        <v>554.96100000000001</v>
      </c>
      <c r="L727">
        <v>844.19500000000005</v>
      </c>
      <c r="M727">
        <v>865.92899999999997</v>
      </c>
      <c r="N727">
        <v>45.096782057532913</v>
      </c>
      <c r="O727">
        <v>48.600748416810596</v>
      </c>
      <c r="P727">
        <v>51.592528598665396</v>
      </c>
      <c r="Q727">
        <v>48.430019691002968</v>
      </c>
      <c r="R727">
        <v>755.02833333333331</v>
      </c>
    </row>
    <row r="728" spans="1:18" x14ac:dyDescent="0.2">
      <c r="A728" s="2">
        <v>42781</v>
      </c>
      <c r="B728" t="s">
        <v>92</v>
      </c>
      <c r="C728" t="s">
        <v>50</v>
      </c>
      <c r="D728" t="s">
        <v>127</v>
      </c>
      <c r="E728" t="s">
        <v>29</v>
      </c>
      <c r="F728" t="s">
        <v>94</v>
      </c>
      <c r="G728">
        <v>2</v>
      </c>
      <c r="H728">
        <v>17.707999999999998</v>
      </c>
      <c r="I728">
        <v>8.7080000000000002</v>
      </c>
      <c r="J728">
        <v>8.0120000000000005</v>
      </c>
      <c r="K728">
        <v>1004.991</v>
      </c>
      <c r="L728">
        <v>515.63300000000004</v>
      </c>
      <c r="M728">
        <v>429.72300000000001</v>
      </c>
      <c r="N728">
        <v>56.753501242376331</v>
      </c>
      <c r="O728">
        <v>59.213711529627929</v>
      </c>
      <c r="P728">
        <v>53.634922616075883</v>
      </c>
      <c r="Q728">
        <v>56.534045129360045</v>
      </c>
      <c r="R728">
        <v>650.1156666666667</v>
      </c>
    </row>
    <row r="729" spans="1:18" x14ac:dyDescent="0.2">
      <c r="A729" s="2">
        <v>42781</v>
      </c>
      <c r="B729" t="s">
        <v>92</v>
      </c>
      <c r="C729" t="s">
        <v>50</v>
      </c>
      <c r="D729" t="s">
        <v>127</v>
      </c>
      <c r="E729" t="s">
        <v>29</v>
      </c>
      <c r="F729" t="s">
        <v>94</v>
      </c>
      <c r="G729">
        <v>3</v>
      </c>
      <c r="H729">
        <v>8.08</v>
      </c>
      <c r="I729">
        <v>8.8960000000000008</v>
      </c>
      <c r="J729">
        <v>6.6840000000000002</v>
      </c>
      <c r="K729">
        <v>434.06400000000002</v>
      </c>
      <c r="L729">
        <v>492.67099999999999</v>
      </c>
      <c r="M729">
        <v>326.39100000000002</v>
      </c>
      <c r="N729">
        <v>53.720792079207925</v>
      </c>
      <c r="O729">
        <v>55.381182553956826</v>
      </c>
      <c r="P729">
        <v>48.831687612208263</v>
      </c>
      <c r="Q729">
        <v>52.644554081791007</v>
      </c>
      <c r="R729">
        <v>417.70866666666666</v>
      </c>
    </row>
    <row r="730" spans="1:18" x14ac:dyDescent="0.2">
      <c r="A730" s="2">
        <v>42781</v>
      </c>
      <c r="B730" t="s">
        <v>92</v>
      </c>
      <c r="C730" t="s">
        <v>50</v>
      </c>
      <c r="D730" t="s">
        <v>127</v>
      </c>
      <c r="E730" t="s">
        <v>29</v>
      </c>
      <c r="F730" t="s">
        <v>101</v>
      </c>
      <c r="G730">
        <v>1</v>
      </c>
      <c r="H730">
        <v>3.214</v>
      </c>
      <c r="I730">
        <v>3.37</v>
      </c>
      <c r="J730">
        <v>3.73</v>
      </c>
      <c r="K730">
        <v>254.53200000000001</v>
      </c>
      <c r="L730">
        <v>254.018</v>
      </c>
      <c r="M730">
        <v>246.392</v>
      </c>
      <c r="N730">
        <v>79.194772868699445</v>
      </c>
      <c r="O730">
        <v>75.376261127596436</v>
      </c>
      <c r="P730">
        <v>66.056836461126011</v>
      </c>
      <c r="Q730">
        <v>73.542623485807297</v>
      </c>
      <c r="R730">
        <v>251.64733333333334</v>
      </c>
    </row>
    <row r="731" spans="1:18" x14ac:dyDescent="0.2">
      <c r="A731" s="2">
        <v>42781</v>
      </c>
      <c r="B731" t="s">
        <v>92</v>
      </c>
      <c r="C731" t="s">
        <v>50</v>
      </c>
      <c r="D731" t="s">
        <v>127</v>
      </c>
      <c r="E731" t="s">
        <v>29</v>
      </c>
      <c r="F731" t="s">
        <v>101</v>
      </c>
      <c r="G731">
        <v>2</v>
      </c>
      <c r="H731">
        <v>4.92</v>
      </c>
      <c r="I731">
        <v>4.8159999999999998</v>
      </c>
      <c r="J731">
        <v>5.1680000000000001</v>
      </c>
      <c r="K731">
        <v>525.11500000000001</v>
      </c>
      <c r="L731">
        <v>498.64</v>
      </c>
      <c r="M731">
        <v>452.51400000000001</v>
      </c>
      <c r="N731">
        <v>106.73069105691057</v>
      </c>
      <c r="O731">
        <v>103.53820598006645</v>
      </c>
      <c r="P731">
        <v>87.560758513931887</v>
      </c>
      <c r="Q731">
        <v>99.276551850302965</v>
      </c>
      <c r="R731">
        <v>492.08966666666669</v>
      </c>
    </row>
    <row r="732" spans="1:18" x14ac:dyDescent="0.2">
      <c r="A732" s="2">
        <v>42781</v>
      </c>
      <c r="B732" t="s">
        <v>92</v>
      </c>
      <c r="C732" t="s">
        <v>50</v>
      </c>
      <c r="D732" t="s">
        <v>127</v>
      </c>
      <c r="E732" t="s">
        <v>29</v>
      </c>
      <c r="F732" t="s">
        <v>101</v>
      </c>
      <c r="G732">
        <v>3</v>
      </c>
      <c r="H732">
        <v>4.468</v>
      </c>
      <c r="I732">
        <v>5.1340000000000003</v>
      </c>
      <c r="J732">
        <v>5.1680000000000001</v>
      </c>
      <c r="K732">
        <v>385.74</v>
      </c>
      <c r="L732">
        <v>517.26099999999997</v>
      </c>
      <c r="M732">
        <v>412.24400000000003</v>
      </c>
      <c r="N732">
        <v>86.333930170098483</v>
      </c>
      <c r="O732">
        <v>100.75204518893649</v>
      </c>
      <c r="P732">
        <v>79.768575851393194</v>
      </c>
      <c r="Q732">
        <v>88.951517070142742</v>
      </c>
      <c r="R732">
        <v>438.41499999999996</v>
      </c>
    </row>
    <row r="733" spans="1:18" x14ac:dyDescent="0.2">
      <c r="A733" s="2">
        <v>42781</v>
      </c>
      <c r="B733" t="s">
        <v>92</v>
      </c>
      <c r="C733" t="s">
        <v>50</v>
      </c>
      <c r="D733" t="s">
        <v>127</v>
      </c>
      <c r="E733" t="s">
        <v>29</v>
      </c>
      <c r="F733" t="s">
        <v>95</v>
      </c>
      <c r="G733">
        <v>1</v>
      </c>
      <c r="H733">
        <v>7.7640000000000002</v>
      </c>
      <c r="I733">
        <v>7.53</v>
      </c>
      <c r="J733">
        <v>8.3520000000000003</v>
      </c>
      <c r="K733">
        <v>630.07600000000002</v>
      </c>
      <c r="L733">
        <v>603.91399999999999</v>
      </c>
      <c r="M733">
        <v>679.45699999999999</v>
      </c>
      <c r="N733">
        <v>81.153529108706849</v>
      </c>
      <c r="O733">
        <v>80.201062416998667</v>
      </c>
      <c r="P733">
        <v>81.352610153256705</v>
      </c>
      <c r="Q733">
        <v>80.902400559654083</v>
      </c>
      <c r="R733">
        <v>637.81566666666674</v>
      </c>
    </row>
    <row r="734" spans="1:18" x14ac:dyDescent="0.2">
      <c r="A734" s="2">
        <v>42781</v>
      </c>
      <c r="B734" t="s">
        <v>92</v>
      </c>
      <c r="C734" t="s">
        <v>50</v>
      </c>
      <c r="D734" t="s">
        <v>127</v>
      </c>
      <c r="E734" t="s">
        <v>29</v>
      </c>
      <c r="F734" t="s">
        <v>95</v>
      </c>
      <c r="G734">
        <v>2</v>
      </c>
      <c r="H734">
        <v>3.09</v>
      </c>
      <c r="I734">
        <v>3.238</v>
      </c>
      <c r="J734">
        <v>3.52</v>
      </c>
      <c r="K734">
        <v>255.56</v>
      </c>
      <c r="L734">
        <v>252.333</v>
      </c>
      <c r="M734">
        <v>332.70299999999997</v>
      </c>
      <c r="N734">
        <v>82.70550161812298</v>
      </c>
      <c r="O734">
        <v>77.928659666460774</v>
      </c>
      <c r="P734">
        <v>94.517897727272725</v>
      </c>
      <c r="Q734">
        <v>85.050686337285484</v>
      </c>
      <c r="R734">
        <v>280.19866666666667</v>
      </c>
    </row>
    <row r="735" spans="1:18" x14ac:dyDescent="0.2">
      <c r="A735" s="2">
        <v>42781</v>
      </c>
      <c r="B735" t="s">
        <v>92</v>
      </c>
      <c r="C735" t="s">
        <v>55</v>
      </c>
      <c r="D735" t="s">
        <v>128</v>
      </c>
      <c r="E735" t="s">
        <v>17</v>
      </c>
      <c r="F735" t="s">
        <v>93</v>
      </c>
      <c r="G735">
        <v>1</v>
      </c>
      <c r="H735">
        <v>63.73</v>
      </c>
      <c r="I735">
        <v>33.24</v>
      </c>
      <c r="J735">
        <v>37.64</v>
      </c>
      <c r="K735">
        <v>2314.4949999999999</v>
      </c>
      <c r="L735">
        <v>1430.83</v>
      </c>
      <c r="M735">
        <v>1498.404</v>
      </c>
      <c r="N735">
        <v>36.317197552173234</v>
      </c>
      <c r="O735">
        <v>43.045427196149213</v>
      </c>
      <c r="P735">
        <v>39.808820403825713</v>
      </c>
      <c r="Q735">
        <v>39.723815050716048</v>
      </c>
      <c r="R735">
        <v>1747.9096666666665</v>
      </c>
    </row>
    <row r="736" spans="1:18" x14ac:dyDescent="0.2">
      <c r="A736" s="2">
        <v>42781</v>
      </c>
      <c r="B736" t="s">
        <v>92</v>
      </c>
      <c r="C736" t="s">
        <v>55</v>
      </c>
      <c r="D736" t="s">
        <v>128</v>
      </c>
      <c r="E736" t="s">
        <v>17</v>
      </c>
      <c r="F736" t="s">
        <v>93</v>
      </c>
      <c r="G736">
        <v>2</v>
      </c>
      <c r="H736">
        <v>19.234000000000002</v>
      </c>
      <c r="I736">
        <v>14.004</v>
      </c>
      <c r="J736">
        <v>19.064</v>
      </c>
      <c r="K736">
        <v>718.52800000000002</v>
      </c>
      <c r="L736">
        <v>486.84399999999999</v>
      </c>
      <c r="M736">
        <v>680.74199999999996</v>
      </c>
      <c r="N736">
        <v>37.357179993761044</v>
      </c>
      <c r="O736">
        <v>34.764638674664383</v>
      </c>
      <c r="P736">
        <v>35.70824590851867</v>
      </c>
      <c r="Q736">
        <v>35.943354858981365</v>
      </c>
      <c r="R736">
        <v>628.70466666666664</v>
      </c>
    </row>
    <row r="737" spans="1:18" x14ac:dyDescent="0.2">
      <c r="A737" s="2">
        <v>42781</v>
      </c>
      <c r="B737" t="s">
        <v>92</v>
      </c>
      <c r="C737" t="s">
        <v>55</v>
      </c>
      <c r="D737" t="s">
        <v>128</v>
      </c>
      <c r="E737" t="s">
        <v>17</v>
      </c>
      <c r="F737" t="s">
        <v>93</v>
      </c>
      <c r="G737">
        <v>3</v>
      </c>
      <c r="H737">
        <v>17.75</v>
      </c>
      <c r="I737">
        <v>17.734000000000002</v>
      </c>
      <c r="J737">
        <v>13.6</v>
      </c>
      <c r="K737">
        <v>637.18700000000001</v>
      </c>
      <c r="L737">
        <v>596.11699999999996</v>
      </c>
      <c r="M737">
        <v>513.149</v>
      </c>
      <c r="N737">
        <v>35.897859154929577</v>
      </c>
      <c r="O737">
        <v>33.614356603135214</v>
      </c>
      <c r="P737">
        <v>37.731544117647061</v>
      </c>
      <c r="Q737">
        <v>35.74791995857062</v>
      </c>
      <c r="R737">
        <v>582.15099999999995</v>
      </c>
    </row>
    <row r="738" spans="1:18" x14ac:dyDescent="0.2">
      <c r="A738" s="2">
        <v>42781</v>
      </c>
      <c r="B738" t="s">
        <v>92</v>
      </c>
      <c r="C738" t="s">
        <v>55</v>
      </c>
      <c r="D738" t="s">
        <v>128</v>
      </c>
      <c r="E738" t="s">
        <v>17</v>
      </c>
      <c r="F738" t="s">
        <v>94</v>
      </c>
      <c r="G738">
        <v>1</v>
      </c>
      <c r="H738">
        <v>2.5539999999999998</v>
      </c>
      <c r="I738">
        <v>2.5379999999999998</v>
      </c>
      <c r="J738">
        <v>1.98</v>
      </c>
      <c r="K738">
        <v>144.85900000000001</v>
      </c>
      <c r="L738">
        <v>150.286</v>
      </c>
      <c r="M738">
        <v>140.49</v>
      </c>
      <c r="N738">
        <v>56.718480814408778</v>
      </c>
      <c r="O738">
        <v>59.21434200157605</v>
      </c>
      <c r="P738">
        <v>70.954545454545453</v>
      </c>
      <c r="Q738">
        <v>62.295789423510087</v>
      </c>
      <c r="R738">
        <v>145.21166666666667</v>
      </c>
    </row>
    <row r="739" spans="1:18" x14ac:dyDescent="0.2">
      <c r="A739" s="2">
        <v>42781</v>
      </c>
      <c r="B739" t="s">
        <v>92</v>
      </c>
      <c r="C739" t="s">
        <v>55</v>
      </c>
      <c r="D739" t="s">
        <v>128</v>
      </c>
      <c r="E739" t="s">
        <v>17</v>
      </c>
      <c r="F739" t="s">
        <v>94</v>
      </c>
      <c r="G739">
        <v>2</v>
      </c>
      <c r="H739">
        <v>1.1879999999999999</v>
      </c>
      <c r="I739">
        <v>1.94</v>
      </c>
      <c r="J739">
        <v>1.9179999999999999</v>
      </c>
      <c r="K739">
        <v>99.105000000000004</v>
      </c>
      <c r="L739">
        <v>153.685</v>
      </c>
      <c r="M739">
        <v>117.07</v>
      </c>
      <c r="N739">
        <v>83.421717171717177</v>
      </c>
      <c r="O739">
        <v>79.219072164948457</v>
      </c>
      <c r="P739">
        <v>61.037539103232533</v>
      </c>
      <c r="Q739">
        <v>74.559442813299384</v>
      </c>
      <c r="R739">
        <v>123.28666666666668</v>
      </c>
    </row>
    <row r="740" spans="1:18" x14ac:dyDescent="0.2">
      <c r="A740" s="2">
        <v>42781</v>
      </c>
      <c r="B740" t="s">
        <v>92</v>
      </c>
      <c r="C740" t="s">
        <v>55</v>
      </c>
      <c r="D740" t="s">
        <v>128</v>
      </c>
      <c r="E740" t="s">
        <v>17</v>
      </c>
      <c r="F740" t="s">
        <v>94</v>
      </c>
      <c r="G740">
        <v>3</v>
      </c>
      <c r="H740">
        <v>2.4620000000000002</v>
      </c>
      <c r="I740">
        <v>2.702</v>
      </c>
      <c r="J740">
        <v>2.3940000000000001</v>
      </c>
      <c r="K740">
        <v>163.19499999999999</v>
      </c>
      <c r="L740">
        <v>185.30099999999999</v>
      </c>
      <c r="M740">
        <v>160.99600000000001</v>
      </c>
      <c r="N740">
        <v>66.285540211210389</v>
      </c>
      <c r="O740">
        <v>68.579200592153953</v>
      </c>
      <c r="P740">
        <v>67.24979114452799</v>
      </c>
      <c r="Q740">
        <v>67.371510649297434</v>
      </c>
      <c r="R740">
        <v>169.83066666666664</v>
      </c>
    </row>
    <row r="741" spans="1:18" x14ac:dyDescent="0.2">
      <c r="A741" s="2">
        <v>42781</v>
      </c>
      <c r="B741" t="s">
        <v>92</v>
      </c>
      <c r="C741" t="s">
        <v>55</v>
      </c>
      <c r="D741" t="s">
        <v>132</v>
      </c>
      <c r="E741" t="s">
        <v>23</v>
      </c>
      <c r="F741" t="s">
        <v>93</v>
      </c>
      <c r="G741">
        <v>1</v>
      </c>
      <c r="H741">
        <v>41.734000000000002</v>
      </c>
      <c r="I741">
        <v>38.886000000000003</v>
      </c>
      <c r="J741">
        <v>35.573999999999998</v>
      </c>
      <c r="K741">
        <v>1581.7439999999999</v>
      </c>
      <c r="L741">
        <v>1364.0550000000001</v>
      </c>
      <c r="M741">
        <v>1299.8510000000001</v>
      </c>
      <c r="N741">
        <v>37.900608616475772</v>
      </c>
      <c r="O741">
        <v>35.078305817003546</v>
      </c>
      <c r="P741">
        <v>36.539354584809132</v>
      </c>
      <c r="Q741">
        <v>36.506089672762819</v>
      </c>
      <c r="R741">
        <v>1415.2166666666665</v>
      </c>
    </row>
    <row r="742" spans="1:18" x14ac:dyDescent="0.2">
      <c r="A742" s="2">
        <v>42781</v>
      </c>
      <c r="B742" t="s">
        <v>92</v>
      </c>
      <c r="C742" t="s">
        <v>55</v>
      </c>
      <c r="D742" t="s">
        <v>132</v>
      </c>
      <c r="E742" t="s">
        <v>23</v>
      </c>
      <c r="F742" t="s">
        <v>93</v>
      </c>
      <c r="G742">
        <v>2</v>
      </c>
      <c r="H742">
        <v>35.771999999999998</v>
      </c>
      <c r="I742">
        <v>39.768000000000001</v>
      </c>
      <c r="J742">
        <v>26.972000000000001</v>
      </c>
      <c r="K742">
        <v>1422.8330000000001</v>
      </c>
      <c r="L742">
        <v>1554.069</v>
      </c>
      <c r="M742">
        <v>1092.729</v>
      </c>
      <c r="N742">
        <v>39.77504752320251</v>
      </c>
      <c r="O742">
        <v>39.078379601689797</v>
      </c>
      <c r="P742">
        <v>40.513458401305058</v>
      </c>
      <c r="Q742">
        <v>39.788961842065788</v>
      </c>
      <c r="R742">
        <v>1356.5436666666667</v>
      </c>
    </row>
    <row r="743" spans="1:18" x14ac:dyDescent="0.2">
      <c r="A743" s="2">
        <v>42781</v>
      </c>
      <c r="B743" t="s">
        <v>92</v>
      </c>
      <c r="C743" t="s">
        <v>55</v>
      </c>
      <c r="D743" t="s">
        <v>132</v>
      </c>
      <c r="E743" t="s">
        <v>23</v>
      </c>
      <c r="F743" t="s">
        <v>93</v>
      </c>
      <c r="G743">
        <v>3</v>
      </c>
      <c r="H743">
        <v>27.995999999999999</v>
      </c>
      <c r="I743">
        <v>20.526</v>
      </c>
      <c r="J743">
        <v>30.69</v>
      </c>
      <c r="K743">
        <v>1512.884</v>
      </c>
      <c r="L743">
        <v>1062.1980000000001</v>
      </c>
      <c r="M743">
        <v>1591.3119999999999</v>
      </c>
      <c r="N743">
        <v>54.039291327332478</v>
      </c>
      <c r="O743">
        <v>51.748903829289688</v>
      </c>
      <c r="P743">
        <v>51.851156728576079</v>
      </c>
      <c r="Q743">
        <v>52.546450628399413</v>
      </c>
      <c r="R743">
        <v>1388.798</v>
      </c>
    </row>
    <row r="744" spans="1:18" x14ac:dyDescent="0.2">
      <c r="A744" s="2">
        <v>42781</v>
      </c>
      <c r="B744" t="s">
        <v>92</v>
      </c>
      <c r="C744" t="s">
        <v>55</v>
      </c>
      <c r="D744" t="s">
        <v>132</v>
      </c>
      <c r="E744" t="s">
        <v>23</v>
      </c>
      <c r="F744" t="s">
        <v>94</v>
      </c>
      <c r="G744">
        <v>1</v>
      </c>
      <c r="H744">
        <v>9.6219999999999999</v>
      </c>
      <c r="I744">
        <v>3.6840000000000002</v>
      </c>
      <c r="J744">
        <v>6.9359999999999999</v>
      </c>
      <c r="K744">
        <v>545.76499999999999</v>
      </c>
      <c r="L744">
        <v>212.74799999999999</v>
      </c>
      <c r="M744">
        <v>443.71800000000002</v>
      </c>
      <c r="N744">
        <v>56.720536271045518</v>
      </c>
      <c r="O744">
        <v>57.749185667752435</v>
      </c>
      <c r="P744">
        <v>63.973183391003467</v>
      </c>
      <c r="Q744">
        <v>59.480968443267138</v>
      </c>
      <c r="R744">
        <v>400.74366666666668</v>
      </c>
    </row>
    <row r="745" spans="1:18" x14ac:dyDescent="0.2">
      <c r="A745" s="2">
        <v>42781</v>
      </c>
      <c r="B745" t="s">
        <v>92</v>
      </c>
      <c r="C745" t="s">
        <v>55</v>
      </c>
      <c r="D745" t="s">
        <v>132</v>
      </c>
      <c r="E745" t="s">
        <v>23</v>
      </c>
      <c r="F745" t="s">
        <v>94</v>
      </c>
      <c r="G745">
        <v>2</v>
      </c>
      <c r="H745">
        <v>8.26</v>
      </c>
      <c r="I745">
        <v>7.1440000000000001</v>
      </c>
      <c r="J745">
        <v>7.9180000000000001</v>
      </c>
      <c r="K745">
        <v>473.33499999999998</v>
      </c>
      <c r="L745">
        <v>398.62</v>
      </c>
      <c r="M745">
        <v>403.70400000000001</v>
      </c>
      <c r="N745">
        <v>57.304479418886196</v>
      </c>
      <c r="O745">
        <v>55.797872340425535</v>
      </c>
      <c r="P745">
        <v>50.985602424854761</v>
      </c>
      <c r="Q745">
        <v>54.6959847280555</v>
      </c>
      <c r="R745">
        <v>425.21966666666663</v>
      </c>
    </row>
    <row r="746" spans="1:18" x14ac:dyDescent="0.2">
      <c r="A746" s="2">
        <v>42781</v>
      </c>
      <c r="B746" t="s">
        <v>92</v>
      </c>
      <c r="C746" t="s">
        <v>55</v>
      </c>
      <c r="D746" t="s">
        <v>132</v>
      </c>
      <c r="E746" t="s">
        <v>23</v>
      </c>
      <c r="F746" t="s">
        <v>94</v>
      </c>
      <c r="G746">
        <v>3</v>
      </c>
      <c r="H746">
        <v>4.1660000000000004</v>
      </c>
      <c r="I746">
        <v>4.51</v>
      </c>
      <c r="J746">
        <v>4.4039999999999999</v>
      </c>
      <c r="K746">
        <v>252.41900000000001</v>
      </c>
      <c r="L746">
        <v>282.63600000000002</v>
      </c>
      <c r="M746">
        <v>262.84300000000002</v>
      </c>
      <c r="N746">
        <v>60.59025444071051</v>
      </c>
      <c r="O746">
        <v>62.668736141906884</v>
      </c>
      <c r="P746">
        <v>59.682788374205273</v>
      </c>
      <c r="Q746">
        <v>60.980592985607558</v>
      </c>
      <c r="R746">
        <v>265.96600000000007</v>
      </c>
    </row>
    <row r="747" spans="1:18" x14ac:dyDescent="0.2">
      <c r="A747" s="2">
        <v>42781</v>
      </c>
      <c r="B747" t="s">
        <v>92</v>
      </c>
      <c r="C747" t="s">
        <v>55</v>
      </c>
      <c r="D747" t="s">
        <v>132</v>
      </c>
      <c r="E747" t="s">
        <v>23</v>
      </c>
      <c r="F747" t="s">
        <v>101</v>
      </c>
      <c r="G747">
        <v>1</v>
      </c>
      <c r="H747">
        <v>2.7120000000000002</v>
      </c>
      <c r="I747">
        <v>1.984</v>
      </c>
      <c r="J747">
        <v>2.4780000000000002</v>
      </c>
      <c r="K747">
        <v>298.43</v>
      </c>
      <c r="L747">
        <v>186.87200000000001</v>
      </c>
      <c r="M747">
        <v>231.11199999999999</v>
      </c>
      <c r="N747">
        <v>110.04056047197639</v>
      </c>
      <c r="O747">
        <v>94.18951612903227</v>
      </c>
      <c r="P747">
        <v>93.265536723163834</v>
      </c>
      <c r="Q747">
        <v>99.165204441390827</v>
      </c>
      <c r="R747">
        <v>238.80466666666666</v>
      </c>
    </row>
    <row r="748" spans="1:18" x14ac:dyDescent="0.2">
      <c r="A748" s="2">
        <v>42781</v>
      </c>
      <c r="B748" t="s">
        <v>92</v>
      </c>
      <c r="C748" t="s">
        <v>55</v>
      </c>
      <c r="D748" t="s">
        <v>132</v>
      </c>
      <c r="E748" t="s">
        <v>23</v>
      </c>
      <c r="F748" t="s">
        <v>101</v>
      </c>
      <c r="G748">
        <v>2</v>
      </c>
      <c r="H748">
        <v>2.0979999999999999</v>
      </c>
      <c r="I748">
        <v>2.4060000000000001</v>
      </c>
      <c r="J748">
        <v>2.1419999999999999</v>
      </c>
      <c r="K748">
        <v>232.19800000000001</v>
      </c>
      <c r="L748">
        <v>192.756</v>
      </c>
      <c r="M748">
        <v>210.292</v>
      </c>
      <c r="N748">
        <v>110.67588179218305</v>
      </c>
      <c r="O748">
        <v>80.114713216957597</v>
      </c>
      <c r="P748">
        <v>98.175536881419234</v>
      </c>
      <c r="Q748">
        <v>96.32204396351996</v>
      </c>
      <c r="R748">
        <v>211.74866666666665</v>
      </c>
    </row>
    <row r="749" spans="1:18" x14ac:dyDescent="0.2">
      <c r="A749" s="2">
        <v>42781</v>
      </c>
      <c r="B749" t="s">
        <v>92</v>
      </c>
      <c r="C749" t="s">
        <v>55</v>
      </c>
      <c r="D749" t="s">
        <v>129</v>
      </c>
      <c r="E749" t="s">
        <v>22</v>
      </c>
      <c r="F749" t="s">
        <v>96</v>
      </c>
      <c r="G749">
        <v>1</v>
      </c>
      <c r="H749">
        <v>1.264</v>
      </c>
      <c r="I749">
        <v>1.3240000000000001</v>
      </c>
      <c r="J749">
        <v>1.3580000000000001</v>
      </c>
      <c r="K749">
        <v>38.128</v>
      </c>
      <c r="L749">
        <v>62.234000000000002</v>
      </c>
      <c r="M749">
        <v>46.210999999999999</v>
      </c>
      <c r="N749">
        <v>30.164556962025316</v>
      </c>
      <c r="O749">
        <v>47.004531722054381</v>
      </c>
      <c r="P749">
        <v>34.028718703976431</v>
      </c>
      <c r="Q749">
        <v>37.065935796018714</v>
      </c>
      <c r="R749">
        <v>48.85766666666666</v>
      </c>
    </row>
    <row r="750" spans="1:18" x14ac:dyDescent="0.2">
      <c r="A750" s="2">
        <v>42781</v>
      </c>
      <c r="B750" t="s">
        <v>92</v>
      </c>
      <c r="C750" t="s">
        <v>55</v>
      </c>
      <c r="D750" t="s">
        <v>129</v>
      </c>
      <c r="E750" t="s">
        <v>22</v>
      </c>
      <c r="F750" t="s">
        <v>96</v>
      </c>
      <c r="G750">
        <v>2</v>
      </c>
      <c r="H750">
        <v>0.86599999999999999</v>
      </c>
      <c r="I750">
        <v>0.94199999999999995</v>
      </c>
      <c r="J750">
        <v>0.56799999999999995</v>
      </c>
      <c r="K750">
        <v>33.186999999999998</v>
      </c>
      <c r="L750">
        <v>36.472000000000001</v>
      </c>
      <c r="M750">
        <v>14.737</v>
      </c>
      <c r="N750">
        <v>38.322170900692839</v>
      </c>
      <c r="O750">
        <v>38.717622080679412</v>
      </c>
      <c r="P750">
        <v>25.945422535211272</v>
      </c>
      <c r="Q750">
        <v>34.3284051721945</v>
      </c>
      <c r="R750">
        <v>28.131999999999994</v>
      </c>
    </row>
    <row r="751" spans="1:18" x14ac:dyDescent="0.2">
      <c r="A751" s="2">
        <v>42781</v>
      </c>
      <c r="B751" t="s">
        <v>92</v>
      </c>
      <c r="C751" t="s">
        <v>55</v>
      </c>
      <c r="D751" t="s">
        <v>129</v>
      </c>
      <c r="E751" t="s">
        <v>22</v>
      </c>
      <c r="F751" t="s">
        <v>96</v>
      </c>
      <c r="G751">
        <v>3</v>
      </c>
      <c r="H751">
        <v>1.1160000000000001</v>
      </c>
      <c r="I751">
        <v>0.69399999999999995</v>
      </c>
      <c r="J751">
        <v>0.92600000000000005</v>
      </c>
      <c r="K751">
        <v>35.529000000000003</v>
      </c>
      <c r="L751">
        <v>20.221</v>
      </c>
      <c r="M751">
        <v>32.131</v>
      </c>
      <c r="N751">
        <v>31.836021505376344</v>
      </c>
      <c r="O751">
        <v>29.136887608069166</v>
      </c>
      <c r="P751">
        <v>34.698704103671702</v>
      </c>
      <c r="Q751">
        <v>31.890537739039072</v>
      </c>
      <c r="R751">
        <v>29.293666666666667</v>
      </c>
    </row>
    <row r="752" spans="1:18" x14ac:dyDescent="0.2">
      <c r="A752" s="2">
        <v>42781</v>
      </c>
      <c r="B752" t="s">
        <v>92</v>
      </c>
      <c r="C752" t="s">
        <v>55</v>
      </c>
      <c r="D752" t="s">
        <v>129</v>
      </c>
      <c r="E752" t="s">
        <v>22</v>
      </c>
      <c r="F752" t="s">
        <v>93</v>
      </c>
      <c r="G752">
        <v>1</v>
      </c>
      <c r="H752">
        <v>26.565999999999999</v>
      </c>
      <c r="I752">
        <v>36.003999999999998</v>
      </c>
      <c r="J752">
        <v>26.288</v>
      </c>
      <c r="K752">
        <v>939.64400000000001</v>
      </c>
      <c r="L752">
        <v>1188.778</v>
      </c>
      <c r="M752">
        <v>874.34100000000001</v>
      </c>
      <c r="N752">
        <v>35.370172400813068</v>
      </c>
      <c r="O752">
        <v>33.017942450838795</v>
      </c>
      <c r="P752">
        <v>33.260080645161288</v>
      </c>
      <c r="Q752">
        <v>33.882731832271048</v>
      </c>
      <c r="R752">
        <v>1000.9209999999999</v>
      </c>
    </row>
    <row r="753" spans="1:18" x14ac:dyDescent="0.2">
      <c r="A753" s="2">
        <v>42781</v>
      </c>
      <c r="B753" t="s">
        <v>92</v>
      </c>
      <c r="C753" t="s">
        <v>55</v>
      </c>
      <c r="D753" t="s">
        <v>129</v>
      </c>
      <c r="E753" t="s">
        <v>22</v>
      </c>
      <c r="F753" t="s">
        <v>93</v>
      </c>
      <c r="G753">
        <v>2</v>
      </c>
      <c r="H753">
        <v>22.225999999999999</v>
      </c>
      <c r="I753">
        <v>17.725999999999999</v>
      </c>
      <c r="J753">
        <v>22.96</v>
      </c>
      <c r="K753">
        <v>832.88499999999999</v>
      </c>
      <c r="L753">
        <v>670.26</v>
      </c>
      <c r="M753">
        <v>817.947</v>
      </c>
      <c r="N753">
        <v>37.473454512732836</v>
      </c>
      <c r="O753">
        <v>37.812253187408331</v>
      </c>
      <c r="P753">
        <v>35.624869337979092</v>
      </c>
      <c r="Q753">
        <v>36.970192346040086</v>
      </c>
      <c r="R753">
        <v>773.6973333333334</v>
      </c>
    </row>
    <row r="754" spans="1:18" x14ac:dyDescent="0.2">
      <c r="A754" s="2">
        <v>42781</v>
      </c>
      <c r="B754" t="s">
        <v>92</v>
      </c>
      <c r="C754" t="s">
        <v>55</v>
      </c>
      <c r="D754" t="s">
        <v>129</v>
      </c>
      <c r="E754" t="s">
        <v>22</v>
      </c>
      <c r="F754" t="s">
        <v>93</v>
      </c>
      <c r="G754">
        <v>3</v>
      </c>
      <c r="H754">
        <v>26.916</v>
      </c>
      <c r="I754">
        <v>36.81</v>
      </c>
      <c r="J754">
        <v>34.552</v>
      </c>
      <c r="K754">
        <v>935.58900000000006</v>
      </c>
      <c r="L754">
        <v>1055.058</v>
      </c>
      <c r="M754">
        <v>1036.722</v>
      </c>
      <c r="N754">
        <v>34.7595853767276</v>
      </c>
      <c r="O754">
        <v>28.662265688671553</v>
      </c>
      <c r="P754">
        <v>30.004688585320675</v>
      </c>
      <c r="Q754">
        <v>31.142179883573277</v>
      </c>
      <c r="R754">
        <v>1009.1229999999999</v>
      </c>
    </row>
    <row r="755" spans="1:18" x14ac:dyDescent="0.2">
      <c r="A755" s="2">
        <v>42781</v>
      </c>
      <c r="B755" t="s">
        <v>92</v>
      </c>
      <c r="C755" t="s">
        <v>55</v>
      </c>
      <c r="D755" t="s">
        <v>129</v>
      </c>
      <c r="E755" t="s">
        <v>22</v>
      </c>
      <c r="F755" t="s">
        <v>94</v>
      </c>
      <c r="G755">
        <v>1</v>
      </c>
      <c r="H755">
        <v>4.0999999999999996</v>
      </c>
      <c r="I755">
        <v>3.496</v>
      </c>
      <c r="J755">
        <v>3.3959999999999999</v>
      </c>
      <c r="K755">
        <v>243.708</v>
      </c>
      <c r="L755">
        <v>181.47399999999999</v>
      </c>
      <c r="M755">
        <v>157.59700000000001</v>
      </c>
      <c r="N755">
        <v>59.440975609756102</v>
      </c>
      <c r="O755">
        <v>51.909038901601825</v>
      </c>
      <c r="P755">
        <v>46.406654888103652</v>
      </c>
      <c r="Q755">
        <v>52.585556466487191</v>
      </c>
      <c r="R755">
        <v>194.25966666666667</v>
      </c>
    </row>
    <row r="756" spans="1:18" x14ac:dyDescent="0.2">
      <c r="A756" s="2">
        <v>42781</v>
      </c>
      <c r="B756" t="s">
        <v>92</v>
      </c>
      <c r="C756" t="s">
        <v>55</v>
      </c>
      <c r="D756" t="s">
        <v>129</v>
      </c>
      <c r="E756" t="s">
        <v>22</v>
      </c>
      <c r="F756" t="s">
        <v>94</v>
      </c>
      <c r="G756">
        <v>2</v>
      </c>
      <c r="H756">
        <v>3.34</v>
      </c>
      <c r="I756">
        <v>3.262</v>
      </c>
      <c r="J756">
        <v>3.8039999999999998</v>
      </c>
      <c r="K756">
        <v>244.22200000000001</v>
      </c>
      <c r="L756">
        <v>203.494</v>
      </c>
      <c r="M756">
        <v>228.256</v>
      </c>
      <c r="N756">
        <v>73.120359281437132</v>
      </c>
      <c r="O756">
        <v>62.383200490496627</v>
      </c>
      <c r="P756">
        <v>60.004206098843326</v>
      </c>
      <c r="Q756">
        <v>65.169255290259031</v>
      </c>
      <c r="R756">
        <v>225.32399999999998</v>
      </c>
    </row>
    <row r="757" spans="1:18" x14ac:dyDescent="0.2">
      <c r="A757" s="2">
        <v>42781</v>
      </c>
      <c r="B757" t="s">
        <v>92</v>
      </c>
      <c r="C757" t="s">
        <v>55</v>
      </c>
      <c r="D757" t="s">
        <v>129</v>
      </c>
      <c r="E757" t="s">
        <v>22</v>
      </c>
      <c r="F757" t="s">
        <v>94</v>
      </c>
      <c r="G757">
        <v>3</v>
      </c>
      <c r="H757">
        <v>3.4039999999999999</v>
      </c>
      <c r="I757">
        <v>3.1819999999999999</v>
      </c>
      <c r="J757">
        <v>3.4359999999999999</v>
      </c>
      <c r="K757">
        <v>214.233</v>
      </c>
      <c r="L757">
        <v>210.863</v>
      </c>
      <c r="M757">
        <v>207.15</v>
      </c>
      <c r="N757">
        <v>62.935663924794362</v>
      </c>
      <c r="O757">
        <v>66.267441860465112</v>
      </c>
      <c r="P757">
        <v>60.288125727590227</v>
      </c>
      <c r="Q757">
        <v>63.163743837616572</v>
      </c>
      <c r="R757">
        <v>210.74866666666665</v>
      </c>
    </row>
    <row r="758" spans="1:18" x14ac:dyDescent="0.2">
      <c r="A758" s="2">
        <v>42781</v>
      </c>
      <c r="B758" t="s">
        <v>92</v>
      </c>
      <c r="C758" t="s">
        <v>55</v>
      </c>
      <c r="D758" t="s">
        <v>129</v>
      </c>
      <c r="E758" t="s">
        <v>22</v>
      </c>
      <c r="F758" t="s">
        <v>101</v>
      </c>
      <c r="G758">
        <v>1</v>
      </c>
      <c r="H758">
        <v>3.262</v>
      </c>
      <c r="I758">
        <v>3.1440000000000001</v>
      </c>
      <c r="J758">
        <v>3.0680000000000001</v>
      </c>
      <c r="K758">
        <v>308.14</v>
      </c>
      <c r="L758">
        <v>269.21199999999999</v>
      </c>
      <c r="M758">
        <v>271.44</v>
      </c>
      <c r="N758">
        <v>94.463519313304715</v>
      </c>
      <c r="O758">
        <v>85.627226463104321</v>
      </c>
      <c r="P758">
        <v>88.474576271186436</v>
      </c>
      <c r="Q758">
        <v>89.521774015865162</v>
      </c>
      <c r="R758">
        <v>282.93066666666664</v>
      </c>
    </row>
    <row r="759" spans="1:18" x14ac:dyDescent="0.2">
      <c r="A759" s="2">
        <v>42781</v>
      </c>
      <c r="B759" t="s">
        <v>92</v>
      </c>
      <c r="C759" t="s">
        <v>55</v>
      </c>
      <c r="D759" t="s">
        <v>129</v>
      </c>
      <c r="E759" t="s">
        <v>22</v>
      </c>
      <c r="F759" t="s">
        <v>101</v>
      </c>
      <c r="G759">
        <v>2</v>
      </c>
      <c r="H759">
        <v>0.98799999999999999</v>
      </c>
      <c r="I759">
        <v>1.3440000000000001</v>
      </c>
      <c r="J759">
        <v>1.224</v>
      </c>
      <c r="K759">
        <v>98.305999999999997</v>
      </c>
      <c r="L759">
        <v>136.148</v>
      </c>
      <c r="M759">
        <v>123.15300000000001</v>
      </c>
      <c r="N759">
        <v>99.5</v>
      </c>
      <c r="O759">
        <v>101.30059523809523</v>
      </c>
      <c r="P759">
        <v>100.61519607843138</v>
      </c>
      <c r="Q759">
        <v>100.47193043884221</v>
      </c>
      <c r="R759">
        <v>119.20233333333334</v>
      </c>
    </row>
    <row r="760" spans="1:18" x14ac:dyDescent="0.2">
      <c r="A760" s="2">
        <v>42781</v>
      </c>
      <c r="B760" t="s">
        <v>92</v>
      </c>
      <c r="C760" t="s">
        <v>55</v>
      </c>
      <c r="D760" t="s">
        <v>130</v>
      </c>
      <c r="E760" t="s">
        <v>26</v>
      </c>
      <c r="F760" t="s">
        <v>93</v>
      </c>
      <c r="G760">
        <v>1</v>
      </c>
      <c r="H760">
        <v>27.01</v>
      </c>
      <c r="I760">
        <v>28.027999999999999</v>
      </c>
      <c r="J760">
        <v>21.053999999999998</v>
      </c>
      <c r="K760">
        <v>1062.797</v>
      </c>
      <c r="L760">
        <v>1068.652</v>
      </c>
      <c r="M760">
        <v>816.63400000000001</v>
      </c>
      <c r="N760">
        <v>39.348278415401701</v>
      </c>
      <c r="O760">
        <v>38.128014842300558</v>
      </c>
      <c r="P760">
        <v>38.78759380640259</v>
      </c>
      <c r="Q760">
        <v>38.754629021368281</v>
      </c>
      <c r="R760">
        <v>982.69433333333336</v>
      </c>
    </row>
    <row r="761" spans="1:18" x14ac:dyDescent="0.2">
      <c r="A761" s="2">
        <v>42781</v>
      </c>
      <c r="B761" t="s">
        <v>92</v>
      </c>
      <c r="C761" t="s">
        <v>55</v>
      </c>
      <c r="D761" t="s">
        <v>130</v>
      </c>
      <c r="E761" t="s">
        <v>26</v>
      </c>
      <c r="F761" t="s">
        <v>93</v>
      </c>
      <c r="G761">
        <v>2</v>
      </c>
      <c r="H761">
        <v>35.479999999999997</v>
      </c>
      <c r="I761">
        <v>36.218000000000004</v>
      </c>
      <c r="J761">
        <v>33.805999999999997</v>
      </c>
      <c r="K761">
        <v>1249.213</v>
      </c>
      <c r="L761">
        <v>1225.45</v>
      </c>
      <c r="M761">
        <v>1303.963</v>
      </c>
      <c r="N761">
        <v>35.208934611048477</v>
      </c>
      <c r="O761">
        <v>33.835385719807832</v>
      </c>
      <c r="P761">
        <v>38.57193989232681</v>
      </c>
      <c r="Q761">
        <v>35.87208674106104</v>
      </c>
      <c r="R761">
        <v>1259.5420000000001</v>
      </c>
    </row>
    <row r="762" spans="1:18" x14ac:dyDescent="0.2">
      <c r="A762" s="2">
        <v>42781</v>
      </c>
      <c r="B762" t="s">
        <v>92</v>
      </c>
      <c r="C762" t="s">
        <v>55</v>
      </c>
      <c r="D762" t="s">
        <v>130</v>
      </c>
      <c r="E762" t="s">
        <v>26</v>
      </c>
      <c r="F762" t="s">
        <v>93</v>
      </c>
      <c r="G762">
        <v>3</v>
      </c>
      <c r="H762">
        <v>22.286000000000001</v>
      </c>
      <c r="I762">
        <v>21.884</v>
      </c>
      <c r="J762">
        <v>23.846</v>
      </c>
      <c r="K762">
        <v>1274.26</v>
      </c>
      <c r="L762">
        <v>1229.3340000000001</v>
      </c>
      <c r="M762">
        <v>1294.1959999999999</v>
      </c>
      <c r="N762">
        <v>57.1776002871758</v>
      </c>
      <c r="O762">
        <v>56.175013708645587</v>
      </c>
      <c r="P762">
        <v>54.273085632810528</v>
      </c>
      <c r="Q762">
        <v>55.875233209543971</v>
      </c>
      <c r="R762">
        <v>1265.93</v>
      </c>
    </row>
    <row r="763" spans="1:18" x14ac:dyDescent="0.2">
      <c r="A763" s="2">
        <v>42781</v>
      </c>
      <c r="B763" t="s">
        <v>92</v>
      </c>
      <c r="C763" t="s">
        <v>55</v>
      </c>
      <c r="D763" t="s">
        <v>130</v>
      </c>
      <c r="E763" t="s">
        <v>26</v>
      </c>
      <c r="F763" t="s">
        <v>94</v>
      </c>
      <c r="G763">
        <v>1</v>
      </c>
      <c r="H763">
        <v>4.8879999999999999</v>
      </c>
      <c r="I763">
        <v>6.5919999999999996</v>
      </c>
      <c r="J763">
        <v>5.8040000000000003</v>
      </c>
      <c r="K763">
        <v>267.44200000000001</v>
      </c>
      <c r="L763">
        <v>375.029</v>
      </c>
      <c r="M763">
        <v>336.18700000000001</v>
      </c>
      <c r="N763">
        <v>54.713993453355158</v>
      </c>
      <c r="O763">
        <v>56.891535194174757</v>
      </c>
      <c r="P763">
        <v>57.923328738800826</v>
      </c>
      <c r="Q763">
        <v>56.509619128776912</v>
      </c>
      <c r="R763">
        <v>326.21933333333334</v>
      </c>
    </row>
    <row r="764" spans="1:18" x14ac:dyDescent="0.2">
      <c r="A764" s="2">
        <v>42781</v>
      </c>
      <c r="B764" t="s">
        <v>92</v>
      </c>
      <c r="C764" t="s">
        <v>55</v>
      </c>
      <c r="D764" t="s">
        <v>130</v>
      </c>
      <c r="E764" t="s">
        <v>26</v>
      </c>
      <c r="F764" t="s">
        <v>94</v>
      </c>
      <c r="G764">
        <v>2</v>
      </c>
      <c r="H764">
        <v>9.9179999999999993</v>
      </c>
      <c r="I764">
        <v>9.69</v>
      </c>
      <c r="J764">
        <v>9.81</v>
      </c>
      <c r="K764">
        <v>492.81299999999999</v>
      </c>
      <c r="L764">
        <v>591.74699999999996</v>
      </c>
      <c r="M764">
        <v>524.48699999999997</v>
      </c>
      <c r="N764">
        <v>49.688747731397463</v>
      </c>
      <c r="O764">
        <v>61.067801857585138</v>
      </c>
      <c r="P764">
        <v>53.464525993883782</v>
      </c>
      <c r="Q764">
        <v>54.740358527622128</v>
      </c>
      <c r="R764">
        <v>536.34900000000005</v>
      </c>
    </row>
    <row r="765" spans="1:18" x14ac:dyDescent="0.2">
      <c r="A765" s="2">
        <v>42781</v>
      </c>
      <c r="B765" t="s">
        <v>92</v>
      </c>
      <c r="C765" t="s">
        <v>55</v>
      </c>
      <c r="D765" t="s">
        <v>130</v>
      </c>
      <c r="E765" t="s">
        <v>26</v>
      </c>
      <c r="F765" t="s">
        <v>94</v>
      </c>
      <c r="G765">
        <v>3</v>
      </c>
      <c r="H765">
        <v>7.5060000000000002</v>
      </c>
      <c r="I765">
        <v>9.2639999999999993</v>
      </c>
      <c r="J765">
        <v>9.484</v>
      </c>
      <c r="K765">
        <v>269.44099999999997</v>
      </c>
      <c r="L765">
        <v>410.53</v>
      </c>
      <c r="M765">
        <v>466.76600000000002</v>
      </c>
      <c r="N765">
        <v>35.896749267252858</v>
      </c>
      <c r="O765">
        <v>44.314550949913645</v>
      </c>
      <c r="P765">
        <v>49.216153521720798</v>
      </c>
      <c r="Q765">
        <v>43.142484579629098</v>
      </c>
      <c r="R765">
        <v>382.24566666666669</v>
      </c>
    </row>
    <row r="766" spans="1:18" x14ac:dyDescent="0.2">
      <c r="A766" s="2">
        <v>42781</v>
      </c>
      <c r="B766" t="s">
        <v>92</v>
      </c>
      <c r="C766" t="s">
        <v>55</v>
      </c>
      <c r="D766" t="s">
        <v>130</v>
      </c>
      <c r="E766" t="s">
        <v>26</v>
      </c>
      <c r="F766" t="s">
        <v>95</v>
      </c>
      <c r="G766">
        <v>1</v>
      </c>
      <c r="H766">
        <v>5.5460000000000003</v>
      </c>
      <c r="I766">
        <v>4.7919999999999998</v>
      </c>
      <c r="J766">
        <v>4.484</v>
      </c>
      <c r="K766">
        <v>517.43299999999999</v>
      </c>
      <c r="L766">
        <v>460.483</v>
      </c>
      <c r="M766">
        <v>306.59800000000001</v>
      </c>
      <c r="N766">
        <v>93.298413270825819</v>
      </c>
      <c r="O766">
        <v>96.094115191986646</v>
      </c>
      <c r="P766">
        <v>68.376003568242638</v>
      </c>
      <c r="Q766">
        <v>85.922844010351696</v>
      </c>
      <c r="R766">
        <v>428.17133333333328</v>
      </c>
    </row>
    <row r="767" spans="1:18" x14ac:dyDescent="0.2">
      <c r="A767" s="2">
        <v>42781</v>
      </c>
      <c r="B767" t="s">
        <v>92</v>
      </c>
      <c r="C767" t="s">
        <v>55</v>
      </c>
      <c r="D767" t="s">
        <v>130</v>
      </c>
      <c r="E767" t="s">
        <v>26</v>
      </c>
      <c r="F767" t="s">
        <v>95</v>
      </c>
      <c r="G767">
        <v>2</v>
      </c>
      <c r="H767">
        <v>3.8839999999999999</v>
      </c>
      <c r="I767">
        <v>3.774</v>
      </c>
      <c r="J767">
        <v>2.69</v>
      </c>
      <c r="K767">
        <v>241.137</v>
      </c>
      <c r="L767">
        <v>247.76300000000001</v>
      </c>
      <c r="M767">
        <v>179.24600000000001</v>
      </c>
      <c r="N767">
        <v>62.084706488156542</v>
      </c>
      <c r="O767">
        <v>65.649973502914676</v>
      </c>
      <c r="P767">
        <v>66.634200743494432</v>
      </c>
      <c r="Q767">
        <v>64.789626911521893</v>
      </c>
      <c r="R767">
        <v>222.71533333333332</v>
      </c>
    </row>
    <row r="768" spans="1:18" x14ac:dyDescent="0.2">
      <c r="A768" s="2">
        <v>42781</v>
      </c>
      <c r="B768" t="s">
        <v>92</v>
      </c>
      <c r="C768" t="s">
        <v>55</v>
      </c>
      <c r="D768" t="s">
        <v>130</v>
      </c>
      <c r="E768" t="s">
        <v>26</v>
      </c>
      <c r="F768" t="s">
        <v>95</v>
      </c>
      <c r="G768">
        <v>3</v>
      </c>
      <c r="H768">
        <v>2.8039999999999998</v>
      </c>
      <c r="I768">
        <v>2.8540000000000001</v>
      </c>
      <c r="J768">
        <v>2.444</v>
      </c>
      <c r="K768">
        <v>153.02799999999999</v>
      </c>
      <c r="L768">
        <v>141.946</v>
      </c>
      <c r="M768">
        <v>143.089</v>
      </c>
      <c r="N768">
        <v>54.574893009985736</v>
      </c>
      <c r="O768">
        <v>49.735809390329358</v>
      </c>
      <c r="P768">
        <v>58.547054009819966</v>
      </c>
      <c r="Q768">
        <v>54.285918803378358</v>
      </c>
      <c r="R768">
        <v>146.02099999999999</v>
      </c>
    </row>
    <row r="769" spans="1:18" x14ac:dyDescent="0.2">
      <c r="A769" s="2">
        <v>42781</v>
      </c>
      <c r="B769" t="s">
        <v>92</v>
      </c>
      <c r="C769" t="s">
        <v>55</v>
      </c>
      <c r="D769" t="s">
        <v>130</v>
      </c>
      <c r="E769" t="s">
        <v>26</v>
      </c>
      <c r="F769" t="s">
        <v>101</v>
      </c>
      <c r="G769">
        <v>1</v>
      </c>
      <c r="H769">
        <v>1.726</v>
      </c>
      <c r="I769">
        <v>3.69</v>
      </c>
      <c r="J769">
        <v>3.5</v>
      </c>
      <c r="K769">
        <v>273.61099999999999</v>
      </c>
      <c r="L769">
        <v>263.38600000000002</v>
      </c>
      <c r="M769">
        <v>211.72</v>
      </c>
      <c r="N769">
        <v>158.5231749710313</v>
      </c>
      <c r="O769">
        <v>71.378319783197838</v>
      </c>
      <c r="P769">
        <v>60.491428571428571</v>
      </c>
      <c r="Q769">
        <v>96.797641108552568</v>
      </c>
      <c r="R769">
        <v>249.57233333333338</v>
      </c>
    </row>
    <row r="770" spans="1:18" x14ac:dyDescent="0.2">
      <c r="A770" s="2">
        <v>42781</v>
      </c>
      <c r="B770" t="s">
        <v>92</v>
      </c>
      <c r="C770" t="s">
        <v>55</v>
      </c>
      <c r="D770" t="s">
        <v>130</v>
      </c>
      <c r="E770" t="s">
        <v>26</v>
      </c>
      <c r="F770" t="s">
        <v>101</v>
      </c>
      <c r="G770">
        <v>2</v>
      </c>
      <c r="H770">
        <v>2.1240000000000001</v>
      </c>
      <c r="I770">
        <v>1.992</v>
      </c>
      <c r="J770">
        <v>3.5819999999999999</v>
      </c>
      <c r="K770">
        <v>226.857</v>
      </c>
      <c r="L770">
        <v>159.197</v>
      </c>
      <c r="M770">
        <v>170.76400000000001</v>
      </c>
      <c r="N770">
        <v>106.80649717514123</v>
      </c>
      <c r="O770">
        <v>79.918172690763058</v>
      </c>
      <c r="P770">
        <v>47.672808486878843</v>
      </c>
      <c r="Q770">
        <v>78.132492784261032</v>
      </c>
      <c r="R770">
        <v>185.60599999999999</v>
      </c>
    </row>
    <row r="771" spans="1:18" x14ac:dyDescent="0.2">
      <c r="A771" s="2">
        <v>42781</v>
      </c>
      <c r="B771" t="s">
        <v>92</v>
      </c>
      <c r="C771" t="s">
        <v>55</v>
      </c>
      <c r="D771" t="s">
        <v>130</v>
      </c>
      <c r="E771" t="s">
        <v>26</v>
      </c>
      <c r="F771" t="s">
        <v>101</v>
      </c>
      <c r="G771">
        <v>3</v>
      </c>
      <c r="H771">
        <v>2.0920000000000001</v>
      </c>
      <c r="I771">
        <v>2.6840000000000002</v>
      </c>
      <c r="J771">
        <v>2.2799999999999998</v>
      </c>
      <c r="K771">
        <v>188.58600000000001</v>
      </c>
      <c r="L771">
        <v>286.74900000000002</v>
      </c>
      <c r="M771">
        <v>178.33199999999999</v>
      </c>
      <c r="N771">
        <v>90.146271510516257</v>
      </c>
      <c r="O771">
        <v>106.83643815201192</v>
      </c>
      <c r="P771">
        <v>78.215789473684211</v>
      </c>
      <c r="Q771">
        <v>91.732833045404121</v>
      </c>
      <c r="R771">
        <v>217.88900000000001</v>
      </c>
    </row>
    <row r="772" spans="1:18" x14ac:dyDescent="0.2">
      <c r="A772" s="2">
        <v>42781</v>
      </c>
      <c r="B772" t="s">
        <v>92</v>
      </c>
      <c r="C772" t="s">
        <v>55</v>
      </c>
      <c r="D772" t="s">
        <v>131</v>
      </c>
      <c r="E772" t="s">
        <v>29</v>
      </c>
      <c r="F772" t="s">
        <v>96</v>
      </c>
      <c r="G772">
        <v>1</v>
      </c>
      <c r="H772">
        <v>3.8740000000000001</v>
      </c>
      <c r="I772">
        <v>3.956</v>
      </c>
      <c r="J772">
        <v>2.7519999999999998</v>
      </c>
      <c r="K772">
        <v>123.896</v>
      </c>
      <c r="L772">
        <v>123.896</v>
      </c>
      <c r="M772">
        <v>85.966999999999999</v>
      </c>
      <c r="N772">
        <v>31.981414558595766</v>
      </c>
      <c r="O772">
        <v>31.318503538928212</v>
      </c>
      <c r="P772">
        <v>31.238008720930235</v>
      </c>
      <c r="Q772">
        <v>31.51264227281807</v>
      </c>
      <c r="R772">
        <v>111.253</v>
      </c>
    </row>
    <row r="773" spans="1:18" x14ac:dyDescent="0.2">
      <c r="A773" s="2">
        <v>42781</v>
      </c>
      <c r="B773" t="s">
        <v>92</v>
      </c>
      <c r="C773" t="s">
        <v>55</v>
      </c>
      <c r="D773" t="s">
        <v>131</v>
      </c>
      <c r="E773" t="s">
        <v>29</v>
      </c>
      <c r="F773" t="s">
        <v>96</v>
      </c>
      <c r="G773">
        <v>2</v>
      </c>
      <c r="H773">
        <v>1.292</v>
      </c>
      <c r="I773">
        <v>1.34</v>
      </c>
      <c r="J773">
        <v>1.198</v>
      </c>
      <c r="K773">
        <v>63.947000000000003</v>
      </c>
      <c r="L773">
        <v>43.183999999999997</v>
      </c>
      <c r="M773">
        <v>51.552</v>
      </c>
      <c r="N773">
        <v>49.494582043343655</v>
      </c>
      <c r="O773">
        <v>32.226865671641789</v>
      </c>
      <c r="P773">
        <v>43.031719532554256</v>
      </c>
      <c r="Q773">
        <v>41.584389082513233</v>
      </c>
      <c r="R773">
        <v>52.894333333333329</v>
      </c>
    </row>
    <row r="774" spans="1:18" x14ac:dyDescent="0.2">
      <c r="A774" s="2">
        <v>42781</v>
      </c>
      <c r="B774" t="s">
        <v>92</v>
      </c>
      <c r="C774" t="s">
        <v>55</v>
      </c>
      <c r="D774" t="s">
        <v>131</v>
      </c>
      <c r="E774" t="s">
        <v>29</v>
      </c>
      <c r="F774" t="s">
        <v>96</v>
      </c>
      <c r="G774">
        <v>3</v>
      </c>
      <c r="H774">
        <v>2.8359999999999999</v>
      </c>
      <c r="I774">
        <v>2.7719999999999998</v>
      </c>
      <c r="J774">
        <v>3.052</v>
      </c>
      <c r="K774">
        <v>108.473</v>
      </c>
      <c r="L774">
        <v>97.135000000000005</v>
      </c>
      <c r="M774">
        <v>116.328</v>
      </c>
      <c r="N774">
        <v>38.248589562764458</v>
      </c>
      <c r="O774">
        <v>35.041486291486294</v>
      </c>
      <c r="P774">
        <v>38.115334207077325</v>
      </c>
      <c r="Q774">
        <v>37.135136687109359</v>
      </c>
      <c r="R774">
        <v>107.31200000000001</v>
      </c>
    </row>
    <row r="775" spans="1:18" x14ac:dyDescent="0.2">
      <c r="A775" s="2">
        <v>42781</v>
      </c>
      <c r="B775" t="s">
        <v>92</v>
      </c>
      <c r="C775" t="s">
        <v>55</v>
      </c>
      <c r="D775" t="s">
        <v>131</v>
      </c>
      <c r="E775" t="s">
        <v>29</v>
      </c>
      <c r="F775" t="s">
        <v>93</v>
      </c>
      <c r="G775">
        <v>1</v>
      </c>
      <c r="H775">
        <v>46.134</v>
      </c>
      <c r="I775">
        <v>40.433999999999997</v>
      </c>
      <c r="J775">
        <v>37.595999999999997</v>
      </c>
      <c r="K775">
        <v>1938.951</v>
      </c>
      <c r="L775">
        <v>1697.5</v>
      </c>
      <c r="M775">
        <v>1607.6769999999999</v>
      </c>
      <c r="N775">
        <v>42.028677331252439</v>
      </c>
      <c r="O775">
        <v>41.981995350447647</v>
      </c>
      <c r="P775">
        <v>42.761916161293755</v>
      </c>
      <c r="Q775">
        <v>42.257529614331283</v>
      </c>
      <c r="R775">
        <v>1748.0426666666665</v>
      </c>
    </row>
    <row r="776" spans="1:18" x14ac:dyDescent="0.2">
      <c r="A776" s="2">
        <v>42781</v>
      </c>
      <c r="B776" t="s">
        <v>92</v>
      </c>
      <c r="C776" t="s">
        <v>55</v>
      </c>
      <c r="D776" t="s">
        <v>131</v>
      </c>
      <c r="E776" t="s">
        <v>29</v>
      </c>
      <c r="F776" t="s">
        <v>93</v>
      </c>
      <c r="G776">
        <v>2</v>
      </c>
      <c r="H776">
        <v>31.196000000000002</v>
      </c>
      <c r="I776">
        <v>17.216000000000001</v>
      </c>
      <c r="J776">
        <v>22.524000000000001</v>
      </c>
      <c r="K776">
        <v>1467.3009999999999</v>
      </c>
      <c r="L776">
        <v>1038.692</v>
      </c>
      <c r="M776">
        <v>1130.6569999999999</v>
      </c>
      <c r="N776">
        <v>47.034908321579685</v>
      </c>
      <c r="O776">
        <v>60.332946096654268</v>
      </c>
      <c r="P776">
        <v>50.197877819215051</v>
      </c>
      <c r="Q776">
        <v>52.521910745816335</v>
      </c>
      <c r="R776">
        <v>1212.2166666666665</v>
      </c>
    </row>
    <row r="777" spans="1:18" x14ac:dyDescent="0.2">
      <c r="A777" s="2">
        <v>42781</v>
      </c>
      <c r="B777" t="s">
        <v>92</v>
      </c>
      <c r="C777" t="s">
        <v>55</v>
      </c>
      <c r="D777" t="s">
        <v>131</v>
      </c>
      <c r="E777" t="s">
        <v>29</v>
      </c>
      <c r="F777" t="s">
        <v>93</v>
      </c>
      <c r="G777">
        <v>3</v>
      </c>
      <c r="H777">
        <v>44.566000000000003</v>
      </c>
      <c r="I777">
        <v>36.270000000000003</v>
      </c>
      <c r="J777">
        <v>42.165999999999997</v>
      </c>
      <c r="K777">
        <v>1769.1010000000001</v>
      </c>
      <c r="L777">
        <v>1383.19</v>
      </c>
      <c r="M777">
        <v>1615.0450000000001</v>
      </c>
      <c r="N777">
        <v>39.696203383745456</v>
      </c>
      <c r="O777">
        <v>38.135925006892748</v>
      </c>
      <c r="P777">
        <v>38.302068016885649</v>
      </c>
      <c r="Q777">
        <v>38.711398802507951</v>
      </c>
      <c r="R777">
        <v>1589.1120000000001</v>
      </c>
    </row>
    <row r="778" spans="1:18" x14ac:dyDescent="0.2">
      <c r="A778" s="2">
        <v>42781</v>
      </c>
      <c r="B778" t="s">
        <v>92</v>
      </c>
      <c r="C778" t="s">
        <v>55</v>
      </c>
      <c r="D778" t="s">
        <v>131</v>
      </c>
      <c r="E778" t="s">
        <v>29</v>
      </c>
      <c r="F778" t="s">
        <v>94</v>
      </c>
      <c r="G778">
        <v>1</v>
      </c>
      <c r="H778">
        <v>10.555999999999999</v>
      </c>
      <c r="I778">
        <v>8.0440000000000005</v>
      </c>
      <c r="J778">
        <v>10.874000000000001</v>
      </c>
      <c r="K778">
        <v>624.44899999999996</v>
      </c>
      <c r="L778">
        <v>482.07499999999999</v>
      </c>
      <c r="M778">
        <v>496.21199999999999</v>
      </c>
      <c r="N778">
        <v>59.155835543766578</v>
      </c>
      <c r="O778">
        <v>59.929761312779704</v>
      </c>
      <c r="P778">
        <v>45.632885782600695</v>
      </c>
      <c r="Q778">
        <v>54.906160879715664</v>
      </c>
      <c r="R778">
        <v>534.24533333333329</v>
      </c>
    </row>
    <row r="779" spans="1:18" x14ac:dyDescent="0.2">
      <c r="A779" s="2">
        <v>42781</v>
      </c>
      <c r="B779" t="s">
        <v>92</v>
      </c>
      <c r="C779" t="s">
        <v>55</v>
      </c>
      <c r="D779" t="s">
        <v>131</v>
      </c>
      <c r="E779" t="s">
        <v>29</v>
      </c>
      <c r="F779" t="s">
        <v>94</v>
      </c>
      <c r="G779">
        <v>2</v>
      </c>
      <c r="H779">
        <v>14.656000000000001</v>
      </c>
      <c r="I779">
        <v>10.266</v>
      </c>
      <c r="J779">
        <v>11.87</v>
      </c>
      <c r="K779">
        <v>745.11800000000005</v>
      </c>
      <c r="L779">
        <v>540.11</v>
      </c>
      <c r="M779">
        <v>541.59500000000003</v>
      </c>
      <c r="N779">
        <v>50.840474890829697</v>
      </c>
      <c r="O779">
        <v>52.611533216442631</v>
      </c>
      <c r="P779">
        <v>45.627211457455779</v>
      </c>
      <c r="Q779">
        <v>49.6930731882427</v>
      </c>
      <c r="R779">
        <v>608.94100000000003</v>
      </c>
    </row>
    <row r="780" spans="1:18" x14ac:dyDescent="0.2">
      <c r="A780" s="2">
        <v>42781</v>
      </c>
      <c r="B780" t="s">
        <v>92</v>
      </c>
      <c r="C780" t="s">
        <v>55</v>
      </c>
      <c r="D780" t="s">
        <v>131</v>
      </c>
      <c r="E780" t="s">
        <v>29</v>
      </c>
      <c r="F780" t="s">
        <v>94</v>
      </c>
      <c r="G780">
        <v>3</v>
      </c>
      <c r="H780">
        <v>6.1</v>
      </c>
      <c r="I780">
        <v>5.484</v>
      </c>
      <c r="J780">
        <v>5.8639999999999999</v>
      </c>
      <c r="K780">
        <v>408.245</v>
      </c>
      <c r="L780">
        <v>268.07</v>
      </c>
      <c r="M780">
        <v>347.06900000000002</v>
      </c>
      <c r="N780">
        <v>66.925409836065583</v>
      </c>
      <c r="O780">
        <v>48.88220277169949</v>
      </c>
      <c r="P780">
        <v>59.186391541609829</v>
      </c>
      <c r="Q780">
        <v>58.331334716458294</v>
      </c>
      <c r="R780">
        <v>341.12799999999999</v>
      </c>
    </row>
    <row r="781" spans="1:18" x14ac:dyDescent="0.2">
      <c r="A781" s="2">
        <v>42781</v>
      </c>
      <c r="B781" t="s">
        <v>92</v>
      </c>
      <c r="C781" t="s">
        <v>55</v>
      </c>
      <c r="D781" t="s">
        <v>131</v>
      </c>
      <c r="E781" t="s">
        <v>29</v>
      </c>
      <c r="F781" t="s">
        <v>101</v>
      </c>
      <c r="G781">
        <v>1</v>
      </c>
      <c r="H781">
        <v>2.996</v>
      </c>
      <c r="I781">
        <v>3.1440000000000001</v>
      </c>
      <c r="J781">
        <v>2.806</v>
      </c>
      <c r="K781">
        <v>224.22900000000001</v>
      </c>
      <c r="L781">
        <v>252.10499999999999</v>
      </c>
      <c r="M781">
        <v>218.68899999999999</v>
      </c>
      <c r="N781">
        <v>74.842790387182916</v>
      </c>
      <c r="O781">
        <v>80.186068702290072</v>
      </c>
      <c r="P781">
        <v>77.936208125445475</v>
      </c>
      <c r="Q781">
        <v>77.655022404972826</v>
      </c>
      <c r="R781">
        <v>231.67433333333335</v>
      </c>
    </row>
    <row r="782" spans="1:18" x14ac:dyDescent="0.2">
      <c r="A782" s="2">
        <v>42781</v>
      </c>
      <c r="B782" t="s">
        <v>92</v>
      </c>
      <c r="C782" t="s">
        <v>55</v>
      </c>
      <c r="D782" t="s">
        <v>131</v>
      </c>
      <c r="E782" t="s">
        <v>29</v>
      </c>
      <c r="F782" t="s">
        <v>95</v>
      </c>
      <c r="G782">
        <v>1</v>
      </c>
      <c r="H782">
        <v>8.8079999999999998</v>
      </c>
      <c r="I782">
        <v>7.2439999999999998</v>
      </c>
      <c r="J782">
        <v>8.8079999999999998</v>
      </c>
      <c r="K782">
        <f>44.098+691.224</f>
        <v>735.322</v>
      </c>
      <c r="L782">
        <f>24.733+577.981</f>
        <v>602.71399999999994</v>
      </c>
      <c r="M782">
        <f>74.058+287.177+334.331</f>
        <v>695.56600000000003</v>
      </c>
      <c r="N782">
        <v>83.483424159854678</v>
      </c>
      <c r="O782">
        <v>83.201822197680841</v>
      </c>
      <c r="P782">
        <v>78.969800181653042</v>
      </c>
      <c r="Q782">
        <v>81.885015513062854</v>
      </c>
      <c r="R782">
        <v>677.86733333333336</v>
      </c>
    </row>
    <row r="783" spans="1:18" x14ac:dyDescent="0.2">
      <c r="A783" s="2">
        <v>42781</v>
      </c>
      <c r="B783" t="s">
        <v>92</v>
      </c>
      <c r="C783" t="s">
        <v>55</v>
      </c>
      <c r="D783" t="s">
        <v>131</v>
      </c>
      <c r="E783" t="s">
        <v>29</v>
      </c>
      <c r="F783" t="s">
        <v>95</v>
      </c>
      <c r="G783">
        <v>2</v>
      </c>
      <c r="H783">
        <v>8.7460000000000004</v>
      </c>
      <c r="I783">
        <v>9.0920000000000005</v>
      </c>
      <c r="J783">
        <v>7.4039999999999999</v>
      </c>
      <c r="K783">
        <v>662.46299999999997</v>
      </c>
      <c r="L783">
        <v>696.79300000000001</v>
      </c>
      <c r="M783">
        <f>20.706+592.518</f>
        <v>613.22400000000005</v>
      </c>
      <c r="N783">
        <v>75.74468328378687</v>
      </c>
      <c r="O783">
        <v>76.63803343598768</v>
      </c>
      <c r="P783">
        <v>82.823338735818481</v>
      </c>
      <c r="Q783">
        <v>78.402018485197672</v>
      </c>
      <c r="R783">
        <v>657.49333333333334</v>
      </c>
    </row>
    <row r="784" spans="1:18" x14ac:dyDescent="0.2">
      <c r="A784" s="2">
        <v>42781</v>
      </c>
      <c r="B784" t="s">
        <v>92</v>
      </c>
      <c r="C784" t="s">
        <v>55</v>
      </c>
      <c r="D784" t="s">
        <v>131</v>
      </c>
      <c r="E784" t="s">
        <v>29</v>
      </c>
      <c r="F784" t="s">
        <v>95</v>
      </c>
      <c r="G784">
        <v>3</v>
      </c>
      <c r="H784">
        <v>2.9940000000000002</v>
      </c>
      <c r="I784">
        <v>3.286</v>
      </c>
      <c r="J784">
        <v>2.4279999999999999</v>
      </c>
      <c r="K784">
        <v>224.48599999999999</v>
      </c>
      <c r="L784">
        <v>241.166</v>
      </c>
      <c r="M784">
        <v>165.48</v>
      </c>
      <c r="N784">
        <v>74.978623914495643</v>
      </c>
      <c r="O784">
        <v>73.391965916007308</v>
      </c>
      <c r="P784">
        <v>68.154859967051067</v>
      </c>
      <c r="Q784">
        <v>72.175149932518011</v>
      </c>
      <c r="R784">
        <v>210.37733333333333</v>
      </c>
    </row>
    <row r="785" spans="1:18" x14ac:dyDescent="0.2">
      <c r="A785" s="2">
        <v>42781</v>
      </c>
      <c r="B785" t="s">
        <v>92</v>
      </c>
      <c r="C785" t="s">
        <v>55</v>
      </c>
      <c r="D785" t="s">
        <v>133</v>
      </c>
      <c r="E785" t="s">
        <v>10</v>
      </c>
      <c r="F785" t="s">
        <v>93</v>
      </c>
      <c r="G785">
        <v>1</v>
      </c>
      <c r="H785">
        <v>14.384</v>
      </c>
      <c r="I785">
        <v>21.143999999999998</v>
      </c>
      <c r="J785">
        <v>15.901999999999999</v>
      </c>
      <c r="K785">
        <v>462.91</v>
      </c>
      <c r="L785">
        <v>693.76599999999996</v>
      </c>
      <c r="M785">
        <v>581.49400000000003</v>
      </c>
      <c r="N785">
        <v>32.182285873192434</v>
      </c>
      <c r="O785">
        <v>32.811483163072268</v>
      </c>
      <c r="P785">
        <v>36.567350018865554</v>
      </c>
      <c r="Q785">
        <v>33.85370635171008</v>
      </c>
      <c r="R785">
        <v>579.39</v>
      </c>
    </row>
    <row r="786" spans="1:18" x14ac:dyDescent="0.2">
      <c r="A786" s="2">
        <v>42781</v>
      </c>
      <c r="B786" t="s">
        <v>92</v>
      </c>
      <c r="C786" t="s">
        <v>55</v>
      </c>
      <c r="D786" t="s">
        <v>133</v>
      </c>
      <c r="E786" t="s">
        <v>10</v>
      </c>
      <c r="F786" t="s">
        <v>93</v>
      </c>
      <c r="G786">
        <v>2</v>
      </c>
      <c r="H786">
        <v>17.992000000000001</v>
      </c>
      <c r="I786">
        <v>18.32</v>
      </c>
      <c r="J786">
        <v>28.32</v>
      </c>
      <c r="K786">
        <v>571.15499999999997</v>
      </c>
      <c r="L786">
        <v>600.08699999999999</v>
      </c>
      <c r="M786">
        <v>780.01900000000001</v>
      </c>
      <c r="N786">
        <v>31.744942196531788</v>
      </c>
      <c r="O786">
        <v>32.755840611353712</v>
      </c>
      <c r="P786">
        <v>27.543043785310733</v>
      </c>
      <c r="Q786">
        <v>30.68127553106541</v>
      </c>
      <c r="R786">
        <v>650.42033333333336</v>
      </c>
    </row>
    <row r="787" spans="1:18" x14ac:dyDescent="0.2">
      <c r="A787" s="2">
        <v>42781</v>
      </c>
      <c r="B787" t="s">
        <v>92</v>
      </c>
      <c r="C787" t="s">
        <v>55</v>
      </c>
      <c r="D787" t="s">
        <v>133</v>
      </c>
      <c r="E787" t="s">
        <v>10</v>
      </c>
      <c r="F787" t="s">
        <v>93</v>
      </c>
      <c r="G787">
        <v>3</v>
      </c>
      <c r="H787">
        <v>16.882000000000001</v>
      </c>
      <c r="I787">
        <v>15.023999999999999</v>
      </c>
      <c r="J787">
        <v>14.92</v>
      </c>
      <c r="K787">
        <v>495.64100000000002</v>
      </c>
      <c r="L787">
        <v>517.09</v>
      </c>
      <c r="M787">
        <v>452.65699999999998</v>
      </c>
      <c r="N787">
        <v>29.359139912332662</v>
      </c>
      <c r="O787">
        <v>34.417598509052191</v>
      </c>
      <c r="P787">
        <v>30.338941018766754</v>
      </c>
      <c r="Q787">
        <v>31.371893146717202</v>
      </c>
      <c r="R787">
        <v>488.46266666666662</v>
      </c>
    </row>
    <row r="788" spans="1:18" x14ac:dyDescent="0.2">
      <c r="A788" s="2">
        <v>42781</v>
      </c>
      <c r="B788" t="s">
        <v>92</v>
      </c>
      <c r="C788" t="s">
        <v>55</v>
      </c>
      <c r="D788" t="s">
        <v>133</v>
      </c>
      <c r="E788" t="s">
        <v>10</v>
      </c>
      <c r="F788" t="s">
        <v>94</v>
      </c>
      <c r="G788">
        <v>1</v>
      </c>
      <c r="H788">
        <v>2.488</v>
      </c>
      <c r="I788">
        <v>2.6080000000000001</v>
      </c>
      <c r="J788">
        <v>2.1080000000000001</v>
      </c>
      <c r="K788">
        <v>132.09299999999999</v>
      </c>
      <c r="L788">
        <v>98.277000000000001</v>
      </c>
      <c r="M788">
        <v>120.212</v>
      </c>
      <c r="N788">
        <v>53.092041800643081</v>
      </c>
      <c r="O788">
        <v>37.682898773006137</v>
      </c>
      <c r="P788">
        <v>57.026565464895633</v>
      </c>
      <c r="Q788">
        <v>49.267168679514953</v>
      </c>
      <c r="R788">
        <v>116.86066666666666</v>
      </c>
    </row>
    <row r="789" spans="1:18" x14ac:dyDescent="0.2">
      <c r="A789" s="2">
        <v>42781</v>
      </c>
      <c r="B789" t="s">
        <v>92</v>
      </c>
      <c r="C789" t="s">
        <v>55</v>
      </c>
      <c r="D789" t="s">
        <v>133</v>
      </c>
      <c r="E789" t="s">
        <v>10</v>
      </c>
      <c r="F789" t="s">
        <v>94</v>
      </c>
      <c r="G789">
        <v>2</v>
      </c>
      <c r="H789">
        <v>2.83</v>
      </c>
      <c r="I789">
        <v>3.3039999999999998</v>
      </c>
      <c r="J789">
        <v>2.8919999999999999</v>
      </c>
      <c r="K789">
        <v>154.42699999999999</v>
      </c>
      <c r="L789">
        <v>163.738</v>
      </c>
      <c r="M789">
        <v>143.74600000000001</v>
      </c>
      <c r="N789">
        <v>54.567844522968194</v>
      </c>
      <c r="O789">
        <v>49.557506053268767</v>
      </c>
      <c r="P789">
        <v>49.704702627939149</v>
      </c>
      <c r="Q789">
        <v>51.276684401392039</v>
      </c>
      <c r="R789">
        <v>153.97033333333331</v>
      </c>
    </row>
    <row r="790" spans="1:18" x14ac:dyDescent="0.2">
      <c r="A790" s="2">
        <v>42781</v>
      </c>
      <c r="B790" t="s">
        <v>92</v>
      </c>
      <c r="C790" t="s">
        <v>55</v>
      </c>
      <c r="D790" t="s">
        <v>133</v>
      </c>
      <c r="E790" t="s">
        <v>10</v>
      </c>
      <c r="F790" t="s">
        <v>94</v>
      </c>
      <c r="G790">
        <v>3</v>
      </c>
      <c r="H790">
        <v>2.294</v>
      </c>
      <c r="I790">
        <v>2.3279999999999998</v>
      </c>
      <c r="J790">
        <v>2.3359999999999999</v>
      </c>
      <c r="K790">
        <v>111.70099999999999</v>
      </c>
      <c r="L790">
        <v>109.301</v>
      </c>
      <c r="M790">
        <v>138.51900000000001</v>
      </c>
      <c r="N790">
        <v>48.692676547515255</v>
      </c>
      <c r="O790">
        <v>46.950601374570454</v>
      </c>
      <c r="P790">
        <v>59.297517123287676</v>
      </c>
      <c r="Q790">
        <v>51.646931681791123</v>
      </c>
      <c r="R790">
        <v>119.84033333333333</v>
      </c>
    </row>
    <row r="791" spans="1:18" x14ac:dyDescent="0.2">
      <c r="A791" s="2">
        <v>42781</v>
      </c>
      <c r="B791" t="s">
        <v>92</v>
      </c>
      <c r="C791" t="s">
        <v>55</v>
      </c>
      <c r="D791" t="s">
        <v>133</v>
      </c>
      <c r="E791" t="s">
        <v>10</v>
      </c>
      <c r="F791" t="s">
        <v>95</v>
      </c>
      <c r="G791">
        <v>1</v>
      </c>
      <c r="H791">
        <v>2.6640000000000001</v>
      </c>
      <c r="I791">
        <v>2.476</v>
      </c>
      <c r="J791">
        <v>2.72</v>
      </c>
      <c r="K791">
        <v>166.73699999999999</v>
      </c>
      <c r="L791">
        <v>196.24</v>
      </c>
      <c r="M791">
        <v>178.70400000000001</v>
      </c>
      <c r="N791">
        <v>62.588963963963955</v>
      </c>
      <c r="O791">
        <v>79.256865912762521</v>
      </c>
      <c r="P791">
        <v>65.7</v>
      </c>
      <c r="Q791">
        <v>69.181943292242167</v>
      </c>
      <c r="R791">
        <v>180.56033333333335</v>
      </c>
    </row>
    <row r="792" spans="1:18" x14ac:dyDescent="0.2">
      <c r="A792" s="2">
        <v>42781</v>
      </c>
      <c r="B792" t="s">
        <v>92</v>
      </c>
      <c r="C792" t="s">
        <v>55</v>
      </c>
      <c r="D792" t="s">
        <v>133</v>
      </c>
      <c r="E792" t="s">
        <v>10</v>
      </c>
      <c r="F792" t="s">
        <v>95</v>
      </c>
      <c r="G792">
        <v>2</v>
      </c>
      <c r="H792">
        <v>2.036</v>
      </c>
      <c r="I792">
        <v>1.84</v>
      </c>
      <c r="J792">
        <v>1.4</v>
      </c>
      <c r="K792">
        <v>176.505</v>
      </c>
      <c r="L792">
        <v>140.14699999999999</v>
      </c>
      <c r="M792">
        <v>107.788</v>
      </c>
      <c r="N792">
        <v>86.692043222003932</v>
      </c>
      <c r="O792">
        <v>76.166847826086951</v>
      </c>
      <c r="P792">
        <v>76.991428571428571</v>
      </c>
      <c r="Q792">
        <v>79.950106539839808</v>
      </c>
      <c r="R792">
        <v>141.47999999999999</v>
      </c>
    </row>
    <row r="793" spans="1:18" x14ac:dyDescent="0.2">
      <c r="A793" s="2">
        <v>42781</v>
      </c>
      <c r="B793" t="s">
        <v>92</v>
      </c>
      <c r="C793" t="s">
        <v>55</v>
      </c>
      <c r="D793" t="s">
        <v>133</v>
      </c>
      <c r="E793" t="s">
        <v>10</v>
      </c>
      <c r="F793" t="s">
        <v>101</v>
      </c>
      <c r="G793">
        <v>1</v>
      </c>
      <c r="H793">
        <v>1.764</v>
      </c>
      <c r="I793">
        <v>1.792</v>
      </c>
      <c r="J793">
        <v>1.748</v>
      </c>
      <c r="K793">
        <v>98.02</v>
      </c>
      <c r="L793">
        <v>115.813</v>
      </c>
      <c r="M793">
        <v>119.583</v>
      </c>
      <c r="N793">
        <v>55.56689342403628</v>
      </c>
      <c r="O793">
        <v>64.627790178571431</v>
      </c>
      <c r="P793">
        <v>68.411327231121277</v>
      </c>
      <c r="Q793">
        <v>62.868670277909665</v>
      </c>
      <c r="R793">
        <v>111.13866666666667</v>
      </c>
    </row>
    <row r="794" spans="1:18" x14ac:dyDescent="0.2">
      <c r="A794" s="2">
        <v>42781</v>
      </c>
      <c r="B794" t="s">
        <v>92</v>
      </c>
      <c r="C794" t="s">
        <v>61</v>
      </c>
      <c r="D794" t="s">
        <v>134</v>
      </c>
      <c r="E794" t="s">
        <v>29</v>
      </c>
      <c r="F794" t="s">
        <v>93</v>
      </c>
      <c r="G794">
        <v>1</v>
      </c>
      <c r="H794">
        <v>35.954000000000001</v>
      </c>
      <c r="I794">
        <v>28.553999999999998</v>
      </c>
      <c r="J794">
        <v>22.841999999999999</v>
      </c>
      <c r="K794">
        <v>1474.9559999999999</v>
      </c>
      <c r="L794">
        <v>1204.058</v>
      </c>
      <c r="M794">
        <v>1025.7260000000001</v>
      </c>
      <c r="N794">
        <v>41.023418812927623</v>
      </c>
      <c r="O794">
        <v>42.167752328920642</v>
      </c>
      <c r="P794">
        <v>44.905262236231508</v>
      </c>
      <c r="Q794">
        <v>42.698811126026591</v>
      </c>
      <c r="R794">
        <v>1234.9133333333334</v>
      </c>
    </row>
    <row r="795" spans="1:18" x14ac:dyDescent="0.2">
      <c r="A795" s="2">
        <v>42781</v>
      </c>
      <c r="B795" t="s">
        <v>92</v>
      </c>
      <c r="C795" t="s">
        <v>61</v>
      </c>
      <c r="D795" t="s">
        <v>134</v>
      </c>
      <c r="E795" t="s">
        <v>29</v>
      </c>
      <c r="F795" t="s">
        <v>93</v>
      </c>
      <c r="G795">
        <v>2</v>
      </c>
      <c r="H795">
        <v>23.602</v>
      </c>
      <c r="I795">
        <v>19.579999999999998</v>
      </c>
      <c r="J795">
        <v>21.425999999999998</v>
      </c>
      <c r="K795">
        <v>1132.2850000000001</v>
      </c>
      <c r="L795">
        <v>1034.18</v>
      </c>
      <c r="M795">
        <v>1079.905</v>
      </c>
      <c r="N795">
        <v>47.974112363359041</v>
      </c>
      <c r="O795">
        <v>52.818181818181827</v>
      </c>
      <c r="P795">
        <v>50.401614860449925</v>
      </c>
      <c r="Q795">
        <v>50.3979696806636</v>
      </c>
      <c r="R795">
        <v>1082.1233333333332</v>
      </c>
    </row>
    <row r="796" spans="1:18" x14ac:dyDescent="0.2">
      <c r="A796" s="2">
        <v>42781</v>
      </c>
      <c r="B796" t="s">
        <v>92</v>
      </c>
      <c r="C796" t="s">
        <v>61</v>
      </c>
      <c r="D796" t="s">
        <v>134</v>
      </c>
      <c r="E796" t="s">
        <v>29</v>
      </c>
      <c r="F796" t="s">
        <v>93</v>
      </c>
      <c r="G796">
        <v>3</v>
      </c>
      <c r="H796">
        <v>21.178000000000001</v>
      </c>
      <c r="I796">
        <v>24.917999999999999</v>
      </c>
      <c r="J796">
        <v>15.62</v>
      </c>
      <c r="K796">
        <v>1076.7349999999999</v>
      </c>
      <c r="L796">
        <v>1117.52</v>
      </c>
      <c r="M796">
        <v>843.36599999999999</v>
      </c>
      <c r="N796">
        <v>50.842147511568605</v>
      </c>
      <c r="O796">
        <v>44.847901115659361</v>
      </c>
      <c r="P796">
        <v>53.992701664532653</v>
      </c>
      <c r="Q796">
        <v>49.89425009725354</v>
      </c>
      <c r="R796">
        <v>1012.5403333333334</v>
      </c>
    </row>
    <row r="797" spans="1:18" x14ac:dyDescent="0.2">
      <c r="A797" s="2">
        <v>42781</v>
      </c>
      <c r="B797" t="s">
        <v>92</v>
      </c>
      <c r="C797" t="s">
        <v>61</v>
      </c>
      <c r="D797" t="s">
        <v>134</v>
      </c>
      <c r="E797" t="s">
        <v>29</v>
      </c>
      <c r="F797" t="s">
        <v>94</v>
      </c>
      <c r="G797">
        <v>1</v>
      </c>
      <c r="H797">
        <v>3.234</v>
      </c>
      <c r="I797">
        <v>7.782</v>
      </c>
      <c r="J797">
        <v>3.956</v>
      </c>
      <c r="N797" t="s">
        <v>141</v>
      </c>
      <c r="O797" t="s">
        <v>141</v>
      </c>
      <c r="P797" t="s">
        <v>141</v>
      </c>
      <c r="Q797" t="s">
        <v>141</v>
      </c>
      <c r="R797" t="e">
        <v>#DIV/0!</v>
      </c>
    </row>
    <row r="798" spans="1:18" x14ac:dyDescent="0.2">
      <c r="A798" s="2">
        <v>42781</v>
      </c>
      <c r="B798" t="s">
        <v>92</v>
      </c>
      <c r="C798" t="s">
        <v>61</v>
      </c>
      <c r="D798" t="s">
        <v>134</v>
      </c>
      <c r="E798" t="s">
        <v>29</v>
      </c>
      <c r="F798" t="s">
        <v>94</v>
      </c>
      <c r="G798">
        <v>2</v>
      </c>
      <c r="H798">
        <v>4.8979999999999997</v>
      </c>
      <c r="I798">
        <v>5.4379999999999997</v>
      </c>
      <c r="J798">
        <v>4.766</v>
      </c>
      <c r="N798" t="s">
        <v>141</v>
      </c>
      <c r="O798" t="s">
        <v>141</v>
      </c>
      <c r="P798" t="s">
        <v>141</v>
      </c>
      <c r="Q798" t="s">
        <v>141</v>
      </c>
      <c r="R798" t="e">
        <v>#DIV/0!</v>
      </c>
    </row>
    <row r="799" spans="1:18" x14ac:dyDescent="0.2">
      <c r="A799" s="2">
        <v>42781</v>
      </c>
      <c r="B799" t="s">
        <v>92</v>
      </c>
      <c r="C799" t="s">
        <v>61</v>
      </c>
      <c r="D799" t="s">
        <v>134</v>
      </c>
      <c r="E799" t="s">
        <v>29</v>
      </c>
      <c r="F799" t="s">
        <v>94</v>
      </c>
      <c r="G799">
        <v>3</v>
      </c>
      <c r="H799">
        <v>2.194</v>
      </c>
      <c r="I799">
        <v>6.15</v>
      </c>
      <c r="J799">
        <v>7.1059999999999999</v>
      </c>
      <c r="N799" t="s">
        <v>141</v>
      </c>
      <c r="O799" t="s">
        <v>141</v>
      </c>
      <c r="P799" t="s">
        <v>141</v>
      </c>
      <c r="Q799" t="s">
        <v>141</v>
      </c>
      <c r="R799" t="e">
        <v>#DIV/0!</v>
      </c>
    </row>
    <row r="800" spans="1:18" x14ac:dyDescent="0.2">
      <c r="A800" s="2">
        <v>42781</v>
      </c>
      <c r="B800" t="s">
        <v>92</v>
      </c>
      <c r="C800" t="s">
        <v>61</v>
      </c>
      <c r="D800" t="s">
        <v>134</v>
      </c>
      <c r="E800" t="s">
        <v>29</v>
      </c>
      <c r="F800" t="s">
        <v>95</v>
      </c>
      <c r="G800">
        <v>1</v>
      </c>
      <c r="H800">
        <v>4.0919999999999996</v>
      </c>
      <c r="I800">
        <v>4.47</v>
      </c>
      <c r="J800">
        <v>3.36</v>
      </c>
      <c r="K800">
        <v>391.96600000000001</v>
      </c>
      <c r="L800">
        <v>384.36900000000003</v>
      </c>
      <c r="M800">
        <v>270.95499999999998</v>
      </c>
      <c r="N800">
        <v>95.78836754643207</v>
      </c>
      <c r="O800">
        <v>85.988590604026854</v>
      </c>
      <c r="P800">
        <v>80.641369047619051</v>
      </c>
      <c r="Q800">
        <v>87.472775732692654</v>
      </c>
      <c r="R800">
        <v>349.09666666666664</v>
      </c>
    </row>
    <row r="801" spans="1:18" x14ac:dyDescent="0.2">
      <c r="A801" s="2">
        <v>42781</v>
      </c>
      <c r="B801" t="s">
        <v>92</v>
      </c>
      <c r="C801" t="s">
        <v>61</v>
      </c>
      <c r="D801" t="s">
        <v>134</v>
      </c>
      <c r="E801" t="s">
        <v>29</v>
      </c>
      <c r="F801" t="s">
        <v>95</v>
      </c>
      <c r="G801">
        <v>2</v>
      </c>
      <c r="H801">
        <v>1.5640000000000001</v>
      </c>
      <c r="I801">
        <v>2.1840000000000002</v>
      </c>
      <c r="J801">
        <v>1.296</v>
      </c>
      <c r="K801">
        <v>174.96199999999999</v>
      </c>
      <c r="L801">
        <v>178.39</v>
      </c>
      <c r="M801">
        <v>121.64</v>
      </c>
      <c r="N801">
        <v>111.86828644501277</v>
      </c>
      <c r="O801">
        <v>81.68040293040292</v>
      </c>
      <c r="P801">
        <v>93.858024691358025</v>
      </c>
      <c r="Q801">
        <v>95.802238022257896</v>
      </c>
      <c r="R801">
        <v>158.33066666666664</v>
      </c>
    </row>
    <row r="802" spans="1:18" x14ac:dyDescent="0.2">
      <c r="A802" s="2">
        <v>42781</v>
      </c>
      <c r="B802" t="s">
        <v>92</v>
      </c>
      <c r="C802" t="s">
        <v>61</v>
      </c>
      <c r="D802" t="s">
        <v>134</v>
      </c>
      <c r="E802" t="s">
        <v>29</v>
      </c>
      <c r="F802" t="s">
        <v>95</v>
      </c>
      <c r="G802">
        <v>3</v>
      </c>
      <c r="H802">
        <v>3.02</v>
      </c>
      <c r="I802">
        <v>3.32</v>
      </c>
      <c r="J802">
        <v>1.9</v>
      </c>
      <c r="K802">
        <v>314.16699999999997</v>
      </c>
      <c r="L802">
        <v>294.57400000000001</v>
      </c>
      <c r="M802">
        <v>152.91399999999999</v>
      </c>
      <c r="N802">
        <v>104.02880794701986</v>
      </c>
      <c r="O802">
        <v>88.727108433734941</v>
      </c>
      <c r="P802">
        <v>80.481052631578947</v>
      </c>
      <c r="Q802">
        <v>91.078989670777915</v>
      </c>
      <c r="R802">
        <v>253.88499999999999</v>
      </c>
    </row>
    <row r="803" spans="1:18" x14ac:dyDescent="0.2">
      <c r="A803" s="2">
        <v>42781</v>
      </c>
      <c r="B803" t="s">
        <v>92</v>
      </c>
      <c r="C803" t="s">
        <v>61</v>
      </c>
      <c r="D803" t="s">
        <v>134</v>
      </c>
      <c r="E803" t="s">
        <v>29</v>
      </c>
      <c r="F803" t="s">
        <v>101</v>
      </c>
      <c r="G803">
        <v>1</v>
      </c>
      <c r="H803">
        <v>3.4319999999999999</v>
      </c>
      <c r="I803">
        <v>3.42</v>
      </c>
      <c r="J803">
        <v>3.35</v>
      </c>
      <c r="K803">
        <v>343.78399999999999</v>
      </c>
      <c r="L803">
        <v>328.24700000000001</v>
      </c>
      <c r="M803">
        <v>254.018</v>
      </c>
      <c r="N803">
        <v>100.17016317016316</v>
      </c>
      <c r="O803">
        <v>95.978654970760246</v>
      </c>
      <c r="P803">
        <v>75.826268656716422</v>
      </c>
      <c r="Q803">
        <v>90.658362265879944</v>
      </c>
      <c r="R803">
        <v>308.68299999999999</v>
      </c>
    </row>
    <row r="804" spans="1:18" x14ac:dyDescent="0.2">
      <c r="A804" s="2">
        <v>42781</v>
      </c>
      <c r="B804" t="s">
        <v>92</v>
      </c>
      <c r="C804" t="s">
        <v>61</v>
      </c>
      <c r="D804" t="s">
        <v>135</v>
      </c>
      <c r="E804" t="s">
        <v>17</v>
      </c>
      <c r="F804" t="s">
        <v>96</v>
      </c>
      <c r="G804">
        <v>1</v>
      </c>
      <c r="H804">
        <v>1.5580000000000001</v>
      </c>
      <c r="I804">
        <v>2.024</v>
      </c>
      <c r="J804">
        <v>1.95</v>
      </c>
      <c r="K804">
        <v>69.144999999999996</v>
      </c>
      <c r="L804">
        <v>78.341999999999999</v>
      </c>
      <c r="M804">
        <v>71.887</v>
      </c>
      <c r="N804">
        <v>44.380616174582798</v>
      </c>
      <c r="O804">
        <v>38.706521739130437</v>
      </c>
      <c r="P804">
        <v>36.865128205128208</v>
      </c>
      <c r="Q804">
        <v>39.984088706280481</v>
      </c>
      <c r="R804">
        <v>73.12466666666667</v>
      </c>
    </row>
    <row r="805" spans="1:18" x14ac:dyDescent="0.2">
      <c r="A805" s="2">
        <v>42781</v>
      </c>
      <c r="B805" t="s">
        <v>92</v>
      </c>
      <c r="C805" t="s">
        <v>61</v>
      </c>
      <c r="D805" t="s">
        <v>135</v>
      </c>
      <c r="E805" t="s">
        <v>17</v>
      </c>
      <c r="F805" t="s">
        <v>96</v>
      </c>
      <c r="G805">
        <v>2</v>
      </c>
      <c r="H805">
        <v>0.79800000000000004</v>
      </c>
      <c r="I805">
        <v>0.752</v>
      </c>
      <c r="J805">
        <v>0.752</v>
      </c>
      <c r="K805">
        <v>37.442999999999998</v>
      </c>
      <c r="L805">
        <v>33.901000000000003</v>
      </c>
      <c r="M805">
        <v>29.132000000000001</v>
      </c>
      <c r="N805">
        <v>46.921052631578945</v>
      </c>
      <c r="O805">
        <v>45.081117021276597</v>
      </c>
      <c r="P805">
        <v>38.73936170212766</v>
      </c>
      <c r="Q805">
        <v>43.58051045166107</v>
      </c>
      <c r="R805">
        <v>33.491999999999997</v>
      </c>
    </row>
    <row r="806" spans="1:18" x14ac:dyDescent="0.2">
      <c r="A806" s="2">
        <v>42781</v>
      </c>
      <c r="B806" t="s">
        <v>92</v>
      </c>
      <c r="C806" t="s">
        <v>61</v>
      </c>
      <c r="D806" t="s">
        <v>135</v>
      </c>
      <c r="E806" t="s">
        <v>17</v>
      </c>
      <c r="F806" t="s">
        <v>96</v>
      </c>
      <c r="G806">
        <v>3</v>
      </c>
      <c r="H806">
        <v>0.64</v>
      </c>
      <c r="I806">
        <v>0.65200000000000002</v>
      </c>
      <c r="J806">
        <v>0.49</v>
      </c>
      <c r="K806">
        <v>31.216999999999999</v>
      </c>
      <c r="L806">
        <v>32.616</v>
      </c>
      <c r="M806">
        <v>23.762</v>
      </c>
      <c r="N806">
        <v>48.776562499999997</v>
      </c>
      <c r="O806">
        <v>50.024539877300612</v>
      </c>
      <c r="P806">
        <v>48.493877551020411</v>
      </c>
      <c r="Q806">
        <v>49.098326642773678</v>
      </c>
      <c r="R806">
        <v>29.198333333333334</v>
      </c>
    </row>
    <row r="807" spans="1:18" x14ac:dyDescent="0.2">
      <c r="A807" s="2">
        <v>42781</v>
      </c>
      <c r="B807" t="s">
        <v>92</v>
      </c>
      <c r="C807" t="s">
        <v>61</v>
      </c>
      <c r="D807" t="s">
        <v>135</v>
      </c>
      <c r="E807" t="s">
        <v>17</v>
      </c>
      <c r="F807" t="s">
        <v>94</v>
      </c>
      <c r="G807">
        <v>1</v>
      </c>
      <c r="H807">
        <v>5.2240000000000002</v>
      </c>
      <c r="I807">
        <v>6.1040000000000001</v>
      </c>
      <c r="J807">
        <v>5.0979999999999999</v>
      </c>
      <c r="K807">
        <v>340.12799999999999</v>
      </c>
      <c r="L807">
        <v>385.08300000000003</v>
      </c>
      <c r="M807">
        <v>271.83999999999997</v>
      </c>
      <c r="N807">
        <v>65.108728943338434</v>
      </c>
      <c r="O807">
        <v>63.086992136304069</v>
      </c>
      <c r="P807">
        <v>53.322871714397799</v>
      </c>
      <c r="Q807">
        <v>60.506197598013436</v>
      </c>
      <c r="R807">
        <v>332.35033333333331</v>
      </c>
    </row>
    <row r="808" spans="1:18" x14ac:dyDescent="0.2">
      <c r="A808" s="2">
        <v>42781</v>
      </c>
      <c r="B808" t="s">
        <v>92</v>
      </c>
      <c r="C808" t="s">
        <v>61</v>
      </c>
      <c r="D808" t="s">
        <v>135</v>
      </c>
      <c r="E808" t="s">
        <v>17</v>
      </c>
      <c r="F808" t="s">
        <v>94</v>
      </c>
      <c r="G808">
        <v>2</v>
      </c>
      <c r="H808">
        <v>3.56</v>
      </c>
      <c r="I808">
        <v>3.052</v>
      </c>
      <c r="J808">
        <v>3.2839999999999998</v>
      </c>
      <c r="K808">
        <v>189.98500000000001</v>
      </c>
      <c r="L808">
        <v>183.416</v>
      </c>
      <c r="M808">
        <v>188.7</v>
      </c>
      <c r="N808">
        <v>53.366573033707866</v>
      </c>
      <c r="O808">
        <v>60.096985583224111</v>
      </c>
      <c r="P808">
        <v>57.460414129110838</v>
      </c>
      <c r="Q808">
        <v>56.974657582014267</v>
      </c>
      <c r="R808">
        <v>187.36699999999999</v>
      </c>
    </row>
    <row r="809" spans="1:18" x14ac:dyDescent="0.2">
      <c r="A809" s="2">
        <v>42781</v>
      </c>
      <c r="B809" t="s">
        <v>92</v>
      </c>
      <c r="C809" t="s">
        <v>61</v>
      </c>
      <c r="D809" t="s">
        <v>135</v>
      </c>
      <c r="E809" t="s">
        <v>17</v>
      </c>
      <c r="F809" t="s">
        <v>94</v>
      </c>
      <c r="G809">
        <v>3</v>
      </c>
      <c r="H809">
        <v>3.8319999999999999</v>
      </c>
      <c r="I809">
        <v>4.2960000000000003</v>
      </c>
      <c r="J809">
        <v>4.2279999999999998</v>
      </c>
      <c r="K809">
        <v>199.096</v>
      </c>
      <c r="L809">
        <v>207.179</v>
      </c>
      <c r="M809">
        <v>218.74600000000001</v>
      </c>
      <c r="N809">
        <v>51.956158663883095</v>
      </c>
      <c r="O809">
        <v>48.226024208566109</v>
      </c>
      <c r="P809">
        <v>51.737464522232742</v>
      </c>
      <c r="Q809">
        <v>50.639882464893979</v>
      </c>
      <c r="R809">
        <v>208.34033333333332</v>
      </c>
    </row>
    <row r="810" spans="1:18" x14ac:dyDescent="0.2">
      <c r="A810" s="2">
        <v>42781</v>
      </c>
      <c r="B810" t="s">
        <v>92</v>
      </c>
      <c r="C810" t="s">
        <v>61</v>
      </c>
      <c r="D810" t="s">
        <v>135</v>
      </c>
      <c r="E810" t="s">
        <v>17</v>
      </c>
      <c r="F810" t="s">
        <v>93</v>
      </c>
      <c r="G810">
        <v>1</v>
      </c>
      <c r="H810">
        <v>22.91</v>
      </c>
      <c r="I810">
        <v>24.923999999999999</v>
      </c>
      <c r="J810">
        <v>24.675999999999998</v>
      </c>
      <c r="K810">
        <v>833.74099999999999</v>
      </c>
      <c r="L810">
        <v>793.38499999999999</v>
      </c>
      <c r="M810">
        <v>786.21699999999998</v>
      </c>
      <c r="N810">
        <v>36.392012221737232</v>
      </c>
      <c r="O810">
        <v>31.832169796180388</v>
      </c>
      <c r="P810">
        <v>31.861606419192739</v>
      </c>
      <c r="Q810">
        <v>33.361929479036789</v>
      </c>
      <c r="R810">
        <v>804.44766666666658</v>
      </c>
    </row>
    <row r="811" spans="1:18" x14ac:dyDescent="0.2">
      <c r="A811" s="2">
        <v>42781</v>
      </c>
      <c r="B811" t="s">
        <v>92</v>
      </c>
      <c r="C811" t="s">
        <v>61</v>
      </c>
      <c r="D811" t="s">
        <v>135</v>
      </c>
      <c r="E811" t="s">
        <v>17</v>
      </c>
      <c r="F811" t="s">
        <v>93</v>
      </c>
      <c r="G811">
        <v>2</v>
      </c>
      <c r="H811">
        <v>15.667999999999999</v>
      </c>
      <c r="I811">
        <v>21.55</v>
      </c>
      <c r="J811">
        <v>26.12</v>
      </c>
      <c r="K811">
        <v>696.76499999999999</v>
      </c>
      <c r="L811">
        <v>856.70399999999995</v>
      </c>
      <c r="M811">
        <v>1080.105</v>
      </c>
      <c r="N811">
        <v>44.47057697217258</v>
      </c>
      <c r="O811">
        <v>39.754245939675172</v>
      </c>
      <c r="P811">
        <v>41.351646248085757</v>
      </c>
      <c r="Q811">
        <v>41.85882305331117</v>
      </c>
      <c r="R811">
        <v>877.85800000000006</v>
      </c>
    </row>
    <row r="812" spans="1:18" x14ac:dyDescent="0.2">
      <c r="A812" s="2">
        <v>42781</v>
      </c>
      <c r="B812" t="s">
        <v>92</v>
      </c>
      <c r="C812" t="s">
        <v>61</v>
      </c>
      <c r="D812" t="s">
        <v>135</v>
      </c>
      <c r="E812" t="s">
        <v>17</v>
      </c>
      <c r="F812" t="s">
        <v>93</v>
      </c>
      <c r="G812">
        <v>3</v>
      </c>
      <c r="H812">
        <v>14.125</v>
      </c>
      <c r="I812">
        <v>19.538</v>
      </c>
      <c r="J812">
        <v>17.568000000000001</v>
      </c>
      <c r="K812">
        <v>513.46299999999997</v>
      </c>
      <c r="L812">
        <v>681.34199999999998</v>
      </c>
      <c r="M812">
        <v>650.58199999999999</v>
      </c>
      <c r="N812">
        <v>36.351362831858403</v>
      </c>
      <c r="O812">
        <v>34.872658409253759</v>
      </c>
      <c r="P812">
        <v>37.032217668488158</v>
      </c>
      <c r="Q812">
        <v>36.085412969866773</v>
      </c>
      <c r="R812">
        <v>615.12899999999991</v>
      </c>
    </row>
    <row r="813" spans="1:18" x14ac:dyDescent="0.2">
      <c r="A813" s="2">
        <v>42781</v>
      </c>
      <c r="B813" t="s">
        <v>92</v>
      </c>
      <c r="C813" t="s">
        <v>61</v>
      </c>
      <c r="D813" t="s">
        <v>135</v>
      </c>
      <c r="E813" t="s">
        <v>17</v>
      </c>
      <c r="F813" t="s">
        <v>101</v>
      </c>
      <c r="G813">
        <v>1</v>
      </c>
      <c r="H813">
        <v>1.4059999999999999</v>
      </c>
      <c r="I813">
        <v>1.3360000000000001</v>
      </c>
      <c r="J813">
        <v>1.282</v>
      </c>
      <c r="K813">
        <v>125.238</v>
      </c>
      <c r="L813">
        <v>114.557</v>
      </c>
      <c r="M813">
        <v>116.413</v>
      </c>
      <c r="N813">
        <v>89.073968705547657</v>
      </c>
      <c r="O813">
        <v>85.746257485029943</v>
      </c>
      <c r="P813">
        <v>90.805772230889232</v>
      </c>
      <c r="Q813">
        <v>88.541999473822287</v>
      </c>
      <c r="R813">
        <v>118.736</v>
      </c>
    </row>
    <row r="814" spans="1:18" x14ac:dyDescent="0.2">
      <c r="A814" s="2">
        <v>42781</v>
      </c>
      <c r="B814" t="s">
        <v>92</v>
      </c>
      <c r="C814" t="s">
        <v>61</v>
      </c>
      <c r="D814" t="s">
        <v>135</v>
      </c>
      <c r="E814" t="s">
        <v>17</v>
      </c>
      <c r="F814" t="s">
        <v>101</v>
      </c>
      <c r="G814">
        <v>2</v>
      </c>
      <c r="H814">
        <v>1.772</v>
      </c>
      <c r="I814">
        <v>1.482</v>
      </c>
      <c r="J814">
        <v>1.82</v>
      </c>
      <c r="K814">
        <v>131.37899999999999</v>
      </c>
      <c r="L814">
        <v>114.58499999999999</v>
      </c>
      <c r="M814">
        <v>121.497</v>
      </c>
      <c r="N814">
        <v>74.141647855530465</v>
      </c>
      <c r="O814">
        <v>77.31781376518218</v>
      </c>
      <c r="P814">
        <v>66.75659340659341</v>
      </c>
      <c r="Q814">
        <v>72.738685009102028</v>
      </c>
      <c r="R814">
        <v>122.48700000000001</v>
      </c>
    </row>
    <row r="815" spans="1:18" x14ac:dyDescent="0.2">
      <c r="A815" s="2">
        <v>42781</v>
      </c>
      <c r="B815" t="s">
        <v>92</v>
      </c>
      <c r="C815" t="s">
        <v>61</v>
      </c>
      <c r="D815" t="s">
        <v>135</v>
      </c>
      <c r="E815" t="s">
        <v>17</v>
      </c>
      <c r="F815" t="s">
        <v>101</v>
      </c>
      <c r="G815">
        <v>3</v>
      </c>
      <c r="H815">
        <v>1.8779999999999999</v>
      </c>
      <c r="I815">
        <v>1.984</v>
      </c>
      <c r="J815">
        <v>2.23</v>
      </c>
      <c r="K815">
        <v>134.20599999999999</v>
      </c>
      <c r="L815">
        <v>154.19900000000001</v>
      </c>
      <c r="M815">
        <v>149.286</v>
      </c>
      <c r="N815">
        <v>71.462193823216182</v>
      </c>
      <c r="O815">
        <v>77.721270161290334</v>
      </c>
      <c r="P815">
        <v>66.944394618834082</v>
      </c>
      <c r="Q815">
        <v>72.042619534446871</v>
      </c>
      <c r="R815">
        <v>145.89699999999999</v>
      </c>
    </row>
    <row r="816" spans="1:18" x14ac:dyDescent="0.2">
      <c r="A816" s="2">
        <v>42781</v>
      </c>
      <c r="B816" t="s">
        <v>92</v>
      </c>
      <c r="C816" t="s">
        <v>61</v>
      </c>
      <c r="D816" t="s">
        <v>135</v>
      </c>
      <c r="E816" t="s">
        <v>17</v>
      </c>
      <c r="F816" t="s">
        <v>95</v>
      </c>
      <c r="G816">
        <v>1</v>
      </c>
      <c r="H816">
        <v>3.452</v>
      </c>
      <c r="I816">
        <v>2.8940000000000001</v>
      </c>
      <c r="J816">
        <v>2.7280000000000002</v>
      </c>
      <c r="K816">
        <v>255.04599999999999</v>
      </c>
      <c r="L816">
        <f>198.039+23.734</f>
        <v>221.773</v>
      </c>
      <c r="M816">
        <v>179.304</v>
      </c>
      <c r="N816">
        <v>73.883545770567792</v>
      </c>
      <c r="O816">
        <v>76.631997235659981</v>
      </c>
      <c r="P816">
        <v>65.72727272727272</v>
      </c>
      <c r="Q816">
        <v>72.080938577833493</v>
      </c>
      <c r="R816">
        <v>218.70766666666665</v>
      </c>
    </row>
    <row r="817" spans="1:18" x14ac:dyDescent="0.2">
      <c r="A817" s="2">
        <v>42781</v>
      </c>
      <c r="B817" t="s">
        <v>92</v>
      </c>
      <c r="C817" t="s">
        <v>61</v>
      </c>
      <c r="D817" t="s">
        <v>135</v>
      </c>
      <c r="E817" t="s">
        <v>17</v>
      </c>
      <c r="F817" t="s">
        <v>95</v>
      </c>
      <c r="G817">
        <v>2</v>
      </c>
      <c r="H817">
        <v>5.4939999999999998</v>
      </c>
      <c r="I817">
        <v>6.0060000000000002</v>
      </c>
      <c r="J817">
        <v>6.6820000000000004</v>
      </c>
      <c r="K817">
        <f>28.075+358.093</f>
        <v>386.16800000000001</v>
      </c>
      <c r="L817">
        <v>409.53100000000001</v>
      </c>
      <c r="M817">
        <v>466.30900000000003</v>
      </c>
      <c r="N817">
        <v>70.289042591918459</v>
      </c>
      <c r="O817">
        <v>68.186979686979683</v>
      </c>
      <c r="P817">
        <v>69.785842562107149</v>
      </c>
      <c r="Q817">
        <v>69.42062161366843</v>
      </c>
      <c r="R817">
        <v>420.66933333333333</v>
      </c>
    </row>
    <row r="818" spans="1:18" x14ac:dyDescent="0.2">
      <c r="A818" s="2">
        <v>42781</v>
      </c>
      <c r="B818" t="s">
        <v>92</v>
      </c>
      <c r="C818" t="s">
        <v>61</v>
      </c>
      <c r="D818" t="s">
        <v>135</v>
      </c>
      <c r="E818" t="s">
        <v>17</v>
      </c>
      <c r="F818" t="s">
        <v>95</v>
      </c>
      <c r="G818">
        <v>3</v>
      </c>
      <c r="H818">
        <v>4.3559999999999999</v>
      </c>
      <c r="I818">
        <v>3.79</v>
      </c>
      <c r="J818">
        <v>2.8660000000000001</v>
      </c>
      <c r="K818">
        <v>269.61200000000002</v>
      </c>
      <c r="L818">
        <v>270.06900000000002</v>
      </c>
      <c r="M818">
        <v>200.72399999999999</v>
      </c>
      <c r="N818">
        <v>61.894398530762174</v>
      </c>
      <c r="O818">
        <v>71.258311345646447</v>
      </c>
      <c r="P818">
        <v>70.03628750872295</v>
      </c>
      <c r="Q818">
        <v>67.729665795043857</v>
      </c>
      <c r="R818">
        <v>246.80166666666665</v>
      </c>
    </row>
    <row r="819" spans="1:18" x14ac:dyDescent="0.2">
      <c r="A819" s="2">
        <v>42781</v>
      </c>
      <c r="B819" t="s">
        <v>92</v>
      </c>
      <c r="C819" t="s">
        <v>61</v>
      </c>
      <c r="D819" t="s">
        <v>136</v>
      </c>
      <c r="E819" t="s">
        <v>22</v>
      </c>
      <c r="F819" t="s">
        <v>96</v>
      </c>
      <c r="G819">
        <v>1</v>
      </c>
      <c r="H819">
        <v>1.756</v>
      </c>
      <c r="I819">
        <v>1.8819999999999999</v>
      </c>
      <c r="J819">
        <v>1.73</v>
      </c>
      <c r="K819">
        <v>63.576000000000001</v>
      </c>
      <c r="L819">
        <v>63.49</v>
      </c>
      <c r="M819">
        <v>59.177999999999997</v>
      </c>
      <c r="N819">
        <v>36.205011389521637</v>
      </c>
      <c r="O819">
        <v>33.735387885228484</v>
      </c>
      <c r="P819">
        <v>34.206936416184973</v>
      </c>
      <c r="Q819">
        <v>34.715778563645031</v>
      </c>
      <c r="R819">
        <v>62.081333333333333</v>
      </c>
    </row>
    <row r="820" spans="1:18" x14ac:dyDescent="0.2">
      <c r="A820" s="2">
        <v>42781</v>
      </c>
      <c r="B820" t="s">
        <v>92</v>
      </c>
      <c r="C820" t="s">
        <v>61</v>
      </c>
      <c r="D820" t="s">
        <v>136</v>
      </c>
      <c r="E820" t="s">
        <v>22</v>
      </c>
      <c r="F820" t="s">
        <v>96</v>
      </c>
      <c r="G820">
        <v>2</v>
      </c>
      <c r="H820">
        <v>1.754</v>
      </c>
      <c r="I820">
        <v>1.704</v>
      </c>
      <c r="J820">
        <v>1.952</v>
      </c>
      <c r="K820">
        <v>54.921999999999997</v>
      </c>
      <c r="L820">
        <v>58.348999999999997</v>
      </c>
      <c r="M820">
        <v>56.35</v>
      </c>
      <c r="N820">
        <v>31.31242873432155</v>
      </c>
      <c r="O820">
        <v>34.242370892018776</v>
      </c>
      <c r="P820">
        <v>28.867827868852462</v>
      </c>
      <c r="Q820">
        <v>31.474209165064263</v>
      </c>
      <c r="R820">
        <v>56.540333333333329</v>
      </c>
    </row>
    <row r="821" spans="1:18" x14ac:dyDescent="0.2">
      <c r="A821" s="2">
        <v>42781</v>
      </c>
      <c r="B821" t="s">
        <v>92</v>
      </c>
      <c r="C821" t="s">
        <v>61</v>
      </c>
      <c r="D821" t="s">
        <v>136</v>
      </c>
      <c r="E821" t="s">
        <v>22</v>
      </c>
      <c r="F821" t="s">
        <v>93</v>
      </c>
      <c r="G821">
        <v>1</v>
      </c>
      <c r="H821">
        <v>17.526</v>
      </c>
      <c r="I821">
        <v>24.544</v>
      </c>
      <c r="J821">
        <v>14.038</v>
      </c>
      <c r="K821">
        <v>736.49199999999996</v>
      </c>
      <c r="L821">
        <v>920.30899999999997</v>
      </c>
      <c r="M821">
        <v>642.32799999999997</v>
      </c>
      <c r="N821">
        <v>42.022823234052261</v>
      </c>
      <c r="O821">
        <v>37.496292372881356</v>
      </c>
      <c r="P821">
        <v>45.756375552072939</v>
      </c>
      <c r="Q821">
        <v>41.758497053002181</v>
      </c>
      <c r="R821">
        <v>766.37633333333326</v>
      </c>
    </row>
    <row r="822" spans="1:18" x14ac:dyDescent="0.2">
      <c r="A822" s="2">
        <v>42781</v>
      </c>
      <c r="B822" t="s">
        <v>92</v>
      </c>
      <c r="C822" t="s">
        <v>61</v>
      </c>
      <c r="D822" t="s">
        <v>136</v>
      </c>
      <c r="E822" t="s">
        <v>22</v>
      </c>
      <c r="F822" t="s">
        <v>93</v>
      </c>
      <c r="G822">
        <v>2</v>
      </c>
      <c r="H822">
        <v>18.617999999999999</v>
      </c>
      <c r="I822">
        <v>24.731999999999999</v>
      </c>
      <c r="J822">
        <v>10.497999999999999</v>
      </c>
      <c r="K822">
        <v>772.96400000000006</v>
      </c>
      <c r="L822">
        <v>951.98199999999997</v>
      </c>
      <c r="M822">
        <v>482.36</v>
      </c>
      <c r="N822">
        <v>41.51702653346225</v>
      </c>
      <c r="O822">
        <v>38.491913310690606</v>
      </c>
      <c r="P822">
        <v>45.947799580872548</v>
      </c>
      <c r="Q822">
        <v>41.985579808341804</v>
      </c>
      <c r="R822">
        <v>735.76866666666672</v>
      </c>
    </row>
    <row r="823" spans="1:18" x14ac:dyDescent="0.2">
      <c r="A823" s="2">
        <v>42781</v>
      </c>
      <c r="B823" t="s">
        <v>92</v>
      </c>
      <c r="C823" t="s">
        <v>61</v>
      </c>
      <c r="D823" t="s">
        <v>136</v>
      </c>
      <c r="E823" t="s">
        <v>22</v>
      </c>
      <c r="F823" t="s">
        <v>93</v>
      </c>
      <c r="G823">
        <v>3</v>
      </c>
      <c r="H823">
        <v>30.972000000000001</v>
      </c>
      <c r="I823">
        <v>35.036000000000001</v>
      </c>
      <c r="J823">
        <v>30.193999999999999</v>
      </c>
      <c r="K823">
        <v>914.33900000000006</v>
      </c>
      <c r="L823">
        <v>1009.56</v>
      </c>
      <c r="M823">
        <v>956.03800000000001</v>
      </c>
      <c r="N823">
        <v>29.521471006069998</v>
      </c>
      <c r="O823">
        <v>28.814933211553829</v>
      </c>
      <c r="P823">
        <v>31.663178114857256</v>
      </c>
      <c r="Q823">
        <v>29.999860777493694</v>
      </c>
      <c r="R823">
        <v>959.97899999999993</v>
      </c>
    </row>
    <row r="824" spans="1:18" x14ac:dyDescent="0.2">
      <c r="A824" s="2">
        <v>42781</v>
      </c>
      <c r="B824" t="s">
        <v>92</v>
      </c>
      <c r="C824" t="s">
        <v>61</v>
      </c>
      <c r="D824" t="s">
        <v>136</v>
      </c>
      <c r="E824" t="s">
        <v>22</v>
      </c>
      <c r="F824" t="s">
        <v>94</v>
      </c>
      <c r="G824">
        <v>1</v>
      </c>
      <c r="H824">
        <v>2.8479999999999999</v>
      </c>
      <c r="I824">
        <v>4.8840000000000003</v>
      </c>
      <c r="J824">
        <v>4.4359999999999999</v>
      </c>
      <c r="K824">
        <v>200.72399999999999</v>
      </c>
      <c r="L824">
        <v>258.81599999999997</v>
      </c>
      <c r="M824">
        <v>218.489</v>
      </c>
      <c r="N824">
        <v>70.478932584269657</v>
      </c>
      <c r="O824">
        <v>52.992628992628987</v>
      </c>
      <c r="P824">
        <v>49.253606853020742</v>
      </c>
      <c r="Q824">
        <v>57.575056143306462</v>
      </c>
      <c r="R824">
        <v>226.00966666666667</v>
      </c>
    </row>
    <row r="825" spans="1:18" x14ac:dyDescent="0.2">
      <c r="A825" s="2">
        <v>42781</v>
      </c>
      <c r="B825" t="s">
        <v>92</v>
      </c>
      <c r="C825" t="s">
        <v>61</v>
      </c>
      <c r="D825" t="s">
        <v>136</v>
      </c>
      <c r="E825" t="s">
        <v>22</v>
      </c>
      <c r="F825" t="s">
        <v>94</v>
      </c>
      <c r="G825">
        <v>2</v>
      </c>
      <c r="H825">
        <v>3.7</v>
      </c>
      <c r="I825">
        <v>3.242</v>
      </c>
      <c r="J825">
        <v>4.4580000000000002</v>
      </c>
      <c r="K825">
        <v>203.95099999999999</v>
      </c>
      <c r="L825">
        <v>189.1</v>
      </c>
      <c r="M825">
        <v>245.50700000000001</v>
      </c>
      <c r="N825">
        <v>55.121891891891885</v>
      </c>
      <c r="O825">
        <v>58.328192473781613</v>
      </c>
      <c r="P825">
        <v>55.071108120233291</v>
      </c>
      <c r="Q825">
        <v>56.173730828635598</v>
      </c>
      <c r="R825">
        <v>212.85266666666666</v>
      </c>
    </row>
    <row r="826" spans="1:18" x14ac:dyDescent="0.2">
      <c r="A826" s="2">
        <v>42781</v>
      </c>
      <c r="B826" t="s">
        <v>92</v>
      </c>
      <c r="C826" t="s">
        <v>61</v>
      </c>
      <c r="D826" t="s">
        <v>136</v>
      </c>
      <c r="E826" t="s">
        <v>22</v>
      </c>
      <c r="F826" t="s">
        <v>94</v>
      </c>
      <c r="G826">
        <v>3</v>
      </c>
      <c r="H826">
        <v>3.7480000000000002</v>
      </c>
      <c r="I826">
        <v>3.6560000000000001</v>
      </c>
      <c r="J826">
        <v>3.8940000000000001</v>
      </c>
      <c r="K826">
        <v>245.59299999999999</v>
      </c>
      <c r="L826">
        <v>246.33500000000001</v>
      </c>
      <c r="M826">
        <v>287.32</v>
      </c>
      <c r="N826">
        <v>65.526414087513331</v>
      </c>
      <c r="O826">
        <v>67.378282275711157</v>
      </c>
      <c r="P826">
        <v>73.785310734463266</v>
      </c>
      <c r="Q826">
        <v>68.896669032562599</v>
      </c>
      <c r="R826">
        <v>259.74933333333337</v>
      </c>
    </row>
    <row r="827" spans="1:18" x14ac:dyDescent="0.2">
      <c r="A827" s="2">
        <v>42781</v>
      </c>
      <c r="B827" t="s">
        <v>92</v>
      </c>
      <c r="C827" t="s">
        <v>61</v>
      </c>
      <c r="D827" t="s">
        <v>136</v>
      </c>
      <c r="E827" t="s">
        <v>22</v>
      </c>
      <c r="F827" t="s">
        <v>95</v>
      </c>
      <c r="G827">
        <v>1</v>
      </c>
      <c r="H827">
        <v>2.6739999999999999</v>
      </c>
      <c r="I827">
        <v>2.802</v>
      </c>
      <c r="J827">
        <v>2.1800000000000002</v>
      </c>
      <c r="K827">
        <v>209.149</v>
      </c>
      <c r="L827">
        <v>219.88800000000001</v>
      </c>
      <c r="M827">
        <v>164.50899999999999</v>
      </c>
      <c r="N827">
        <v>78.215781600598362</v>
      </c>
      <c r="O827">
        <v>78.475374732334046</v>
      </c>
      <c r="P827">
        <v>75.462844036697234</v>
      </c>
      <c r="Q827">
        <v>77.384666789876533</v>
      </c>
      <c r="R827">
        <v>197.84866666666667</v>
      </c>
    </row>
    <row r="828" spans="1:18" x14ac:dyDescent="0.2">
      <c r="A828" s="2">
        <v>42781</v>
      </c>
      <c r="B828" t="s">
        <v>92</v>
      </c>
      <c r="C828" t="s">
        <v>61</v>
      </c>
      <c r="D828" t="s">
        <v>136</v>
      </c>
      <c r="E828" t="s">
        <v>22</v>
      </c>
      <c r="F828" t="s">
        <v>95</v>
      </c>
      <c r="G828">
        <v>2</v>
      </c>
      <c r="H828">
        <v>1.8720000000000001</v>
      </c>
      <c r="I828">
        <v>2.2400000000000002</v>
      </c>
      <c r="J828">
        <v>1.3180000000000001</v>
      </c>
      <c r="K828">
        <v>140.00399999999999</v>
      </c>
      <c r="L828">
        <v>120.526</v>
      </c>
      <c r="M828">
        <v>80.741</v>
      </c>
      <c r="N828">
        <v>74.788461538461533</v>
      </c>
      <c r="O828">
        <v>53.806249999999991</v>
      </c>
      <c r="P828">
        <v>61.260242792109253</v>
      </c>
      <c r="Q828">
        <v>63.284984776856923</v>
      </c>
      <c r="R828">
        <v>113.75699999999999</v>
      </c>
    </row>
    <row r="829" spans="1:18" x14ac:dyDescent="0.2">
      <c r="A829" s="2">
        <v>42781</v>
      </c>
      <c r="B829" t="s">
        <v>92</v>
      </c>
      <c r="C829" t="s">
        <v>61</v>
      </c>
      <c r="D829" t="s">
        <v>136</v>
      </c>
      <c r="E829" t="s">
        <v>22</v>
      </c>
      <c r="F829" t="s">
        <v>95</v>
      </c>
      <c r="G829">
        <v>3</v>
      </c>
      <c r="H829">
        <v>4.306</v>
      </c>
      <c r="I829">
        <v>3.5739999999999998</v>
      </c>
      <c r="J829">
        <v>3.1320000000000001</v>
      </c>
      <c r="K829">
        <v>281.29300000000001</v>
      </c>
      <c r="L829">
        <v>272.49700000000001</v>
      </c>
      <c r="M829">
        <v>221.43</v>
      </c>
      <c r="N829">
        <v>65.325824431026476</v>
      </c>
      <c r="O829">
        <v>76.244264129826533</v>
      </c>
      <c r="P829">
        <v>70.699233716475092</v>
      </c>
      <c r="Q829">
        <v>70.756440759109367</v>
      </c>
      <c r="R829">
        <v>258.40666666666669</v>
      </c>
    </row>
    <row r="830" spans="1:18" x14ac:dyDescent="0.2">
      <c r="A830" s="2">
        <v>42781</v>
      </c>
      <c r="B830" t="s">
        <v>92</v>
      </c>
      <c r="C830" t="s">
        <v>61</v>
      </c>
      <c r="D830" t="s">
        <v>136</v>
      </c>
      <c r="E830" t="s">
        <v>22</v>
      </c>
      <c r="F830" t="s">
        <v>101</v>
      </c>
      <c r="G830">
        <v>1</v>
      </c>
      <c r="H830">
        <v>1.75</v>
      </c>
      <c r="I830">
        <v>1.77</v>
      </c>
      <c r="J830">
        <v>1.708</v>
      </c>
      <c r="K830">
        <v>169.45</v>
      </c>
      <c r="L830">
        <v>142.089</v>
      </c>
      <c r="M830">
        <v>165.68</v>
      </c>
      <c r="N830">
        <v>96.828571428571422</v>
      </c>
      <c r="O830">
        <v>80.276271186440681</v>
      </c>
      <c r="P830">
        <v>97.002341920374718</v>
      </c>
      <c r="Q830">
        <v>91.369061511795607</v>
      </c>
      <c r="R830">
        <v>159.07300000000001</v>
      </c>
    </row>
    <row r="831" spans="1:18" x14ac:dyDescent="0.2">
      <c r="A831" s="2">
        <v>42781</v>
      </c>
      <c r="B831" t="s">
        <v>92</v>
      </c>
      <c r="C831" t="s">
        <v>61</v>
      </c>
      <c r="D831" t="s">
        <v>137</v>
      </c>
      <c r="E831" t="s">
        <v>26</v>
      </c>
      <c r="F831" t="s">
        <v>96</v>
      </c>
      <c r="G831">
        <v>1</v>
      </c>
      <c r="H831">
        <v>1.9039999999999999</v>
      </c>
      <c r="I831">
        <v>1.5640000000000001</v>
      </c>
      <c r="J831">
        <v>1.26</v>
      </c>
      <c r="K831">
        <v>82.311999999999998</v>
      </c>
      <c r="L831">
        <v>64.260999999999996</v>
      </c>
      <c r="M831">
        <v>54.494</v>
      </c>
      <c r="N831">
        <v>43.231092436974791</v>
      </c>
      <c r="O831">
        <v>41.087595907928382</v>
      </c>
      <c r="P831">
        <v>43.249206349206347</v>
      </c>
      <c r="Q831">
        <v>42.522631564703168</v>
      </c>
      <c r="R831">
        <v>67.022333333333322</v>
      </c>
    </row>
    <row r="832" spans="1:18" x14ac:dyDescent="0.2">
      <c r="A832" s="2">
        <v>42781</v>
      </c>
      <c r="B832" t="s">
        <v>92</v>
      </c>
      <c r="C832" t="s">
        <v>61</v>
      </c>
      <c r="D832" t="s">
        <v>137</v>
      </c>
      <c r="E832" t="s">
        <v>26</v>
      </c>
      <c r="F832" t="s">
        <v>96</v>
      </c>
      <c r="G832">
        <v>2</v>
      </c>
      <c r="H832">
        <v>1.556</v>
      </c>
      <c r="I832">
        <v>1.58</v>
      </c>
      <c r="J832">
        <v>1.93</v>
      </c>
      <c r="K832">
        <v>77.171000000000006</v>
      </c>
      <c r="L832">
        <v>79.37</v>
      </c>
      <c r="M832">
        <v>79.656000000000006</v>
      </c>
      <c r="N832">
        <v>49.595758354755787</v>
      </c>
      <c r="O832">
        <v>50.234177215189874</v>
      </c>
      <c r="P832">
        <v>41.27253886010363</v>
      </c>
      <c r="Q832">
        <v>47.034158143349764</v>
      </c>
      <c r="R832">
        <v>78.73233333333333</v>
      </c>
    </row>
    <row r="833" spans="1:18" x14ac:dyDescent="0.2">
      <c r="A833" s="2">
        <v>42781</v>
      </c>
      <c r="B833" t="s">
        <v>92</v>
      </c>
      <c r="C833" t="s">
        <v>61</v>
      </c>
      <c r="D833" t="s">
        <v>137</v>
      </c>
      <c r="E833" t="s">
        <v>26</v>
      </c>
      <c r="F833" t="s">
        <v>96</v>
      </c>
      <c r="G833">
        <v>3</v>
      </c>
      <c r="H833">
        <v>2.1419999999999999</v>
      </c>
      <c r="I833">
        <v>1.92</v>
      </c>
      <c r="J833">
        <v>2.0659999999999998</v>
      </c>
      <c r="K833">
        <v>96.962999999999994</v>
      </c>
      <c r="L833">
        <v>90.108999999999995</v>
      </c>
      <c r="M833">
        <v>79.741</v>
      </c>
      <c r="N833">
        <v>45.267507002801118</v>
      </c>
      <c r="O833">
        <v>46.931770833333331</v>
      </c>
      <c r="P833">
        <v>38.596805421103582</v>
      </c>
      <c r="Q833">
        <v>43.598694419079344</v>
      </c>
      <c r="R833">
        <v>88.937666666666658</v>
      </c>
    </row>
    <row r="834" spans="1:18" x14ac:dyDescent="0.2">
      <c r="A834" s="2">
        <v>42781</v>
      </c>
      <c r="B834" t="s">
        <v>92</v>
      </c>
      <c r="C834" t="s">
        <v>61</v>
      </c>
      <c r="D834" t="s">
        <v>137</v>
      </c>
      <c r="E834" t="s">
        <v>26</v>
      </c>
      <c r="F834" t="s">
        <v>93</v>
      </c>
      <c r="G834">
        <v>1</v>
      </c>
      <c r="H834">
        <v>26.181999999999999</v>
      </c>
      <c r="I834">
        <v>26.58</v>
      </c>
      <c r="J834">
        <v>20.806000000000001</v>
      </c>
      <c r="K834">
        <v>1535.133</v>
      </c>
      <c r="L834">
        <v>1614.1030000000001</v>
      </c>
      <c r="M834">
        <v>1245.328</v>
      </c>
      <c r="N834">
        <v>58.633144908715913</v>
      </c>
      <c r="O834">
        <v>60.72622272385253</v>
      </c>
      <c r="P834">
        <v>59.854272805921362</v>
      </c>
      <c r="Q834">
        <v>59.73788014616327</v>
      </c>
      <c r="R834">
        <v>1464.8546666666668</v>
      </c>
    </row>
    <row r="835" spans="1:18" x14ac:dyDescent="0.2">
      <c r="A835" s="2">
        <v>42781</v>
      </c>
      <c r="B835" t="s">
        <v>92</v>
      </c>
      <c r="C835" t="s">
        <v>61</v>
      </c>
      <c r="D835" t="s">
        <v>137</v>
      </c>
      <c r="E835" t="s">
        <v>26</v>
      </c>
      <c r="F835" t="s">
        <v>93</v>
      </c>
      <c r="G835">
        <v>2</v>
      </c>
      <c r="H835">
        <v>28.204000000000001</v>
      </c>
      <c r="I835">
        <v>33.468000000000004</v>
      </c>
      <c r="J835">
        <v>32.488</v>
      </c>
      <c r="K835">
        <v>1547.3</v>
      </c>
      <c r="L835">
        <v>1766.9590000000001</v>
      </c>
      <c r="M835">
        <v>1530.7059999999999</v>
      </c>
      <c r="N835">
        <v>54.861012622323074</v>
      </c>
      <c r="O835">
        <v>52.79547627584558</v>
      </c>
      <c r="P835">
        <v>47.116042846589508</v>
      </c>
      <c r="Q835">
        <v>51.59084391491939</v>
      </c>
      <c r="R835">
        <v>1614.9883333333335</v>
      </c>
    </row>
    <row r="836" spans="1:18" x14ac:dyDescent="0.2">
      <c r="A836" s="2">
        <v>42781</v>
      </c>
      <c r="B836" t="s">
        <v>92</v>
      </c>
      <c r="C836" t="s">
        <v>61</v>
      </c>
      <c r="D836" t="s">
        <v>137</v>
      </c>
      <c r="E836" t="s">
        <v>26</v>
      </c>
      <c r="F836" t="s">
        <v>93</v>
      </c>
      <c r="G836">
        <v>3</v>
      </c>
      <c r="H836">
        <v>32.968000000000004</v>
      </c>
      <c r="I836">
        <v>28.762</v>
      </c>
      <c r="J836">
        <v>30.763999999999999</v>
      </c>
      <c r="K836">
        <v>1894.2539999999999</v>
      </c>
      <c r="L836">
        <v>1641.15</v>
      </c>
      <c r="M836">
        <v>1750.1369999999999</v>
      </c>
      <c r="N836">
        <v>57.457352584324184</v>
      </c>
      <c r="O836">
        <v>57.059662054099164</v>
      </c>
      <c r="P836">
        <v>56.889123651020675</v>
      </c>
      <c r="Q836">
        <v>57.13537942981467</v>
      </c>
      <c r="R836">
        <v>1761.847</v>
      </c>
    </row>
    <row r="837" spans="1:18" x14ac:dyDescent="0.2">
      <c r="A837" s="2">
        <v>42781</v>
      </c>
      <c r="B837" t="s">
        <v>92</v>
      </c>
      <c r="C837" t="s">
        <v>61</v>
      </c>
      <c r="D837" t="s">
        <v>137</v>
      </c>
      <c r="E837" t="s">
        <v>26</v>
      </c>
      <c r="F837" t="s">
        <v>94</v>
      </c>
      <c r="G837">
        <v>1</v>
      </c>
      <c r="H837">
        <v>7.6239999999999997</v>
      </c>
      <c r="I837">
        <v>5.76</v>
      </c>
      <c r="J837">
        <v>6.6879999999999997</v>
      </c>
      <c r="K837">
        <v>514.12</v>
      </c>
      <c r="L837">
        <v>411.90100000000001</v>
      </c>
      <c r="M837">
        <v>452.4</v>
      </c>
      <c r="N837">
        <v>67.434417628541453</v>
      </c>
      <c r="O837">
        <v>71.51059027777778</v>
      </c>
      <c r="P837">
        <v>67.643540669856463</v>
      </c>
      <c r="Q837">
        <v>68.862849525391894</v>
      </c>
      <c r="R837">
        <v>459.47366666666659</v>
      </c>
    </row>
    <row r="838" spans="1:18" x14ac:dyDescent="0.2">
      <c r="A838" s="2">
        <v>42781</v>
      </c>
      <c r="B838" t="s">
        <v>92</v>
      </c>
      <c r="C838" t="s">
        <v>61</v>
      </c>
      <c r="D838" t="s">
        <v>137</v>
      </c>
      <c r="E838" t="s">
        <v>26</v>
      </c>
      <c r="F838" t="s">
        <v>94</v>
      </c>
      <c r="G838">
        <v>2</v>
      </c>
      <c r="H838">
        <v>4.6399999999999997</v>
      </c>
      <c r="I838">
        <v>5.4580000000000002</v>
      </c>
      <c r="J838">
        <v>4.83</v>
      </c>
      <c r="K838">
        <v>352.98099999999999</v>
      </c>
      <c r="L838">
        <v>433.12200000000001</v>
      </c>
      <c r="M838">
        <v>343.64100000000002</v>
      </c>
      <c r="N838">
        <v>76.073491379310354</v>
      </c>
      <c r="O838">
        <v>79.355441553682667</v>
      </c>
      <c r="P838">
        <v>71.147204968944109</v>
      </c>
      <c r="Q838">
        <v>75.525379300645696</v>
      </c>
      <c r="R838">
        <v>376.58133333333336</v>
      </c>
    </row>
    <row r="839" spans="1:18" x14ac:dyDescent="0.2">
      <c r="A839" s="2">
        <v>42781</v>
      </c>
      <c r="B839" t="s">
        <v>92</v>
      </c>
      <c r="C839" t="s">
        <v>61</v>
      </c>
      <c r="D839" t="s">
        <v>137</v>
      </c>
      <c r="E839" t="s">
        <v>26</v>
      </c>
      <c r="F839" t="s">
        <v>94</v>
      </c>
      <c r="G839">
        <v>3</v>
      </c>
      <c r="H839">
        <v>5.742</v>
      </c>
      <c r="I839">
        <v>6.0979999999999999</v>
      </c>
      <c r="J839">
        <v>4.0659999999999998</v>
      </c>
      <c r="K839">
        <v>332.36</v>
      </c>
      <c r="L839">
        <v>329.98899999999998</v>
      </c>
      <c r="M839">
        <v>275.89600000000002</v>
      </c>
      <c r="N839">
        <v>57.882270985719266</v>
      </c>
      <c r="O839">
        <v>54.11429977041653</v>
      </c>
      <c r="P839">
        <v>67.854402361042801</v>
      </c>
      <c r="Q839">
        <v>59.950324372392863</v>
      </c>
      <c r="R839">
        <v>312.74833333333328</v>
      </c>
    </row>
    <row r="840" spans="1:18" x14ac:dyDescent="0.2">
      <c r="A840" s="2">
        <v>42781</v>
      </c>
      <c r="B840" t="s">
        <v>92</v>
      </c>
      <c r="C840" t="s">
        <v>61</v>
      </c>
      <c r="D840" t="s">
        <v>137</v>
      </c>
      <c r="E840" t="s">
        <v>26</v>
      </c>
      <c r="F840" t="s">
        <v>95</v>
      </c>
      <c r="G840">
        <v>1</v>
      </c>
      <c r="H840">
        <v>4.9000000000000004</v>
      </c>
      <c r="I840">
        <v>4.2140000000000004</v>
      </c>
      <c r="J840">
        <v>3.82</v>
      </c>
      <c r="K840">
        <v>355.23700000000002</v>
      </c>
      <c r="L840">
        <v>292.71800000000002</v>
      </c>
      <c r="M840">
        <v>224.54400000000001</v>
      </c>
      <c r="N840">
        <v>72.497346938775507</v>
      </c>
      <c r="O840">
        <v>69.46321784527764</v>
      </c>
      <c r="P840">
        <v>58.781151832460736</v>
      </c>
      <c r="Q840">
        <v>66.913905538837966</v>
      </c>
      <c r="R840">
        <v>290.83300000000003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Master_metadata</vt:lpstr>
      <vt:lpstr>SLA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2016-09-19T03:21:27Z</dcterms:created>
  <dcterms:modified xsi:type="dcterms:W3CDTF">2017-05-25T00:39:10Z</dcterms:modified>
</cp:coreProperties>
</file>