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ke\Desktop\"/>
    </mc:Choice>
  </mc:AlternateContent>
  <xr:revisionPtr revIDLastSave="0" documentId="13_ncr:1_{DE141C50-6BD0-4867-8B38-B33AA93E897F}" xr6:coauthVersionLast="47" xr6:coauthVersionMax="47" xr10:uidLastSave="{00000000-0000-0000-0000-000000000000}"/>
  <bookViews>
    <workbookView xWindow="-120" yWindow="-120" windowWidth="29040" windowHeight="15840" tabRatio="880" xr2:uid="{797714D5-86FE-4EEC-8075-699D81FC218E}"/>
  </bookViews>
  <sheets>
    <sheet name="Simulador" sheetId="1" r:id="rId1"/>
    <sheet name="Planilha de apoio" sheetId="2" r:id="rId2"/>
  </sheets>
  <definedNames>
    <definedName name="aporte">Simulador!$D$15</definedName>
    <definedName name="patrimonio">Simulador!$D$18</definedName>
    <definedName name="qtd_anos">Simulador!$D$16</definedName>
    <definedName name="rendimento_carteira">Simulador!$D$11</definedName>
    <definedName name="salario">Simulador!$D$10</definedName>
    <definedName name="sugestao_rendimento">Simulador!$D$12</definedName>
    <definedName name="taxa_mensal">Simulador!$D$17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4" i="1"/>
  <c r="C35" i="1"/>
  <c r="C36" i="1"/>
  <c r="C38" i="1"/>
  <c r="C33" i="1"/>
  <c r="G3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12" i="1"/>
  <c r="C22" i="1" s="1"/>
  <c r="D18" i="1" l="1"/>
  <c r="D19" i="1" s="1"/>
  <c r="C30" i="1"/>
  <c r="D35" i="1" s="1"/>
  <c r="D38" i="1"/>
  <c r="C24" i="1"/>
  <c r="D24" i="1" s="1"/>
  <c r="C23" i="1"/>
  <c r="D23" i="1" s="1"/>
  <c r="D22" i="1"/>
  <c r="C26" i="1"/>
  <c r="D26" i="1" s="1"/>
  <c r="C25" i="1"/>
  <c r="D25" i="1" s="1"/>
  <c r="D37" i="1" l="1"/>
  <c r="D33" i="1"/>
  <c r="D34" i="1"/>
  <c r="D36" i="1"/>
  <c r="D39" i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<sst xmlns="http://schemas.openxmlformats.org/spreadsheetml/2006/main" count="70" uniqueCount="34">
  <si>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</si>
  <si>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</si>
  <si>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</si>
  <si>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</si>
  <si>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</si>
  <si>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</si>
  <si>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</si>
  <si>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</si>
  <si>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</si>
  <si>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</si>
  <si>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</si>
  <si>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</si>
  <si>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</t>
  </si>
  <si>
    <t>Configurações</t>
  </si>
  <si>
    <t>Salário</t>
  </si>
  <si>
    <t>Rendimento Carteira</t>
  </si>
  <si>
    <t>Conservador</t>
  </si>
  <si>
    <t>Moderado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</si>
  <si>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</si>
  <si>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</si>
  <si>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</si>
  <si>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</si>
  <si>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</si>
  <si>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</si>
  <si>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</si>
  <si>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</si>
  <si>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</si>
  <si>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</si>
  <si>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</si>
  <si>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PERFIL</t>
  </si>
  <si>
    <t>CHAVE</t>
  </si>
  <si>
    <t>Moderado-TIJOLO</t>
  </si>
  <si>
    <t>%</t>
  </si>
  <si>
    <t>Sugestão de Investimentos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</si>
</sst>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0.0%"/>
    <numFmt numFmtId="169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sz val="12"/>
      <color rgb="FF9C57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/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2" tint="-0.499984740745262"/>
      </left>
      <right/>
      <top style="double">
        <color theme="2" tint="-0.499984740745262"/>
      </top>
      <bottom style="double">
        <color theme="2" tint="-0.499984740745262"/>
      </bottom>
      <diagonal/>
    </border>
    <border>
      <left/>
      <right/>
      <top style="double">
        <color theme="2" tint="-0.499984740745262"/>
      </top>
      <bottom style="double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 applyFill="1"/>
    <xf numFmtId="9" fontId="0" fillId="0" borderId="0" xfId="2" applyFont="1"/>
    <xf numFmtId="0" fontId="4" fillId="5" borderId="1" xfId="0" applyFont="1" applyFill="1" applyBorder="1"/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8" fontId="4" fillId="5" borderId="1" xfId="0" applyNumberFormat="1" applyFont="1" applyFill="1" applyBorder="1" applyAlignment="1">
      <alignment horizontal="center"/>
    </xf>
    <xf numFmtId="8" fontId="4" fillId="5" borderId="1" xfId="0" applyNumberFormat="1" applyFont="1" applyFill="1" applyBorder="1"/>
    <xf numFmtId="169" fontId="4" fillId="0" borderId="2" xfId="1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0" fontId="4" fillId="0" borderId="2" xfId="2" applyNumberFormat="1" applyFont="1" applyBorder="1" applyAlignment="1">
      <alignment horizontal="center"/>
    </xf>
    <xf numFmtId="169" fontId="4" fillId="5" borderId="2" xfId="0" applyNumberFormat="1" applyFont="1" applyFill="1" applyBorder="1" applyAlignment="1">
      <alignment horizontal="center"/>
    </xf>
    <xf numFmtId="169" fontId="4" fillId="0" borderId="1" xfId="1" applyNumberFormat="1" applyFont="1" applyBorder="1" applyAlignment="1">
      <alignment horizontal="center"/>
    </xf>
    <xf numFmtId="167" fontId="4" fillId="0" borderId="1" xfId="2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2" borderId="0" xfId="3"/>
    <xf numFmtId="0" fontId="8" fillId="2" borderId="0" xfId="3" applyFont="1" applyBorder="1"/>
    <xf numFmtId="0" fontId="8" fillId="2" borderId="0" xfId="3" applyFont="1"/>
    <xf numFmtId="0" fontId="5" fillId="5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9" fontId="4" fillId="0" borderId="0" xfId="0" applyNumberFormat="1" applyFont="1" applyAlignment="1">
      <alignment horizontal="center"/>
    </xf>
    <xf numFmtId="169" fontId="4" fillId="0" borderId="0" xfId="0" applyNumberFormat="1" applyFont="1"/>
    <xf numFmtId="169" fontId="4" fillId="6" borderId="0" xfId="0" applyNumberFormat="1" applyFont="1" applyFill="1"/>
    <xf numFmtId="0" fontId="8" fillId="2" borderId="0" xfId="3" applyFont="1" applyAlignment="1">
      <alignment horizontal="center"/>
    </xf>
    <xf numFmtId="169" fontId="4" fillId="5" borderId="0" xfId="1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5" xfId="0" applyBorder="1"/>
    <xf numFmtId="9" fontId="0" fillId="0" borderId="5" xfId="2" applyFont="1" applyBorder="1"/>
    <xf numFmtId="9" fontId="0" fillId="0" borderId="0" xfId="2" applyFont="1" applyFill="1" applyBorder="1"/>
    <xf numFmtId="9" fontId="0" fillId="0" borderId="5" xfId="2" applyFont="1" applyFill="1" applyBorder="1"/>
    <xf numFmtId="0" fontId="3" fillId="7" borderId="0" xfId="0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Simulador!$B$33:$B$38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9-4392-A90A-67B3DE55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250999</xdr:colOff>
      <xdr:row>0</xdr:row>
      <xdr:rowOff>49695</xdr:rowOff>
    </xdr:from>
    <xdr:to>
      <xdr:col>4</xdr:col>
      <xdr:colOff>694764</xdr:colOff>
      <xdr:row>6</xdr:row>
      <xdr:rowOff>78441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F90694-F8BC-F631-E200-79F4837D2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2177" r="982" b="30815"/>
        <a:stretch>
          <a:fillRect/>
        </a:stretch>
      </xdr:blipFill>
      <xdr:spPr>
        <a:xfrm>
          <a:off x="250999" y="49695"/>
          <a:ext cx="7884471" cy="1171746"/>
        </a:xfrm>
        <a:prstGeom prst="rect">
          <a:avLst/>
        </a:prstGeom>
      </xdr:spPr>
    </xdr:pic>
    <xdr:clientData/>
  </xdr:twoCellAnchor>
  <xdr:twoCellAnchor>
    <xdr:from>
      <xdr:col>0</xdr:col>
      <xdr:colOff>233506</xdr:colOff>
      <xdr:row>0</xdr:row>
      <xdr:rowOff>41414</xdr:rowOff>
    </xdr:from>
    <xdr:to>
      <xdr:col>4</xdr:col>
      <xdr:colOff>694766</xdr:colOff>
      <xdr:row>6</xdr:row>
      <xdr:rowOff>78441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5E9FAFA-ED89-797D-BC47-6195871B1ACB}"/>
            </a:ext>
          </a:extLst>
        </xdr:cNvPr>
        <xdr:cNvSpPr/>
      </xdr:nvSpPr>
      <xdr:spPr>
        <a:xfrm>
          <a:off x="233506" y="41414"/>
          <a:ext cx="7901966" cy="1180027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945697</xdr:colOff>
      <xdr:row>40</xdr:row>
      <xdr:rowOff>111578</xdr:rowOff>
    </xdr:from>
    <xdr:to>
      <xdr:col>2</xdr:col>
      <xdr:colOff>2687411</xdr:colOff>
      <xdr:row>54</xdr:row>
      <xdr:rowOff>187778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E13439-FBD9-1452-2359-7D482E7BA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F60C-AEE7-42C6-A4EE-93978EFB8F58}">
  <dimension ref="A1:F99"/>
  <sheetViews>
    <sheetView showGridLines="0" tabSelected="1" zoomScale="70" zoomScaleNormal="70" workbookViewId="0">
      <selection activeCell="D20" sqref="D20"/>
    </sheetView>
  </sheetViews>
  <sheetFormatPr defaultColWidth="0" defaultRowHeight="15" zeroHeight="1" x14ac:dyDescent="0.25"/>
  <cols>
    <col min="1" max="1" width="9.140625" customWidth="1"/>
    <col min="2" max="2" width="42.42578125" bestFit="1" customWidth="1"/>
    <col min="3" max="3" width="44.42578125" customWidth="1"/>
    <col min="4" max="4" width="15.85546875" bestFit="1" customWidth="1"/>
    <col min="5" max="5" width="12.7109375" bestFit="1" customWidth="1"/>
    <col min="6" max="6" width="9.140625" customWidth="1"/>
    <col min="7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ht="15.75" thickBot="1" x14ac:dyDescent="0.3"/>
    <row r="9" spans="2:4" ht="24.75" thickTop="1" thickBot="1" x14ac:dyDescent="0.3">
      <c r="B9" s="20" t="s">
        <v>13</v>
      </c>
      <c r="C9" s="21"/>
      <c r="D9" s="22"/>
    </row>
    <row r="10" spans="2:4" ht="17.25" thickTop="1" thickBot="1" x14ac:dyDescent="0.3">
      <c r="B10" s="6" t="s">
        <v>14</v>
      </c>
      <c r="C10" s="6"/>
      <c r="D10" s="13">
        <v>2000</v>
      </c>
    </row>
    <row r="11" spans="2:4" ht="17.25" thickTop="1" thickBot="1" x14ac:dyDescent="0.3">
      <c r="B11" s="6" t="s">
        <v>15</v>
      </c>
      <c r="C11" s="6"/>
      <c r="D11" s="14">
        <v>6.0000000000000001E-3</v>
      </c>
    </row>
    <row r="12" spans="2:4" ht="17.25" thickTop="1" thickBot="1" x14ac:dyDescent="0.3">
      <c r="B12" s="6" t="s">
        <v>33</v>
      </c>
      <c r="C12" s="6"/>
      <c r="D12" s="13">
        <f>D10*30%</f>
        <v>600</v>
      </c>
    </row>
    <row r="13" spans="2:4" ht="16.5" thickTop="1" thickBot="1" x14ac:dyDescent="0.3"/>
    <row r="14" spans="2:4" ht="36.75" customHeight="1" thickTop="1" thickBot="1" x14ac:dyDescent="0.3">
      <c r="B14" s="17" t="s">
        <v>5</v>
      </c>
      <c r="C14" s="18"/>
      <c r="D14" s="19"/>
    </row>
    <row r="15" spans="2:4" ht="17.25" customHeight="1" thickTop="1" thickBot="1" x14ac:dyDescent="0.3">
      <c r="B15" s="4" t="s">
        <v>0</v>
      </c>
      <c r="C15" s="4"/>
      <c r="D15" s="9">
        <v>200</v>
      </c>
    </row>
    <row r="16" spans="2:4" ht="16.5" customHeight="1" thickTop="1" thickBot="1" x14ac:dyDescent="0.3">
      <c r="B16" s="4" t="s">
        <v>1</v>
      </c>
      <c r="C16" s="4"/>
      <c r="D16" s="10">
        <v>5</v>
      </c>
    </row>
    <row r="17" spans="1:4" ht="16.5" customHeight="1" thickTop="1" thickBot="1" x14ac:dyDescent="0.3">
      <c r="B17" s="4" t="s">
        <v>2</v>
      </c>
      <c r="C17" s="4"/>
      <c r="D17" s="11">
        <v>1.0789999999999999E-2</v>
      </c>
    </row>
    <row r="18" spans="1:4" ht="16.5" customHeight="1" thickTop="1" thickBot="1" x14ac:dyDescent="0.3">
      <c r="B18" s="5" t="s">
        <v>3</v>
      </c>
      <c r="C18" s="5"/>
      <c r="D18" s="12">
        <f>(FV(taxa_mensal,qtd_anos*12,aporte)*-1)</f>
        <v>16755.382799697527</v>
      </c>
    </row>
    <row r="19" spans="1:4" ht="16.5" customHeight="1" thickTop="1" thickBot="1" x14ac:dyDescent="0.3">
      <c r="B19" s="5" t="s">
        <v>4</v>
      </c>
      <c r="C19" s="5"/>
      <c r="D19" s="12">
        <f>patrimonio*rendimento_carteira</f>
        <v>100.53229679818516</v>
      </c>
    </row>
    <row r="20" spans="1:4" ht="16.5" thickTop="1" thickBot="1" x14ac:dyDescent="0.3"/>
    <row r="21" spans="1:4" ht="24.75" thickTop="1" thickBot="1" x14ac:dyDescent="0.3">
      <c r="B21" s="15" t="s">
        <v>11</v>
      </c>
      <c r="C21" s="15"/>
      <c r="D21" s="16" t="s">
        <v>12</v>
      </c>
    </row>
    <row r="22" spans="1:4" ht="17.25" thickTop="1" thickBot="1" x14ac:dyDescent="0.3">
      <c r="A22" s="1">
        <v>2</v>
      </c>
      <c r="B22" s="3" t="s">
        <v>6</v>
      </c>
      <c r="C22" s="7">
        <f>FV($D$17,$A22*12,D15)*-1</f>
        <v>5445.5254595290435</v>
      </c>
      <c r="D22" s="8">
        <f>C22*rendimento_carteira</f>
        <v>32.673152757174265</v>
      </c>
    </row>
    <row r="23" spans="1:4" ht="17.25" thickTop="1" thickBot="1" x14ac:dyDescent="0.3">
      <c r="A23" s="1">
        <v>5</v>
      </c>
      <c r="B23" s="3" t="s">
        <v>7</v>
      </c>
      <c r="C23" s="7">
        <f>FV($D$17,$A23*12,D15)*-1</f>
        <v>16755.382799697527</v>
      </c>
      <c r="D23" s="8">
        <f>C23*rendimento_carteira</f>
        <v>100.53229679818516</v>
      </c>
    </row>
    <row r="24" spans="1:4" ht="17.25" thickTop="1" thickBot="1" x14ac:dyDescent="0.3">
      <c r="A24" s="1">
        <v>10</v>
      </c>
      <c r="B24" s="3" t="s">
        <v>8</v>
      </c>
      <c r="C24" s="7">
        <f>FV($D$17,$A24*12,D15)*-1</f>
        <v>48656.842506034438</v>
      </c>
      <c r="D24" s="8">
        <f>C24*rendimento_carteira</f>
        <v>291.94105503620665</v>
      </c>
    </row>
    <row r="25" spans="1:4" ht="17.25" thickTop="1" thickBot="1" x14ac:dyDescent="0.3">
      <c r="A25" s="1">
        <v>20</v>
      </c>
      <c r="B25" s="3" t="s">
        <v>9</v>
      </c>
      <c r="C25" s="7">
        <f>FV($D$17,$A25*12,D15)*-1</f>
        <v>225039.68001941612</v>
      </c>
      <c r="D25" s="8">
        <f>C25*rendimento_carteira</f>
        <v>1350.2380801164968</v>
      </c>
    </row>
    <row r="26" spans="1:4" ht="17.25" thickTop="1" thickBot="1" x14ac:dyDescent="0.3">
      <c r="A26" s="1">
        <v>30</v>
      </c>
      <c r="B26" s="3" t="s">
        <v>10</v>
      </c>
      <c r="C26" s="7">
        <f>FV($D$17,$A26*12,D15)*-1</f>
        <v>864433.93100094295</v>
      </c>
      <c r="D26" s="8">
        <f>C26*rendimento_carteira</f>
        <v>5186.6035860056581</v>
      </c>
    </row>
    <row r="27" spans="1:4" ht="15.75" thickTop="1" x14ac:dyDescent="0.25"/>
    <row r="28" spans="1:4" x14ac:dyDescent="0.25"/>
    <row r="29" spans="1:4" ht="15.75" x14ac:dyDescent="0.25">
      <c r="B29" s="24" t="s">
        <v>29</v>
      </c>
      <c r="C29" s="33" t="s">
        <v>17</v>
      </c>
      <c r="D29" s="25"/>
    </row>
    <row r="30" spans="1:4" ht="15.75" x14ac:dyDescent="0.25">
      <c r="B30" s="26" t="s">
        <v>19</v>
      </c>
      <c r="C30" s="34">
        <f>aporte</f>
        <v>200</v>
      </c>
      <c r="D30" s="27"/>
    </row>
    <row r="31" spans="1:4" x14ac:dyDescent="0.25"/>
    <row r="32" spans="1:4" ht="15.75" x14ac:dyDescent="0.25">
      <c r="B32" s="28" t="s">
        <v>20</v>
      </c>
      <c r="C32" s="35" t="s">
        <v>21</v>
      </c>
      <c r="D32" s="28" t="s">
        <v>22</v>
      </c>
    </row>
    <row r="33" spans="2:4" ht="15.75" x14ac:dyDescent="0.25">
      <c r="B33" s="29" t="s">
        <v>23</v>
      </c>
      <c r="C33" s="30">
        <f>VLOOKUP($C$29&amp;"-"&amp;B33,'Planilha de apoio'!$A:$D,4,FALSE)</f>
        <v>0.32</v>
      </c>
      <c r="D33" s="31">
        <f>C33*$C$30</f>
        <v>64</v>
      </c>
    </row>
    <row r="34" spans="2:4" ht="15.75" x14ac:dyDescent="0.25">
      <c r="B34" s="29" t="s">
        <v>24</v>
      </c>
      <c r="C34" s="30">
        <f>VLOOKUP($C$29&amp;"-"&amp;B34,'Planilha de apoio'!$A:$D,4,FALSE)</f>
        <v>0.35</v>
      </c>
      <c r="D34" s="31">
        <f>C34*$C$30</f>
        <v>70</v>
      </c>
    </row>
    <row r="35" spans="2:4" ht="15.75" x14ac:dyDescent="0.25">
      <c r="B35" s="29" t="s">
        <v>25</v>
      </c>
      <c r="C35" s="30">
        <f>VLOOKUP($C$29&amp;"-"&amp;B35,'Planilha de apoio'!$A:$D,4,FALSE)</f>
        <v>0.08</v>
      </c>
      <c r="D35" s="31">
        <f t="shared" ref="D35:D38" si="0">C35*$C$30</f>
        <v>16</v>
      </c>
    </row>
    <row r="36" spans="2:4" ht="15.75" x14ac:dyDescent="0.25">
      <c r="B36" s="29" t="s">
        <v>26</v>
      </c>
      <c r="C36" s="30">
        <f>VLOOKUP($C$29&amp;"-"&amp;B36,'Planilha de apoio'!$A:$D,4,FALSE)</f>
        <v>0.05</v>
      </c>
      <c r="D36" s="31">
        <f t="shared" si="0"/>
        <v>10</v>
      </c>
    </row>
    <row r="37" spans="2:4" ht="15.75" x14ac:dyDescent="0.25">
      <c r="B37" s="29" t="s">
        <v>27</v>
      </c>
      <c r="C37" s="30">
        <f>VLOOKUP($C$29&amp;"-"&amp;B37,'Planilha de apoio'!$A:$D,4,FALSE)</f>
        <v>0.1</v>
      </c>
      <c r="D37" s="31">
        <f t="shared" si="0"/>
        <v>20</v>
      </c>
    </row>
    <row r="38" spans="2:4" ht="15.75" x14ac:dyDescent="0.25">
      <c r="B38" s="29" t="s">
        <v>28</v>
      </c>
      <c r="C38" s="30">
        <f>VLOOKUP($C$29&amp;"-"&amp;B38,'Planilha de apoio'!$A:$D,4,FALSE)</f>
        <v>0.1</v>
      </c>
      <c r="D38" s="31">
        <f t="shared" si="0"/>
        <v>20</v>
      </c>
    </row>
    <row r="39" spans="2:4" ht="15.75" x14ac:dyDescent="0.25">
      <c r="B39" s="28"/>
      <c r="C39" s="28"/>
      <c r="D39" s="32">
        <f>SUM(D33:D38)</f>
        <v>200</v>
      </c>
    </row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</sheetData>
  <mergeCells count="11">
    <mergeCell ref="B10:C10"/>
    <mergeCell ref="B11:C11"/>
    <mergeCell ref="B12:C12"/>
    <mergeCell ref="B14:D14"/>
    <mergeCell ref="B9:D9"/>
    <mergeCell ref="B21:C21"/>
    <mergeCell ref="B19:C19"/>
    <mergeCell ref="B18:C18"/>
    <mergeCell ref="B17:C17"/>
    <mergeCell ref="B16:C16"/>
    <mergeCell ref="B15:C15"/>
  </mergeCells>
  <dataValidations count="1">
    <dataValidation type="list" showInputMessage="1" showErrorMessage="1" sqref="C29" xr:uid="{0E708ED2-0B79-4303-ABE0-08C5D248768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2421-CA4B-467C-83F4-B3AADB59807E}">
  <dimension ref="A2:G20"/>
  <sheetViews>
    <sheetView zoomScale="115" zoomScaleNormal="115" workbookViewId="0">
      <selection activeCell="F14" sqref="F14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6" max="6" width="16.85546875" bestFit="1" customWidth="1"/>
  </cols>
  <sheetData>
    <row r="2" spans="1:7" x14ac:dyDescent="0.25">
      <c r="A2" s="40" t="s">
        <v>30</v>
      </c>
      <c r="B2" s="40" t="s">
        <v>29</v>
      </c>
      <c r="C2" s="40" t="s">
        <v>20</v>
      </c>
      <c r="D2" s="40" t="s">
        <v>32</v>
      </c>
    </row>
    <row r="3" spans="1:7" x14ac:dyDescent="0.25">
      <c r="A3" t="str">
        <f>B3&amp;"-"&amp;$C$3</f>
        <v>Conservador-PAPEL</v>
      </c>
      <c r="B3" t="s">
        <v>16</v>
      </c>
      <c r="C3" t="s">
        <v>23</v>
      </c>
      <c r="D3" s="2">
        <v>0.3</v>
      </c>
      <c r="F3" s="23" t="s">
        <v>31</v>
      </c>
      <c r="G3" s="23">
        <f>VLOOKUP(F3,$A:$D,4,FALSE)</f>
        <v>0.35</v>
      </c>
    </row>
    <row r="4" spans="1:7" x14ac:dyDescent="0.25">
      <c r="A4" t="str">
        <f>$B$4&amp;"-"&amp;$C$4</f>
        <v>Conservador-TIJOLO</v>
      </c>
      <c r="B4" t="s">
        <v>16</v>
      </c>
      <c r="C4" t="s">
        <v>24</v>
      </c>
      <c r="D4" s="2">
        <v>0.5</v>
      </c>
    </row>
    <row r="5" spans="1:7" x14ac:dyDescent="0.25">
      <c r="A5" t="str">
        <f>$B$5&amp;"-"&amp;$C$5</f>
        <v>Conservador-HÍBRIDOS</v>
      </c>
      <c r="B5" t="s">
        <v>16</v>
      </c>
      <c r="C5" t="s">
        <v>25</v>
      </c>
      <c r="D5" s="2">
        <v>0.1</v>
      </c>
    </row>
    <row r="6" spans="1:7" x14ac:dyDescent="0.25">
      <c r="A6" t="str">
        <f>$B$6&amp;"-"&amp;$C$6</f>
        <v>Conservador-FOF's</v>
      </c>
      <c r="B6" t="s">
        <v>16</v>
      </c>
      <c r="C6" t="s">
        <v>26</v>
      </c>
      <c r="D6" s="2">
        <v>0.1</v>
      </c>
    </row>
    <row r="7" spans="1:7" x14ac:dyDescent="0.25">
      <c r="A7" t="str">
        <f>$B$7&amp;"-"&amp;C$7</f>
        <v>Conservador-DESENVOLVIMENTO</v>
      </c>
      <c r="B7" t="s">
        <v>16</v>
      </c>
      <c r="C7" t="s">
        <v>27</v>
      </c>
      <c r="D7" s="2">
        <v>0</v>
      </c>
    </row>
    <row r="8" spans="1:7" ht="15.75" thickBot="1" x14ac:dyDescent="0.3">
      <c r="A8" s="36" t="str">
        <f>$B$8&amp;"-"&amp;$C$8</f>
        <v>Conservador-HOTELARIAS</v>
      </c>
      <c r="B8" s="36" t="s">
        <v>16</v>
      </c>
      <c r="C8" s="36" t="s">
        <v>28</v>
      </c>
      <c r="D8" s="37">
        <v>0</v>
      </c>
    </row>
    <row r="9" spans="1:7" x14ac:dyDescent="0.25">
      <c r="A9" t="str">
        <f>B9&amp;"-"&amp;$C$9</f>
        <v>Moderado-PAPEL</v>
      </c>
      <c r="B9" t="s">
        <v>17</v>
      </c>
      <c r="C9" t="s">
        <v>23</v>
      </c>
      <c r="D9" s="38">
        <v>0.32</v>
      </c>
    </row>
    <row r="10" spans="1:7" x14ac:dyDescent="0.25">
      <c r="A10" t="str">
        <f>$B$10&amp;"-"&amp;$C$10</f>
        <v>Moderado-TIJOLO</v>
      </c>
      <c r="B10" t="s">
        <v>17</v>
      </c>
      <c r="C10" t="s">
        <v>24</v>
      </c>
      <c r="D10" s="38">
        <v>0.35</v>
      </c>
    </row>
    <row r="11" spans="1:7" x14ac:dyDescent="0.25">
      <c r="A11" t="str">
        <f>$B$11&amp;"-"&amp;$C$11</f>
        <v>Moderado-HÍBRIDOS</v>
      </c>
      <c r="B11" t="s">
        <v>17</v>
      </c>
      <c r="C11" t="s">
        <v>25</v>
      </c>
      <c r="D11" s="38">
        <v>0.08</v>
      </c>
    </row>
    <row r="12" spans="1:7" x14ac:dyDescent="0.25">
      <c r="A12" t="str">
        <f>$B$12&amp;"-"&amp;$C$12</f>
        <v>Moderado-FOF's</v>
      </c>
      <c r="B12" t="s">
        <v>17</v>
      </c>
      <c r="C12" t="s">
        <v>26</v>
      </c>
      <c r="D12" s="38">
        <v>0.05</v>
      </c>
    </row>
    <row r="13" spans="1:7" x14ac:dyDescent="0.25">
      <c r="A13" t="str">
        <f>$B$13&amp;"-"&amp;$C$13</f>
        <v>Moderado-DESENVOLVIMENTO</v>
      </c>
      <c r="B13" t="s">
        <v>17</v>
      </c>
      <c r="C13" t="s">
        <v>27</v>
      </c>
      <c r="D13" s="38">
        <v>0.1</v>
      </c>
    </row>
    <row r="14" spans="1:7" ht="15.75" thickBot="1" x14ac:dyDescent="0.3">
      <c r="A14" s="36" t="str">
        <f>$B$14&amp;"-"&amp;$C$14</f>
        <v>Moderado-HOTELARIAS</v>
      </c>
      <c r="B14" s="36" t="s">
        <v>17</v>
      </c>
      <c r="C14" s="36" t="s">
        <v>28</v>
      </c>
      <c r="D14" s="39">
        <v>0.1</v>
      </c>
    </row>
    <row r="15" spans="1:7" x14ac:dyDescent="0.25">
      <c r="A15" t="str">
        <f>$B$15&amp;"-"&amp;$C$15</f>
        <v>Agressivo-PAPEL</v>
      </c>
      <c r="B15" t="s">
        <v>18</v>
      </c>
      <c r="C15" t="s">
        <v>23</v>
      </c>
      <c r="D15" s="38">
        <v>0.5</v>
      </c>
    </row>
    <row r="16" spans="1:7" x14ac:dyDescent="0.25">
      <c r="A16" t="str">
        <f>$B$16&amp;"-"&amp;$C$16</f>
        <v>Agressivo-TIJOLO</v>
      </c>
      <c r="B16" t="s">
        <v>18</v>
      </c>
      <c r="C16" t="s">
        <v>24</v>
      </c>
      <c r="D16" s="38">
        <v>0.1</v>
      </c>
    </row>
    <row r="17" spans="1:4" x14ac:dyDescent="0.25">
      <c r="A17" t="str">
        <f>$B$17&amp;"-"&amp;$C$17</f>
        <v>Agressivo-HÍBRIDOS</v>
      </c>
      <c r="B17" t="s">
        <v>18</v>
      </c>
      <c r="C17" t="s">
        <v>25</v>
      </c>
      <c r="D17" s="38">
        <v>0.05</v>
      </c>
    </row>
    <row r="18" spans="1:4" x14ac:dyDescent="0.25">
      <c r="A18" t="str">
        <f>$B$18&amp;"-"&amp;$C$18</f>
        <v>Agressivo-FOF's</v>
      </c>
      <c r="B18" t="s">
        <v>18</v>
      </c>
      <c r="C18" t="s">
        <v>26</v>
      </c>
      <c r="D18" s="38">
        <v>0.05</v>
      </c>
    </row>
    <row r="19" spans="1:4" x14ac:dyDescent="0.25">
      <c r="A19" t="str">
        <f>$B$19&amp;"-"&amp;$C$19</f>
        <v>Agressivo-DESENVOLVIMENTO</v>
      </c>
      <c r="B19" t="s">
        <v>18</v>
      </c>
      <c r="C19" t="s">
        <v>27</v>
      </c>
      <c r="D19" s="38">
        <v>0.2</v>
      </c>
    </row>
    <row r="20" spans="1:4" x14ac:dyDescent="0.25">
      <c r="A20" t="str">
        <f>$B$20&amp;"-"&amp;$C$20</f>
        <v>Agressivo-HOTELARIAS</v>
      </c>
      <c r="B20" t="s">
        <v>18</v>
      </c>
      <c r="C20" t="s">
        <v>28</v>
      </c>
      <c r="D20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Planilha de apoio</vt:lpstr>
      <vt:lpstr>aporte</vt:lpstr>
      <vt:lpstr>patrimonio</vt:lpstr>
      <vt:lpstr>qtd_anos</vt:lpstr>
      <vt:lpstr>rendimento_carteira</vt:lpstr>
      <vt:lpstr>salario</vt:lpstr>
      <vt:lpstr>sugestao_rendimento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Mayke Andre</dc:creator>
  <cp:lastModifiedBy>Mayke Andre</cp:lastModifiedBy>
  <dcterms:created xsi:type="dcterms:W3CDTF">2025-06-27T22:30:24Z</dcterms:created>
  <dcterms:modified xsi:type="dcterms:W3CDTF">2025-06-28T00:42:10Z</dcterms:modified>
</cp:coreProperties>
</file>