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8920" yWindow="2415" windowWidth="29040" windowHeight="15840" tabRatio="600" firstSheet="0" activeTab="0" autoFilterDateGrouping="1"/>
  </bookViews>
  <sheets>
    <sheet name="T1 Empty Room" sheetId="1" state="visible" r:id="rId1"/>
    <sheet name="T2 With Sample" sheetId="2" state="visible" r:id="rId2"/>
    <sheet name="Initial Parameters" sheetId="3" state="visible" r:id="rId3"/>
    <sheet name="Output for Report" sheetId="4" state="visible" r:id="rId4"/>
    <sheet name="Absorption Area" sheetId="5" state="visible" r:id="rId5"/>
    <sheet name="Background calc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0.0000"/>
    <numFmt numFmtId="166" formatCode="0.00000"/>
    <numFmt numFmtId="167" formatCode="0.0000000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Times New Roman"/>
      <family val="1"/>
      <b val="1"/>
      <color theme="1"/>
      <sz val="8"/>
    </font>
    <font>
      <name val="Arial"/>
      <family val="2"/>
      <sz val="8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color theme="1"/>
      <sz val="10"/>
      <scheme val="minor"/>
    </font>
  </fonts>
  <fills count="8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25"/>
  </cellStyleXfs>
  <cellXfs count="171">
    <xf numFmtId="0" fontId="0" fillId="0" borderId="0" pivotButton="0" quotePrefix="0" xfId="0"/>
    <xf numFmtId="11" fontId="0" fillId="0" borderId="0" pivotButton="0" quotePrefix="0" xfId="0"/>
    <xf numFmtId="2" fontId="0" fillId="0" borderId="0" pivotButton="0" quotePrefix="0" xfId="0"/>
    <xf numFmtId="11" fontId="0" fillId="0" borderId="0" applyAlignment="1" pivotButton="0" quotePrefix="0" xfId="0">
      <alignment horizontal="center"/>
    </xf>
    <xf numFmtId="0" fontId="1" fillId="2" borderId="25" pivotButton="0" quotePrefix="0" xfId="1"/>
    <xf numFmtId="0" fontId="0" fillId="0" borderId="7" pivotButton="0" quotePrefix="0" xfId="0"/>
    <xf numFmtId="0" fontId="0" fillId="0" borderId="0" pivotButton="0" quotePrefix="0" xfId="0"/>
    <xf numFmtId="0" fontId="0" fillId="0" borderId="26" pivotButton="0" quotePrefix="0" xfId="0"/>
    <xf numFmtId="0" fontId="0" fillId="0" borderId="8" pivotButton="0" quotePrefix="0" xfId="0"/>
    <xf numFmtId="0" fontId="0" fillId="0" borderId="27" pivotButton="0" quotePrefix="0" xfId="0"/>
    <xf numFmtId="0" fontId="0" fillId="0" borderId="0" applyAlignment="1" pivotButton="0" quotePrefix="0" xfId="0">
      <alignment horizontal="center"/>
    </xf>
    <xf numFmtId="2" fontId="4" fillId="0" borderId="0" pivotButton="0" quotePrefix="0" xfId="0"/>
    <xf numFmtId="14" fontId="4" fillId="0" borderId="0" pivotButton="0" quotePrefix="0" xfId="0"/>
    <xf numFmtId="0" fontId="4" fillId="0" borderId="28" pivotButton="0" quotePrefix="0" xfId="0"/>
    <xf numFmtId="2" fontId="4" fillId="0" borderId="28" applyAlignment="1" pivotButton="0" quotePrefix="0" xfId="0">
      <alignment horizontal="center"/>
    </xf>
    <xf numFmtId="0" fontId="5" fillId="0" borderId="28" pivotButton="0" quotePrefix="0" xfId="0"/>
    <xf numFmtId="0" fontId="5" fillId="0" borderId="0" pivotButton="0" quotePrefix="0" xfId="0"/>
    <xf numFmtId="0" fontId="7" fillId="0" borderId="0" applyAlignment="1" pivotButton="0" quotePrefix="0" xfId="0">
      <alignment horizontal="center"/>
    </xf>
    <xf numFmtId="0" fontId="5" fillId="0" borderId="28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15" applyAlignment="1" pivotButton="0" quotePrefix="0" xfId="0">
      <alignment horizontal="center"/>
    </xf>
    <xf numFmtId="0" fontId="10" fillId="0" borderId="16" applyAlignment="1" pivotButton="0" quotePrefix="0" xfId="0">
      <alignment horizontal="center"/>
    </xf>
    <xf numFmtId="0" fontId="10" fillId="0" borderId="17" applyAlignment="1" pivotButton="0" quotePrefix="0" xfId="0">
      <alignment horizontal="center"/>
    </xf>
    <xf numFmtId="0" fontId="10" fillId="0" borderId="4" applyAlignment="1" pivotButton="0" quotePrefix="0" xfId="0">
      <alignment horizontal="left"/>
    </xf>
    <xf numFmtId="0" fontId="10" fillId="0" borderId="10" applyAlignment="1" pivotButton="0" quotePrefix="0" xfId="0">
      <alignment horizontal="center" vertical="center"/>
    </xf>
    <xf numFmtId="0" fontId="10" fillId="0" borderId="8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center" vertical="center"/>
    </xf>
    <xf numFmtId="0" fontId="10" fillId="0" borderId="9" pivotButton="0" quotePrefix="0" xfId="0"/>
    <xf numFmtId="0" fontId="10" fillId="0" borderId="1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4" pivotButton="0" quotePrefix="0" xfId="0"/>
    <xf numFmtId="0" fontId="10" fillId="0" borderId="12" applyAlignment="1" pivotButton="0" quotePrefix="0" xfId="0">
      <alignment horizontal="center" vertical="center"/>
    </xf>
    <xf numFmtId="0" fontId="10" fillId="0" borderId="7" pivotButton="0" quotePrefix="0" xfId="0"/>
    <xf numFmtId="2" fontId="10" fillId="0" borderId="18" applyAlignment="1" pivotButton="0" quotePrefix="0" xfId="0">
      <alignment horizontal="center"/>
    </xf>
    <xf numFmtId="2" fontId="10" fillId="0" borderId="19" applyAlignment="1" pivotButton="0" quotePrefix="0" xfId="0">
      <alignment horizontal="center"/>
    </xf>
    <xf numFmtId="0" fontId="10" fillId="0" borderId="8" pivotButton="0" quotePrefix="0" xfId="0"/>
    <xf numFmtId="2" fontId="10" fillId="0" borderId="13" applyAlignment="1" pivotButton="0" quotePrefix="0" xfId="0">
      <alignment horizontal="center"/>
    </xf>
    <xf numFmtId="2" fontId="10" fillId="0" borderId="14" applyAlignment="1" pivotButton="0" quotePrefix="0" xfId="0">
      <alignment horizontal="center"/>
    </xf>
    <xf numFmtId="0" fontId="10" fillId="0" borderId="21" applyAlignment="1" pivotButton="0" quotePrefix="0" xfId="0">
      <alignment horizontal="center"/>
    </xf>
    <xf numFmtId="2" fontId="10" fillId="0" borderId="0" applyAlignment="1" pivotButton="0" quotePrefix="0" xfId="0">
      <alignment horizontal="center"/>
    </xf>
    <xf numFmtId="2" fontId="10" fillId="0" borderId="21" applyAlignment="1" pivotButton="0" quotePrefix="0" xfId="0">
      <alignment horizontal="center"/>
    </xf>
    <xf numFmtId="1" fontId="10" fillId="0" borderId="21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2" fontId="10" fillId="0" borderId="24" applyAlignment="1" pivotButton="0" quotePrefix="0" xfId="0">
      <alignment horizontal="center"/>
    </xf>
    <xf numFmtId="2" fontId="10" fillId="0" borderId="3" applyAlignment="1" pivotButton="0" quotePrefix="0" xfId="0">
      <alignment horizontal="center"/>
    </xf>
    <xf numFmtId="0" fontId="0" fillId="0" borderId="28" pivotButton="0" quotePrefix="0" xfId="0"/>
    <xf numFmtId="0" fontId="2" fillId="0" borderId="28" pivotButton="0" quotePrefix="0" xfId="0"/>
    <xf numFmtId="0" fontId="3" fillId="0" borderId="28" applyAlignment="1" pivotButton="0" quotePrefix="0" xfId="0">
      <alignment horizontal="center"/>
    </xf>
    <xf numFmtId="0" fontId="4" fillId="0" borderId="33" pivotButton="0" quotePrefix="0" xfId="0"/>
    <xf numFmtId="2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2" fontId="4" fillId="0" borderId="33" applyAlignment="1" pivotButton="0" quotePrefix="0" xfId="0">
      <alignment horizontal="center" vertical="center"/>
    </xf>
    <xf numFmtId="0" fontId="10" fillId="3" borderId="3" pivotButton="0" quotePrefix="0" xfId="0"/>
    <xf numFmtId="0" fontId="4" fillId="0" borderId="0" applyAlignment="1" pivotButton="0" quotePrefix="0" xfId="0">
      <alignment horizontal="left"/>
    </xf>
    <xf numFmtId="0" fontId="0" fillId="0" borderId="37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0" fontId="3" fillId="0" borderId="39" applyAlignment="1" pivotButton="0" quotePrefix="0" xfId="0">
      <alignment horizontal="center"/>
    </xf>
    <xf numFmtId="0" fontId="8" fillId="0" borderId="40" applyAlignment="1" pivotButton="0" quotePrefix="0" xfId="0">
      <alignment horizontal="center"/>
    </xf>
    <xf numFmtId="0" fontId="3" fillId="0" borderId="40" applyAlignment="1" pivotButton="0" quotePrefix="0" xfId="0">
      <alignment horizontal="center"/>
    </xf>
    <xf numFmtId="0" fontId="3" fillId="0" borderId="41" applyAlignment="1" pivotButton="0" quotePrefix="0" xfId="0">
      <alignment horizontal="center"/>
    </xf>
    <xf numFmtId="0" fontId="0" fillId="0" borderId="37" pivotButton="0" quotePrefix="0" xfId="0"/>
    <xf numFmtId="0" fontId="0" fillId="0" borderId="38" pivotButton="0" quotePrefix="0" xfId="0"/>
    <xf numFmtId="0" fontId="0" fillId="0" borderId="42" pivotButton="0" quotePrefix="0" xfId="0"/>
    <xf numFmtId="0" fontId="0" fillId="0" borderId="32" pivotButton="0" quotePrefix="0" xfId="0"/>
    <xf numFmtId="0" fontId="0" fillId="0" borderId="43" pivotButton="0" quotePrefix="0" xfId="0"/>
    <xf numFmtId="0" fontId="10" fillId="0" borderId="28" applyAlignment="1" pivotButton="0" quotePrefix="0" xfId="0">
      <alignment horizontal="center" vertical="center"/>
    </xf>
    <xf numFmtId="0" fontId="10" fillId="0" borderId="28" pivotButton="0" quotePrefix="0" xfId="0"/>
    <xf numFmtId="0" fontId="10" fillId="0" borderId="28" applyAlignment="1" pivotButton="0" quotePrefix="0" xfId="0">
      <alignment horizontal="center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28" applyAlignment="1" pivotButton="0" quotePrefix="0" xfId="0">
      <alignment horizontal="center" vertical="center" wrapText="1"/>
    </xf>
    <xf numFmtId="0" fontId="4" fillId="0" borderId="28" applyAlignment="1" pivotButton="0" quotePrefix="0" xfId="0">
      <alignment vertical="center"/>
    </xf>
    <xf numFmtId="0" fontId="5" fillId="0" borderId="28" applyAlignment="1" pivotButton="0" quotePrefix="0" xfId="0">
      <alignment wrapText="1"/>
    </xf>
    <xf numFmtId="0" fontId="5" fillId="0" borderId="28" applyAlignment="1" pivotButton="0" quotePrefix="0" xfId="0">
      <alignment vertical="center"/>
    </xf>
    <xf numFmtId="0" fontId="5" fillId="0" borderId="28" applyAlignment="1" pivotButton="0" quotePrefix="0" xfId="0">
      <alignment horizontal="left"/>
    </xf>
    <xf numFmtId="0" fontId="10" fillId="4" borderId="10" applyAlignment="1" pivotButton="0" quotePrefix="0" xfId="0">
      <alignment horizontal="center" vertical="center"/>
    </xf>
    <xf numFmtId="0" fontId="10" fillId="4" borderId="11" applyAlignment="1" pivotButton="0" quotePrefix="0" xfId="0">
      <alignment horizontal="center" vertical="center"/>
    </xf>
    <xf numFmtId="2" fontId="10" fillId="4" borderId="12" applyAlignment="1" pivotButton="0" quotePrefix="0" xfId="0">
      <alignment horizontal="center" vertical="center"/>
    </xf>
    <xf numFmtId="0" fontId="10" fillId="4" borderId="15" applyAlignment="1" pivotButton="0" quotePrefix="0" xfId="0">
      <alignment horizontal="center" vertical="center"/>
    </xf>
    <xf numFmtId="0" fontId="10" fillId="4" borderId="16" applyAlignment="1" pivotButton="0" quotePrefix="0" xfId="0">
      <alignment horizontal="center" vertical="center"/>
    </xf>
    <xf numFmtId="2" fontId="10" fillId="4" borderId="17" applyAlignment="1" pivotButton="0" quotePrefix="0" xfId="0">
      <alignment horizontal="center" vertical="center"/>
    </xf>
    <xf numFmtId="0" fontId="4" fillId="5" borderId="28" pivotButton="0" quotePrefix="0" xfId="0"/>
    <xf numFmtId="0" fontId="4" fillId="5" borderId="28" applyAlignment="1" pivotButton="0" quotePrefix="0" xfId="0">
      <alignment horizontal="center" vertical="center"/>
    </xf>
    <xf numFmtId="0" fontId="4" fillId="6" borderId="44" pivotButton="0" quotePrefix="0" xfId="0"/>
    <xf numFmtId="0" fontId="4" fillId="6" borderId="45" pivotButton="0" quotePrefix="0" xfId="0"/>
    <xf numFmtId="0" fontId="4" fillId="6" borderId="46" pivotButton="0" quotePrefix="0" xfId="0"/>
    <xf numFmtId="0" fontId="4" fillId="6" borderId="22" pivotButton="0" quotePrefix="0" xfId="0"/>
    <xf numFmtId="0" fontId="4" fillId="6" borderId="0" pivotButton="0" quotePrefix="0" xfId="0"/>
    <xf numFmtId="0" fontId="4" fillId="6" borderId="35" pivotButton="0" quotePrefix="0" xfId="0"/>
    <xf numFmtId="0" fontId="4" fillId="6" borderId="47" pivotButton="0" quotePrefix="0" xfId="0"/>
    <xf numFmtId="0" fontId="4" fillId="6" borderId="34" pivotButton="0" quotePrefix="0" xfId="0"/>
    <xf numFmtId="0" fontId="4" fillId="6" borderId="48" pivotButton="0" quotePrefix="0" xfId="0"/>
    <xf numFmtId="2" fontId="10" fillId="0" borderId="35" applyAlignment="1" pivotButton="0" quotePrefix="0" xfId="0">
      <alignment horizontal="center"/>
    </xf>
    <xf numFmtId="2" fontId="10" fillId="0" borderId="36" applyAlignment="1" pivotButton="0" quotePrefix="0" xfId="0">
      <alignment horizontal="center"/>
    </xf>
    <xf numFmtId="2" fontId="10" fillId="0" borderId="35" pivotButton="0" quotePrefix="0" xfId="0"/>
    <xf numFmtId="0" fontId="11" fillId="0" borderId="51" applyAlignment="1" pivotButton="0" quotePrefix="0" xfId="0">
      <alignment horizontal="center"/>
    </xf>
    <xf numFmtId="0" fontId="11" fillId="0" borderId="52" applyAlignment="1" pivotButton="0" quotePrefix="0" xfId="0">
      <alignment horizontal="center"/>
    </xf>
    <xf numFmtId="0" fontId="11" fillId="0" borderId="39" applyAlignment="1" pivotButton="0" quotePrefix="0" xfId="0">
      <alignment horizontal="center"/>
    </xf>
    <xf numFmtId="0" fontId="11" fillId="0" borderId="53" applyAlignment="1" pivotButton="0" quotePrefix="0" xfId="0">
      <alignment horizontal="center"/>
    </xf>
    <xf numFmtId="1" fontId="0" fillId="0" borderId="28" applyAlignment="1" pivotButton="0" quotePrefix="0" xfId="0">
      <alignment horizontal="center"/>
    </xf>
    <xf numFmtId="0" fontId="0" fillId="7" borderId="55" pivotButton="0" quotePrefix="0" xfId="0"/>
    <xf numFmtId="0" fontId="0" fillId="0" borderId="28" applyAlignment="1" pivotButton="0" quotePrefix="0" xfId="0">
      <alignment horizontal="center"/>
    </xf>
    <xf numFmtId="0" fontId="2" fillId="0" borderId="28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5" fillId="0" borderId="28" applyAlignment="1" pivotButton="0" quotePrefix="0" xfId="0">
      <alignment horizontal="left" vertic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28" applyAlignment="1" pivotButton="0" quotePrefix="0" xfId="0">
      <alignment horizontal="center"/>
    </xf>
    <xf numFmtId="2" fontId="4" fillId="0" borderId="28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5" fontId="10" fillId="0" borderId="18" applyAlignment="1" pivotButton="0" quotePrefix="0" xfId="0">
      <alignment horizontal="center"/>
    </xf>
    <xf numFmtId="165" fontId="10" fillId="0" borderId="19" applyAlignment="1" pivotButton="0" quotePrefix="0" xfId="0">
      <alignment horizontal="center"/>
    </xf>
    <xf numFmtId="165" fontId="10" fillId="0" borderId="7" applyAlignment="1" pivotButton="0" quotePrefix="0" xfId="0">
      <alignment horizontal="center"/>
    </xf>
    <xf numFmtId="165" fontId="10" fillId="0" borderId="22" applyAlignment="1" pivotButton="0" quotePrefix="0" xfId="0">
      <alignment horizontal="center"/>
    </xf>
    <xf numFmtId="166" fontId="10" fillId="0" borderId="18" applyAlignment="1" pivotButton="0" quotePrefix="0" xfId="0">
      <alignment horizontal="center"/>
    </xf>
    <xf numFmtId="166" fontId="10" fillId="0" borderId="49" applyAlignment="1" pivotButton="0" quotePrefix="0" xfId="0">
      <alignment horizontal="center"/>
    </xf>
    <xf numFmtId="165" fontId="10" fillId="0" borderId="8" applyAlignment="1" pivotButton="0" quotePrefix="0" xfId="0">
      <alignment horizontal="center"/>
    </xf>
    <xf numFmtId="165" fontId="10" fillId="0" borderId="23" applyAlignment="1" pivotButton="0" quotePrefix="0" xfId="0">
      <alignment horizontal="center"/>
    </xf>
    <xf numFmtId="166" fontId="10" fillId="0" borderId="13" applyAlignment="1" pivotButton="0" quotePrefix="0" xfId="0">
      <alignment horizontal="center"/>
    </xf>
    <xf numFmtId="166" fontId="10" fillId="0" borderId="50" applyAlignment="1" pivotButton="0" quotePrefix="0" xfId="0">
      <alignment horizontal="center"/>
    </xf>
    <xf numFmtId="167" fontId="4" fillId="0" borderId="0" pivotButton="0" quotePrefix="0" xfId="0"/>
    <xf numFmtId="0" fontId="3" fillId="4" borderId="28" applyAlignment="1" pivotButton="0" quotePrefix="0" xfId="0">
      <alignment horizontal="center"/>
    </xf>
    <xf numFmtId="0" fontId="0" fillId="0" borderId="31" pivotButton="0" quotePrefix="0" xfId="0"/>
    <xf numFmtId="0" fontId="0" fillId="0" borderId="30" pivotButton="0" quotePrefix="0" xfId="0"/>
    <xf numFmtId="0" fontId="2" fillId="0" borderId="28" applyAlignment="1" pivotButton="0" quotePrefix="0" xfId="0">
      <alignment horizontal="center"/>
    </xf>
    <xf numFmtId="0" fontId="3" fillId="4" borderId="20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2" fillId="0" borderId="20" applyAlignment="1" pivotButton="0" quotePrefix="0" xfId="0">
      <alignment horizontal="center"/>
    </xf>
    <xf numFmtId="0" fontId="10" fillId="0" borderId="56" applyAlignment="1" pivotButton="0" quotePrefix="0" xfId="0">
      <alignment horizontal="center" vertical="center"/>
    </xf>
    <xf numFmtId="0" fontId="0" fillId="0" borderId="54" pivotButton="0" quotePrefix="0" xfId="0"/>
    <xf numFmtId="0" fontId="10" fillId="0" borderId="4" applyAlignment="1" pivotButton="0" quotePrefix="0" xfId="0">
      <alignment horizontal="center"/>
    </xf>
    <xf numFmtId="0" fontId="10" fillId="0" borderId="2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0" fillId="0" borderId="2" pivotButton="0" quotePrefix="0" xfId="0"/>
    <xf numFmtId="0" fontId="10" fillId="0" borderId="56" applyAlignment="1" pivotButton="0" quotePrefix="0" xfId="0">
      <alignment horizontal="center" wrapText="1"/>
    </xf>
    <xf numFmtId="0" fontId="5" fillId="0" borderId="28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28" applyAlignment="1" pivotButton="0" quotePrefix="0" xfId="0">
      <alignment horizontal="left" vertical="center" wrapText="1"/>
    </xf>
    <xf numFmtId="0" fontId="4" fillId="4" borderId="28" applyAlignment="1" pivotButton="0" quotePrefix="0" xfId="0">
      <alignment horizontal="center" vertical="center"/>
    </xf>
    <xf numFmtId="14" fontId="4" fillId="4" borderId="28" applyAlignment="1" pivotButton="0" quotePrefix="0" xfId="0">
      <alignment horizontal="center" vertical="center"/>
    </xf>
    <xf numFmtId="0" fontId="4" fillId="4" borderId="28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wrapText="1"/>
    </xf>
    <xf numFmtId="0" fontId="5" fillId="0" borderId="28" applyAlignment="1" pivotButton="0" quotePrefix="0" xfId="0">
      <alignment horizontal="center"/>
    </xf>
    <xf numFmtId="0" fontId="4" fillId="0" borderId="29" applyAlignment="1" pivotButton="0" quotePrefix="0" xfId="0">
      <alignment horizontal="right" vertical="center"/>
    </xf>
    <xf numFmtId="0" fontId="4" fillId="0" borderId="30" applyAlignment="1" pivotButton="0" quotePrefix="0" xfId="0">
      <alignment horizontal="center" vertical="center"/>
    </xf>
    <xf numFmtId="0" fontId="4" fillId="0" borderId="28" applyAlignment="1" pivotButton="0" quotePrefix="0" xfId="0">
      <alignment horizontal="left" vertical="center"/>
    </xf>
    <xf numFmtId="2" fontId="4" fillId="0" borderId="28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6" fillId="0" borderId="28" applyAlignment="1" pivotButton="0" quotePrefix="0" xfId="0">
      <alignment vertical="center"/>
    </xf>
    <xf numFmtId="0" fontId="5" fillId="0" borderId="0" applyAlignment="1" pivotButton="0" quotePrefix="0" xfId="0">
      <alignment horizontal="left" vertical="center" wrapText="1"/>
    </xf>
    <xf numFmtId="0" fontId="5" fillId="0" borderId="28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5" fontId="10" fillId="0" borderId="18" applyAlignment="1" pivotButton="0" quotePrefix="0" xfId="0">
      <alignment horizontal="center"/>
    </xf>
    <xf numFmtId="165" fontId="10" fillId="0" borderId="19" applyAlignment="1" pivotButton="0" quotePrefix="0" xfId="0">
      <alignment horizontal="center"/>
    </xf>
    <xf numFmtId="165" fontId="10" fillId="0" borderId="7" applyAlignment="1" pivotButton="0" quotePrefix="0" xfId="0">
      <alignment horizontal="center"/>
    </xf>
    <xf numFmtId="165" fontId="10" fillId="0" borderId="22" applyAlignment="1" pivotButton="0" quotePrefix="0" xfId="0">
      <alignment horizontal="center"/>
    </xf>
    <xf numFmtId="166" fontId="10" fillId="0" borderId="18" applyAlignment="1" pivotButton="0" quotePrefix="0" xfId="0">
      <alignment horizontal="center"/>
    </xf>
    <xf numFmtId="166" fontId="10" fillId="0" borderId="49" applyAlignment="1" pivotButton="0" quotePrefix="0" xfId="0">
      <alignment horizontal="center"/>
    </xf>
    <xf numFmtId="165" fontId="10" fillId="0" borderId="8" applyAlignment="1" pivotButton="0" quotePrefix="0" xfId="0">
      <alignment horizontal="center"/>
    </xf>
    <xf numFmtId="165" fontId="10" fillId="0" borderId="23" applyAlignment="1" pivotButton="0" quotePrefix="0" xfId="0">
      <alignment horizontal="center"/>
    </xf>
    <xf numFmtId="166" fontId="10" fillId="0" borderId="13" applyAlignment="1" pivotButton="0" quotePrefix="0" xfId="0">
      <alignment horizontal="center"/>
    </xf>
    <xf numFmtId="166" fontId="10" fillId="0" borderId="50" applyAlignment="1" pivotButton="0" quotePrefix="0" xfId="0">
      <alignment horizontal="center"/>
    </xf>
    <xf numFmtId="167" fontId="4" fillId="0" borderId="0" pivotButton="0" quotePrefix="0" xfId="0"/>
  </cellXfs>
  <cellStyles count="2">
    <cellStyle name="Normal" xfId="0" builtinId="0"/>
    <cellStyle name="Calculation" xfId="1" builtinId="2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Relationship Type="http://schemas.microsoft.com/office/2006/relationships/vbaProject" Target="vbaProject.bin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Empty room</v>
          </tx>
          <spPr>
            <a:ln w="1270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3175">
                <a:solidFill>
                  <a:schemeClr val="accent1"/>
                </a:solidFill>
                <a:prstDash val="solid"/>
              </a:ln>
            </spPr>
          </marker>
          <cat>
            <numRef>
              <f>'Initial Parameters'!$B$16:$B$33</f>
              <numCache>
                <formatCode>General</formatCode>
                <ptCount val="18"/>
                <pt idx="0">
                  <v>100</v>
                </pt>
                <pt idx="1">
                  <v>125</v>
                </pt>
                <pt idx="2">
                  <v>160</v>
                </pt>
                <pt idx="3">
                  <v>200</v>
                </pt>
                <pt idx="4">
                  <v>250</v>
                </pt>
                <pt idx="5">
                  <v>315</v>
                </pt>
                <pt idx="6">
                  <v>400</v>
                </pt>
                <pt idx="7">
                  <v>500</v>
                </pt>
                <pt idx="8">
                  <v>630</v>
                </pt>
                <pt idx="9">
                  <v>800</v>
                </pt>
                <pt idx="10">
                  <v>1000</v>
                </pt>
                <pt idx="11">
                  <v>1250</v>
                </pt>
                <pt idx="12">
                  <v>1600</v>
                </pt>
                <pt idx="13">
                  <v>2000</v>
                </pt>
                <pt idx="14">
                  <v>2500</v>
                </pt>
                <pt idx="15">
                  <v>3150</v>
                </pt>
                <pt idx="16">
                  <v>4000</v>
                </pt>
                <pt idx="17">
                  <v>5000</v>
                </pt>
              </numCache>
            </numRef>
          </cat>
          <val>
            <numRef>
              <f>'Initial Parameters'!$I$16:$I$33</f>
              <numCache>
                <formatCode>0.00</formatCode>
                <ptCount val="18"/>
                <pt idx="0">
                  <v>6.532744720859323</v>
                </pt>
                <pt idx="1">
                  <v>6.786782533031044</v>
                </pt>
                <pt idx="2">
                  <v>6.581818044484372</v>
                </pt>
                <pt idx="3">
                  <v>5.577586852302252</v>
                </pt>
                <pt idx="4">
                  <v>5.744721012486907</v>
                </pt>
                <pt idx="5">
                  <v>5.071027585690172</v>
                </pt>
                <pt idx="6">
                  <v>5.334502392018497</v>
                </pt>
                <pt idx="7">
                  <v>5.871972325244466</v>
                </pt>
                <pt idx="8">
                  <v>6.254721371167237</v>
                </pt>
                <pt idx="9">
                  <v>6.400321929340949</v>
                </pt>
                <pt idx="10">
                  <v>6.516640664816053</v>
                </pt>
                <pt idx="11">
                  <v>6.631088443634611</v>
                </pt>
                <pt idx="12">
                  <v>6.958943473722005</v>
                </pt>
                <pt idx="13">
                  <v>8.529182926487557</v>
                </pt>
                <pt idx="14">
                  <v>9.316150419487323</v>
                </pt>
                <pt idx="15">
                  <v>11.19714967739375</v>
                </pt>
                <pt idx="16">
                  <v>12.64931722196288</v>
                </pt>
                <pt idx="17">
                  <v>14.14261743131125</v>
                </pt>
              </numCache>
            </numRef>
          </val>
          <smooth val="0"/>
        </ser>
        <ser>
          <idx val="1"/>
          <order val="1"/>
          <tx>
            <v>Maximum absorption</v>
          </tx>
          <spPr>
            <a:ln w="1270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0">
                <a:solidFill>
                  <a:schemeClr val="accent2"/>
                </a:solidFill>
                <a:prstDash val="solid"/>
              </a:ln>
            </spPr>
          </marker>
          <cat>
            <numRef>
              <f>'Initial Parameters'!$B$16:$B$33</f>
              <numCache>
                <formatCode>General</formatCode>
                <ptCount val="18"/>
                <pt idx="0">
                  <v>100</v>
                </pt>
                <pt idx="1">
                  <v>125</v>
                </pt>
                <pt idx="2">
                  <v>160</v>
                </pt>
                <pt idx="3">
                  <v>200</v>
                </pt>
                <pt idx="4">
                  <v>250</v>
                </pt>
                <pt idx="5">
                  <v>315</v>
                </pt>
                <pt idx="6">
                  <v>400</v>
                </pt>
                <pt idx="7">
                  <v>500</v>
                </pt>
                <pt idx="8">
                  <v>630</v>
                </pt>
                <pt idx="9">
                  <v>800</v>
                </pt>
                <pt idx="10">
                  <v>1000</v>
                </pt>
                <pt idx="11">
                  <v>1250</v>
                </pt>
                <pt idx="12">
                  <v>1600</v>
                </pt>
                <pt idx="13">
                  <v>2000</v>
                </pt>
                <pt idx="14">
                  <v>2500</v>
                </pt>
                <pt idx="15">
                  <v>3150</v>
                </pt>
                <pt idx="16">
                  <v>4000</v>
                </pt>
                <pt idx="17">
                  <v>5000</v>
                </pt>
              </numCache>
            </numRef>
          </cat>
          <val>
            <numRef>
              <f>'Initial Parameters'!$K$16:$K$33</f>
              <numCache>
                <formatCode>0.00</formatCode>
                <ptCount val="18"/>
                <pt idx="0">
                  <v>6.905409470948149</v>
                </pt>
                <pt idx="1">
                  <v>6.905409470948149</v>
                </pt>
                <pt idx="2">
                  <v>6.905409470948149</v>
                </pt>
                <pt idx="3">
                  <v>6.905409470948149</v>
                </pt>
                <pt idx="4">
                  <v>6.905409470948149</v>
                </pt>
                <pt idx="5">
                  <v>6.905409470948149</v>
                </pt>
                <pt idx="6">
                  <v>6.905409470948149</v>
                </pt>
                <pt idx="7">
                  <v>6.905409470948149</v>
                </pt>
                <pt idx="8">
                  <v>6.905409470948149</v>
                </pt>
                <pt idx="9">
                  <v>6.905409470948149</v>
                </pt>
                <pt idx="10">
                  <v>7.436594814867236</v>
                </pt>
                <pt idx="11">
                  <v>7.967780158786325</v>
                </pt>
                <pt idx="12">
                  <v>8.498965502705413</v>
                </pt>
                <pt idx="13">
                  <v>10.09252153446268</v>
                </pt>
                <pt idx="14">
                  <v>11.15489222230086</v>
                </pt>
                <pt idx="15">
                  <v>12.74844825405812</v>
                </pt>
                <pt idx="16">
                  <v>13.8108189418963</v>
                </pt>
                <pt idx="17">
                  <v>14.87318962973447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369472"/>
        <axId val="91467776"/>
      </lineChart>
      <catAx>
        <axId val="913694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Frequency (Hz)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1467776"/>
        <crosses val="autoZero"/>
        <auto val="1"/>
        <lblAlgn val="ctr"/>
        <lblOffset val="100"/>
        <noMultiLvlLbl val="0"/>
      </catAx>
      <valAx>
        <axId val="91467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Absorption area (m^2)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1369472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0958216411562"/>
          <y val="0.04524523484891485"/>
          <w val="0.8455139312585077"/>
          <h val="0.7868465164248717"/>
        </manualLayout>
      </layout>
      <lineChart>
        <grouping val="standard"/>
        <varyColors val="0"/>
        <ser>
          <idx val="2"/>
          <order val="0"/>
          <tx>
            <v>Absorber</v>
          </tx>
          <spPr>
            <a:ln w="12700" cap="rnd">
              <a:solidFill>
                <a:schemeClr val="tx2"/>
              </a:solidFill>
              <a:prstDash val="solid"/>
              <a:round/>
            </a:ln>
          </spPr>
          <marker>
            <symbol val="diamond"/>
            <size val="5"/>
            <spPr>
              <a:solidFill>
                <a:schemeClr val="tx2"/>
              </a:solidFill>
              <a:ln w="9525">
                <a:solidFill>
                  <a:schemeClr val="tx2"/>
                </a:solidFill>
                <a:prstDash val="solid"/>
              </a:ln>
            </spPr>
          </marker>
          <cat>
            <numRef>
              <f>'Output for Report'!$A$16:$A$33</f>
              <numCache>
                <formatCode>General</formatCode>
                <ptCount val="18"/>
                <pt idx="0">
                  <v>100</v>
                </pt>
                <pt idx="1">
                  <v>125</v>
                </pt>
                <pt idx="2">
                  <v>160</v>
                </pt>
                <pt idx="3">
                  <v>200</v>
                </pt>
                <pt idx="4">
                  <v>250</v>
                </pt>
                <pt idx="5">
                  <v>315</v>
                </pt>
                <pt idx="6">
                  <v>400</v>
                </pt>
                <pt idx="7">
                  <v>500</v>
                </pt>
                <pt idx="8">
                  <v>630</v>
                </pt>
                <pt idx="9">
                  <v>800</v>
                </pt>
                <pt idx="10">
                  <v>1000</v>
                </pt>
                <pt idx="11">
                  <v>1250</v>
                </pt>
                <pt idx="12">
                  <v>1600</v>
                </pt>
                <pt idx="13">
                  <v>2000</v>
                </pt>
                <pt idx="14">
                  <v>2500</v>
                </pt>
                <pt idx="15">
                  <v>3150</v>
                </pt>
                <pt idx="16">
                  <v>4000</v>
                </pt>
                <pt idx="17">
                  <v>5000</v>
                </pt>
              </numCache>
            </numRef>
          </cat>
          <val>
            <numRef>
              <f>'Output for Report'!$D$16:$D$33</f>
              <numCache>
                <formatCode>0.00</formatCode>
                <ptCount val="18"/>
                <pt idx="0">
                  <v>0.4086931711144181</v>
                </pt>
                <pt idx="1">
                  <v>0.5335799778120419</v>
                </pt>
                <pt idx="2">
                  <v>0.3935079335601213</v>
                </pt>
                <pt idx="3">
                  <v>0.5624793827979061</v>
                </pt>
                <pt idx="4">
                  <v>0.7313143741971926</v>
                </pt>
                <pt idx="5">
                  <v>0.7643770033079592</v>
                </pt>
                <pt idx="6">
                  <v>0.7097239512581024</v>
                </pt>
                <pt idx="7">
                  <v>0.7287817241983859</v>
                </pt>
                <pt idx="8">
                  <v>0.7656917523960768</v>
                </pt>
                <pt idx="9">
                  <v>0.8867522315151916</v>
                </pt>
                <pt idx="10">
                  <v>0.9733283550127766</v>
                </pt>
                <pt idx="11">
                  <v>0.9957988837015123</v>
                </pt>
                <pt idx="12">
                  <v>1.010724506520656</v>
                </pt>
                <pt idx="13">
                  <v>0.9621433321059113</v>
                </pt>
                <pt idx="14">
                  <v>0.9448532270720295</v>
                </pt>
                <pt idx="15">
                  <v>0.8777610199496411</v>
                </pt>
                <pt idx="16">
                  <v>0.8694264803924745</v>
                </pt>
                <pt idx="17">
                  <v>0.8433961054029741</v>
                </pt>
              </numCache>
            </numRef>
          </val>
          <smooth val="0"/>
        </ser>
        <ser>
          <idx val="3"/>
          <order val="1"/>
          <tx>
            <v>αw reference curve</v>
          </tx>
          <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'Output for Report'!$A$16:$A$33</f>
              <numCache>
                <formatCode>General</formatCode>
                <ptCount val="18"/>
                <pt idx="0">
                  <v>100</v>
                </pt>
                <pt idx="1">
                  <v>125</v>
                </pt>
                <pt idx="2">
                  <v>160</v>
                </pt>
                <pt idx="3">
                  <v>200</v>
                </pt>
                <pt idx="4">
                  <v>250</v>
                </pt>
                <pt idx="5">
                  <v>315</v>
                </pt>
                <pt idx="6">
                  <v>400</v>
                </pt>
                <pt idx="7">
                  <v>500</v>
                </pt>
                <pt idx="8">
                  <v>630</v>
                </pt>
                <pt idx="9">
                  <v>800</v>
                </pt>
                <pt idx="10">
                  <v>1000</v>
                </pt>
                <pt idx="11">
                  <v>1250</v>
                </pt>
                <pt idx="12">
                  <v>1600</v>
                </pt>
                <pt idx="13">
                  <v>2000</v>
                </pt>
                <pt idx="14">
                  <v>2500</v>
                </pt>
                <pt idx="15">
                  <v>3150</v>
                </pt>
                <pt idx="16">
                  <v>4000</v>
                </pt>
                <pt idx="17">
                  <v>5000</v>
                </pt>
              </numCache>
            </numRef>
          </cat>
          <val>
            <numRef>
              <f>'Background calcs'!$O$24:$O$41</f>
              <numCache>
                <formatCode>General</formatCode>
                <ptCount val="18"/>
                <pt idx="4">
                  <v>0.6499999999999999</v>
                </pt>
                <pt idx="5">
                  <v>0.7166666666666666</v>
                </pt>
                <pt idx="6">
                  <v>0.7833333333333332</v>
                </pt>
                <pt idx="7">
                  <v>0.8499999999999999</v>
                </pt>
                <pt idx="8">
                  <v>0.8499999999999999</v>
                </pt>
                <pt idx="9">
                  <v>0.8499999999999999</v>
                </pt>
                <pt idx="10">
                  <v>0.8499999999999999</v>
                </pt>
                <pt idx="11">
                  <v>0.8499999999999999</v>
                </pt>
                <pt idx="12">
                  <v>0.8499999999999999</v>
                </pt>
                <pt idx="13">
                  <v>0.8499999999999999</v>
                </pt>
                <pt idx="14">
                  <v>0.8166666666666665</v>
                </pt>
                <pt idx="15">
                  <v>0.7833333333333332</v>
                </pt>
                <pt idx="16">
                  <v>0.7499999999999999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581440"/>
        <axId val="101537280"/>
      </lineChart>
      <catAx>
        <axId val="9158144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900">
                    <a:solidFill>
                      <a:sysClr val="windowText" lastClr="000000"/>
                    </a:solidFill>
                  </a:rPr>
                  <a:t>Frequency, f, (Hz)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/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7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1537280"/>
        <crosses val="autoZero"/>
        <auto val="1"/>
        <lblAlgn val="ctr"/>
        <lblOffset val="100"/>
        <noMultiLvlLbl val="0"/>
      </catAx>
      <valAx>
        <axId val="101537280"/>
        <scaling>
          <orientation val="minMax"/>
          <max val="1.2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strike="noStrike" baseline="0">
                    <a:solidFill>
                      <a:schemeClr val="tx1"/>
                    </a:solidFill>
                  </a:rPr>
                  <a:t>Sound absorption coefficient, α</a:t>
                </a:r>
                <a:r>
                  <a:rPr lang="en-US" sz="900" b="0" i="0" strike="noStrike" baseline="-25000">
                    <a:solidFill>
                      <a:schemeClr val="tx1"/>
                    </a:solidFill>
                  </a:rPr>
                  <a:t>S</a:t>
                </a:r>
                <a:endParaRPr lang="en-NZ" sz="900">
                  <a:solidFill>
                    <a:schemeClr val="tx1"/>
                  </a:solidFill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02306595790121117"/>
              <y val="0.201533616007864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7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1581440"/>
        <crosses val="autoZero"/>
        <crossBetween val="midCat"/>
        <majorUnit val="0.1"/>
      </valAx>
    </plotArea>
    <legend>
      <legendPos val="b"/>
      <layout>
        <manualLayout>
          <xMode val="edge"/>
          <yMode val="edge"/>
          <wMode val="factor"/>
          <hMode val="factor"/>
          <x val="0.4733051378591557"/>
          <y val="0.5711822936731547"/>
          <w val="0.4604267909334517"/>
          <h val="0.06838953641433118"/>
        </manualLayout>
      </layout>
      <overlay val="0"/>
      <spPr>
        <a:solidFill>
          <a:schemeClr val="bg1"/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7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Empty room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'Initial Parameters'!$B$16:$B$33</f>
              <numCache>
                <formatCode>General</formatCode>
                <ptCount val="18"/>
                <pt idx="0">
                  <v>100</v>
                </pt>
                <pt idx="1">
                  <v>125</v>
                </pt>
                <pt idx="2">
                  <v>160</v>
                </pt>
                <pt idx="3">
                  <v>200</v>
                </pt>
                <pt idx="4">
                  <v>250</v>
                </pt>
                <pt idx="5">
                  <v>315</v>
                </pt>
                <pt idx="6">
                  <v>400</v>
                </pt>
                <pt idx="7">
                  <v>500</v>
                </pt>
                <pt idx="8">
                  <v>630</v>
                </pt>
                <pt idx="9">
                  <v>800</v>
                </pt>
                <pt idx="10">
                  <v>1000</v>
                </pt>
                <pt idx="11">
                  <v>1250</v>
                </pt>
                <pt idx="12">
                  <v>1600</v>
                </pt>
                <pt idx="13">
                  <v>2000</v>
                </pt>
                <pt idx="14">
                  <v>2500</v>
                </pt>
                <pt idx="15">
                  <v>3150</v>
                </pt>
                <pt idx="16">
                  <v>4000</v>
                </pt>
                <pt idx="17">
                  <v>5000</v>
                </pt>
              </numCache>
            </numRef>
          </cat>
          <val>
            <numRef>
              <f>'Initial Parameters'!$I$16:$I$33</f>
              <numCache>
                <formatCode>0.00</formatCode>
                <ptCount val="18"/>
                <pt idx="0">
                  <v>6.532744720859323</v>
                </pt>
                <pt idx="1">
                  <v>6.786782533031044</v>
                </pt>
                <pt idx="2">
                  <v>6.581818044484372</v>
                </pt>
                <pt idx="3">
                  <v>5.577586852302252</v>
                </pt>
                <pt idx="4">
                  <v>5.744721012486907</v>
                </pt>
                <pt idx="5">
                  <v>5.071027585690172</v>
                </pt>
                <pt idx="6">
                  <v>5.334502392018497</v>
                </pt>
                <pt idx="7">
                  <v>5.871972325244466</v>
                </pt>
                <pt idx="8">
                  <v>6.254721371167237</v>
                </pt>
                <pt idx="9">
                  <v>6.400321929340949</v>
                </pt>
                <pt idx="10">
                  <v>6.516640664816053</v>
                </pt>
                <pt idx="11">
                  <v>6.631088443634611</v>
                </pt>
                <pt idx="12">
                  <v>6.958943473722005</v>
                </pt>
                <pt idx="13">
                  <v>8.529182926487557</v>
                </pt>
                <pt idx="14">
                  <v>9.316150419487323</v>
                </pt>
                <pt idx="15">
                  <v>11.19714967739375</v>
                </pt>
                <pt idx="16">
                  <v>12.64931722196288</v>
                </pt>
                <pt idx="17">
                  <v>14.14261743131125</v>
                </pt>
              </numCache>
            </numRef>
          </val>
          <smooth val="0"/>
        </ser>
        <ser>
          <idx val="1"/>
          <order val="1"/>
          <tx>
            <v>Maximum absorption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'Initial Parameters'!$B$16:$B$33</f>
              <numCache>
                <formatCode>General</formatCode>
                <ptCount val="18"/>
                <pt idx="0">
                  <v>100</v>
                </pt>
                <pt idx="1">
                  <v>125</v>
                </pt>
                <pt idx="2">
                  <v>160</v>
                </pt>
                <pt idx="3">
                  <v>200</v>
                </pt>
                <pt idx="4">
                  <v>250</v>
                </pt>
                <pt idx="5">
                  <v>315</v>
                </pt>
                <pt idx="6">
                  <v>400</v>
                </pt>
                <pt idx="7">
                  <v>500</v>
                </pt>
                <pt idx="8">
                  <v>630</v>
                </pt>
                <pt idx="9">
                  <v>800</v>
                </pt>
                <pt idx="10">
                  <v>1000</v>
                </pt>
                <pt idx="11">
                  <v>1250</v>
                </pt>
                <pt idx="12">
                  <v>1600</v>
                </pt>
                <pt idx="13">
                  <v>2000</v>
                </pt>
                <pt idx="14">
                  <v>2500</v>
                </pt>
                <pt idx="15">
                  <v>3150</v>
                </pt>
                <pt idx="16">
                  <v>4000</v>
                </pt>
                <pt idx="17">
                  <v>5000</v>
                </pt>
              </numCache>
            </numRef>
          </cat>
          <val>
            <numRef>
              <f>'Initial Parameters'!$K$16:$K$33</f>
              <numCache>
                <formatCode>0.00</formatCode>
                <ptCount val="18"/>
                <pt idx="0">
                  <v>6.905409470948149</v>
                </pt>
                <pt idx="1">
                  <v>6.905409470948149</v>
                </pt>
                <pt idx="2">
                  <v>6.905409470948149</v>
                </pt>
                <pt idx="3">
                  <v>6.905409470948149</v>
                </pt>
                <pt idx="4">
                  <v>6.905409470948149</v>
                </pt>
                <pt idx="5">
                  <v>6.905409470948149</v>
                </pt>
                <pt idx="6">
                  <v>6.905409470948149</v>
                </pt>
                <pt idx="7">
                  <v>6.905409470948149</v>
                </pt>
                <pt idx="8">
                  <v>6.905409470948149</v>
                </pt>
                <pt idx="9">
                  <v>6.905409470948149</v>
                </pt>
                <pt idx="10">
                  <v>7.436594814867236</v>
                </pt>
                <pt idx="11">
                  <v>7.967780158786325</v>
                </pt>
                <pt idx="12">
                  <v>8.498965502705413</v>
                </pt>
                <pt idx="13">
                  <v>10.09252153446268</v>
                </pt>
                <pt idx="14">
                  <v>11.15489222230086</v>
                </pt>
                <pt idx="15">
                  <v>12.74844825405812</v>
                </pt>
                <pt idx="16">
                  <v>13.8108189418963</v>
                </pt>
                <pt idx="17">
                  <v>14.87318962973447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369472"/>
        <axId val="91467776"/>
      </lineChart>
      <catAx>
        <axId val="913694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Frequency (Hz)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1467776"/>
        <crosses val="autoZero"/>
        <auto val="1"/>
        <lblAlgn val="ctr"/>
        <lblOffset val="100"/>
        <noMultiLvlLbl val="0"/>
      </catAx>
      <valAx>
        <axId val="91467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Absorption area (m^2)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1369472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76201</colOff>
      <row>0</row>
      <rowOff>19049</rowOff>
    </from>
    <to>
      <col>16</col>
      <colOff>600075</colOff>
      <row>16</row>
      <rowOff>28574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55985</colOff>
      <row>13</row>
      <rowOff>0</rowOff>
    </from>
    <to>
      <col>10</col>
      <colOff>262424</colOff>
      <row>33</row>
      <rowOff>65896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0</colOff>
      <row>5</row>
      <rowOff>0</rowOff>
    </from>
    <to>
      <col>17</col>
      <colOff>342901</colOff>
      <row>24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CT123"/>
  <sheetViews>
    <sheetView tabSelected="1" topLeftCell="A34" zoomScale="115" zoomScaleNormal="115" workbookViewId="0">
      <selection activeCell="P24" sqref="P24"/>
    </sheetView>
  </sheetViews>
  <sheetFormatPr baseColWidth="8" defaultColWidth="9.140625" defaultRowHeight="15"/>
  <cols>
    <col width="13.28515625" bestFit="1" customWidth="1" style="6" min="1" max="1"/>
    <col width="9.140625" customWidth="1" style="6" min="2" max="2"/>
    <col width="10" customWidth="1" style="6" min="3" max="3"/>
    <col width="9.140625" customWidth="1" style="6" min="4" max="8"/>
    <col width="12" bestFit="1" customWidth="1" style="6" min="9" max="9"/>
    <col width="5" customWidth="1" style="6" min="10" max="10"/>
    <col width="14.5703125" bestFit="1" customWidth="1" style="6" min="11" max="11"/>
    <col width="12" bestFit="1" customWidth="1" style="6" min="12" max="12"/>
    <col width="9.140625" customWidth="1" style="6" min="13" max="14"/>
    <col width="9.140625" customWidth="1" style="6" min="15" max="16384"/>
  </cols>
  <sheetData>
    <row r="1" ht="21" customHeight="1" s="6">
      <c r="A1" s="125" t="inlineStr">
        <is>
          <t>Empty Room Paste Data Here</t>
        </is>
      </c>
      <c r="B1" s="126" t="n"/>
      <c r="C1" s="126" t="n"/>
      <c r="D1" s="126" t="n"/>
      <c r="E1" s="126" t="n"/>
      <c r="F1" s="126" t="n"/>
      <c r="G1" s="126" t="n"/>
      <c r="H1" s="126" t="n"/>
      <c r="I1" s="127" t="n"/>
    </row>
    <row r="2" ht="21" customHeight="1" s="6">
      <c r="A2" s="49" t="n"/>
      <c r="B2" s="128" t="inlineStr">
        <is>
          <t>Mic  1</t>
        </is>
      </c>
      <c r="C2" s="128" t="inlineStr">
        <is>
          <t>Mic  2</t>
        </is>
      </c>
      <c r="D2" s="128" t="inlineStr">
        <is>
          <t>Mic  3</t>
        </is>
      </c>
      <c r="E2" s="128" t="inlineStr">
        <is>
          <t>Mic  4</t>
        </is>
      </c>
      <c r="F2" s="128" t="inlineStr">
        <is>
          <t>Mic  5</t>
        </is>
      </c>
      <c r="G2" s="128" t="inlineStr">
        <is>
          <t>Mic  6</t>
        </is>
      </c>
      <c r="H2" s="49" t="n"/>
      <c r="I2" s="49" t="n"/>
    </row>
    <row r="3">
      <c r="A3" s="48" t="inlineStr">
        <is>
          <t>frequency_Hz</t>
        </is>
      </c>
      <c r="B3" s="48" t="inlineStr">
        <is>
          <t>ai0</t>
        </is>
      </c>
      <c r="C3" s="48" t="inlineStr">
        <is>
          <t>ai1</t>
        </is>
      </c>
      <c r="D3" s="48" t="inlineStr">
        <is>
          <t>ai2</t>
        </is>
      </c>
      <c r="E3" s="48" t="inlineStr">
        <is>
          <t>ai3</t>
        </is>
      </c>
      <c r="F3" s="48" t="inlineStr">
        <is>
          <t>ai4</t>
        </is>
      </c>
      <c r="G3" s="48" t="inlineStr">
        <is>
          <t>ai5</t>
        </is>
      </c>
      <c r="H3" s="48" t="inlineStr">
        <is>
          <t>avg</t>
        </is>
      </c>
      <c r="I3" s="48" t="inlineStr">
        <is>
          <t>abs_area</t>
        </is>
      </c>
    </row>
    <row r="4">
      <c r="A4" s="47" t="n"/>
      <c r="B4" s="47" t="n"/>
      <c r="C4" s="47" t="n"/>
      <c r="D4" s="47" t="n"/>
      <c r="E4" s="47" t="n"/>
      <c r="F4" s="47" t="n"/>
      <c r="G4" s="47" t="n"/>
      <c r="H4" s="47" t="n"/>
      <c r="I4" s="47" t="n"/>
    </row>
    <row r="5">
      <c r="A5" s="47" t="n">
        <v>100</v>
      </c>
      <c r="B5" s="47" t="n">
        <v>4.59899434</v>
      </c>
      <c r="C5" s="47" t="n">
        <v>4.385541228</v>
      </c>
      <c r="D5" s="47" t="n">
        <v>5.581026524</v>
      </c>
      <c r="E5" s="47" t="n">
        <v>4.151563116</v>
      </c>
      <c r="F5" s="47" t="n">
        <v>5.857902215</v>
      </c>
      <c r="G5" s="47" t="n">
        <v>4.408439671</v>
      </c>
      <c r="H5" s="47" t="n">
        <v>2</v>
      </c>
      <c r="I5" s="47" t="n">
        <v>28.03762941</v>
      </c>
    </row>
    <row r="6">
      <c r="A6" s="47" t="n"/>
      <c r="B6" s="47" t="n"/>
      <c r="C6" s="47" t="n"/>
      <c r="D6" s="47" t="n"/>
      <c r="E6" s="47" t="n"/>
      <c r="F6" s="47" t="n"/>
      <c r="G6" s="47" t="n"/>
      <c r="H6" s="47" t="n"/>
      <c r="I6" s="47" t="n"/>
    </row>
    <row r="7">
      <c r="A7" s="47" t="n">
        <v>125</v>
      </c>
      <c r="B7" s="47" t="n">
        <v>4.714744337</v>
      </c>
      <c r="C7" s="47" t="n">
        <v>4.225785247</v>
      </c>
      <c r="D7" s="47" t="n">
        <v>4.95913299</v>
      </c>
      <c r="E7" s="47" t="n">
        <v>4.637466243</v>
      </c>
      <c r="F7" s="47" t="n">
        <v>4.490093162</v>
      </c>
      <c r="G7" s="47" t="n">
        <v>5.664992934</v>
      </c>
      <c r="H7" s="47" t="n">
        <v>4.782035819</v>
      </c>
      <c r="I7" s="47" t="n">
        <v>29.34498778</v>
      </c>
    </row>
    <row r="8">
      <c r="A8" s="47" t="n"/>
      <c r="B8" s="47" t="n"/>
      <c r="C8" s="47" t="n"/>
      <c r="D8" s="47" t="n"/>
      <c r="E8" s="47" t="n"/>
      <c r="F8" s="47" t="n"/>
      <c r="G8" s="47" t="n"/>
      <c r="H8" s="47" t="n"/>
      <c r="I8" s="47" t="n"/>
    </row>
    <row r="9">
      <c r="A9" s="47" t="n">
        <v>160</v>
      </c>
      <c r="B9" s="47" t="n">
        <v>5.430391859</v>
      </c>
      <c r="C9" s="47" t="n">
        <v>4.702044135</v>
      </c>
      <c r="D9" s="47" t="n">
        <v>4.881822539</v>
      </c>
      <c r="E9" s="47" t="n">
        <v>4.045840466</v>
      </c>
      <c r="F9" s="47" t="n">
        <v>5.234727159</v>
      </c>
      <c r="G9" s="47" t="n">
        <v>4.97627604</v>
      </c>
      <c r="H9" s="47" t="n">
        <v>4.878517033</v>
      </c>
      <c r="I9" s="47" t="n">
        <v>27.76211501</v>
      </c>
    </row>
    <row r="10">
      <c r="A10" s="47" t="n"/>
      <c r="B10" s="47" t="n"/>
      <c r="C10" s="47" t="n"/>
      <c r="D10" s="47" t="n"/>
      <c r="E10" s="47" t="n"/>
      <c r="F10" s="47" t="n"/>
      <c r="G10" s="47" t="n"/>
      <c r="H10" s="47" t="n"/>
      <c r="I10" s="47" t="n"/>
    </row>
    <row r="11">
      <c r="A11" s="47" t="n">
        <v>200</v>
      </c>
      <c r="B11" s="47" t="n">
        <v>5.535452634</v>
      </c>
      <c r="C11" s="47" t="n">
        <v>5.638884408</v>
      </c>
      <c r="D11" s="47" t="n">
        <v>5.853908989</v>
      </c>
      <c r="E11" s="47" t="n">
        <v>5.45193618</v>
      </c>
      <c r="F11" s="47" t="n">
        <v>5.288594311</v>
      </c>
      <c r="G11" s="47" t="n">
        <v>6.005351349</v>
      </c>
      <c r="H11" s="47" t="n">
        <v>5.629021312</v>
      </c>
      <c r="I11" s="47" t="n">
        <v>24.06065683</v>
      </c>
    </row>
    <row r="12">
      <c r="A12" s="47" t="n"/>
      <c r="B12" s="47" t="n"/>
      <c r="C12" s="47" t="n"/>
      <c r="D12" s="47" t="n"/>
      <c r="E12" s="47" t="n"/>
      <c r="F12" s="47" t="n"/>
      <c r="G12" s="47" t="n"/>
      <c r="H12" s="47" t="n"/>
      <c r="I12" s="47" t="n"/>
      <c r="J12" s="1" t="n"/>
      <c r="V12" s="1" t="n"/>
      <c r="Y12" s="1" t="n"/>
      <c r="AB12" s="1" t="n"/>
      <c r="AE12" s="1" t="n"/>
      <c r="AH12" s="1" t="n"/>
      <c r="AK12" s="1" t="n"/>
      <c r="AN12" s="1" t="n"/>
      <c r="AQ12" s="1" t="n"/>
      <c r="AT12" s="1" t="n"/>
      <c r="AW12" s="1" t="n"/>
      <c r="AZ12" s="1" t="n"/>
      <c r="BC12" s="1" t="n"/>
      <c r="BF12" s="1" t="n"/>
      <c r="BI12" s="1" t="n"/>
      <c r="BL12" s="1" t="n"/>
      <c r="BO12" s="1" t="n"/>
      <c r="BR12" s="1" t="n"/>
      <c r="BU12" s="1" t="n"/>
      <c r="BX12" s="1" t="n"/>
      <c r="CA12" s="1" t="n"/>
      <c r="CD12" s="1" t="n"/>
      <c r="CG12" s="1" t="n"/>
      <c r="CJ12" s="1" t="n"/>
      <c r="CM12" s="1" t="n"/>
      <c r="CP12" s="1" t="n"/>
      <c r="CS12" s="1" t="n"/>
    </row>
    <row r="13">
      <c r="A13" s="47" t="n">
        <v>250</v>
      </c>
      <c r="B13" s="47" t="n">
        <v>5.393387586</v>
      </c>
      <c r="C13" s="47" t="n">
        <v>5.451555744</v>
      </c>
      <c r="D13" s="47" t="n">
        <v>5.657323742</v>
      </c>
      <c r="E13" s="47" t="n">
        <v>5.662941183</v>
      </c>
      <c r="F13" s="47" t="n">
        <v>5.282416612</v>
      </c>
      <c r="G13" s="47" t="n">
        <v>5.307497645</v>
      </c>
      <c r="H13" s="47" t="n">
        <v>5.459187086</v>
      </c>
      <c r="I13" s="47" t="n">
        <v>24.80917891</v>
      </c>
      <c r="J13" s="1" t="n"/>
      <c r="V13" s="1" t="n"/>
      <c r="Y13" s="1" t="n"/>
      <c r="AB13" s="1" t="n"/>
      <c r="AE13" s="1" t="n"/>
      <c r="AH13" s="1" t="n"/>
      <c r="AK13" s="1" t="n"/>
      <c r="AN13" s="1" t="n"/>
      <c r="AQ13" s="1" t="n"/>
      <c r="AT13" s="1" t="n"/>
      <c r="AW13" s="1" t="n"/>
      <c r="AZ13" s="1" t="n"/>
      <c r="BC13" s="1" t="n"/>
      <c r="BF13" s="1" t="n"/>
      <c r="BI13" s="1" t="n"/>
      <c r="BL13" s="1" t="n"/>
      <c r="BO13" s="1" t="n"/>
      <c r="BR13" s="1" t="n"/>
      <c r="BU13" s="1" t="n"/>
      <c r="BX13" s="1" t="n"/>
      <c r="CA13" s="1" t="n"/>
      <c r="CD13" s="1" t="n"/>
      <c r="CG13" s="1" t="n"/>
      <c r="CJ13" s="1" t="n"/>
      <c r="CM13" s="1" t="n"/>
      <c r="CP13" s="1" t="n"/>
      <c r="CS13" s="1" t="n"/>
    </row>
    <row r="14">
      <c r="A14" s="47" t="n"/>
      <c r="B14" s="47" t="n"/>
      <c r="C14" s="47" t="n"/>
      <c r="D14" s="47" t="n"/>
      <c r="E14" s="47" t="n"/>
      <c r="F14" s="47" t="n"/>
      <c r="G14" s="47" t="n"/>
      <c r="H14" s="47" t="n"/>
      <c r="I14" s="47" t="n"/>
    </row>
    <row r="15">
      <c r="A15" s="47" t="n">
        <v>315</v>
      </c>
      <c r="B15" s="47" t="n">
        <v>5.82721953</v>
      </c>
      <c r="C15" s="47" t="n">
        <v>5.973901141</v>
      </c>
      <c r="D15" s="47" t="n">
        <v>6.427178114</v>
      </c>
      <c r="E15" s="47" t="n">
        <v>5.737944783</v>
      </c>
      <c r="F15" s="47" t="n">
        <v>6.259216563</v>
      </c>
      <c r="G15" s="47" t="n">
        <v>6.209243685</v>
      </c>
      <c r="H15" s="47" t="n">
        <v>6.072450636</v>
      </c>
      <c r="I15" s="47" t="n">
        <v>22.30367195</v>
      </c>
    </row>
    <row r="16">
      <c r="A16" s="47" t="n"/>
      <c r="B16" s="47" t="n"/>
      <c r="C16" s="47" t="n"/>
      <c r="D16" s="47" t="n"/>
      <c r="E16" s="47" t="n"/>
      <c r="F16" s="47" t="n"/>
      <c r="G16" s="47" t="n"/>
      <c r="H16" s="47" t="n"/>
      <c r="I16" s="47" t="n"/>
    </row>
    <row r="17">
      <c r="A17" s="47" t="n">
        <v>400</v>
      </c>
      <c r="B17" s="47" t="n">
        <v>5.618918949</v>
      </c>
      <c r="C17" s="47" t="n">
        <v>5.660515675</v>
      </c>
      <c r="D17" s="47" t="n">
        <v>5.935546933</v>
      </c>
      <c r="E17" s="47" t="n">
        <v>5.567711571</v>
      </c>
      <c r="F17" s="47" t="n">
        <v>5.829850984</v>
      </c>
      <c r="G17" s="47" t="n">
        <v>6.15744154</v>
      </c>
      <c r="H17" s="47" t="n">
        <v>5.794997609</v>
      </c>
      <c r="I17" s="47" t="n">
        <v>23.37152719</v>
      </c>
    </row>
    <row r="18">
      <c r="A18" s="47" t="n"/>
      <c r="B18" s="47" t="n"/>
      <c r="C18" s="47" t="n"/>
      <c r="D18" s="47" t="n"/>
      <c r="E18" s="47" t="n"/>
      <c r="F18" s="47" t="n"/>
      <c r="G18" s="47" t="n"/>
      <c r="H18" s="47" t="n"/>
      <c r="I18" s="47" t="n"/>
      <c r="K18" s="128" t="inlineStr">
        <is>
          <t>Results</t>
        </is>
      </c>
      <c r="L18" s="126" t="n"/>
      <c r="M18" s="127" t="n"/>
    </row>
    <row r="19">
      <c r="A19" s="47" t="n">
        <v>500</v>
      </c>
      <c r="B19" s="47" t="n">
        <v>5.197630197</v>
      </c>
      <c r="C19" s="47" t="n">
        <v>5.580261721</v>
      </c>
      <c r="D19" s="47" t="n">
        <v>5.202827214</v>
      </c>
      <c r="E19" s="47" t="n">
        <v>5.178931031</v>
      </c>
      <c r="F19" s="47" t="n">
        <v>5.498696023</v>
      </c>
      <c r="G19" s="47" t="n">
        <v>5.24175216</v>
      </c>
      <c r="H19" s="47" t="n">
        <v>5.316683058</v>
      </c>
      <c r="I19" s="47" t="n">
        <v>25.4741423</v>
      </c>
      <c r="K19" s="104" t="inlineStr">
        <is>
          <t>Frequency (HZ)</t>
        </is>
      </c>
      <c r="L19" s="104" t="inlineStr">
        <is>
          <t>RT</t>
        </is>
      </c>
      <c r="M19" s="103" t="inlineStr">
        <is>
          <t>1 = Pass</t>
        </is>
      </c>
    </row>
    <row r="20">
      <c r="A20" s="47" t="n"/>
      <c r="B20" s="47" t="n"/>
      <c r="C20" s="47" t="n"/>
      <c r="D20" s="47" t="n"/>
      <c r="E20" s="47" t="n"/>
      <c r="F20" s="47" t="n"/>
      <c r="G20" s="47" t="n"/>
      <c r="H20" s="47" t="n"/>
      <c r="I20" s="47" t="n"/>
      <c r="K20" s="47" t="n">
        <v>100</v>
      </c>
      <c r="L20" s="47">
        <f>H5</f>
        <v/>
      </c>
      <c r="M20" s="102">
        <f>'Initial Parameters'!L16</f>
        <v/>
      </c>
    </row>
    <row r="21">
      <c r="A21" s="47" t="n">
        <v>630</v>
      </c>
      <c r="B21" s="47" t="n">
        <v>4.913141431</v>
      </c>
      <c r="C21" s="47" t="n">
        <v>4.842730912</v>
      </c>
      <c r="D21" s="47" t="n">
        <v>5.157494889</v>
      </c>
      <c r="E21" s="47" t="n">
        <v>5.179843322</v>
      </c>
      <c r="F21" s="47" t="n">
        <v>5.044038009</v>
      </c>
      <c r="G21" s="47" t="n">
        <v>4.981853274</v>
      </c>
      <c r="H21" s="47" t="n">
        <v>5.019850306</v>
      </c>
      <c r="I21" s="47" t="n">
        <v>26.98047291</v>
      </c>
      <c r="K21" s="47" t="n">
        <v>125</v>
      </c>
      <c r="L21" s="47">
        <f>H7</f>
        <v/>
      </c>
      <c r="M21" s="102">
        <f>'Initial Parameters'!L17</f>
        <v/>
      </c>
    </row>
    <row r="22">
      <c r="A22" s="47" t="n"/>
      <c r="B22" s="47" t="n"/>
      <c r="C22" s="47" t="n"/>
      <c r="D22" s="47" t="n"/>
      <c r="E22" s="47" t="n"/>
      <c r="F22" s="47" t="n"/>
      <c r="G22" s="47" t="n"/>
      <c r="H22" s="47" t="n"/>
      <c r="I22" s="47" t="n"/>
      <c r="K22" s="47" t="n">
        <v>160</v>
      </c>
      <c r="L22" s="47">
        <f>H9</f>
        <v/>
      </c>
      <c r="M22" s="102">
        <f>'Initial Parameters'!L18</f>
        <v/>
      </c>
    </row>
    <row r="23">
      <c r="A23" s="47" t="n">
        <v>800</v>
      </c>
      <c r="B23" s="47" t="n">
        <v>4.920754526</v>
      </c>
      <c r="C23" s="47" t="n">
        <v>4.933733729</v>
      </c>
      <c r="D23" s="47" t="n">
        <v>5.043804396</v>
      </c>
      <c r="E23" s="47" t="n">
        <v>4.882852187</v>
      </c>
      <c r="F23" s="47" t="n">
        <v>4.618257082</v>
      </c>
      <c r="G23" s="47" t="n">
        <v>5.062590545</v>
      </c>
      <c r="H23" s="47" t="n">
        <v>4.910332078</v>
      </c>
      <c r="I23" s="47" t="n">
        <v>27.58223342</v>
      </c>
      <c r="K23" s="47" t="n">
        <v>200</v>
      </c>
      <c r="L23" s="47">
        <f>H11</f>
        <v/>
      </c>
      <c r="M23" s="102">
        <f>'Initial Parameters'!L19</f>
        <v/>
      </c>
    </row>
    <row r="24">
      <c r="A24" s="47" t="n"/>
      <c r="B24" s="47" t="n"/>
      <c r="C24" s="47" t="n"/>
      <c r="D24" s="47" t="n"/>
      <c r="E24" s="47" t="n"/>
      <c r="F24" s="47" t="n"/>
      <c r="G24" s="47" t="n"/>
      <c r="H24" s="47" t="n"/>
      <c r="I24" s="47" t="n"/>
      <c r="K24" s="47" t="n">
        <v>250</v>
      </c>
      <c r="L24" s="47">
        <f>H13</f>
        <v/>
      </c>
      <c r="M24" s="102">
        <f>'Initial Parameters'!L20</f>
        <v/>
      </c>
    </row>
    <row r="25">
      <c r="A25" s="47" t="n">
        <v>1000</v>
      </c>
      <c r="B25" s="47" t="n">
        <v>4.755811885</v>
      </c>
      <c r="C25" s="47" t="n">
        <v>5.193547794</v>
      </c>
      <c r="D25" s="47" t="n">
        <v>4.597970115</v>
      </c>
      <c r="E25" s="47" t="n">
        <v>4.905594965</v>
      </c>
      <c r="F25" s="47" t="n">
        <v>4.82138344</v>
      </c>
      <c r="G25" s="47" t="n">
        <v>4.664590685</v>
      </c>
      <c r="H25" s="47" t="n">
        <v>4.823149814</v>
      </c>
      <c r="I25" s="47" t="n">
        <v>28.08080126</v>
      </c>
      <c r="K25" s="47" t="n">
        <v>315</v>
      </c>
      <c r="L25" s="47">
        <f>H15</f>
        <v/>
      </c>
      <c r="M25" s="102">
        <f>'Initial Parameters'!L21</f>
        <v/>
      </c>
    </row>
    <row r="26">
      <c r="A26" s="47" t="n"/>
      <c r="B26" s="47" t="n"/>
      <c r="C26" s="47" t="n"/>
      <c r="D26" s="47" t="n"/>
      <c r="E26" s="47" t="n"/>
      <c r="F26" s="47" t="n"/>
      <c r="G26" s="47" t="n"/>
      <c r="H26" s="47" t="n"/>
      <c r="I26" s="47" t="n"/>
      <c r="K26" s="47" t="n">
        <v>400</v>
      </c>
      <c r="L26" s="47">
        <f>H17</f>
        <v/>
      </c>
      <c r="M26" s="102">
        <f>'Initial Parameters'!L22</f>
        <v/>
      </c>
    </row>
    <row r="27">
      <c r="A27" s="47" t="n">
        <v>1250</v>
      </c>
      <c r="B27" s="47" t="n">
        <v>4.9287397</v>
      </c>
      <c r="C27" s="47" t="n">
        <v>4.683500691</v>
      </c>
      <c r="D27" s="47" t="n">
        <v>4.648891618</v>
      </c>
      <c r="E27" s="47" t="n">
        <v>4.760499188</v>
      </c>
      <c r="F27" s="47" t="n">
        <v>4.740656937</v>
      </c>
      <c r="G27" s="47" t="n">
        <v>4.656708341</v>
      </c>
      <c r="H27" s="47" t="n">
        <v>4.736499412</v>
      </c>
      <c r="I27" s="47" t="n">
        <v>28.59451207</v>
      </c>
      <c r="K27" s="47" t="n">
        <v>500</v>
      </c>
      <c r="L27" s="47">
        <f>H19</f>
        <v/>
      </c>
      <c r="M27" s="102">
        <f>'Initial Parameters'!L23</f>
        <v/>
      </c>
    </row>
    <row r="28">
      <c r="A28" s="47" t="n"/>
      <c r="B28" s="47" t="n"/>
      <c r="C28" s="47" t="n"/>
      <c r="D28" s="47" t="n"/>
      <c r="E28" s="47" t="n"/>
      <c r="F28" s="47" t="n"/>
      <c r="G28" s="47" t="n"/>
      <c r="H28" s="47" t="n"/>
      <c r="I28" s="47" t="n"/>
      <c r="K28" s="47" t="n">
        <v>630</v>
      </c>
      <c r="L28" s="47">
        <f>H21</f>
        <v/>
      </c>
      <c r="M28" s="102">
        <f>'Initial Parameters'!L24</f>
        <v/>
      </c>
    </row>
    <row r="29">
      <c r="A29" s="47" t="n">
        <v>1600</v>
      </c>
      <c r="B29" s="47" t="n">
        <v>4.505068683</v>
      </c>
      <c r="C29" s="47" t="n">
        <v>4.530041771</v>
      </c>
      <c r="D29" s="47" t="n">
        <v>4.360269031</v>
      </c>
      <c r="E29" s="47" t="n">
        <v>4.618066051</v>
      </c>
      <c r="F29" s="47" t="n">
        <v>4.439808748</v>
      </c>
      <c r="G29" s="47" t="n">
        <v>4.653207585</v>
      </c>
      <c r="H29" s="47" t="n">
        <v>4.517743645</v>
      </c>
      <c r="I29" s="47" t="n">
        <v>29.97909248</v>
      </c>
      <c r="K29" s="47" t="n">
        <v>800</v>
      </c>
      <c r="L29" s="47">
        <f>H23</f>
        <v/>
      </c>
      <c r="M29" s="102">
        <f>'Initial Parameters'!L25</f>
        <v/>
      </c>
    </row>
    <row r="30">
      <c r="A30" s="47" t="n"/>
      <c r="B30" s="47" t="n"/>
      <c r="C30" s="47" t="n"/>
      <c r="D30" s="47" t="n"/>
      <c r="E30" s="47" t="n"/>
      <c r="F30" s="47" t="n"/>
      <c r="G30" s="47" t="n"/>
      <c r="H30" s="47" t="n"/>
      <c r="I30" s="47" t="n"/>
      <c r="K30" s="47" t="n">
        <v>1000</v>
      </c>
      <c r="L30" s="47">
        <f>H25</f>
        <v/>
      </c>
      <c r="M30" s="102">
        <f>'Initial Parameters'!L26</f>
        <v/>
      </c>
    </row>
    <row r="31">
      <c r="A31" s="47" t="n">
        <v>2000</v>
      </c>
      <c r="B31" s="47" t="n">
        <v>3.660400699</v>
      </c>
      <c r="C31" s="47" t="n">
        <v>3.735843555</v>
      </c>
      <c r="D31" s="47" t="n">
        <v>3.796685818</v>
      </c>
      <c r="E31" s="47" t="n">
        <v>3.842144931</v>
      </c>
      <c r="F31" s="47" t="n">
        <v>3.773829476</v>
      </c>
      <c r="G31" s="47" t="n">
        <v>3.650625725</v>
      </c>
      <c r="H31" s="47" t="n">
        <v>3.743255034</v>
      </c>
      <c r="I31" s="47" t="n">
        <v>36.18183228</v>
      </c>
      <c r="J31" s="1" t="n"/>
      <c r="K31" s="47" t="n">
        <v>1250</v>
      </c>
      <c r="L31" s="47">
        <f>H27</f>
        <v/>
      </c>
      <c r="M31" s="102">
        <f>'Initial Parameters'!L27</f>
        <v/>
      </c>
      <c r="P31" s="1" t="n"/>
      <c r="S31" s="1" t="n"/>
      <c r="V31" s="1" t="n"/>
      <c r="Y31" s="1" t="n"/>
      <c r="AB31" s="1" t="n"/>
      <c r="AE31" s="1" t="n"/>
      <c r="AH31" s="1" t="n"/>
      <c r="AK31" s="1" t="n"/>
      <c r="AN31" s="1" t="n"/>
      <c r="AQ31" s="1" t="n"/>
      <c r="AT31" s="1" t="n"/>
      <c r="AW31" s="1" t="n"/>
      <c r="AZ31" s="1" t="n"/>
      <c r="BC31" s="1" t="n"/>
      <c r="BF31" s="1" t="n"/>
      <c r="BI31" s="1" t="n"/>
      <c r="BL31" s="1" t="n"/>
      <c r="BO31" s="1" t="n"/>
      <c r="BR31" s="1" t="n"/>
      <c r="BU31" s="1" t="n"/>
      <c r="BX31" s="1" t="n"/>
      <c r="CA31" s="1" t="n"/>
      <c r="CD31" s="1" t="n"/>
      <c r="CG31" s="1" t="n"/>
      <c r="CJ31" s="1" t="n"/>
      <c r="CM31" s="1" t="n"/>
      <c r="CP31" s="1" t="n"/>
      <c r="CS31" s="1" t="n"/>
    </row>
    <row r="32">
      <c r="A32" s="47" t="n"/>
      <c r="B32" s="47" t="n"/>
      <c r="C32" s="47" t="n"/>
      <c r="D32" s="47" t="n"/>
      <c r="E32" s="47" t="n"/>
      <c r="F32" s="47" t="n"/>
      <c r="G32" s="47" t="n"/>
      <c r="H32" s="47" t="n"/>
      <c r="I32" s="47" t="n"/>
      <c r="K32" s="47" t="n">
        <v>1600</v>
      </c>
      <c r="L32" s="47">
        <f>H29</f>
        <v/>
      </c>
      <c r="M32" s="102">
        <f>'Initial Parameters'!L28</f>
        <v/>
      </c>
    </row>
    <row r="33">
      <c r="A33" s="47" t="n">
        <v>2500</v>
      </c>
      <c r="B33" s="47" t="n">
        <v>3.569350912</v>
      </c>
      <c r="C33" s="47" t="n">
        <v>3.350934917</v>
      </c>
      <c r="D33" s="47" t="n">
        <v>3.448489749</v>
      </c>
      <c r="E33" s="47" t="n">
        <v>3.377744891</v>
      </c>
      <c r="F33" s="47" t="n">
        <v>3.474859407</v>
      </c>
      <c r="G33" s="47" t="n">
        <v>3.361714923</v>
      </c>
      <c r="H33" s="47" t="n">
        <v>3.4305158</v>
      </c>
      <c r="I33" s="47" t="n">
        <v>39.4802937</v>
      </c>
      <c r="K33" s="47" t="n">
        <v>2000</v>
      </c>
      <c r="L33" s="47">
        <f>H31</f>
        <v/>
      </c>
      <c r="M33" s="102">
        <f>'Initial Parameters'!L29</f>
        <v/>
      </c>
    </row>
    <row r="34">
      <c r="A34" s="47" t="n"/>
      <c r="B34" s="47" t="n"/>
      <c r="C34" s="47" t="n"/>
      <c r="D34" s="47" t="n"/>
      <c r="E34" s="47" t="n"/>
      <c r="F34" s="47" t="n"/>
      <c r="G34" s="47" t="n"/>
      <c r="H34" s="47" t="n"/>
      <c r="I34" s="47" t="n"/>
      <c r="K34" s="47" t="n">
        <v>2500</v>
      </c>
      <c r="L34" s="47">
        <f>H33</f>
        <v/>
      </c>
      <c r="M34" s="102">
        <f>'Initial Parameters'!L30</f>
        <v/>
      </c>
    </row>
    <row r="35">
      <c r="A35" s="47" t="n">
        <v>3150</v>
      </c>
      <c r="B35" s="47" t="n">
        <v>2.801803155</v>
      </c>
      <c r="C35" s="47" t="n">
        <v>2.847391646</v>
      </c>
      <c r="D35" s="47" t="n">
        <v>2.930265669</v>
      </c>
      <c r="E35" s="47" t="n">
        <v>2.961273184</v>
      </c>
      <c r="F35" s="47" t="n">
        <v>2.931026401</v>
      </c>
      <c r="G35" s="47" t="n">
        <v>2.762949795</v>
      </c>
      <c r="H35" s="47" t="n">
        <v>2.872451642</v>
      </c>
      <c r="I35" s="47" t="n">
        <v>47.15056291</v>
      </c>
      <c r="K35" s="47" t="n">
        <v>3150</v>
      </c>
      <c r="L35" s="47">
        <f>H35</f>
        <v/>
      </c>
      <c r="M35" s="102">
        <f>'Initial Parameters'!L31</f>
        <v/>
      </c>
    </row>
    <row r="36">
      <c r="A36" s="47" t="n"/>
      <c r="B36" s="47" t="n"/>
      <c r="C36" s="47" t="n"/>
      <c r="D36" s="47" t="n"/>
      <c r="E36" s="47" t="n"/>
      <c r="F36" s="47" t="n"/>
      <c r="G36" s="47" t="n"/>
      <c r="H36" s="47" t="n"/>
      <c r="I36" s="47" t="n"/>
      <c r="K36" s="47" t="n">
        <v>4000</v>
      </c>
      <c r="L36" s="47">
        <f>H37</f>
        <v/>
      </c>
      <c r="M36" s="102">
        <f>'Initial Parameters'!L32</f>
        <v/>
      </c>
    </row>
    <row r="37">
      <c r="A37" s="47" t="n">
        <v>4000</v>
      </c>
      <c r="B37" s="47" t="n">
        <v>2.491365996</v>
      </c>
      <c r="C37" s="47" t="n">
        <v>2.495356257</v>
      </c>
      <c r="D37" s="47" t="n">
        <v>2.572357038</v>
      </c>
      <c r="E37" s="47" t="n">
        <v>2.480823056</v>
      </c>
      <c r="F37" s="47" t="n">
        <v>2.564496599</v>
      </c>
      <c r="G37" s="47" t="n">
        <v>2.592220007</v>
      </c>
      <c r="H37" s="47" t="n">
        <v>2.532769825</v>
      </c>
      <c r="I37" s="47" t="n">
        <v>53.47410932</v>
      </c>
      <c r="K37" s="47" t="n">
        <v>5000</v>
      </c>
      <c r="L37" s="47">
        <f>H39</f>
        <v/>
      </c>
      <c r="M37" s="102">
        <f>'Initial Parameters'!L33</f>
        <v/>
      </c>
    </row>
    <row r="38">
      <c r="A38" s="47" t="n"/>
      <c r="B38" s="47" t="n"/>
      <c r="C38" s="47" t="n"/>
      <c r="D38" s="47" t="n"/>
      <c r="E38" s="47" t="n"/>
      <c r="F38" s="47" t="n"/>
      <c r="G38" s="47" t="n"/>
      <c r="H38" s="47" t="n"/>
      <c r="I38" s="47" t="n"/>
      <c r="J38" s="1" t="n"/>
      <c r="P38" s="1" t="n"/>
      <c r="S38" s="1" t="n"/>
      <c r="V38" s="1" t="n"/>
      <c r="Y38" s="1" t="n"/>
      <c r="AB38" s="1" t="n"/>
      <c r="AE38" s="1" t="n"/>
      <c r="AH38" s="1" t="n"/>
      <c r="AK38" s="1" t="n"/>
      <c r="AN38" s="1" t="n"/>
      <c r="AQ38" s="1" t="n"/>
      <c r="AT38" s="1" t="n"/>
      <c r="AW38" s="1" t="n"/>
      <c r="AZ38" s="1" t="n"/>
      <c r="BC38" s="1" t="n"/>
      <c r="BF38" s="1" t="n"/>
      <c r="BI38" s="1" t="n"/>
      <c r="BL38" s="1" t="n"/>
      <c r="BO38" s="1" t="n"/>
      <c r="BR38" s="1" t="n"/>
      <c r="BU38" s="1" t="n"/>
      <c r="BX38" s="1" t="n"/>
      <c r="CA38" s="1" t="n"/>
      <c r="CD38" s="1" t="n"/>
      <c r="CG38" s="1" t="n"/>
      <c r="CJ38" s="1" t="n"/>
      <c r="CM38" s="1" t="n"/>
      <c r="CP38" s="1" t="n"/>
      <c r="CS38" s="1" t="n"/>
    </row>
    <row r="39">
      <c r="A39" s="47" t="n">
        <v>5000</v>
      </c>
      <c r="B39" s="47" t="n">
        <v>2.212927473</v>
      </c>
      <c r="C39" s="47" t="n">
        <v>2.244078695</v>
      </c>
      <c r="D39" s="47" t="n">
        <v>2.301677009</v>
      </c>
      <c r="E39" s="47" t="n">
        <v>2.205851487</v>
      </c>
      <c r="F39" s="47" t="n">
        <v>2.249210455</v>
      </c>
      <c r="G39" s="47" t="n">
        <v>2.258690872</v>
      </c>
      <c r="H39" s="47" t="n">
        <v>2.245405998</v>
      </c>
      <c r="I39" s="47" t="n">
        <v>60.31759026</v>
      </c>
      <c r="J39" s="1" t="n"/>
      <c r="P39" s="1" t="n"/>
      <c r="S39" s="1" t="n"/>
      <c r="V39" s="1" t="n"/>
      <c r="Y39" s="1" t="n"/>
      <c r="AB39" s="1" t="n"/>
      <c r="AE39" s="1" t="n"/>
      <c r="AH39" s="1" t="n"/>
      <c r="AK39" s="1" t="n"/>
      <c r="AN39" s="1" t="n"/>
      <c r="AQ39" s="1" t="n"/>
      <c r="AT39" s="1" t="n"/>
      <c r="AW39" s="1" t="n"/>
      <c r="AZ39" s="1" t="n"/>
      <c r="BC39" s="1" t="n"/>
      <c r="BF39" s="1" t="n"/>
      <c r="BI39" s="1" t="n"/>
      <c r="BL39" s="1" t="n"/>
      <c r="BO39" s="1" t="n"/>
      <c r="BR39" s="1" t="n"/>
      <c r="BU39" s="1" t="n"/>
      <c r="BX39" s="1" t="n"/>
      <c r="CA39" s="1" t="n"/>
      <c r="CD39" s="1" t="n"/>
      <c r="CG39" s="1" t="n"/>
      <c r="CJ39" s="1" t="n"/>
      <c r="CM39" s="1" t="n"/>
      <c r="CP39" s="1" t="n"/>
      <c r="CS39" s="1" t="n"/>
    </row>
    <row r="41" ht="27.6" customHeight="1" s="6">
      <c r="B41" s="68" t="inlineStr">
        <is>
          <t>% RH</t>
        </is>
      </c>
      <c r="C41" s="68" t="inlineStr">
        <is>
          <t>Temp degC</t>
        </is>
      </c>
      <c r="D41" s="73" t="inlineStr">
        <is>
          <t>Pressure (kPa)</t>
        </is>
      </c>
    </row>
    <row r="42">
      <c r="B42" s="68" t="n"/>
      <c r="C42" s="68" t="n"/>
      <c r="D42" s="68" t="n"/>
    </row>
    <row r="43">
      <c r="A43" t="inlineStr">
        <is>
          <t>empty1</t>
        </is>
      </c>
      <c r="B43" s="68" t="inlineStr">
        <is>
          <t>60</t>
        </is>
      </c>
      <c r="C43" s="68" t="inlineStr">
        <is>
          <t>19.9</t>
        </is>
      </c>
      <c r="D43" s="68" t="inlineStr">
        <is>
          <t>101</t>
        </is>
      </c>
    </row>
    <row r="44">
      <c r="C44" s="10" t="n"/>
      <c r="D44" s="10" t="n"/>
      <c r="E44" s="159" t="n"/>
    </row>
    <row r="45">
      <c r="C45" s="10" t="n"/>
      <c r="D45" s="10" t="n"/>
      <c r="E45" s="159" t="n"/>
    </row>
    <row r="46">
      <c r="C46" s="10" t="n"/>
      <c r="D46" s="10" t="n"/>
      <c r="E46" s="159" t="n"/>
    </row>
    <row r="47">
      <c r="C47" s="10" t="n"/>
      <c r="D47" s="10" t="n"/>
      <c r="E47" s="159" t="n"/>
    </row>
    <row r="48">
      <c r="C48" s="10" t="n"/>
      <c r="D48" s="10" t="n"/>
      <c r="E48" s="159" t="n"/>
    </row>
    <row r="49">
      <c r="C49" s="10" t="n"/>
      <c r="D49" s="10" t="n"/>
      <c r="E49" s="159" t="n"/>
      <c r="J49" s="1" t="n"/>
      <c r="M49" s="1" t="n"/>
      <c r="P49" s="1" t="n"/>
      <c r="S49" s="1" t="n"/>
      <c r="V49" s="1" t="n"/>
      <c r="Y49" s="1" t="n"/>
      <c r="AB49" s="1" t="n"/>
      <c r="AE49" s="1" t="n"/>
      <c r="AH49" s="1" t="n"/>
      <c r="AK49" s="1" t="n"/>
      <c r="AN49" s="1" t="n"/>
      <c r="AQ49" s="1" t="n"/>
      <c r="AT49" s="1" t="n"/>
      <c r="AW49" s="1" t="n"/>
      <c r="AZ49" s="1" t="n"/>
      <c r="BC49" s="1" t="n"/>
      <c r="BF49" s="1" t="n"/>
      <c r="BI49" s="1" t="n"/>
      <c r="BL49" s="1" t="n"/>
      <c r="BO49" s="1" t="n"/>
      <c r="BR49" s="1" t="n"/>
      <c r="BU49" s="1" t="n"/>
      <c r="BX49" s="1" t="n"/>
      <c r="CA49" s="1" t="n"/>
      <c r="CD49" s="1" t="n"/>
      <c r="CG49" s="1" t="n"/>
      <c r="CJ49" s="1" t="n"/>
      <c r="CM49" s="1" t="n"/>
      <c r="CP49" s="1" t="n"/>
      <c r="CS49" s="1" t="n"/>
    </row>
    <row r="50">
      <c r="A50" s="1" t="n"/>
      <c r="C50" s="10" t="n"/>
      <c r="D50" s="3" t="n"/>
      <c r="E50" s="159" t="n"/>
      <c r="G50" s="1" t="n"/>
    </row>
    <row r="51">
      <c r="C51" s="10" t="n"/>
      <c r="D51" s="10" t="n"/>
      <c r="E51" s="159" t="n"/>
    </row>
    <row r="52">
      <c r="C52" s="10" t="n"/>
      <c r="D52" s="10" t="n"/>
      <c r="E52" s="159" t="n"/>
    </row>
    <row r="53">
      <c r="C53" s="10" t="n"/>
      <c r="D53" s="10" t="n"/>
      <c r="E53" s="159" t="n"/>
    </row>
    <row r="54">
      <c r="C54" s="10" t="n"/>
      <c r="D54" s="10" t="n"/>
      <c r="E54" s="159" t="n"/>
    </row>
    <row r="55">
      <c r="C55" s="10" t="n"/>
      <c r="D55" s="10" t="n"/>
      <c r="E55" s="159" t="n"/>
    </row>
    <row r="56">
      <c r="C56" s="10" t="n"/>
      <c r="D56" s="10" t="n"/>
      <c r="E56" s="159" t="n"/>
    </row>
    <row r="57">
      <c r="C57" s="10" t="n"/>
      <c r="D57" s="10" t="n"/>
      <c r="E57" s="159" t="n"/>
    </row>
    <row r="58">
      <c r="C58" s="10" t="n"/>
      <c r="D58" s="10" t="n"/>
      <c r="E58" s="159" t="n"/>
    </row>
    <row r="59">
      <c r="C59" s="10" t="n"/>
      <c r="D59" s="10" t="n"/>
      <c r="E59" s="159" t="n"/>
    </row>
    <row r="60">
      <c r="C60" s="10" t="n"/>
      <c r="D60" s="10" t="n"/>
      <c r="E60" s="159" t="n"/>
    </row>
    <row r="61">
      <c r="C61" s="10" t="n"/>
      <c r="D61" s="10" t="n"/>
      <c r="E61" s="159" t="n"/>
    </row>
    <row r="62">
      <c r="C62" s="10" t="n"/>
      <c r="D62" s="10" t="n"/>
      <c r="E62" s="159" t="n"/>
    </row>
    <row r="63">
      <c r="C63" s="10" t="n"/>
      <c r="D63" s="10" t="n"/>
      <c r="E63" s="159" t="n"/>
    </row>
    <row r="64">
      <c r="C64" s="10" t="n"/>
      <c r="D64" s="10" t="n"/>
      <c r="E64" s="159" t="n"/>
    </row>
    <row r="65">
      <c r="C65" s="10" t="n"/>
      <c r="D65" s="10" t="n"/>
      <c r="E65" s="159" t="n"/>
    </row>
    <row r="66">
      <c r="C66" s="10" t="n"/>
      <c r="D66" s="10" t="n"/>
      <c r="E66" s="159" t="n"/>
    </row>
    <row r="67">
      <c r="C67" s="10" t="n"/>
      <c r="D67" s="10" t="n"/>
      <c r="E67" s="159" t="n"/>
    </row>
    <row r="68">
      <c r="C68" s="10" t="n"/>
      <c r="D68" s="10" t="n"/>
      <c r="E68" s="159" t="n"/>
    </row>
    <row r="69">
      <c r="C69" s="10" t="n"/>
      <c r="D69" s="10" t="n"/>
      <c r="E69" s="159" t="n"/>
    </row>
    <row r="70">
      <c r="C70" s="10" t="n"/>
      <c r="D70" s="10" t="n"/>
      <c r="E70" s="159" t="n"/>
    </row>
    <row r="71">
      <c r="C71" s="10" t="n"/>
      <c r="D71" s="10" t="n"/>
      <c r="E71" s="159" t="n"/>
    </row>
    <row r="72">
      <c r="C72" s="10" t="n"/>
      <c r="D72" s="10" t="n"/>
      <c r="E72" s="159" t="n"/>
    </row>
    <row r="73">
      <c r="C73" s="10" t="n"/>
      <c r="D73" s="10" t="n"/>
      <c r="E73" s="159" t="n"/>
    </row>
    <row r="74">
      <c r="C74" s="10" t="n"/>
      <c r="D74" s="10" t="n"/>
      <c r="E74" s="159" t="n"/>
    </row>
    <row r="75">
      <c r="C75" s="10" t="n"/>
      <c r="D75" s="10" t="n"/>
      <c r="E75" s="159" t="n"/>
    </row>
    <row r="76">
      <c r="C76" s="10" t="n"/>
      <c r="D76" s="10" t="n"/>
      <c r="E76" s="159" t="n"/>
    </row>
    <row r="77">
      <c r="C77" s="10" t="n"/>
      <c r="D77" s="10" t="n"/>
      <c r="E77" s="159" t="n"/>
    </row>
    <row r="78">
      <c r="C78" s="10" t="n"/>
      <c r="D78" s="10" t="n"/>
      <c r="E78" s="159" t="n"/>
    </row>
    <row r="79">
      <c r="C79" s="10" t="n"/>
      <c r="D79" s="10" t="n"/>
      <c r="E79" s="159" t="n"/>
    </row>
    <row r="80">
      <c r="C80" s="10" t="n"/>
      <c r="D80" s="10" t="n"/>
      <c r="E80" s="159" t="n"/>
    </row>
    <row r="81">
      <c r="C81" s="10" t="n"/>
      <c r="D81" s="10" t="n"/>
      <c r="E81" s="159" t="n"/>
    </row>
    <row r="82">
      <c r="C82" s="10" t="n"/>
      <c r="D82" s="10" t="n"/>
      <c r="E82" s="159" t="n"/>
    </row>
    <row r="83">
      <c r="C83" s="10" t="n"/>
      <c r="D83" s="10" t="n"/>
      <c r="E83" s="159" t="n"/>
    </row>
    <row r="84">
      <c r="C84" s="10" t="n"/>
      <c r="D84" s="10" t="n"/>
      <c r="E84" s="159" t="n"/>
      <c r="K84" s="1" t="n"/>
      <c r="N84" s="1" t="n"/>
      <c r="Q84" s="1" t="n"/>
      <c r="T84" s="1" t="n"/>
      <c r="W84" s="1" t="n"/>
      <c r="Z84" s="1" t="n"/>
      <c r="AC84" s="1" t="n"/>
      <c r="AF84" s="1" t="n"/>
      <c r="AI84" s="1" t="n"/>
      <c r="AL84" s="1" t="n"/>
      <c r="AO84" s="1" t="n"/>
      <c r="AR84" s="1" t="n"/>
      <c r="AU84" s="1" t="n"/>
      <c r="AX84" s="1" t="n"/>
      <c r="BA84" s="1" t="n"/>
      <c r="BD84" s="1" t="n"/>
      <c r="BG84" s="1" t="n"/>
      <c r="BJ84" s="1" t="n"/>
      <c r="BM84" s="1" t="n"/>
      <c r="BP84" s="1" t="n"/>
      <c r="BS84" s="1" t="n"/>
      <c r="BV84" s="1" t="n"/>
      <c r="BY84" s="1" t="n"/>
      <c r="CB84" s="1" t="n"/>
      <c r="CE84" s="1" t="n"/>
      <c r="CH84" s="1" t="n"/>
      <c r="CK84" s="1" t="n"/>
      <c r="CN84" s="1" t="n"/>
      <c r="CQ84" s="1" t="n"/>
      <c r="CT84" s="1" t="n"/>
    </row>
    <row r="85">
      <c r="B85" s="1" t="n"/>
      <c r="C85" s="3" t="n"/>
      <c r="D85" s="10" t="n"/>
      <c r="E85" s="159" t="n"/>
      <c r="H85" s="1" t="n"/>
      <c r="J85" s="1" t="n"/>
      <c r="K85" s="1" t="n"/>
      <c r="M85" s="1" t="n"/>
      <c r="N85" s="1" t="n"/>
      <c r="P85" s="1" t="n"/>
      <c r="Q85" s="1" t="n"/>
      <c r="S85" s="1" t="n"/>
      <c r="T85" s="1" t="n"/>
      <c r="V85" s="1" t="n"/>
      <c r="W85" s="1" t="n"/>
      <c r="Y85" s="1" t="n"/>
      <c r="Z85" s="1" t="n"/>
      <c r="AB85" s="1" t="n"/>
      <c r="AC85" s="1" t="n"/>
      <c r="AE85" s="1" t="n"/>
      <c r="AF85" s="1" t="n"/>
      <c r="AH85" s="1" t="n"/>
      <c r="AI85" s="1" t="n"/>
      <c r="AK85" s="1" t="n"/>
      <c r="AL85" s="1" t="n"/>
      <c r="AN85" s="1" t="n"/>
      <c r="AO85" s="1" t="n"/>
      <c r="AQ85" s="1" t="n"/>
      <c r="AR85" s="1" t="n"/>
      <c r="AT85" s="1" t="n"/>
      <c r="AU85" s="1" t="n"/>
      <c r="AW85" s="1" t="n"/>
      <c r="AX85" s="1" t="n"/>
      <c r="AZ85" s="1" t="n"/>
      <c r="BA85" s="1" t="n"/>
      <c r="BC85" s="1" t="n"/>
      <c r="BD85" s="1" t="n"/>
      <c r="BF85" s="1" t="n"/>
      <c r="BG85" s="1" t="n"/>
      <c r="BI85" s="1" t="n"/>
      <c r="BJ85" s="1" t="n"/>
      <c r="BL85" s="1" t="n"/>
      <c r="BM85" s="1" t="n"/>
      <c r="BO85" s="1" t="n"/>
      <c r="BP85" s="1" t="n"/>
      <c r="BR85" s="1" t="n"/>
      <c r="BS85" s="1" t="n"/>
      <c r="BU85" s="1" t="n"/>
      <c r="BV85" s="1" t="n"/>
      <c r="BX85" s="1" t="n"/>
      <c r="BY85" s="1" t="n"/>
      <c r="CA85" s="1" t="n"/>
      <c r="CB85" s="1" t="n"/>
      <c r="CD85" s="1" t="n"/>
      <c r="CE85" s="1" t="n"/>
      <c r="CG85" s="1" t="n"/>
      <c r="CH85" s="1" t="n"/>
      <c r="CJ85" s="1" t="n"/>
      <c r="CK85" s="1" t="n"/>
      <c r="CM85" s="1" t="n"/>
      <c r="CN85" s="1" t="n"/>
      <c r="CP85" s="1" t="n"/>
      <c r="CQ85" s="1" t="n"/>
      <c r="CS85" s="1" t="n"/>
      <c r="CT85" s="1" t="n"/>
    </row>
    <row r="86">
      <c r="A86" s="1" t="n"/>
      <c r="B86" s="1" t="n"/>
      <c r="C86" s="3" t="n"/>
      <c r="D86" s="3" t="n"/>
      <c r="E86" s="159" t="n"/>
      <c r="G86" s="1" t="n"/>
      <c r="H86" s="1" t="n"/>
      <c r="J86" s="1" t="n"/>
      <c r="K86" s="1" t="n"/>
      <c r="M86" s="1" t="n"/>
      <c r="N86" s="1" t="n"/>
      <c r="P86" s="1" t="n"/>
      <c r="Q86" s="1" t="n"/>
      <c r="S86" s="1" t="n"/>
      <c r="T86" s="1" t="n"/>
      <c r="V86" s="1" t="n"/>
      <c r="W86" s="1" t="n"/>
      <c r="Y86" s="1" t="n"/>
      <c r="Z86" s="1" t="n"/>
      <c r="AB86" s="1" t="n"/>
      <c r="AC86" s="1" t="n"/>
      <c r="AE86" s="1" t="n"/>
      <c r="AF86" s="1" t="n"/>
      <c r="AH86" s="1" t="n"/>
      <c r="AI86" s="1" t="n"/>
      <c r="AK86" s="1" t="n"/>
      <c r="AL86" s="1" t="n"/>
      <c r="AN86" s="1" t="n"/>
      <c r="AO86" s="1" t="n"/>
      <c r="AQ86" s="1" t="n"/>
      <c r="AR86" s="1" t="n"/>
      <c r="AT86" s="1" t="n"/>
      <c r="AU86" s="1" t="n"/>
      <c r="AW86" s="1" t="n"/>
      <c r="AX86" s="1" t="n"/>
      <c r="AZ86" s="1" t="n"/>
      <c r="BA86" s="1" t="n"/>
      <c r="BC86" s="1" t="n"/>
      <c r="BD86" s="1" t="n"/>
      <c r="BF86" s="1" t="n"/>
      <c r="BG86" s="1" t="n"/>
      <c r="BI86" s="1" t="n"/>
      <c r="BJ86" s="1" t="n"/>
      <c r="BL86" s="1" t="n"/>
      <c r="BM86" s="1" t="n"/>
      <c r="BO86" s="1" t="n"/>
      <c r="BP86" s="1" t="n"/>
      <c r="BR86" s="1" t="n"/>
      <c r="BS86" s="1" t="n"/>
      <c r="BU86" s="1" t="n"/>
      <c r="BV86" s="1" t="n"/>
      <c r="BX86" s="1" t="n"/>
      <c r="BY86" s="1" t="n"/>
      <c r="CA86" s="1" t="n"/>
      <c r="CB86" s="1" t="n"/>
      <c r="CD86" s="1" t="n"/>
      <c r="CE86" s="1" t="n"/>
      <c r="CG86" s="1" t="n"/>
      <c r="CH86" s="1" t="n"/>
      <c r="CJ86" s="1" t="n"/>
      <c r="CK86" s="1" t="n"/>
      <c r="CM86" s="1" t="n"/>
      <c r="CN86" s="1" t="n"/>
      <c r="CP86" s="1" t="n"/>
      <c r="CQ86" s="1" t="n"/>
      <c r="CS86" s="1" t="n"/>
      <c r="CT86" s="1" t="n"/>
    </row>
    <row r="87">
      <c r="A87" s="1" t="n"/>
      <c r="B87" s="1" t="n"/>
      <c r="C87" s="3" t="n"/>
      <c r="D87" s="3" t="n"/>
      <c r="E87" s="159" t="n"/>
      <c r="G87" s="1" t="n"/>
      <c r="H87" s="1" t="n"/>
      <c r="J87" s="1" t="n"/>
      <c r="K87" s="1" t="n"/>
      <c r="M87" s="1" t="n"/>
      <c r="N87" s="1" t="n"/>
      <c r="P87" s="1" t="n"/>
      <c r="Q87" s="1" t="n"/>
      <c r="S87" s="1" t="n"/>
      <c r="T87" s="1" t="n"/>
      <c r="V87" s="1" t="n"/>
      <c r="W87" s="1" t="n"/>
      <c r="Y87" s="1" t="n"/>
      <c r="Z87" s="1" t="n"/>
      <c r="AB87" s="1" t="n"/>
      <c r="AC87" s="1" t="n"/>
      <c r="AE87" s="1" t="n"/>
      <c r="AF87" s="1" t="n"/>
      <c r="AH87" s="1" t="n"/>
      <c r="AI87" s="1" t="n"/>
      <c r="AK87" s="1" t="n"/>
      <c r="AL87" s="1" t="n"/>
      <c r="AN87" s="1" t="n"/>
      <c r="AO87" s="1" t="n"/>
      <c r="AQ87" s="1" t="n"/>
      <c r="AR87" s="1" t="n"/>
      <c r="AT87" s="1" t="n"/>
      <c r="AU87" s="1" t="n"/>
      <c r="AW87" s="1" t="n"/>
      <c r="AX87" s="1" t="n"/>
      <c r="AZ87" s="1" t="n"/>
      <c r="BA87" s="1" t="n"/>
      <c r="BC87" s="1" t="n"/>
      <c r="BD87" s="1" t="n"/>
      <c r="BF87" s="1" t="n"/>
      <c r="BG87" s="1" t="n"/>
      <c r="BI87" s="1" t="n"/>
      <c r="BJ87" s="1" t="n"/>
      <c r="BL87" s="1" t="n"/>
      <c r="BM87" s="1" t="n"/>
      <c r="BO87" s="1" t="n"/>
      <c r="BP87" s="1" t="n"/>
      <c r="BR87" s="1" t="n"/>
      <c r="BS87" s="1" t="n"/>
      <c r="BU87" s="1" t="n"/>
      <c r="BV87" s="1" t="n"/>
      <c r="BX87" s="1" t="n"/>
      <c r="BY87" s="1" t="n"/>
      <c r="CA87" s="1" t="n"/>
      <c r="CB87" s="1" t="n"/>
      <c r="CD87" s="1" t="n"/>
      <c r="CE87" s="1" t="n"/>
      <c r="CG87" s="1" t="n"/>
      <c r="CH87" s="1" t="n"/>
      <c r="CJ87" s="1" t="n"/>
      <c r="CK87" s="1" t="n"/>
      <c r="CM87" s="1" t="n"/>
      <c r="CN87" s="1" t="n"/>
      <c r="CP87" s="1" t="n"/>
      <c r="CQ87" s="1" t="n"/>
      <c r="CS87" s="1" t="n"/>
      <c r="CT87" s="1" t="n"/>
    </row>
    <row r="88">
      <c r="A88" s="1" t="n"/>
      <c r="B88" s="1" t="n"/>
      <c r="C88" s="3" t="n"/>
      <c r="D88" s="3" t="n"/>
      <c r="E88" s="159" t="n"/>
      <c r="G88" s="1" t="n"/>
      <c r="H88" s="1" t="n"/>
      <c r="J88" s="1" t="n"/>
      <c r="K88" s="1" t="n"/>
      <c r="M88" s="1" t="n"/>
      <c r="N88" s="1" t="n"/>
      <c r="P88" s="1" t="n"/>
      <c r="Q88" s="1" t="n"/>
      <c r="S88" s="1" t="n"/>
      <c r="T88" s="1" t="n"/>
      <c r="V88" s="1" t="n"/>
      <c r="W88" s="1" t="n"/>
      <c r="Y88" s="1" t="n"/>
      <c r="Z88" s="1" t="n"/>
      <c r="AB88" s="1" t="n"/>
      <c r="AC88" s="1" t="n"/>
      <c r="AE88" s="1" t="n"/>
      <c r="AF88" s="1" t="n"/>
      <c r="AH88" s="1" t="n"/>
      <c r="AI88" s="1" t="n"/>
      <c r="AK88" s="1" t="n"/>
      <c r="AL88" s="1" t="n"/>
      <c r="AN88" s="1" t="n"/>
      <c r="AO88" s="1" t="n"/>
      <c r="AQ88" s="1" t="n"/>
      <c r="AR88" s="1" t="n"/>
      <c r="AT88" s="1" t="n"/>
      <c r="AU88" s="1" t="n"/>
      <c r="AW88" s="1" t="n"/>
      <c r="AX88" s="1" t="n"/>
      <c r="AZ88" s="1" t="n"/>
      <c r="BA88" s="1" t="n"/>
      <c r="BC88" s="1" t="n"/>
      <c r="BD88" s="1" t="n"/>
      <c r="BF88" s="1" t="n"/>
      <c r="BG88" s="1" t="n"/>
      <c r="BI88" s="1" t="n"/>
      <c r="BJ88" s="1" t="n"/>
      <c r="BL88" s="1" t="n"/>
      <c r="BM88" s="1" t="n"/>
      <c r="BO88" s="1" t="n"/>
      <c r="BP88" s="1" t="n"/>
      <c r="BR88" s="1" t="n"/>
      <c r="BS88" s="1" t="n"/>
      <c r="BU88" s="1" t="n"/>
      <c r="BV88" s="1" t="n"/>
      <c r="BX88" s="1" t="n"/>
      <c r="BY88" s="1" t="n"/>
      <c r="CA88" s="1" t="n"/>
      <c r="CB88" s="1" t="n"/>
      <c r="CD88" s="1" t="n"/>
      <c r="CE88" s="1" t="n"/>
      <c r="CG88" s="1" t="n"/>
      <c r="CH88" s="1" t="n"/>
      <c r="CJ88" s="1" t="n"/>
      <c r="CK88" s="1" t="n"/>
      <c r="CM88" s="1" t="n"/>
      <c r="CN88" s="1" t="n"/>
      <c r="CP88" s="1" t="n"/>
      <c r="CQ88" s="1" t="n"/>
      <c r="CS88" s="1" t="n"/>
      <c r="CT88" s="1" t="n"/>
    </row>
    <row r="89">
      <c r="A89" s="1" t="n"/>
      <c r="B89" s="1" t="n"/>
      <c r="C89" s="3" t="n"/>
      <c r="D89" s="3" t="n"/>
      <c r="E89" s="159" t="n"/>
      <c r="G89" s="1" t="n"/>
      <c r="H89" s="1" t="n"/>
      <c r="J89" s="1" t="n"/>
      <c r="K89" s="1" t="n"/>
      <c r="M89" s="1" t="n"/>
      <c r="N89" s="1" t="n"/>
      <c r="P89" s="1" t="n"/>
      <c r="Q89" s="1" t="n"/>
      <c r="S89" s="1" t="n"/>
      <c r="T89" s="1" t="n"/>
      <c r="V89" s="1" t="n"/>
      <c r="W89" s="1" t="n"/>
      <c r="Y89" s="1" t="n"/>
      <c r="Z89" s="1" t="n"/>
      <c r="AB89" s="1" t="n"/>
      <c r="AC89" s="1" t="n"/>
      <c r="AE89" s="1" t="n"/>
      <c r="AF89" s="1" t="n"/>
      <c r="AH89" s="1" t="n"/>
      <c r="AI89" s="1" t="n"/>
      <c r="AK89" s="1" t="n"/>
      <c r="AL89" s="1" t="n"/>
      <c r="AN89" s="1" t="n"/>
      <c r="AO89" s="1" t="n"/>
      <c r="AQ89" s="1" t="n"/>
      <c r="AR89" s="1" t="n"/>
      <c r="AT89" s="1" t="n"/>
      <c r="AU89" s="1" t="n"/>
      <c r="AW89" s="1" t="n"/>
      <c r="AX89" s="1" t="n"/>
      <c r="AZ89" s="1" t="n"/>
      <c r="BA89" s="1" t="n"/>
      <c r="BC89" s="1" t="n"/>
      <c r="BD89" s="1" t="n"/>
      <c r="BF89" s="1" t="n"/>
      <c r="BG89" s="1" t="n"/>
      <c r="BI89" s="1" t="n"/>
      <c r="BJ89" s="1" t="n"/>
      <c r="BL89" s="1" t="n"/>
      <c r="BM89" s="1" t="n"/>
      <c r="BO89" s="1" t="n"/>
      <c r="BP89" s="1" t="n"/>
      <c r="BR89" s="1" t="n"/>
      <c r="BS89" s="1" t="n"/>
      <c r="BU89" s="1" t="n"/>
      <c r="BV89" s="1" t="n"/>
      <c r="BX89" s="1" t="n"/>
      <c r="BY89" s="1" t="n"/>
      <c r="CA89" s="1" t="n"/>
      <c r="CB89" s="1" t="n"/>
      <c r="CD89" s="1" t="n"/>
      <c r="CE89" s="1" t="n"/>
      <c r="CG89" s="1" t="n"/>
      <c r="CH89" s="1" t="n"/>
      <c r="CJ89" s="1" t="n"/>
      <c r="CK89" s="1" t="n"/>
      <c r="CM89" s="1" t="n"/>
      <c r="CN89" s="1" t="n"/>
      <c r="CP89" s="1" t="n"/>
      <c r="CQ89" s="1" t="n"/>
      <c r="CS89" s="1" t="n"/>
      <c r="CT89" s="1" t="n"/>
    </row>
    <row r="90">
      <c r="A90" s="1" t="n"/>
      <c r="B90" s="1" t="n"/>
      <c r="C90" s="3" t="n"/>
      <c r="D90" s="3" t="n"/>
      <c r="E90" s="159" t="n"/>
      <c r="G90" s="1" t="n"/>
      <c r="H90" s="1" t="n"/>
      <c r="J90" s="1" t="n"/>
      <c r="K90" s="1" t="n"/>
      <c r="M90" s="1" t="n"/>
      <c r="N90" s="1" t="n"/>
      <c r="P90" s="1" t="n"/>
      <c r="Q90" s="1" t="n"/>
      <c r="S90" s="1" t="n"/>
      <c r="T90" s="1" t="n"/>
      <c r="V90" s="1" t="n"/>
      <c r="W90" s="1" t="n"/>
      <c r="Y90" s="1" t="n"/>
      <c r="Z90" s="1" t="n"/>
      <c r="AB90" s="1" t="n"/>
      <c r="AC90" s="1" t="n"/>
      <c r="AE90" s="1" t="n"/>
      <c r="AF90" s="1" t="n"/>
      <c r="AH90" s="1" t="n"/>
      <c r="AI90" s="1" t="n"/>
      <c r="AK90" s="1" t="n"/>
      <c r="AL90" s="1" t="n"/>
      <c r="AN90" s="1" t="n"/>
      <c r="AO90" s="1" t="n"/>
      <c r="AQ90" s="1" t="n"/>
      <c r="AR90" s="1" t="n"/>
      <c r="AT90" s="1" t="n"/>
      <c r="AU90" s="1" t="n"/>
      <c r="AW90" s="1" t="n"/>
      <c r="AX90" s="1" t="n"/>
      <c r="AZ90" s="1" t="n"/>
      <c r="BA90" s="1" t="n"/>
      <c r="BC90" s="1" t="n"/>
      <c r="BD90" s="1" t="n"/>
      <c r="BF90" s="1" t="n"/>
      <c r="BG90" s="1" t="n"/>
      <c r="BI90" s="1" t="n"/>
      <c r="BJ90" s="1" t="n"/>
      <c r="BL90" s="1" t="n"/>
      <c r="BM90" s="1" t="n"/>
      <c r="BO90" s="1" t="n"/>
      <c r="BP90" s="1" t="n"/>
      <c r="BR90" s="1" t="n"/>
      <c r="BS90" s="1" t="n"/>
      <c r="BU90" s="1" t="n"/>
      <c r="BV90" s="1" t="n"/>
      <c r="BX90" s="1" t="n"/>
      <c r="BY90" s="1" t="n"/>
      <c r="CA90" s="1" t="n"/>
      <c r="CB90" s="1" t="n"/>
      <c r="CD90" s="1" t="n"/>
      <c r="CE90" s="1" t="n"/>
      <c r="CG90" s="1" t="n"/>
      <c r="CH90" s="1" t="n"/>
      <c r="CJ90" s="1" t="n"/>
      <c r="CK90" s="1" t="n"/>
      <c r="CM90" s="1" t="n"/>
      <c r="CN90" s="1" t="n"/>
      <c r="CP90" s="1" t="n"/>
      <c r="CQ90" s="1" t="n"/>
      <c r="CS90" s="1" t="n"/>
      <c r="CT90" s="1" t="n"/>
    </row>
    <row r="91">
      <c r="A91" s="1" t="n"/>
      <c r="B91" s="1" t="n"/>
      <c r="C91" s="3" t="n"/>
      <c r="D91" s="3" t="n"/>
      <c r="E91" s="159" t="n"/>
      <c r="G91" s="1" t="n"/>
      <c r="H91" s="1" t="n"/>
      <c r="J91" s="1" t="n"/>
      <c r="K91" s="1" t="n"/>
      <c r="M91" s="1" t="n"/>
      <c r="N91" s="1" t="n"/>
      <c r="P91" s="1" t="n"/>
      <c r="Q91" s="1" t="n"/>
      <c r="S91" s="1" t="n"/>
      <c r="T91" s="1" t="n"/>
      <c r="V91" s="1" t="n"/>
      <c r="W91" s="1" t="n"/>
      <c r="Y91" s="1" t="n"/>
      <c r="Z91" s="1" t="n"/>
      <c r="AB91" s="1" t="n"/>
      <c r="AC91" s="1" t="n"/>
      <c r="AE91" s="1" t="n"/>
      <c r="AF91" s="1" t="n"/>
      <c r="AH91" s="1" t="n"/>
      <c r="AI91" s="1" t="n"/>
      <c r="AK91" s="1" t="n"/>
      <c r="AL91" s="1" t="n"/>
      <c r="AN91" s="1" t="n"/>
      <c r="AO91" s="1" t="n"/>
      <c r="AQ91" s="1" t="n"/>
      <c r="AR91" s="1" t="n"/>
      <c r="AT91" s="1" t="n"/>
      <c r="AU91" s="1" t="n"/>
      <c r="AW91" s="1" t="n"/>
      <c r="AX91" s="1" t="n"/>
      <c r="AZ91" s="1" t="n"/>
      <c r="BA91" s="1" t="n"/>
      <c r="BC91" s="1" t="n"/>
      <c r="BD91" s="1" t="n"/>
      <c r="BF91" s="1" t="n"/>
      <c r="BG91" s="1" t="n"/>
      <c r="BI91" s="1" t="n"/>
      <c r="BJ91" s="1" t="n"/>
      <c r="BL91" s="1" t="n"/>
      <c r="BM91" s="1" t="n"/>
      <c r="BO91" s="1" t="n"/>
      <c r="BP91" s="1" t="n"/>
      <c r="BR91" s="1" t="n"/>
      <c r="BS91" s="1" t="n"/>
      <c r="BU91" s="1" t="n"/>
      <c r="BV91" s="1" t="n"/>
      <c r="BX91" s="1" t="n"/>
      <c r="BY91" s="1" t="n"/>
      <c r="CA91" s="1" t="n"/>
      <c r="CB91" s="1" t="n"/>
      <c r="CD91" s="1" t="n"/>
      <c r="CE91" s="1" t="n"/>
      <c r="CG91" s="1" t="n"/>
      <c r="CH91" s="1" t="n"/>
      <c r="CJ91" s="1" t="n"/>
      <c r="CK91" s="1" t="n"/>
      <c r="CM91" s="1" t="n"/>
      <c r="CN91" s="1" t="n"/>
      <c r="CP91" s="1" t="n"/>
      <c r="CQ91" s="1" t="n"/>
      <c r="CS91" s="1" t="n"/>
      <c r="CT91" s="1" t="n"/>
    </row>
    <row r="92">
      <c r="A92" s="1" t="n"/>
      <c r="B92" s="1" t="n"/>
      <c r="C92" s="3" t="n"/>
      <c r="D92" s="3" t="n"/>
      <c r="E92" s="159" t="n"/>
      <c r="G92" s="1" t="n"/>
      <c r="H92" s="1" t="n"/>
      <c r="J92" s="1" t="n"/>
      <c r="K92" s="1" t="n"/>
      <c r="M92" s="1" t="n"/>
      <c r="N92" s="1" t="n"/>
      <c r="P92" s="1" t="n"/>
      <c r="Q92" s="1" t="n"/>
      <c r="S92" s="1" t="n"/>
      <c r="T92" s="1" t="n"/>
      <c r="V92" s="1" t="n"/>
      <c r="W92" s="1" t="n"/>
      <c r="Y92" s="1" t="n"/>
      <c r="Z92" s="1" t="n"/>
      <c r="AB92" s="1" t="n"/>
      <c r="AC92" s="1" t="n"/>
      <c r="AE92" s="1" t="n"/>
      <c r="AF92" s="1" t="n"/>
      <c r="AH92" s="1" t="n"/>
      <c r="AI92" s="1" t="n"/>
      <c r="AK92" s="1" t="n"/>
      <c r="AL92" s="1" t="n"/>
      <c r="AN92" s="1" t="n"/>
      <c r="AO92" s="1" t="n"/>
      <c r="AQ92" s="1" t="n"/>
      <c r="AR92" s="1" t="n"/>
      <c r="AT92" s="1" t="n"/>
      <c r="AU92" s="1" t="n"/>
      <c r="AW92" s="1" t="n"/>
      <c r="AX92" s="1" t="n"/>
      <c r="AZ92" s="1" t="n"/>
      <c r="BA92" s="1" t="n"/>
      <c r="BC92" s="1" t="n"/>
      <c r="BD92" s="1" t="n"/>
      <c r="BF92" s="1" t="n"/>
      <c r="BG92" s="1" t="n"/>
      <c r="BI92" s="1" t="n"/>
      <c r="BJ92" s="1" t="n"/>
      <c r="BL92" s="1" t="n"/>
      <c r="BM92" s="1" t="n"/>
      <c r="BO92" s="1" t="n"/>
      <c r="BP92" s="1" t="n"/>
      <c r="BR92" s="1" t="n"/>
      <c r="BS92" s="1" t="n"/>
      <c r="BU92" s="1" t="n"/>
      <c r="BV92" s="1" t="n"/>
      <c r="BX92" s="1" t="n"/>
      <c r="BY92" s="1" t="n"/>
      <c r="CA92" s="1" t="n"/>
      <c r="CB92" s="1" t="n"/>
      <c r="CD92" s="1" t="n"/>
      <c r="CE92" s="1" t="n"/>
      <c r="CG92" s="1" t="n"/>
      <c r="CH92" s="1" t="n"/>
      <c r="CJ92" s="1" t="n"/>
      <c r="CK92" s="1" t="n"/>
      <c r="CM92" s="1" t="n"/>
      <c r="CN92" s="1" t="n"/>
      <c r="CP92" s="1" t="n"/>
      <c r="CQ92" s="1" t="n"/>
      <c r="CS92" s="1" t="n"/>
      <c r="CT92" s="1" t="n"/>
    </row>
    <row r="93">
      <c r="A93" s="1" t="n"/>
      <c r="B93" s="1" t="n"/>
      <c r="C93" s="3" t="n"/>
      <c r="D93" s="3" t="n"/>
      <c r="E93" s="159" t="n"/>
      <c r="G93" s="1" t="n"/>
      <c r="H93" s="1" t="n"/>
      <c r="J93" s="1" t="n"/>
      <c r="K93" s="1" t="n"/>
      <c r="M93" s="1" t="n"/>
      <c r="N93" s="1" t="n"/>
      <c r="P93" s="1" t="n"/>
      <c r="Q93" s="1" t="n"/>
      <c r="S93" s="1" t="n"/>
      <c r="T93" s="1" t="n"/>
      <c r="V93" s="1" t="n"/>
      <c r="W93" s="1" t="n"/>
      <c r="Y93" s="1" t="n"/>
      <c r="Z93" s="1" t="n"/>
      <c r="AB93" s="1" t="n"/>
      <c r="AC93" s="1" t="n"/>
      <c r="AE93" s="1" t="n"/>
      <c r="AF93" s="1" t="n"/>
      <c r="AH93" s="1" t="n"/>
      <c r="AI93" s="1" t="n"/>
      <c r="AK93" s="1" t="n"/>
      <c r="AL93" s="1" t="n"/>
      <c r="AN93" s="1" t="n"/>
      <c r="AO93" s="1" t="n"/>
      <c r="AQ93" s="1" t="n"/>
      <c r="AR93" s="1" t="n"/>
      <c r="AT93" s="1" t="n"/>
      <c r="AU93" s="1" t="n"/>
      <c r="AW93" s="1" t="n"/>
      <c r="AX93" s="1" t="n"/>
      <c r="AZ93" s="1" t="n"/>
      <c r="BA93" s="1" t="n"/>
      <c r="BC93" s="1" t="n"/>
      <c r="BD93" s="1" t="n"/>
      <c r="BF93" s="1" t="n"/>
      <c r="BG93" s="1" t="n"/>
      <c r="BI93" s="1" t="n"/>
      <c r="BJ93" s="1" t="n"/>
      <c r="BL93" s="1" t="n"/>
      <c r="BM93" s="1" t="n"/>
      <c r="BO93" s="1" t="n"/>
      <c r="BP93" s="1" t="n"/>
      <c r="BR93" s="1" t="n"/>
      <c r="BS93" s="1" t="n"/>
      <c r="BU93" s="1" t="n"/>
      <c r="BV93" s="1" t="n"/>
      <c r="BX93" s="1" t="n"/>
      <c r="BY93" s="1" t="n"/>
      <c r="CA93" s="1" t="n"/>
      <c r="CB93" s="1" t="n"/>
      <c r="CD93" s="1" t="n"/>
      <c r="CE93" s="1" t="n"/>
      <c r="CG93" s="1" t="n"/>
      <c r="CH93" s="1" t="n"/>
      <c r="CJ93" s="1" t="n"/>
      <c r="CK93" s="1" t="n"/>
      <c r="CM93" s="1" t="n"/>
      <c r="CN93" s="1" t="n"/>
      <c r="CP93" s="1" t="n"/>
      <c r="CQ93" s="1" t="n"/>
      <c r="CS93" s="1" t="n"/>
      <c r="CT93" s="1" t="n"/>
    </row>
    <row r="94">
      <c r="A94" s="1" t="n"/>
      <c r="B94" s="1" t="n"/>
      <c r="C94" s="3" t="n"/>
      <c r="D94" s="3" t="n"/>
      <c r="E94" s="159" t="n"/>
      <c r="G94" s="1" t="n"/>
      <c r="H94" s="1" t="n"/>
      <c r="J94" s="1" t="n"/>
      <c r="K94" s="1" t="n"/>
      <c r="M94" s="1" t="n"/>
      <c r="N94" s="1" t="n"/>
      <c r="P94" s="1" t="n"/>
      <c r="Q94" s="1" t="n"/>
      <c r="S94" s="1" t="n"/>
      <c r="T94" s="1" t="n"/>
      <c r="V94" s="1" t="n"/>
      <c r="W94" s="1" t="n"/>
      <c r="Y94" s="1" t="n"/>
      <c r="Z94" s="1" t="n"/>
      <c r="AB94" s="1" t="n"/>
      <c r="AC94" s="1" t="n"/>
      <c r="AE94" s="1" t="n"/>
      <c r="AF94" s="1" t="n"/>
      <c r="AH94" s="1" t="n"/>
      <c r="AI94" s="1" t="n"/>
      <c r="AK94" s="1" t="n"/>
      <c r="AL94" s="1" t="n"/>
      <c r="AN94" s="1" t="n"/>
      <c r="AO94" s="1" t="n"/>
      <c r="AQ94" s="1" t="n"/>
      <c r="AR94" s="1" t="n"/>
      <c r="AT94" s="1" t="n"/>
      <c r="AU94" s="1" t="n"/>
      <c r="AW94" s="1" t="n"/>
      <c r="AX94" s="1" t="n"/>
      <c r="AZ94" s="1" t="n"/>
      <c r="BA94" s="1" t="n"/>
      <c r="BC94" s="1" t="n"/>
      <c r="BD94" s="1" t="n"/>
      <c r="BF94" s="1" t="n"/>
      <c r="BG94" s="1" t="n"/>
      <c r="BI94" s="1" t="n"/>
      <c r="BJ94" s="1" t="n"/>
      <c r="BL94" s="1" t="n"/>
      <c r="BM94" s="1" t="n"/>
      <c r="BO94" s="1" t="n"/>
      <c r="BP94" s="1" t="n"/>
      <c r="BR94" s="1" t="n"/>
      <c r="BS94" s="1" t="n"/>
      <c r="BU94" s="1" t="n"/>
      <c r="BV94" s="1" t="n"/>
      <c r="BX94" s="1" t="n"/>
      <c r="BY94" s="1" t="n"/>
      <c r="CA94" s="1" t="n"/>
      <c r="CB94" s="1" t="n"/>
      <c r="CD94" s="1" t="n"/>
      <c r="CE94" s="1" t="n"/>
      <c r="CG94" s="1" t="n"/>
      <c r="CH94" s="1" t="n"/>
      <c r="CJ94" s="1" t="n"/>
      <c r="CK94" s="1" t="n"/>
      <c r="CM94" s="1" t="n"/>
      <c r="CN94" s="1" t="n"/>
      <c r="CP94" s="1" t="n"/>
      <c r="CQ94" s="1" t="n"/>
      <c r="CS94" s="1" t="n"/>
      <c r="CT94" s="1" t="n"/>
    </row>
    <row r="95">
      <c r="A95" s="1" t="n"/>
      <c r="B95" s="1" t="n"/>
      <c r="C95" s="3" t="n"/>
      <c r="D95" s="3" t="n"/>
      <c r="E95" s="159" t="n"/>
      <c r="G95" s="1" t="n"/>
      <c r="H95" s="1" t="n"/>
      <c r="J95" s="1" t="n"/>
      <c r="K95" s="1" t="n"/>
      <c r="M95" s="1" t="n"/>
      <c r="N95" s="1" t="n"/>
      <c r="P95" s="1" t="n"/>
      <c r="Q95" s="1" t="n"/>
      <c r="S95" s="1" t="n"/>
      <c r="T95" s="1" t="n"/>
      <c r="V95" s="1" t="n"/>
      <c r="W95" s="1" t="n"/>
      <c r="Y95" s="1" t="n"/>
      <c r="Z95" s="1" t="n"/>
      <c r="AB95" s="1" t="n"/>
      <c r="AC95" s="1" t="n"/>
      <c r="AE95" s="1" t="n"/>
      <c r="AF95" s="1" t="n"/>
      <c r="AH95" s="1" t="n"/>
      <c r="AI95" s="1" t="n"/>
      <c r="AK95" s="1" t="n"/>
      <c r="AL95" s="1" t="n"/>
      <c r="AN95" s="1" t="n"/>
      <c r="AO95" s="1" t="n"/>
      <c r="AQ95" s="1" t="n"/>
      <c r="AR95" s="1" t="n"/>
      <c r="AT95" s="1" t="n"/>
      <c r="AU95" s="1" t="n"/>
      <c r="AW95" s="1" t="n"/>
      <c r="AX95" s="1" t="n"/>
      <c r="AZ95" s="1" t="n"/>
      <c r="BA95" s="1" t="n"/>
      <c r="BC95" s="1" t="n"/>
      <c r="BD95" s="1" t="n"/>
      <c r="BF95" s="1" t="n"/>
      <c r="BG95" s="1" t="n"/>
      <c r="BI95" s="1" t="n"/>
      <c r="BJ95" s="1" t="n"/>
      <c r="BL95" s="1" t="n"/>
      <c r="BM95" s="1" t="n"/>
      <c r="BO95" s="1" t="n"/>
      <c r="BP95" s="1" t="n"/>
      <c r="BR95" s="1" t="n"/>
      <c r="BS95" s="1" t="n"/>
      <c r="BU95" s="1" t="n"/>
      <c r="BV95" s="1" t="n"/>
      <c r="BX95" s="1" t="n"/>
      <c r="BY95" s="1" t="n"/>
      <c r="CA95" s="1" t="n"/>
      <c r="CB95" s="1" t="n"/>
      <c r="CD95" s="1" t="n"/>
      <c r="CE95" s="1" t="n"/>
      <c r="CG95" s="1" t="n"/>
      <c r="CH95" s="1" t="n"/>
      <c r="CJ95" s="1" t="n"/>
      <c r="CK95" s="1" t="n"/>
      <c r="CM95" s="1" t="n"/>
      <c r="CN95" s="1" t="n"/>
      <c r="CP95" s="1" t="n"/>
      <c r="CQ95" s="1" t="n"/>
      <c r="CS95" s="1" t="n"/>
      <c r="CT95" s="1" t="n"/>
    </row>
    <row r="96">
      <c r="A96" s="1" t="n"/>
      <c r="B96" s="1" t="n"/>
      <c r="C96" s="3" t="n"/>
      <c r="D96" s="3" t="n"/>
      <c r="E96" s="159" t="n"/>
      <c r="G96" s="1" t="n"/>
      <c r="H96" s="1" t="n"/>
      <c r="J96" s="1" t="n"/>
      <c r="K96" s="1" t="n"/>
      <c r="M96" s="1" t="n"/>
      <c r="N96" s="1" t="n"/>
      <c r="P96" s="1" t="n"/>
      <c r="Q96" s="1" t="n"/>
      <c r="S96" s="1" t="n"/>
      <c r="T96" s="1" t="n"/>
      <c r="V96" s="1" t="n"/>
      <c r="W96" s="1" t="n"/>
      <c r="Y96" s="1" t="n"/>
      <c r="Z96" s="1" t="n"/>
      <c r="AB96" s="1" t="n"/>
      <c r="AC96" s="1" t="n"/>
      <c r="AE96" s="1" t="n"/>
      <c r="AF96" s="1" t="n"/>
      <c r="AH96" s="1" t="n"/>
      <c r="AI96" s="1" t="n"/>
      <c r="AK96" s="1" t="n"/>
      <c r="AL96" s="1" t="n"/>
      <c r="AN96" s="1" t="n"/>
      <c r="AO96" s="1" t="n"/>
      <c r="AQ96" s="1" t="n"/>
      <c r="AR96" s="1" t="n"/>
      <c r="AT96" s="1" t="n"/>
      <c r="AU96" s="1" t="n"/>
      <c r="AW96" s="1" t="n"/>
      <c r="AX96" s="1" t="n"/>
      <c r="AZ96" s="1" t="n"/>
      <c r="BA96" s="1" t="n"/>
      <c r="BC96" s="1" t="n"/>
      <c r="BD96" s="1" t="n"/>
      <c r="BF96" s="1" t="n"/>
      <c r="BG96" s="1" t="n"/>
      <c r="BI96" s="1" t="n"/>
      <c r="BJ96" s="1" t="n"/>
      <c r="BL96" s="1" t="n"/>
      <c r="BM96" s="1" t="n"/>
      <c r="BO96" s="1" t="n"/>
      <c r="BP96" s="1" t="n"/>
      <c r="BR96" s="1" t="n"/>
      <c r="BS96" s="1" t="n"/>
      <c r="BU96" s="1" t="n"/>
      <c r="BV96" s="1" t="n"/>
      <c r="BX96" s="1" t="n"/>
      <c r="BY96" s="1" t="n"/>
      <c r="CA96" s="1" t="n"/>
      <c r="CB96" s="1" t="n"/>
      <c r="CD96" s="1" t="n"/>
      <c r="CE96" s="1" t="n"/>
      <c r="CG96" s="1" t="n"/>
      <c r="CH96" s="1" t="n"/>
      <c r="CJ96" s="1" t="n"/>
      <c r="CK96" s="1" t="n"/>
      <c r="CM96" s="1" t="n"/>
      <c r="CN96" s="1" t="n"/>
      <c r="CP96" s="1" t="n"/>
      <c r="CQ96" s="1" t="n"/>
      <c r="CS96" s="1" t="n"/>
      <c r="CT96" s="1" t="n"/>
    </row>
    <row r="97">
      <c r="A97" s="1" t="n"/>
      <c r="B97" s="1" t="n"/>
      <c r="C97" s="3" t="n"/>
      <c r="D97" s="3" t="n"/>
      <c r="E97" s="159" t="n"/>
      <c r="G97" s="1" t="n"/>
      <c r="H97" s="1" t="n"/>
      <c r="J97" s="1" t="n"/>
      <c r="K97" s="1" t="n"/>
      <c r="M97" s="1" t="n"/>
      <c r="N97" s="1" t="n"/>
      <c r="P97" s="1" t="n"/>
      <c r="Q97" s="1" t="n"/>
      <c r="S97" s="1" t="n"/>
      <c r="T97" s="1" t="n"/>
      <c r="V97" s="1" t="n"/>
      <c r="W97" s="1" t="n"/>
      <c r="Y97" s="1" t="n"/>
      <c r="Z97" s="1" t="n"/>
      <c r="AB97" s="1" t="n"/>
      <c r="AC97" s="1" t="n"/>
      <c r="AE97" s="1" t="n"/>
      <c r="AF97" s="1" t="n"/>
      <c r="AH97" s="1" t="n"/>
      <c r="AI97" s="1" t="n"/>
      <c r="AK97" s="1" t="n"/>
      <c r="AL97" s="1" t="n"/>
      <c r="AN97" s="1" t="n"/>
      <c r="AO97" s="1" t="n"/>
      <c r="AQ97" s="1" t="n"/>
      <c r="AR97" s="1" t="n"/>
      <c r="AT97" s="1" t="n"/>
      <c r="AU97" s="1" t="n"/>
      <c r="AW97" s="1" t="n"/>
      <c r="AX97" s="1" t="n"/>
      <c r="AZ97" s="1" t="n"/>
      <c r="BA97" s="1" t="n"/>
      <c r="BC97" s="1" t="n"/>
      <c r="BD97" s="1" t="n"/>
      <c r="BF97" s="1" t="n"/>
      <c r="BG97" s="1" t="n"/>
      <c r="BI97" s="1" t="n"/>
      <c r="BJ97" s="1" t="n"/>
      <c r="BL97" s="1" t="n"/>
      <c r="BM97" s="1" t="n"/>
      <c r="BO97" s="1" t="n"/>
      <c r="BP97" s="1" t="n"/>
      <c r="BR97" s="1" t="n"/>
      <c r="BS97" s="1" t="n"/>
      <c r="BU97" s="1" t="n"/>
      <c r="BV97" s="1" t="n"/>
      <c r="BX97" s="1" t="n"/>
      <c r="BY97" s="1" t="n"/>
      <c r="CA97" s="1" t="n"/>
      <c r="CB97" s="1" t="n"/>
      <c r="CD97" s="1" t="n"/>
      <c r="CE97" s="1" t="n"/>
      <c r="CG97" s="1" t="n"/>
      <c r="CH97" s="1" t="n"/>
      <c r="CJ97" s="1" t="n"/>
      <c r="CK97" s="1" t="n"/>
      <c r="CM97" s="1" t="n"/>
      <c r="CN97" s="1" t="n"/>
      <c r="CP97" s="1" t="n"/>
      <c r="CQ97" s="1" t="n"/>
      <c r="CS97" s="1" t="n"/>
      <c r="CT97" s="1" t="n"/>
    </row>
    <row r="98">
      <c r="A98" s="1" t="n"/>
      <c r="B98" s="1" t="n"/>
      <c r="C98" s="3" t="n"/>
      <c r="D98" s="3" t="n"/>
      <c r="E98" s="159" t="n"/>
      <c r="G98" s="1" t="n"/>
      <c r="H98" s="1" t="n"/>
      <c r="J98" s="1" t="n"/>
      <c r="K98" s="1" t="n"/>
      <c r="M98" s="1" t="n"/>
      <c r="N98" s="1" t="n"/>
      <c r="P98" s="1" t="n"/>
      <c r="Q98" s="1" t="n"/>
      <c r="S98" s="1" t="n"/>
      <c r="T98" s="1" t="n"/>
      <c r="V98" s="1" t="n"/>
      <c r="W98" s="1" t="n"/>
      <c r="Y98" s="1" t="n"/>
      <c r="Z98" s="1" t="n"/>
      <c r="AB98" s="1" t="n"/>
      <c r="AC98" s="1" t="n"/>
      <c r="AE98" s="1" t="n"/>
      <c r="AF98" s="1" t="n"/>
      <c r="AH98" s="1" t="n"/>
      <c r="AI98" s="1" t="n"/>
      <c r="AK98" s="1" t="n"/>
      <c r="AL98" s="1" t="n"/>
      <c r="AN98" s="1" t="n"/>
      <c r="AO98" s="1" t="n"/>
      <c r="AQ98" s="1" t="n"/>
      <c r="AR98" s="1" t="n"/>
      <c r="AT98" s="1" t="n"/>
      <c r="AU98" s="1" t="n"/>
      <c r="AW98" s="1" t="n"/>
      <c r="AX98" s="1" t="n"/>
      <c r="AZ98" s="1" t="n"/>
      <c r="BA98" s="1" t="n"/>
      <c r="BC98" s="1" t="n"/>
      <c r="BD98" s="1" t="n"/>
      <c r="BF98" s="1" t="n"/>
      <c r="BG98" s="1" t="n"/>
      <c r="BI98" s="1" t="n"/>
      <c r="BJ98" s="1" t="n"/>
      <c r="BL98" s="1" t="n"/>
      <c r="BM98" s="1" t="n"/>
      <c r="BO98" s="1" t="n"/>
      <c r="BP98" s="1" t="n"/>
      <c r="BR98" s="1" t="n"/>
      <c r="BS98" s="1" t="n"/>
      <c r="BU98" s="1" t="n"/>
      <c r="BV98" s="1" t="n"/>
      <c r="BX98" s="1" t="n"/>
      <c r="BY98" s="1" t="n"/>
      <c r="CA98" s="1" t="n"/>
      <c r="CB98" s="1" t="n"/>
      <c r="CD98" s="1" t="n"/>
      <c r="CE98" s="1" t="n"/>
      <c r="CG98" s="1" t="n"/>
      <c r="CH98" s="1" t="n"/>
      <c r="CJ98" s="1" t="n"/>
      <c r="CK98" s="1" t="n"/>
      <c r="CM98" s="1" t="n"/>
      <c r="CN98" s="1" t="n"/>
      <c r="CP98" s="1" t="n"/>
      <c r="CQ98" s="1" t="n"/>
      <c r="CS98" s="1" t="n"/>
      <c r="CT98" s="1" t="n"/>
    </row>
    <row r="99">
      <c r="A99" s="1" t="n"/>
      <c r="B99" s="1" t="n"/>
      <c r="C99" s="3" t="n"/>
      <c r="D99" s="3" t="n"/>
      <c r="E99" s="159" t="n"/>
      <c r="G99" s="1" t="n"/>
      <c r="H99" s="1" t="n"/>
      <c r="J99" s="1" t="n"/>
      <c r="K99" s="1" t="n"/>
      <c r="M99" s="1" t="n"/>
      <c r="N99" s="1" t="n"/>
      <c r="P99" s="1" t="n"/>
      <c r="Q99" s="1" t="n"/>
      <c r="S99" s="1" t="n"/>
      <c r="T99" s="1" t="n"/>
      <c r="V99" s="1" t="n"/>
      <c r="W99" s="1" t="n"/>
      <c r="Y99" s="1" t="n"/>
      <c r="Z99" s="1" t="n"/>
      <c r="AB99" s="1" t="n"/>
      <c r="AC99" s="1" t="n"/>
      <c r="AE99" s="1" t="n"/>
      <c r="AF99" s="1" t="n"/>
      <c r="AH99" s="1" t="n"/>
      <c r="AI99" s="1" t="n"/>
      <c r="AK99" s="1" t="n"/>
      <c r="AL99" s="1" t="n"/>
      <c r="AN99" s="1" t="n"/>
      <c r="AO99" s="1" t="n"/>
      <c r="AQ99" s="1" t="n"/>
      <c r="AR99" s="1" t="n"/>
      <c r="AT99" s="1" t="n"/>
      <c r="AU99" s="1" t="n"/>
      <c r="AW99" s="1" t="n"/>
      <c r="AX99" s="1" t="n"/>
      <c r="AZ99" s="1" t="n"/>
      <c r="BA99" s="1" t="n"/>
      <c r="BC99" s="1" t="n"/>
      <c r="BD99" s="1" t="n"/>
      <c r="BF99" s="1" t="n"/>
      <c r="BG99" s="1" t="n"/>
      <c r="BI99" s="1" t="n"/>
      <c r="BJ99" s="1" t="n"/>
      <c r="BL99" s="1" t="n"/>
      <c r="BM99" s="1" t="n"/>
      <c r="BO99" s="1" t="n"/>
      <c r="BP99" s="1" t="n"/>
      <c r="BR99" s="1" t="n"/>
      <c r="BS99" s="1" t="n"/>
      <c r="BU99" s="1" t="n"/>
      <c r="BV99" s="1" t="n"/>
      <c r="BX99" s="1" t="n"/>
      <c r="BY99" s="1" t="n"/>
      <c r="CA99" s="1" t="n"/>
      <c r="CB99" s="1" t="n"/>
      <c r="CD99" s="1" t="n"/>
      <c r="CE99" s="1" t="n"/>
      <c r="CG99" s="1" t="n"/>
      <c r="CH99" s="1" t="n"/>
      <c r="CJ99" s="1" t="n"/>
      <c r="CK99" s="1" t="n"/>
      <c r="CM99" s="1" t="n"/>
      <c r="CN99" s="1" t="n"/>
      <c r="CP99" s="1" t="n"/>
      <c r="CQ99" s="1" t="n"/>
      <c r="CS99" s="1" t="n"/>
      <c r="CT99" s="1" t="n"/>
    </row>
    <row r="100">
      <c r="A100" s="1" t="n"/>
      <c r="B100" s="1" t="n"/>
      <c r="C100" s="3" t="n"/>
      <c r="D100" s="3" t="n"/>
      <c r="E100" s="159" t="n"/>
      <c r="G100" s="1" t="n"/>
      <c r="H100" s="1" t="n"/>
      <c r="J100" s="1" t="n"/>
      <c r="K100" s="1" t="n"/>
      <c r="M100" s="1" t="n"/>
      <c r="N100" s="1" t="n"/>
      <c r="P100" s="1" t="n"/>
      <c r="Q100" s="1" t="n"/>
      <c r="S100" s="1" t="n"/>
      <c r="T100" s="1" t="n"/>
      <c r="V100" s="1" t="n"/>
      <c r="W100" s="1" t="n"/>
      <c r="Y100" s="1" t="n"/>
      <c r="Z100" s="1" t="n"/>
      <c r="AB100" s="1" t="n"/>
      <c r="AC100" s="1" t="n"/>
      <c r="AE100" s="1" t="n"/>
      <c r="AF100" s="1" t="n"/>
      <c r="AH100" s="1" t="n"/>
      <c r="AI100" s="1" t="n"/>
      <c r="AK100" s="1" t="n"/>
      <c r="AL100" s="1" t="n"/>
      <c r="AN100" s="1" t="n"/>
      <c r="AO100" s="1" t="n"/>
      <c r="AQ100" s="1" t="n"/>
      <c r="AR100" s="1" t="n"/>
      <c r="AT100" s="1" t="n"/>
      <c r="AU100" s="1" t="n"/>
      <c r="AW100" s="1" t="n"/>
      <c r="AX100" s="1" t="n"/>
      <c r="AZ100" s="1" t="n"/>
      <c r="BA100" s="1" t="n"/>
      <c r="BC100" s="1" t="n"/>
      <c r="BD100" s="1" t="n"/>
      <c r="BF100" s="1" t="n"/>
      <c r="BG100" s="1" t="n"/>
      <c r="BI100" s="1" t="n"/>
      <c r="BJ100" s="1" t="n"/>
      <c r="BL100" s="1" t="n"/>
      <c r="BM100" s="1" t="n"/>
      <c r="BO100" s="1" t="n"/>
      <c r="BP100" s="1" t="n"/>
      <c r="BR100" s="1" t="n"/>
      <c r="BS100" s="1" t="n"/>
      <c r="BU100" s="1" t="n"/>
      <c r="BV100" s="1" t="n"/>
      <c r="BX100" s="1" t="n"/>
      <c r="BY100" s="1" t="n"/>
      <c r="CA100" s="1" t="n"/>
      <c r="CB100" s="1" t="n"/>
      <c r="CD100" s="1" t="n"/>
      <c r="CE100" s="1" t="n"/>
      <c r="CG100" s="1" t="n"/>
      <c r="CH100" s="1" t="n"/>
      <c r="CJ100" s="1" t="n"/>
      <c r="CK100" s="1" t="n"/>
      <c r="CM100" s="1" t="n"/>
      <c r="CN100" s="1" t="n"/>
      <c r="CP100" s="1" t="n"/>
      <c r="CQ100" s="1" t="n"/>
      <c r="CS100" s="1" t="n"/>
      <c r="CT100" s="1" t="n"/>
    </row>
    <row r="101">
      <c r="A101" s="1" t="n"/>
      <c r="B101" s="1" t="n"/>
      <c r="C101" s="3" t="n"/>
      <c r="D101" s="3" t="n"/>
      <c r="E101" s="159" t="n"/>
      <c r="G101" s="1" t="n"/>
      <c r="H101" s="1" t="n"/>
      <c r="J101" s="1" t="n"/>
      <c r="K101" s="1" t="n"/>
      <c r="M101" s="1" t="n"/>
      <c r="N101" s="1" t="n"/>
      <c r="P101" s="1" t="n"/>
      <c r="Q101" s="1" t="n"/>
      <c r="S101" s="1" t="n"/>
      <c r="T101" s="1" t="n"/>
      <c r="V101" s="1" t="n"/>
      <c r="W101" s="1" t="n"/>
      <c r="Y101" s="1" t="n"/>
      <c r="Z101" s="1" t="n"/>
      <c r="AB101" s="1" t="n"/>
      <c r="AC101" s="1" t="n"/>
      <c r="AE101" s="1" t="n"/>
      <c r="AF101" s="1" t="n"/>
      <c r="AH101" s="1" t="n"/>
      <c r="AI101" s="1" t="n"/>
      <c r="AK101" s="1" t="n"/>
      <c r="AL101" s="1" t="n"/>
      <c r="AN101" s="1" t="n"/>
      <c r="AO101" s="1" t="n"/>
      <c r="AQ101" s="1" t="n"/>
      <c r="AR101" s="1" t="n"/>
      <c r="AT101" s="1" t="n"/>
      <c r="AU101" s="1" t="n"/>
      <c r="AW101" s="1" t="n"/>
      <c r="AX101" s="1" t="n"/>
      <c r="AZ101" s="1" t="n"/>
      <c r="BA101" s="1" t="n"/>
      <c r="BC101" s="1" t="n"/>
      <c r="BD101" s="1" t="n"/>
      <c r="BF101" s="1" t="n"/>
      <c r="BG101" s="1" t="n"/>
      <c r="BI101" s="1" t="n"/>
      <c r="BJ101" s="1" t="n"/>
      <c r="BL101" s="1" t="n"/>
      <c r="BM101" s="1" t="n"/>
      <c r="BO101" s="1" t="n"/>
      <c r="BP101" s="1" t="n"/>
      <c r="BR101" s="1" t="n"/>
      <c r="BS101" s="1" t="n"/>
      <c r="BU101" s="1" t="n"/>
      <c r="BV101" s="1" t="n"/>
      <c r="BX101" s="1" t="n"/>
      <c r="BY101" s="1" t="n"/>
      <c r="CA101" s="1" t="n"/>
      <c r="CB101" s="1" t="n"/>
      <c r="CD101" s="1" t="n"/>
      <c r="CE101" s="1" t="n"/>
      <c r="CG101" s="1" t="n"/>
      <c r="CH101" s="1" t="n"/>
      <c r="CJ101" s="1" t="n"/>
      <c r="CK101" s="1" t="n"/>
      <c r="CM101" s="1" t="n"/>
      <c r="CN101" s="1" t="n"/>
      <c r="CP101" s="1" t="n"/>
      <c r="CQ101" s="1" t="n"/>
      <c r="CS101" s="1" t="n"/>
      <c r="CT101" s="1" t="n"/>
    </row>
    <row r="102">
      <c r="A102" s="1" t="n"/>
      <c r="B102" s="1" t="n"/>
      <c r="C102" s="3" t="n"/>
      <c r="D102" s="3" t="n"/>
      <c r="E102" s="159" t="n"/>
      <c r="G102" s="1" t="n"/>
      <c r="H102" s="1" t="n"/>
      <c r="J102" s="1" t="n"/>
      <c r="K102" s="1" t="n"/>
      <c r="M102" s="1" t="n"/>
      <c r="N102" s="1" t="n"/>
      <c r="P102" s="1" t="n"/>
      <c r="Q102" s="1" t="n"/>
      <c r="S102" s="1" t="n"/>
      <c r="T102" s="1" t="n"/>
      <c r="V102" s="1" t="n"/>
      <c r="W102" s="1" t="n"/>
      <c r="Y102" s="1" t="n"/>
      <c r="Z102" s="1" t="n"/>
      <c r="AB102" s="1" t="n"/>
      <c r="AC102" s="1" t="n"/>
      <c r="AE102" s="1" t="n"/>
      <c r="AF102" s="1" t="n"/>
      <c r="AH102" s="1" t="n"/>
      <c r="AI102" s="1" t="n"/>
      <c r="AK102" s="1" t="n"/>
      <c r="AL102" s="1" t="n"/>
      <c r="AN102" s="1" t="n"/>
      <c r="AO102" s="1" t="n"/>
      <c r="AQ102" s="1" t="n"/>
      <c r="AR102" s="1" t="n"/>
      <c r="AT102" s="1" t="n"/>
      <c r="AU102" s="1" t="n"/>
      <c r="AW102" s="1" t="n"/>
      <c r="AX102" s="1" t="n"/>
      <c r="AZ102" s="1" t="n"/>
      <c r="BA102" s="1" t="n"/>
      <c r="BC102" s="1" t="n"/>
      <c r="BD102" s="1" t="n"/>
      <c r="BF102" s="1" t="n"/>
      <c r="BG102" s="1" t="n"/>
      <c r="BI102" s="1" t="n"/>
      <c r="BJ102" s="1" t="n"/>
      <c r="BL102" s="1" t="n"/>
      <c r="BM102" s="1" t="n"/>
      <c r="BO102" s="1" t="n"/>
      <c r="BP102" s="1" t="n"/>
      <c r="BR102" s="1" t="n"/>
      <c r="BS102" s="1" t="n"/>
      <c r="BU102" s="1" t="n"/>
      <c r="BV102" s="1" t="n"/>
      <c r="BX102" s="1" t="n"/>
      <c r="BY102" s="1" t="n"/>
      <c r="CA102" s="1" t="n"/>
      <c r="CB102" s="1" t="n"/>
      <c r="CD102" s="1" t="n"/>
      <c r="CE102" s="1" t="n"/>
      <c r="CG102" s="1" t="n"/>
      <c r="CH102" s="1" t="n"/>
      <c r="CJ102" s="1" t="n"/>
      <c r="CK102" s="1" t="n"/>
      <c r="CM102" s="1" t="n"/>
      <c r="CN102" s="1" t="n"/>
      <c r="CP102" s="1" t="n"/>
      <c r="CQ102" s="1" t="n"/>
      <c r="CS102" s="1" t="n"/>
      <c r="CT102" s="1" t="n"/>
    </row>
    <row r="103">
      <c r="A103" s="1" t="n"/>
      <c r="B103" s="1" t="n"/>
      <c r="C103" s="3" t="n"/>
      <c r="D103" s="3" t="n"/>
      <c r="E103" s="159" t="n"/>
      <c r="G103" s="1" t="n"/>
      <c r="H103" s="1" t="n"/>
      <c r="J103" s="1" t="n"/>
      <c r="K103" s="1" t="n"/>
      <c r="M103" s="1" t="n"/>
      <c r="N103" s="1" t="n"/>
      <c r="P103" s="1" t="n"/>
      <c r="Q103" s="1" t="n"/>
      <c r="S103" s="1" t="n"/>
      <c r="T103" s="1" t="n"/>
      <c r="V103" s="1" t="n"/>
      <c r="W103" s="1" t="n"/>
      <c r="Y103" s="1" t="n"/>
      <c r="Z103" s="1" t="n"/>
      <c r="AB103" s="1" t="n"/>
      <c r="AC103" s="1" t="n"/>
      <c r="AE103" s="1" t="n"/>
      <c r="AF103" s="1" t="n"/>
      <c r="AH103" s="1" t="n"/>
      <c r="AI103" s="1" t="n"/>
      <c r="AK103" s="1" t="n"/>
      <c r="AL103" s="1" t="n"/>
      <c r="AN103" s="1" t="n"/>
      <c r="AO103" s="1" t="n"/>
      <c r="AQ103" s="1" t="n"/>
      <c r="AR103" s="1" t="n"/>
      <c r="AT103" s="1" t="n"/>
      <c r="AU103" s="1" t="n"/>
      <c r="AW103" s="1" t="n"/>
      <c r="AX103" s="1" t="n"/>
      <c r="AZ103" s="1" t="n"/>
      <c r="BA103" s="1" t="n"/>
      <c r="BC103" s="1" t="n"/>
      <c r="BD103" s="1" t="n"/>
      <c r="BF103" s="1" t="n"/>
      <c r="BG103" s="1" t="n"/>
      <c r="BI103" s="1" t="n"/>
      <c r="BJ103" s="1" t="n"/>
      <c r="BL103" s="1" t="n"/>
      <c r="BM103" s="1" t="n"/>
      <c r="BO103" s="1" t="n"/>
      <c r="BP103" s="1" t="n"/>
      <c r="BR103" s="1" t="n"/>
      <c r="BS103" s="1" t="n"/>
      <c r="BU103" s="1" t="n"/>
      <c r="BV103" s="1" t="n"/>
      <c r="BX103" s="1" t="n"/>
      <c r="BY103" s="1" t="n"/>
      <c r="CA103" s="1" t="n"/>
      <c r="CB103" s="1" t="n"/>
      <c r="CD103" s="1" t="n"/>
      <c r="CE103" s="1" t="n"/>
      <c r="CG103" s="1" t="n"/>
      <c r="CH103" s="1" t="n"/>
      <c r="CJ103" s="1" t="n"/>
      <c r="CK103" s="1" t="n"/>
      <c r="CM103" s="1" t="n"/>
      <c r="CN103" s="1" t="n"/>
      <c r="CP103" s="1" t="n"/>
      <c r="CQ103" s="1" t="n"/>
      <c r="CS103" s="1" t="n"/>
      <c r="CT103" s="1" t="n"/>
    </row>
    <row r="104">
      <c r="A104" s="1" t="n"/>
      <c r="B104" s="1" t="n"/>
      <c r="C104" s="3" t="n"/>
      <c r="D104" s="3" t="n"/>
      <c r="E104" s="159" t="n"/>
      <c r="G104" s="1" t="n"/>
      <c r="H104" s="1" t="n"/>
      <c r="J104" s="1" t="n"/>
      <c r="K104" s="1" t="n"/>
      <c r="M104" s="1" t="n"/>
      <c r="N104" s="1" t="n"/>
      <c r="P104" s="1" t="n"/>
      <c r="Q104" s="1" t="n"/>
      <c r="S104" s="1" t="n"/>
      <c r="T104" s="1" t="n"/>
      <c r="V104" s="1" t="n"/>
      <c r="W104" s="1" t="n"/>
      <c r="Y104" s="1" t="n"/>
      <c r="Z104" s="1" t="n"/>
      <c r="AB104" s="1" t="n"/>
      <c r="AC104" s="1" t="n"/>
      <c r="AE104" s="1" t="n"/>
      <c r="AF104" s="1" t="n"/>
      <c r="AH104" s="1" t="n"/>
      <c r="AI104" s="1" t="n"/>
      <c r="AK104" s="1" t="n"/>
      <c r="AL104" s="1" t="n"/>
      <c r="AN104" s="1" t="n"/>
      <c r="AO104" s="1" t="n"/>
      <c r="AQ104" s="1" t="n"/>
      <c r="AR104" s="1" t="n"/>
      <c r="AT104" s="1" t="n"/>
      <c r="AU104" s="1" t="n"/>
      <c r="AW104" s="1" t="n"/>
      <c r="AX104" s="1" t="n"/>
      <c r="AZ104" s="1" t="n"/>
      <c r="BA104" s="1" t="n"/>
      <c r="BC104" s="1" t="n"/>
      <c r="BD104" s="1" t="n"/>
      <c r="BF104" s="1" t="n"/>
      <c r="BG104" s="1" t="n"/>
      <c r="BI104" s="1" t="n"/>
      <c r="BJ104" s="1" t="n"/>
      <c r="BL104" s="1" t="n"/>
      <c r="BM104" s="1" t="n"/>
      <c r="BO104" s="1" t="n"/>
      <c r="BP104" s="1" t="n"/>
      <c r="BR104" s="1" t="n"/>
      <c r="BS104" s="1" t="n"/>
      <c r="BU104" s="1" t="n"/>
      <c r="BV104" s="1" t="n"/>
      <c r="BX104" s="1" t="n"/>
      <c r="BY104" s="1" t="n"/>
      <c r="CA104" s="1" t="n"/>
      <c r="CB104" s="1" t="n"/>
      <c r="CD104" s="1" t="n"/>
      <c r="CE104" s="1" t="n"/>
      <c r="CG104" s="1" t="n"/>
      <c r="CH104" s="1" t="n"/>
      <c r="CJ104" s="1" t="n"/>
      <c r="CK104" s="1" t="n"/>
      <c r="CM104" s="1" t="n"/>
      <c r="CN104" s="1" t="n"/>
      <c r="CP104" s="1" t="n"/>
      <c r="CQ104" s="1" t="n"/>
      <c r="CS104" s="1" t="n"/>
      <c r="CT104" s="1" t="n"/>
    </row>
    <row r="105">
      <c r="A105" s="1" t="n"/>
      <c r="B105" s="1" t="n"/>
      <c r="C105" s="3" t="n"/>
      <c r="D105" s="3" t="n"/>
      <c r="E105" s="159" t="n"/>
      <c r="G105" s="1" t="n"/>
      <c r="H105" s="1" t="n"/>
      <c r="J105" s="1" t="n"/>
      <c r="K105" s="1" t="n"/>
      <c r="M105" s="1" t="n"/>
      <c r="N105" s="1" t="n"/>
      <c r="P105" s="1" t="n"/>
      <c r="Q105" s="1" t="n"/>
      <c r="S105" s="1" t="n"/>
      <c r="T105" s="1" t="n"/>
      <c r="V105" s="1" t="n"/>
      <c r="W105" s="1" t="n"/>
      <c r="Y105" s="1" t="n"/>
      <c r="Z105" s="1" t="n"/>
      <c r="AB105" s="1" t="n"/>
      <c r="AC105" s="1" t="n"/>
      <c r="AE105" s="1" t="n"/>
      <c r="AF105" s="1" t="n"/>
      <c r="AH105" s="1" t="n"/>
      <c r="AI105" s="1" t="n"/>
      <c r="AK105" s="1" t="n"/>
      <c r="AL105" s="1" t="n"/>
      <c r="AN105" s="1" t="n"/>
      <c r="AO105" s="1" t="n"/>
      <c r="AQ105" s="1" t="n"/>
      <c r="AR105" s="1" t="n"/>
      <c r="AT105" s="1" t="n"/>
      <c r="AU105" s="1" t="n"/>
      <c r="AW105" s="1" t="n"/>
      <c r="AX105" s="1" t="n"/>
      <c r="AZ105" s="1" t="n"/>
      <c r="BA105" s="1" t="n"/>
      <c r="BC105" s="1" t="n"/>
      <c r="BD105" s="1" t="n"/>
      <c r="BF105" s="1" t="n"/>
      <c r="BG105" s="1" t="n"/>
      <c r="BI105" s="1" t="n"/>
      <c r="BJ105" s="1" t="n"/>
      <c r="BL105" s="1" t="n"/>
      <c r="BM105" s="1" t="n"/>
      <c r="BO105" s="1" t="n"/>
      <c r="BP105" s="1" t="n"/>
      <c r="BR105" s="1" t="n"/>
      <c r="BS105" s="1" t="n"/>
      <c r="BU105" s="1" t="n"/>
      <c r="BV105" s="1" t="n"/>
      <c r="BX105" s="1" t="n"/>
      <c r="BY105" s="1" t="n"/>
      <c r="CA105" s="1" t="n"/>
      <c r="CB105" s="1" t="n"/>
      <c r="CD105" s="1" t="n"/>
      <c r="CE105" s="1" t="n"/>
      <c r="CG105" s="1" t="n"/>
      <c r="CH105" s="1" t="n"/>
      <c r="CJ105" s="1" t="n"/>
      <c r="CK105" s="1" t="n"/>
      <c r="CM105" s="1" t="n"/>
      <c r="CN105" s="1" t="n"/>
      <c r="CP105" s="1" t="n"/>
      <c r="CQ105" s="1" t="n"/>
      <c r="CS105" s="1" t="n"/>
      <c r="CT105" s="1" t="n"/>
    </row>
    <row r="106">
      <c r="A106" s="1" t="n"/>
      <c r="B106" s="1" t="n"/>
      <c r="C106" s="3" t="n"/>
      <c r="D106" s="3" t="n"/>
      <c r="E106" s="159" t="n"/>
      <c r="G106" s="1" t="n"/>
      <c r="H106" s="1" t="n"/>
      <c r="J106" s="1" t="n"/>
      <c r="K106" s="1" t="n"/>
      <c r="M106" s="1" t="n"/>
      <c r="N106" s="1" t="n"/>
      <c r="P106" s="1" t="n"/>
      <c r="Q106" s="1" t="n"/>
      <c r="S106" s="1" t="n"/>
      <c r="T106" s="1" t="n"/>
      <c r="V106" s="1" t="n"/>
      <c r="W106" s="1" t="n"/>
      <c r="Y106" s="1" t="n"/>
      <c r="Z106" s="1" t="n"/>
      <c r="AB106" s="1" t="n"/>
      <c r="AC106" s="1" t="n"/>
      <c r="AE106" s="1" t="n"/>
      <c r="AF106" s="1" t="n"/>
      <c r="AH106" s="1" t="n"/>
      <c r="AI106" s="1" t="n"/>
      <c r="AK106" s="1" t="n"/>
      <c r="AL106" s="1" t="n"/>
      <c r="AN106" s="1" t="n"/>
      <c r="AO106" s="1" t="n"/>
      <c r="AQ106" s="1" t="n"/>
      <c r="AR106" s="1" t="n"/>
      <c r="AT106" s="1" t="n"/>
      <c r="AU106" s="1" t="n"/>
      <c r="AW106" s="1" t="n"/>
      <c r="AX106" s="1" t="n"/>
      <c r="AZ106" s="1" t="n"/>
      <c r="BA106" s="1" t="n"/>
      <c r="BC106" s="1" t="n"/>
      <c r="BD106" s="1" t="n"/>
      <c r="BF106" s="1" t="n"/>
      <c r="BG106" s="1" t="n"/>
      <c r="BI106" s="1" t="n"/>
      <c r="BJ106" s="1" t="n"/>
      <c r="BL106" s="1" t="n"/>
      <c r="BM106" s="1" t="n"/>
      <c r="BO106" s="1" t="n"/>
      <c r="BP106" s="1" t="n"/>
      <c r="BR106" s="1" t="n"/>
      <c r="BS106" s="1" t="n"/>
      <c r="BU106" s="1" t="n"/>
      <c r="BV106" s="1" t="n"/>
      <c r="BX106" s="1" t="n"/>
      <c r="BY106" s="1" t="n"/>
      <c r="CA106" s="1" t="n"/>
      <c r="CB106" s="1" t="n"/>
      <c r="CD106" s="1" t="n"/>
      <c r="CE106" s="1" t="n"/>
      <c r="CG106" s="1" t="n"/>
      <c r="CH106" s="1" t="n"/>
      <c r="CJ106" s="1" t="n"/>
      <c r="CK106" s="1" t="n"/>
      <c r="CM106" s="1" t="n"/>
      <c r="CN106" s="1" t="n"/>
      <c r="CP106" s="1" t="n"/>
      <c r="CQ106" s="1" t="n"/>
      <c r="CS106" s="1" t="n"/>
      <c r="CT106" s="1" t="n"/>
    </row>
    <row r="107">
      <c r="A107" s="1" t="n"/>
      <c r="B107" s="1" t="n"/>
      <c r="C107" s="3" t="n"/>
      <c r="D107" s="3" t="n"/>
      <c r="E107" s="159" t="n"/>
      <c r="G107" s="1" t="n"/>
      <c r="H107" s="1" t="n"/>
      <c r="J107" s="1" t="n"/>
      <c r="K107" s="1" t="n"/>
      <c r="M107" s="1" t="n"/>
      <c r="N107" s="1" t="n"/>
      <c r="P107" s="1" t="n"/>
      <c r="Q107" s="1" t="n"/>
      <c r="S107" s="1" t="n"/>
      <c r="T107" s="1" t="n"/>
      <c r="V107" s="1" t="n"/>
      <c r="W107" s="1" t="n"/>
      <c r="Y107" s="1" t="n"/>
      <c r="Z107" s="1" t="n"/>
      <c r="AB107" s="1" t="n"/>
      <c r="AC107" s="1" t="n"/>
      <c r="AE107" s="1" t="n"/>
      <c r="AF107" s="1" t="n"/>
      <c r="AH107" s="1" t="n"/>
      <c r="AI107" s="1" t="n"/>
      <c r="AK107" s="1" t="n"/>
      <c r="AL107" s="1" t="n"/>
      <c r="AN107" s="1" t="n"/>
      <c r="AO107" s="1" t="n"/>
      <c r="AQ107" s="1" t="n"/>
      <c r="AR107" s="1" t="n"/>
      <c r="AT107" s="1" t="n"/>
      <c r="AU107" s="1" t="n"/>
      <c r="AW107" s="1" t="n"/>
      <c r="AX107" s="1" t="n"/>
      <c r="AZ107" s="1" t="n"/>
      <c r="BA107" s="1" t="n"/>
      <c r="BC107" s="1" t="n"/>
      <c r="BD107" s="1" t="n"/>
      <c r="BF107" s="1" t="n"/>
      <c r="BG107" s="1" t="n"/>
      <c r="BI107" s="1" t="n"/>
      <c r="BJ107" s="1" t="n"/>
      <c r="BL107" s="1" t="n"/>
      <c r="BM107" s="1" t="n"/>
      <c r="BO107" s="1" t="n"/>
      <c r="BP107" s="1" t="n"/>
      <c r="BR107" s="1" t="n"/>
      <c r="BS107" s="1" t="n"/>
      <c r="BU107" s="1" t="n"/>
      <c r="BV107" s="1" t="n"/>
      <c r="BX107" s="1" t="n"/>
      <c r="BY107" s="1" t="n"/>
      <c r="CA107" s="1" t="n"/>
      <c r="CB107" s="1" t="n"/>
      <c r="CD107" s="1" t="n"/>
      <c r="CE107" s="1" t="n"/>
      <c r="CG107" s="1" t="n"/>
      <c r="CH107" s="1" t="n"/>
      <c r="CJ107" s="1" t="n"/>
      <c r="CK107" s="1" t="n"/>
      <c r="CM107" s="1" t="n"/>
      <c r="CN107" s="1" t="n"/>
      <c r="CP107" s="1" t="n"/>
      <c r="CQ107" s="1" t="n"/>
      <c r="CS107" s="1" t="n"/>
      <c r="CT107" s="1" t="n"/>
    </row>
    <row r="108">
      <c r="A108" s="1" t="n"/>
      <c r="B108" s="1" t="n"/>
      <c r="C108" s="3" t="n"/>
      <c r="D108" s="3" t="n"/>
      <c r="E108" s="159" t="n"/>
      <c r="G108" s="1" t="n"/>
      <c r="H108" s="1" t="n"/>
      <c r="J108" s="1" t="n"/>
      <c r="K108" s="1" t="n"/>
      <c r="M108" s="1" t="n"/>
      <c r="N108" s="1" t="n"/>
      <c r="P108" s="1" t="n"/>
      <c r="Q108" s="1" t="n"/>
      <c r="S108" s="1" t="n"/>
      <c r="T108" s="1" t="n"/>
      <c r="V108" s="1" t="n"/>
      <c r="W108" s="1" t="n"/>
      <c r="Y108" s="1" t="n"/>
      <c r="Z108" s="1" t="n"/>
      <c r="AB108" s="1" t="n"/>
      <c r="AC108" s="1" t="n"/>
      <c r="AE108" s="1" t="n"/>
      <c r="AF108" s="1" t="n"/>
      <c r="AH108" s="1" t="n"/>
      <c r="AI108" s="1" t="n"/>
      <c r="AK108" s="1" t="n"/>
      <c r="AL108" s="1" t="n"/>
      <c r="AN108" s="1" t="n"/>
      <c r="AO108" s="1" t="n"/>
      <c r="AQ108" s="1" t="n"/>
      <c r="AR108" s="1" t="n"/>
      <c r="AT108" s="1" t="n"/>
      <c r="AU108" s="1" t="n"/>
      <c r="AW108" s="1" t="n"/>
      <c r="AX108" s="1" t="n"/>
      <c r="AZ108" s="1" t="n"/>
      <c r="BA108" s="1" t="n"/>
      <c r="BC108" s="1" t="n"/>
      <c r="BD108" s="1" t="n"/>
      <c r="BF108" s="1" t="n"/>
      <c r="BG108" s="1" t="n"/>
      <c r="BI108" s="1" t="n"/>
      <c r="BJ108" s="1" t="n"/>
      <c r="BL108" s="1" t="n"/>
      <c r="BM108" s="1" t="n"/>
      <c r="BO108" s="1" t="n"/>
      <c r="BP108" s="1" t="n"/>
      <c r="BR108" s="1" t="n"/>
      <c r="BS108" s="1" t="n"/>
      <c r="BU108" s="1" t="n"/>
      <c r="BV108" s="1" t="n"/>
      <c r="BX108" s="1" t="n"/>
      <c r="BY108" s="1" t="n"/>
      <c r="CA108" s="1" t="n"/>
      <c r="CB108" s="1" t="n"/>
      <c r="CD108" s="1" t="n"/>
      <c r="CE108" s="1" t="n"/>
      <c r="CG108" s="1" t="n"/>
      <c r="CH108" s="1" t="n"/>
      <c r="CJ108" s="1" t="n"/>
      <c r="CK108" s="1" t="n"/>
      <c r="CM108" s="1" t="n"/>
      <c r="CN108" s="1" t="n"/>
      <c r="CP108" s="1" t="n"/>
      <c r="CQ108" s="1" t="n"/>
      <c r="CS108" s="1" t="n"/>
      <c r="CT108" s="1" t="n"/>
    </row>
    <row r="109">
      <c r="A109" s="1" t="n"/>
      <c r="B109" s="1" t="n"/>
      <c r="C109" s="3" t="n"/>
      <c r="D109" s="3" t="n"/>
      <c r="E109" s="159" t="n"/>
      <c r="G109" s="1" t="n"/>
      <c r="H109" s="1" t="n"/>
      <c r="J109" s="1" t="n"/>
      <c r="K109" s="1" t="n"/>
      <c r="M109" s="1" t="n"/>
      <c r="N109" s="1" t="n"/>
      <c r="P109" s="1" t="n"/>
      <c r="Q109" s="1" t="n"/>
      <c r="S109" s="1" t="n"/>
      <c r="T109" s="1" t="n"/>
      <c r="V109" s="1" t="n"/>
      <c r="W109" s="1" t="n"/>
      <c r="Y109" s="1" t="n"/>
      <c r="Z109" s="1" t="n"/>
      <c r="AB109" s="1" t="n"/>
      <c r="AC109" s="1" t="n"/>
      <c r="AE109" s="1" t="n"/>
      <c r="AF109" s="1" t="n"/>
      <c r="AH109" s="1" t="n"/>
      <c r="AI109" s="1" t="n"/>
      <c r="AK109" s="1" t="n"/>
      <c r="AL109" s="1" t="n"/>
      <c r="AN109" s="1" t="n"/>
      <c r="AO109" s="1" t="n"/>
      <c r="AQ109" s="1" t="n"/>
      <c r="AR109" s="1" t="n"/>
      <c r="AT109" s="1" t="n"/>
      <c r="AU109" s="1" t="n"/>
      <c r="AW109" s="1" t="n"/>
      <c r="AX109" s="1" t="n"/>
      <c r="AZ109" s="1" t="n"/>
      <c r="BA109" s="1" t="n"/>
      <c r="BC109" s="1" t="n"/>
      <c r="BD109" s="1" t="n"/>
      <c r="BF109" s="1" t="n"/>
      <c r="BG109" s="1" t="n"/>
      <c r="BI109" s="1" t="n"/>
      <c r="BJ109" s="1" t="n"/>
      <c r="BL109" s="1" t="n"/>
      <c r="BM109" s="1" t="n"/>
      <c r="BO109" s="1" t="n"/>
      <c r="BP109" s="1" t="n"/>
      <c r="BR109" s="1" t="n"/>
      <c r="BS109" s="1" t="n"/>
      <c r="BU109" s="1" t="n"/>
      <c r="BV109" s="1" t="n"/>
      <c r="BX109" s="1" t="n"/>
      <c r="BY109" s="1" t="n"/>
      <c r="CA109" s="1" t="n"/>
      <c r="CB109" s="1" t="n"/>
      <c r="CD109" s="1" t="n"/>
      <c r="CE109" s="1" t="n"/>
      <c r="CG109" s="1" t="n"/>
      <c r="CH109" s="1" t="n"/>
      <c r="CJ109" s="1" t="n"/>
      <c r="CK109" s="1" t="n"/>
      <c r="CM109" s="1" t="n"/>
      <c r="CN109" s="1" t="n"/>
      <c r="CP109" s="1" t="n"/>
      <c r="CQ109" s="1" t="n"/>
      <c r="CS109" s="1" t="n"/>
      <c r="CT109" s="1" t="n"/>
    </row>
    <row r="110">
      <c r="A110" s="1" t="n"/>
      <c r="B110" s="1" t="n"/>
      <c r="C110" s="10" t="n"/>
      <c r="D110" s="10" t="n"/>
      <c r="E110" s="159" t="n"/>
      <c r="G110" s="1" t="n"/>
      <c r="H110" s="1" t="n"/>
      <c r="J110" s="1" t="n"/>
      <c r="K110" s="1" t="n"/>
      <c r="M110" s="1" t="n"/>
      <c r="N110" s="1" t="n"/>
      <c r="P110" s="1" t="n"/>
      <c r="Q110" s="1" t="n"/>
      <c r="S110" s="1" t="n"/>
      <c r="T110" s="1" t="n"/>
      <c r="V110" s="1" t="n"/>
      <c r="W110" s="1" t="n"/>
      <c r="Y110" s="1" t="n"/>
      <c r="Z110" s="1" t="n"/>
      <c r="AB110" s="1" t="n"/>
      <c r="AC110" s="1" t="n"/>
      <c r="AE110" s="1" t="n"/>
      <c r="AF110" s="1" t="n"/>
      <c r="AH110" s="1" t="n"/>
      <c r="AI110" s="1" t="n"/>
      <c r="AK110" s="1" t="n"/>
      <c r="AL110" s="1" t="n"/>
      <c r="AN110" s="1" t="n"/>
      <c r="AO110" s="1" t="n"/>
      <c r="AQ110" s="1" t="n"/>
      <c r="AR110" s="1" t="n"/>
      <c r="AT110" s="1" t="n"/>
      <c r="AU110" s="1" t="n"/>
      <c r="AW110" s="1" t="n"/>
      <c r="AX110" s="1" t="n"/>
      <c r="AZ110" s="1" t="n"/>
      <c r="BA110" s="1" t="n"/>
      <c r="BC110" s="1" t="n"/>
      <c r="BD110" s="1" t="n"/>
      <c r="BF110" s="1" t="n"/>
      <c r="BG110" s="1" t="n"/>
      <c r="BI110" s="1" t="n"/>
      <c r="BJ110" s="1" t="n"/>
      <c r="BL110" s="1" t="n"/>
      <c r="BM110" s="1" t="n"/>
      <c r="BO110" s="1" t="n"/>
      <c r="BP110" s="1" t="n"/>
      <c r="BR110" s="1" t="n"/>
      <c r="BS110" s="1" t="n"/>
      <c r="BU110" s="1" t="n"/>
      <c r="BV110" s="1" t="n"/>
      <c r="BX110" s="1" t="n"/>
      <c r="BY110" s="1" t="n"/>
      <c r="CA110" s="1" t="n"/>
      <c r="CB110" s="1" t="n"/>
      <c r="CD110" s="1" t="n"/>
      <c r="CE110" s="1" t="n"/>
      <c r="CG110" s="1" t="n"/>
      <c r="CH110" s="1" t="n"/>
      <c r="CJ110" s="1" t="n"/>
      <c r="CK110" s="1" t="n"/>
      <c r="CM110" s="1" t="n"/>
      <c r="CN110" s="1" t="n"/>
      <c r="CP110" s="1" t="n"/>
      <c r="CQ110" s="1" t="n"/>
      <c r="CS110" s="1" t="n"/>
      <c r="CT110" s="1" t="n"/>
    </row>
    <row r="111">
      <c r="A111" s="1" t="n"/>
      <c r="B111" s="1" t="n"/>
      <c r="C111" s="10" t="n"/>
      <c r="D111" s="10" t="n"/>
      <c r="E111" s="159" t="n"/>
      <c r="G111" s="1" t="n"/>
      <c r="H111" s="1" t="n"/>
      <c r="J111" s="1" t="n"/>
      <c r="K111" s="1" t="n"/>
      <c r="M111" s="1" t="n"/>
      <c r="N111" s="1" t="n"/>
      <c r="P111" s="1" t="n"/>
      <c r="Q111" s="1" t="n"/>
      <c r="S111" s="1" t="n"/>
      <c r="T111" s="1" t="n"/>
      <c r="V111" s="1" t="n"/>
      <c r="W111" s="1" t="n"/>
      <c r="Y111" s="1" t="n"/>
      <c r="Z111" s="1" t="n"/>
      <c r="AB111" s="1" t="n"/>
      <c r="AC111" s="1" t="n"/>
      <c r="AE111" s="1" t="n"/>
      <c r="AF111" s="1" t="n"/>
      <c r="AH111" s="1" t="n"/>
      <c r="AI111" s="1" t="n"/>
      <c r="AK111" s="1" t="n"/>
      <c r="AL111" s="1" t="n"/>
      <c r="AN111" s="1" t="n"/>
      <c r="AO111" s="1" t="n"/>
      <c r="AQ111" s="1" t="n"/>
      <c r="AR111" s="1" t="n"/>
      <c r="AT111" s="1" t="n"/>
      <c r="AU111" s="1" t="n"/>
      <c r="AW111" s="1" t="n"/>
      <c r="AX111" s="1" t="n"/>
      <c r="AZ111" s="1" t="n"/>
      <c r="BA111" s="1" t="n"/>
      <c r="BC111" s="1" t="n"/>
      <c r="BD111" s="1" t="n"/>
      <c r="BF111" s="1" t="n"/>
      <c r="BG111" s="1" t="n"/>
      <c r="BI111" s="1" t="n"/>
      <c r="BJ111" s="1" t="n"/>
      <c r="BL111" s="1" t="n"/>
      <c r="BM111" s="1" t="n"/>
      <c r="BO111" s="1" t="n"/>
      <c r="BP111" s="1" t="n"/>
      <c r="BR111" s="1" t="n"/>
      <c r="BS111" s="1" t="n"/>
      <c r="BU111" s="1" t="n"/>
      <c r="BV111" s="1" t="n"/>
      <c r="BX111" s="1" t="n"/>
      <c r="BY111" s="1" t="n"/>
      <c r="CA111" s="1" t="n"/>
      <c r="CB111" s="1" t="n"/>
      <c r="CD111" s="1" t="n"/>
      <c r="CE111" s="1" t="n"/>
      <c r="CG111" s="1" t="n"/>
      <c r="CH111" s="1" t="n"/>
      <c r="CJ111" s="1" t="n"/>
      <c r="CK111" s="1" t="n"/>
      <c r="CM111" s="1" t="n"/>
      <c r="CN111" s="1" t="n"/>
      <c r="CP111" s="1" t="n"/>
      <c r="CQ111" s="1" t="n"/>
      <c r="CS111" s="1" t="n"/>
      <c r="CT111" s="1" t="n"/>
    </row>
    <row r="112">
      <c r="A112" s="1" t="n"/>
      <c r="B112" s="1" t="n"/>
      <c r="C112" s="10" t="n"/>
      <c r="D112" s="10" t="n"/>
      <c r="E112" s="159" t="n"/>
      <c r="G112" s="1" t="n"/>
      <c r="H112" s="1" t="n"/>
    </row>
    <row r="113">
      <c r="C113" s="10" t="n"/>
      <c r="D113" s="10" t="n"/>
      <c r="E113" s="159" t="n"/>
    </row>
    <row r="114">
      <c r="C114" s="10" t="n"/>
      <c r="D114" s="10" t="n"/>
      <c r="E114" s="159" t="n"/>
    </row>
    <row r="115">
      <c r="C115" s="10" t="n"/>
      <c r="D115" s="10" t="n"/>
      <c r="E115" s="159" t="n"/>
    </row>
    <row r="116">
      <c r="C116" s="10" t="n"/>
      <c r="D116" s="10" t="n"/>
      <c r="E116" s="159" t="n"/>
    </row>
    <row r="117">
      <c r="C117" s="10" t="n"/>
      <c r="D117" s="10" t="n"/>
      <c r="E117" s="159" t="n"/>
    </row>
    <row r="118">
      <c r="C118" s="10" t="n"/>
      <c r="D118" s="10" t="n"/>
      <c r="E118" s="159" t="n"/>
    </row>
    <row r="119">
      <c r="C119" s="159" t="n"/>
      <c r="D119" s="159" t="n"/>
      <c r="E119" s="159" t="n"/>
    </row>
    <row r="120">
      <c r="C120" s="159" t="n"/>
      <c r="D120" s="159" t="n"/>
      <c r="E120" s="159" t="n"/>
    </row>
    <row r="121">
      <c r="C121" s="159" t="n"/>
      <c r="D121" s="159" t="n"/>
      <c r="E121" s="159" t="n"/>
    </row>
    <row r="122">
      <c r="C122" s="159" t="n"/>
      <c r="D122" s="159" t="n"/>
      <c r="E122" s="159" t="n"/>
    </row>
    <row r="123">
      <c r="C123" s="159" t="n"/>
      <c r="D123" s="159" t="n"/>
      <c r="E123" s="159" t="n"/>
    </row>
  </sheetData>
  <mergeCells count="2">
    <mergeCell ref="A1:I1"/>
    <mergeCell ref="K18:M18"/>
  </mergeCells>
  <conditionalFormatting sqref="M20:M37">
    <cfRule type="cellIs" priority="2" operator="equal" dxfId="2">
      <formula>1</formula>
    </cfRule>
    <cfRule type="cellIs" priority="1" operator="lessThan" dxfId="0">
      <formula>1</formula>
    </cfRule>
  </conditionalFormatting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CW123"/>
  <sheetViews>
    <sheetView topLeftCell="A28" workbookViewId="0">
      <selection activeCell="E43" sqref="E43"/>
    </sheetView>
  </sheetViews>
  <sheetFormatPr baseColWidth="8" defaultRowHeight="15"/>
  <cols>
    <col width="14.5703125" bestFit="1" customWidth="1" style="6" min="1" max="1"/>
    <col width="12" bestFit="1" customWidth="1" style="6" min="6" max="6"/>
  </cols>
  <sheetData>
    <row r="1" ht="21.6" customHeight="1" s="6" thickBot="1">
      <c r="D1" s="129" t="inlineStr">
        <is>
          <t>With Sample Paste Data Here</t>
        </is>
      </c>
      <c r="E1" s="130" t="n"/>
      <c r="F1" s="130" t="n"/>
      <c r="G1" s="130" t="n"/>
      <c r="H1" s="130" t="n"/>
      <c r="I1" s="130" t="n"/>
      <c r="J1" s="130" t="n"/>
      <c r="K1" s="130" t="n"/>
      <c r="L1" s="131" t="n"/>
    </row>
    <row r="2" ht="21" customHeight="1" s="6">
      <c r="D2" s="59" t="n"/>
      <c r="E2" s="60" t="inlineStr">
        <is>
          <t>Mic 1</t>
        </is>
      </c>
      <c r="F2" s="60" t="inlineStr">
        <is>
          <t>Mic 2</t>
        </is>
      </c>
      <c r="G2" s="60" t="inlineStr">
        <is>
          <t>Mic 3</t>
        </is>
      </c>
      <c r="H2" s="60" t="inlineStr">
        <is>
          <t>Mic 4</t>
        </is>
      </c>
      <c r="I2" s="60" t="inlineStr">
        <is>
          <t>Mic 5</t>
        </is>
      </c>
      <c r="J2" s="60" t="inlineStr">
        <is>
          <t>Mic 6</t>
        </is>
      </c>
      <c r="K2" s="61" t="n"/>
      <c r="L2" s="62" t="n"/>
    </row>
    <row r="3">
      <c r="D3" s="63" t="inlineStr">
        <is>
          <t>frequency_Hz</t>
        </is>
      </c>
      <c r="E3" s="47" t="inlineStr">
        <is>
          <t>ai0</t>
        </is>
      </c>
      <c r="F3" s="47" t="inlineStr">
        <is>
          <t>ai1</t>
        </is>
      </c>
      <c r="G3" s="47" t="inlineStr">
        <is>
          <t>ai2</t>
        </is>
      </c>
      <c r="H3" s="47" t="inlineStr">
        <is>
          <t>ai3</t>
        </is>
      </c>
      <c r="I3" s="47" t="inlineStr">
        <is>
          <t>ai4</t>
        </is>
      </c>
      <c r="J3" s="47" t="inlineStr">
        <is>
          <t>ai5</t>
        </is>
      </c>
      <c r="K3" s="47" t="inlineStr">
        <is>
          <t>avg</t>
        </is>
      </c>
      <c r="L3" s="64" t="inlineStr">
        <is>
          <t>abs_area</t>
        </is>
      </c>
    </row>
    <row r="4">
      <c r="D4" s="63" t="n"/>
      <c r="E4" s="47" t="n"/>
      <c r="F4" s="47" t="n"/>
      <c r="G4" s="47" t="n"/>
      <c r="H4" s="47" t="n"/>
      <c r="I4" s="47" t="n"/>
      <c r="J4" s="47" t="n"/>
      <c r="K4" s="47" t="n"/>
      <c r="L4" s="64" t="n"/>
    </row>
    <row r="5">
      <c r="D5" s="63" t="n">
        <v>100</v>
      </c>
      <c r="E5" s="47" t="n">
        <v>3.5095274499389</v>
      </c>
      <c r="F5" s="47" t="n">
        <v>2.98083210875493</v>
      </c>
      <c r="G5" s="47" t="n">
        <v>3.13907545246239</v>
      </c>
      <c r="H5" s="47" t="n">
        <v>3.39287884023475</v>
      </c>
      <c r="I5" s="47" t="n">
        <v>2.7779926380404</v>
      </c>
      <c r="J5" s="47" t="n">
        <v>2.71189773366562</v>
      </c>
      <c r="K5" s="47" t="n">
        <v>3.08536737051617</v>
      </c>
      <c r="L5" s="64" t="n">
        <v>44.2315335892318</v>
      </c>
    </row>
    <row r="6">
      <c r="D6" s="63" t="n"/>
      <c r="E6" s="47" t="n"/>
      <c r="F6" s="47" t="n"/>
      <c r="G6" s="47" t="n"/>
      <c r="H6" s="47" t="n"/>
      <c r="I6" s="47" t="n"/>
      <c r="J6" s="47" t="n"/>
      <c r="K6" s="47" t="n"/>
      <c r="L6" s="64" t="n"/>
    </row>
    <row r="7" ht="15" customHeight="1" s="6" thickBot="1">
      <c r="D7" s="63" t="n">
        <v>125</v>
      </c>
      <c r="E7" s="47" t="n">
        <v>2.42791207601448</v>
      </c>
      <c r="F7" s="47" t="n">
        <v>2.50574638249317</v>
      </c>
      <c r="G7" s="47" t="n">
        <v>2.75249839739409</v>
      </c>
      <c r="H7" s="47" t="n">
        <v>3.13413080359673</v>
      </c>
      <c r="I7" s="47" t="n">
        <v>2.81888569759637</v>
      </c>
      <c r="J7" s="47" t="n">
        <v>2.52238994231779</v>
      </c>
      <c r="K7" s="47" t="n">
        <v>2.69359388323544</v>
      </c>
      <c r="L7" s="64" t="n">
        <v>50.6648501244147</v>
      </c>
    </row>
    <row r="8">
      <c r="A8" s="132" t="inlineStr">
        <is>
          <t>Results</t>
        </is>
      </c>
      <c r="B8" s="131" t="n"/>
      <c r="D8" s="63" t="n"/>
      <c r="E8" s="47" t="n"/>
      <c r="F8" s="47" t="n"/>
      <c r="G8" s="47" t="n"/>
      <c r="H8" s="47" t="n"/>
      <c r="I8" s="47" t="n"/>
      <c r="J8" s="47" t="n"/>
      <c r="K8" s="47" t="n"/>
      <c r="L8" s="64" t="n"/>
    </row>
    <row r="9">
      <c r="A9" s="57" t="inlineStr">
        <is>
          <t>Frequency (HZ)</t>
        </is>
      </c>
      <c r="B9" s="58" t="inlineStr">
        <is>
          <t>RT</t>
        </is>
      </c>
      <c r="D9" s="63" t="n">
        <v>160</v>
      </c>
      <c r="E9" s="47" t="n">
        <v>3.04740984120923</v>
      </c>
      <c r="F9" s="47" t="n">
        <v>2.55077637095739</v>
      </c>
      <c r="G9" s="47" t="n">
        <v>3.26659204857041</v>
      </c>
      <c r="H9" s="47" t="n">
        <v>3.40596532841801</v>
      </c>
      <c r="I9" s="47" t="n">
        <v>3.35986437699596</v>
      </c>
      <c r="J9" s="47" t="n">
        <v>2.8504152202994</v>
      </c>
      <c r="K9" s="47" t="n">
        <v>3.08017053107507</v>
      </c>
      <c r="L9" s="64" t="n">
        <v>44.3061605537421</v>
      </c>
    </row>
    <row r="10">
      <c r="A10" s="5" t="n">
        <v>100</v>
      </c>
      <c r="B10" s="7">
        <f>K5</f>
        <v/>
      </c>
      <c r="D10" s="63" t="n"/>
      <c r="E10" s="47" t="n"/>
      <c r="F10" s="47" t="n"/>
      <c r="G10" s="47" t="n"/>
      <c r="H10" s="47" t="n"/>
      <c r="I10" s="47" t="n"/>
      <c r="J10" s="47" t="n"/>
      <c r="K10" s="47" t="n"/>
      <c r="L10" s="64" t="n"/>
    </row>
    <row r="11">
      <c r="A11" s="5" t="n">
        <v>125</v>
      </c>
      <c r="B11" s="7">
        <f>K7</f>
        <v/>
      </c>
      <c r="D11" s="63" t="n">
        <v>200</v>
      </c>
      <c r="E11" s="47" t="n">
        <v>2.80947465202794</v>
      </c>
      <c r="F11" s="47" t="n">
        <v>2.57685797882601</v>
      </c>
      <c r="G11" s="47" t="n">
        <v>2.69906485809452</v>
      </c>
      <c r="H11" s="47" t="n">
        <v>3.00009645816874</v>
      </c>
      <c r="I11" s="47" t="n">
        <v>3.26947198921944</v>
      </c>
      <c r="J11" s="47" t="n">
        <v>2.84955802343681</v>
      </c>
      <c r="K11" s="47" t="n">
        <v>2.86742065996224</v>
      </c>
      <c r="L11" s="64" t="n">
        <v>47.5934806805657</v>
      </c>
    </row>
    <row r="12">
      <c r="A12" s="5" t="n">
        <v>160</v>
      </c>
      <c r="B12" s="7">
        <f>K9</f>
        <v/>
      </c>
      <c r="D12" s="63" t="n"/>
      <c r="E12" s="47" t="n"/>
      <c r="F12" s="47" t="n"/>
      <c r="G12" s="47" t="n"/>
      <c r="H12" s="47" t="n"/>
      <c r="I12" s="47" t="n"/>
      <c r="J12" s="47" t="n"/>
      <c r="K12" s="47" t="n"/>
      <c r="L12" s="64" t="n"/>
    </row>
    <row r="13">
      <c r="A13" s="5" t="n">
        <v>200</v>
      </c>
      <c r="B13" s="7">
        <f>K11</f>
        <v/>
      </c>
      <c r="D13" s="63" t="n">
        <v>250</v>
      </c>
      <c r="E13" s="47" t="n">
        <v>2.41119492845761</v>
      </c>
      <c r="F13" s="47" t="n">
        <v>2.40359486768411</v>
      </c>
      <c r="G13" s="47" t="n">
        <v>2.36438192239675</v>
      </c>
      <c r="H13" s="47" t="n">
        <v>2.46223596896214</v>
      </c>
      <c r="I13" s="47" t="n">
        <v>2.85235343078346</v>
      </c>
      <c r="J13" s="47" t="n">
        <v>2.29860279019751</v>
      </c>
      <c r="K13" s="47" t="n">
        <v>2.46539398474693</v>
      </c>
      <c r="L13" s="64" t="n">
        <v>55.354450565667</v>
      </c>
      <c r="M13" s="1" t="n"/>
      <c r="Y13" s="1" t="n"/>
      <c r="AB13" s="1" t="n"/>
      <c r="AE13" s="1" t="n"/>
      <c r="AH13" s="1" t="n"/>
      <c r="AK13" s="1" t="n"/>
      <c r="AN13" s="1" t="n"/>
      <c r="AQ13" s="1" t="n"/>
      <c r="AT13" s="1" t="n"/>
      <c r="AW13" s="1" t="n"/>
      <c r="AZ13" s="1" t="n"/>
      <c r="BC13" s="1" t="n"/>
      <c r="BF13" s="1" t="n"/>
      <c r="BI13" s="1" t="n"/>
      <c r="BL13" s="1" t="n"/>
      <c r="BO13" s="1" t="n"/>
      <c r="BR13" s="1" t="n"/>
      <c r="BU13" s="1" t="n"/>
      <c r="BX13" s="1" t="n"/>
      <c r="CA13" s="1" t="n"/>
      <c r="CD13" s="1" t="n"/>
      <c r="CG13" s="1" t="n"/>
      <c r="CJ13" s="1" t="n"/>
      <c r="CM13" s="1" t="n"/>
      <c r="CP13" s="1" t="n"/>
      <c r="CS13" s="1" t="n"/>
      <c r="CV13" s="1" t="n"/>
    </row>
    <row r="14">
      <c r="A14" s="5" t="n">
        <v>250</v>
      </c>
      <c r="B14" s="7">
        <f>K13</f>
        <v/>
      </c>
      <c r="D14" s="63" t="n"/>
      <c r="E14" s="47" t="n"/>
      <c r="F14" s="47" t="n"/>
      <c r="G14" s="47" t="n"/>
      <c r="H14" s="47" t="n"/>
      <c r="I14" s="47" t="n"/>
      <c r="J14" s="47" t="n"/>
      <c r="K14" s="47" t="n"/>
      <c r="L14" s="64" t="n"/>
      <c r="M14" s="1" t="n"/>
      <c r="Y14" s="1" t="n"/>
      <c r="AB14" s="1" t="n"/>
      <c r="AE14" s="1" t="n"/>
      <c r="AH14" s="1" t="n"/>
      <c r="AK14" s="1" t="n"/>
      <c r="AN14" s="1" t="n"/>
      <c r="AQ14" s="1" t="n"/>
      <c r="AT14" s="1" t="n"/>
      <c r="AW14" s="1" t="n"/>
      <c r="AZ14" s="1" t="n"/>
      <c r="BC14" s="1" t="n"/>
      <c r="BF14" s="1" t="n"/>
      <c r="BI14" s="1" t="n"/>
      <c r="BL14" s="1" t="n"/>
      <c r="BO14" s="1" t="n"/>
      <c r="BR14" s="1" t="n"/>
      <c r="BU14" s="1" t="n"/>
      <c r="BX14" s="1" t="n"/>
      <c r="CA14" s="1" t="n"/>
      <c r="CD14" s="1" t="n"/>
      <c r="CG14" s="1" t="n"/>
      <c r="CJ14" s="1" t="n"/>
      <c r="CM14" s="1" t="n"/>
      <c r="CP14" s="1" t="n"/>
      <c r="CS14" s="1" t="n"/>
      <c r="CV14" s="1" t="n"/>
    </row>
    <row r="15">
      <c r="A15" s="5" t="n">
        <v>315</v>
      </c>
      <c r="B15" s="7">
        <f>K15</f>
        <v/>
      </c>
      <c r="D15" s="63" t="n">
        <v>315</v>
      </c>
      <c r="E15" s="47" t="n">
        <v>2.69944607322454</v>
      </c>
      <c r="F15" s="47" t="n">
        <v>2.61201291933339</v>
      </c>
      <c r="G15" s="47" t="n">
        <v>2.60068812418967</v>
      </c>
      <c r="H15" s="47" t="n">
        <v>2.66714650952218</v>
      </c>
      <c r="I15" s="47" t="n">
        <v>2.19995901417598</v>
      </c>
      <c r="J15" s="47" t="n">
        <v>2.32613927081902</v>
      </c>
      <c r="K15" s="47" t="n">
        <v>2.51756531854413</v>
      </c>
      <c r="L15" s="64" t="n">
        <v>54.2073437570399</v>
      </c>
    </row>
    <row r="16">
      <c r="A16" s="5" t="n">
        <v>400</v>
      </c>
      <c r="B16" s="7">
        <f>K17</f>
        <v/>
      </c>
      <c r="D16" s="63" t="n"/>
      <c r="E16" s="47" t="n"/>
      <c r="F16" s="47" t="n"/>
      <c r="G16" s="47" t="n"/>
      <c r="H16" s="47" t="n"/>
      <c r="I16" s="47" t="n"/>
      <c r="J16" s="47" t="n"/>
      <c r="K16" s="47" t="n"/>
      <c r="L16" s="64" t="n"/>
    </row>
    <row r="17">
      <c r="A17" s="5" t="n">
        <v>500</v>
      </c>
      <c r="B17" s="7">
        <f>K19</f>
        <v/>
      </c>
      <c r="D17" s="63" t="n">
        <v>400</v>
      </c>
      <c r="E17" s="47" t="n">
        <v>2.65633760299684</v>
      </c>
      <c r="F17" s="47" t="n">
        <v>2.67335914091068</v>
      </c>
      <c r="G17" s="47" t="n">
        <v>2.46289603839282</v>
      </c>
      <c r="H17" s="47" t="n">
        <v>2.59509969173963</v>
      </c>
      <c r="I17" s="47" t="n">
        <v>2.45933580636654</v>
      </c>
      <c r="J17" s="47" t="n">
        <v>2.59644280210413</v>
      </c>
      <c r="K17" s="47" t="n">
        <v>2.5739118470851</v>
      </c>
      <c r="L17" s="64" t="n">
        <v>53.0206686964738</v>
      </c>
    </row>
    <row r="18">
      <c r="A18" s="5" t="n">
        <v>630</v>
      </c>
      <c r="B18" s="7">
        <f>K21</f>
        <v/>
      </c>
      <c r="D18" s="63" t="n"/>
      <c r="E18" s="47" t="n"/>
      <c r="F18" s="47" t="n"/>
      <c r="G18" s="47" t="n"/>
      <c r="H18" s="47" t="n"/>
      <c r="I18" s="47" t="n"/>
      <c r="J18" s="47" t="n"/>
      <c r="K18" s="47" t="n"/>
      <c r="L18" s="64" t="n"/>
    </row>
    <row r="19">
      <c r="A19" s="5" t="n">
        <v>800</v>
      </c>
      <c r="B19" s="7">
        <f>K23</f>
        <v/>
      </c>
      <c r="D19" s="63" t="n">
        <v>500</v>
      </c>
      <c r="E19" s="47" t="n">
        <v>2.47854250538147</v>
      </c>
      <c r="F19" s="47" t="n">
        <v>2.34719431994905</v>
      </c>
      <c r="G19" s="47" t="n">
        <v>2.40804152384653</v>
      </c>
      <c r="H19" s="47" t="n">
        <v>2.31189165461575</v>
      </c>
      <c r="I19" s="47" t="n">
        <v>2.62961746133598</v>
      </c>
      <c r="J19" s="47" t="n">
        <v>2.46467951076887</v>
      </c>
      <c r="K19" s="47" t="n">
        <v>2.43999449598294</v>
      </c>
      <c r="L19" s="64" t="n">
        <v>55.9306694608069</v>
      </c>
    </row>
    <row r="20">
      <c r="A20" s="5" t="n">
        <v>1000</v>
      </c>
      <c r="B20" s="7">
        <f>K25</f>
        <v/>
      </c>
      <c r="D20" s="63" t="n"/>
      <c r="E20" s="47" t="n"/>
      <c r="F20" s="47" t="n"/>
      <c r="G20" s="47" t="n"/>
      <c r="H20" s="47" t="n"/>
      <c r="I20" s="47" t="n"/>
      <c r="J20" s="47" t="n"/>
      <c r="K20" s="47" t="n"/>
      <c r="L20" s="64" t="n"/>
    </row>
    <row r="21">
      <c r="A21" s="5" t="n">
        <v>1250</v>
      </c>
      <c r="B21" s="7">
        <f>K27</f>
        <v/>
      </c>
      <c r="D21" s="63" t="n">
        <v>630</v>
      </c>
      <c r="E21" s="47" t="n">
        <v>2.32616755600997</v>
      </c>
      <c r="F21" s="47" t="n">
        <v>2.32610738151855</v>
      </c>
      <c r="G21" s="47" t="n">
        <v>2.40413462881864</v>
      </c>
      <c r="H21" s="47" t="n">
        <v>2.01081753698617</v>
      </c>
      <c r="I21" s="47" t="n">
        <v>2.41204115349572</v>
      </c>
      <c r="J21" s="47" t="n">
        <v>2.40390286662875</v>
      </c>
      <c r="K21" s="47" t="n">
        <v>2.31386185390963</v>
      </c>
      <c r="L21" s="64" t="n">
        <v>58.9795466102064</v>
      </c>
    </row>
    <row r="22">
      <c r="A22" s="5" t="n">
        <v>1600</v>
      </c>
      <c r="B22" s="7">
        <f>K29</f>
        <v/>
      </c>
      <c r="D22" s="63" t="n"/>
      <c r="E22" s="47" t="n"/>
      <c r="F22" s="47" t="n"/>
      <c r="G22" s="47" t="n"/>
      <c r="H22" s="47" t="n"/>
      <c r="I22" s="47" t="n"/>
      <c r="J22" s="47" t="n"/>
      <c r="K22" s="47" t="n"/>
      <c r="L22" s="64" t="n"/>
    </row>
    <row r="23">
      <c r="A23" s="5" t="n">
        <v>2000</v>
      </c>
      <c r="B23" s="7">
        <f>K31</f>
        <v/>
      </c>
      <c r="D23" s="63" t="n">
        <v>800</v>
      </c>
      <c r="E23" s="47" t="n">
        <v>2.05748051992457</v>
      </c>
      <c r="F23" s="47" t="n">
        <v>2.23002306573055</v>
      </c>
      <c r="G23" s="47" t="n">
        <v>2.06134165977991</v>
      </c>
      <c r="H23" s="47" t="n">
        <v>2.07028347331501</v>
      </c>
      <c r="I23" s="47" t="n">
        <v>2.09592808949656</v>
      </c>
      <c r="J23" s="47" t="n">
        <v>2.15909856513352</v>
      </c>
      <c r="K23" s="47" t="n">
        <v>2.11235922889669</v>
      </c>
      <c r="L23" s="64" t="n">
        <v>64.60573446499561</v>
      </c>
    </row>
    <row r="24">
      <c r="A24" s="5" t="n">
        <v>2500</v>
      </c>
      <c r="B24" s="7">
        <f>K33</f>
        <v/>
      </c>
      <c r="D24" s="63" t="n"/>
      <c r="E24" s="47" t="n"/>
      <c r="F24" s="47" t="n"/>
      <c r="G24" s="47" t="n"/>
      <c r="H24" s="47" t="n"/>
      <c r="I24" s="47" t="n"/>
      <c r="J24" s="47" t="n"/>
      <c r="K24" s="47" t="n"/>
      <c r="L24" s="64" t="n"/>
    </row>
    <row r="25">
      <c r="A25" s="5" t="n">
        <v>3150</v>
      </c>
      <c r="B25" s="7">
        <f>K35</f>
        <v/>
      </c>
      <c r="D25" s="63" t="n">
        <v>1000</v>
      </c>
      <c r="E25" s="47" t="n">
        <v>1.92457386344672</v>
      </c>
      <c r="F25" s="47" t="n">
        <v>1.92554983008384</v>
      </c>
      <c r="G25" s="47" t="n">
        <v>1.98278084864392</v>
      </c>
      <c r="H25" s="47" t="n">
        <v>2.07056998438337</v>
      </c>
      <c r="I25" s="47" t="n">
        <v>2.06896664289643</v>
      </c>
      <c r="J25" s="47" t="n">
        <v>1.94675294393336</v>
      </c>
      <c r="K25" s="47" t="n">
        <v>1.98653235223127</v>
      </c>
      <c r="L25" s="64" t="n">
        <v>68.697856330642</v>
      </c>
    </row>
    <row r="26">
      <c r="A26" s="5" t="n">
        <v>4000</v>
      </c>
      <c r="B26" s="7">
        <f>K37</f>
        <v/>
      </c>
      <c r="D26" s="63" t="n"/>
      <c r="E26" s="47" t="n"/>
      <c r="F26" s="47" t="n"/>
      <c r="G26" s="47" t="n"/>
      <c r="H26" s="47" t="n"/>
      <c r="I26" s="47" t="n"/>
      <c r="J26" s="47" t="n"/>
      <c r="K26" s="47" t="n"/>
      <c r="L26" s="64" t="n"/>
    </row>
    <row r="27" ht="15" customHeight="1" s="6" thickBot="1">
      <c r="A27" s="8" t="n">
        <v>5000</v>
      </c>
      <c r="B27" s="9">
        <f>K39</f>
        <v/>
      </c>
      <c r="D27" s="63" t="n">
        <v>1250</v>
      </c>
      <c r="E27" s="47" t="n">
        <v>1.9476469766608</v>
      </c>
      <c r="F27" s="47" t="n">
        <v>1.95139388514129</v>
      </c>
      <c r="G27" s="47" t="n">
        <v>1.88711280454444</v>
      </c>
      <c r="H27" s="47" t="n">
        <v>1.97787734630719</v>
      </c>
      <c r="I27" s="47" t="n">
        <v>1.93807058008587</v>
      </c>
      <c r="J27" s="47" t="n">
        <v>1.9708238845103</v>
      </c>
      <c r="K27" s="47" t="n">
        <v>1.94548757954165</v>
      </c>
      <c r="L27" s="64" t="n">
        <v>70.14719947673041</v>
      </c>
    </row>
    <row r="28">
      <c r="D28" s="63" t="n"/>
      <c r="E28" s="47" t="n"/>
      <c r="F28" s="47" t="n"/>
      <c r="G28" s="47" t="n"/>
      <c r="H28" s="47" t="n"/>
      <c r="I28" s="47" t="n"/>
      <c r="J28" s="47" t="n"/>
      <c r="K28" s="47" t="n"/>
      <c r="L28" s="64" t="n"/>
    </row>
    <row r="29">
      <c r="D29" s="63" t="n">
        <v>1600</v>
      </c>
      <c r="E29" s="47" t="n">
        <v>1.87134628839271</v>
      </c>
      <c r="F29" s="47" t="n">
        <v>1.9518835907326</v>
      </c>
      <c r="G29" s="47" t="n">
        <v>1.85099576891295</v>
      </c>
      <c r="H29" s="47" t="n">
        <v>1.86981294703464</v>
      </c>
      <c r="I29" s="47" t="n">
        <v>1.91762649329069</v>
      </c>
      <c r="J29" s="47" t="n">
        <v>1.8855601355819</v>
      </c>
      <c r="K29" s="47" t="n">
        <v>1.89120420399092</v>
      </c>
      <c r="L29" s="64" t="n">
        <v>72.1606318171599</v>
      </c>
    </row>
    <row r="30">
      <c r="D30" s="63" t="n"/>
      <c r="E30" s="47" t="n"/>
      <c r="F30" s="47" t="n"/>
      <c r="G30" s="47" t="n"/>
      <c r="H30" s="47" t="n"/>
      <c r="I30" s="47" t="n"/>
      <c r="J30" s="47" t="n"/>
      <c r="K30" s="47" t="n"/>
      <c r="L30" s="64" t="n"/>
    </row>
    <row r="31">
      <c r="D31" s="63" t="n">
        <v>2000</v>
      </c>
      <c r="E31" s="47" t="n">
        <v>1.7616879436944</v>
      </c>
      <c r="F31" s="47" t="n">
        <v>1.81478985788381</v>
      </c>
      <c r="G31" s="47" t="n">
        <v>1.68072993375305</v>
      </c>
      <c r="H31" s="47" t="n">
        <v>1.85393275385152</v>
      </c>
      <c r="I31" s="47" t="n">
        <v>1.76046170485621</v>
      </c>
      <c r="J31" s="47" t="n">
        <v>1.84691536880448</v>
      </c>
      <c r="K31" s="47" t="n">
        <v>1.78641959380725</v>
      </c>
      <c r="L31" s="64" t="n">
        <v>76.3932905010215</v>
      </c>
    </row>
    <row r="32">
      <c r="B32" s="1" t="n"/>
      <c r="D32" s="63" t="n"/>
      <c r="E32" s="47" t="n"/>
      <c r="F32" s="47" t="n"/>
      <c r="G32" s="47" t="n"/>
      <c r="H32" s="47" t="n"/>
      <c r="I32" s="47" t="n"/>
      <c r="J32" s="47" t="n"/>
      <c r="K32" s="47" t="n"/>
      <c r="L32" s="64" t="n"/>
      <c r="M32" s="1" t="n"/>
      <c r="P32" s="1" t="n"/>
      <c r="S32" s="1" t="n"/>
      <c r="V32" s="1" t="n"/>
      <c r="Y32" s="1" t="n"/>
      <c r="AB32" s="1" t="n"/>
      <c r="AE32" s="1" t="n"/>
      <c r="AH32" s="1" t="n"/>
      <c r="AK32" s="1" t="n"/>
      <c r="AN32" s="1" t="n"/>
      <c r="AQ32" s="1" t="n"/>
      <c r="AT32" s="1" t="n"/>
      <c r="AW32" s="1" t="n"/>
      <c r="AZ32" s="1" t="n"/>
      <c r="BC32" s="1" t="n"/>
      <c r="BF32" s="1" t="n"/>
      <c r="BI32" s="1" t="n"/>
      <c r="BL32" s="1" t="n"/>
      <c r="BO32" s="1" t="n"/>
      <c r="BR32" s="1" t="n"/>
      <c r="BU32" s="1" t="n"/>
      <c r="BX32" s="1" t="n"/>
      <c r="CA32" s="1" t="n"/>
      <c r="CD32" s="1" t="n"/>
      <c r="CG32" s="1" t="n"/>
      <c r="CJ32" s="1" t="n"/>
      <c r="CM32" s="1" t="n"/>
      <c r="CP32" s="1" t="n"/>
      <c r="CS32" s="1" t="n"/>
      <c r="CV32" s="1" t="n"/>
    </row>
    <row r="33">
      <c r="D33" s="63" t="n">
        <v>2500</v>
      </c>
      <c r="E33" s="47" t="n">
        <v>1.78047946520501</v>
      </c>
      <c r="F33" s="47" t="n">
        <v>1.78954431687048</v>
      </c>
      <c r="G33" s="47" t="n">
        <v>1.60129587330456</v>
      </c>
      <c r="H33" s="47" t="n">
        <v>1.78560809063433</v>
      </c>
      <c r="I33" s="47" t="n">
        <v>1.67506177747896</v>
      </c>
      <c r="J33" s="47" t="n">
        <v>1.73308078002151</v>
      </c>
      <c r="K33" s="47" t="n">
        <v>1.72751171725247</v>
      </c>
      <c r="L33" s="64" t="n">
        <v>78.9982719594892</v>
      </c>
    </row>
    <row r="34">
      <c r="D34" s="63" t="n"/>
      <c r="E34" s="47" t="n"/>
      <c r="F34" s="47" t="n"/>
      <c r="G34" s="47" t="n"/>
      <c r="H34" s="47" t="n"/>
      <c r="I34" s="47" t="n"/>
      <c r="J34" s="47" t="n"/>
      <c r="K34" s="47" t="n"/>
      <c r="L34" s="64" t="n"/>
    </row>
    <row r="35">
      <c r="D35" s="63" t="n">
        <v>3150</v>
      </c>
      <c r="E35" s="47" t="n">
        <v>1.66340146179316</v>
      </c>
      <c r="F35" s="47" t="n">
        <v>1.62026086118118</v>
      </c>
      <c r="G35" s="47" t="n">
        <v>1.63139685829744</v>
      </c>
      <c r="H35" s="47" t="n">
        <v>1.598400118849</v>
      </c>
      <c r="I35" s="47" t="n">
        <v>1.61354366976003</v>
      </c>
      <c r="J35" s="47" t="n">
        <v>1.62771336201656</v>
      </c>
      <c r="K35" s="47" t="n">
        <v>1.62578605531623</v>
      </c>
      <c r="L35" s="64" t="n">
        <v>83.94117749582379</v>
      </c>
    </row>
    <row r="36">
      <c r="D36" s="63" t="n"/>
      <c r="E36" s="47" t="n"/>
      <c r="F36" s="47" t="n"/>
      <c r="G36" s="47" t="n"/>
      <c r="H36" s="47" t="n"/>
      <c r="I36" s="47" t="n"/>
      <c r="J36" s="47" t="n"/>
      <c r="K36" s="47" t="n"/>
      <c r="L36" s="64" t="n"/>
    </row>
    <row r="37">
      <c r="D37" s="63" t="n">
        <v>4000</v>
      </c>
      <c r="E37" s="47" t="n">
        <v>1.52394591643691</v>
      </c>
      <c r="F37" s="47" t="n">
        <v>1.55699569501389</v>
      </c>
      <c r="G37" s="47" t="n">
        <v>1.47936867728145</v>
      </c>
      <c r="H37" s="47" t="n">
        <v>1.49245183656752</v>
      </c>
      <c r="I37" s="47" t="n">
        <v>1.53979357628628</v>
      </c>
      <c r="J37" s="47" t="n">
        <v>1.50913727229805</v>
      </c>
      <c r="K37" s="47" t="n">
        <v>1.51694882898068</v>
      </c>
      <c r="L37" s="64" t="n">
        <v>89.9636989510298</v>
      </c>
    </row>
    <row r="38">
      <c r="D38" s="63" t="n"/>
      <c r="E38" s="47" t="n"/>
      <c r="F38" s="47" t="n"/>
      <c r="G38" s="47" t="n"/>
      <c r="H38" s="47" t="n"/>
      <c r="I38" s="47" t="n"/>
      <c r="J38" s="47" t="n"/>
      <c r="K38" s="47" t="n"/>
      <c r="L38" s="64" t="n"/>
    </row>
    <row r="39" ht="15" customHeight="1" s="6" thickBot="1">
      <c r="B39" s="1" t="n"/>
      <c r="D39" s="65" t="n">
        <v>5000</v>
      </c>
      <c r="E39" s="66" t="n">
        <v>1.42339347462512</v>
      </c>
      <c r="F39" s="66" t="n">
        <v>1.40143842197284</v>
      </c>
      <c r="G39" s="66" t="n">
        <v>1.42821205789723</v>
      </c>
      <c r="H39" s="66" t="n">
        <v>1.44965434089581</v>
      </c>
      <c r="I39" s="66" t="n">
        <v>1.42004095214892</v>
      </c>
      <c r="J39" s="66" t="n">
        <v>1.42660083702202</v>
      </c>
      <c r="K39" s="66" t="n">
        <v>1.42489001409366</v>
      </c>
      <c r="L39" s="67" t="n">
        <v>95.7759767430931</v>
      </c>
      <c r="M39" s="1" t="n"/>
      <c r="P39" s="1" t="n"/>
      <c r="S39" s="1" t="n"/>
      <c r="V39" s="1" t="n"/>
      <c r="Y39" s="1" t="n"/>
      <c r="AB39" s="1" t="n"/>
      <c r="AE39" s="1" t="n"/>
      <c r="AH39" s="1" t="n"/>
      <c r="AK39" s="1" t="n"/>
      <c r="AN39" s="1" t="n"/>
      <c r="AQ39" s="1" t="n"/>
      <c r="AT39" s="1" t="n"/>
      <c r="AW39" s="1" t="n"/>
      <c r="AZ39" s="1" t="n"/>
      <c r="BC39" s="1" t="n"/>
      <c r="BF39" s="1" t="n"/>
      <c r="BI39" s="1" t="n"/>
      <c r="BL39" s="1" t="n"/>
      <c r="BO39" s="1" t="n"/>
      <c r="BR39" s="1" t="n"/>
      <c r="BU39" s="1" t="n"/>
      <c r="BX39" s="1" t="n"/>
      <c r="CA39" s="1" t="n"/>
      <c r="CD39" s="1" t="n"/>
      <c r="CG39" s="1" t="n"/>
      <c r="CJ39" s="1" t="n"/>
      <c r="CM39" s="1" t="n"/>
      <c r="CP39" s="1" t="n"/>
      <c r="CS39" s="1" t="n"/>
      <c r="CV39" s="1" t="n"/>
    </row>
    <row r="40">
      <c r="B40" s="1" t="n"/>
      <c r="M40" s="1" t="n"/>
      <c r="P40" s="1" t="n"/>
      <c r="S40" s="1" t="n"/>
      <c r="V40" s="1" t="n"/>
      <c r="Y40" s="1" t="n"/>
      <c r="AB40" s="1" t="n"/>
      <c r="AE40" s="1" t="n"/>
      <c r="AH40" s="1" t="n"/>
      <c r="AK40" s="1" t="n"/>
      <c r="AN40" s="1" t="n"/>
      <c r="AQ40" s="1" t="n"/>
      <c r="AT40" s="1" t="n"/>
      <c r="AW40" s="1" t="n"/>
      <c r="AZ40" s="1" t="n"/>
      <c r="BC40" s="1" t="n"/>
      <c r="BF40" s="1" t="n"/>
      <c r="BI40" s="1" t="n"/>
      <c r="BL40" s="1" t="n"/>
      <c r="BO40" s="1" t="n"/>
      <c r="BR40" s="1" t="n"/>
      <c r="BU40" s="1" t="n"/>
      <c r="BX40" s="1" t="n"/>
      <c r="CA40" s="1" t="n"/>
      <c r="CD40" s="1" t="n"/>
      <c r="CG40" s="1" t="n"/>
      <c r="CJ40" s="1" t="n"/>
      <c r="CM40" s="1" t="n"/>
      <c r="CP40" s="1" t="n"/>
      <c r="CS40" s="1" t="n"/>
      <c r="CV40" s="1" t="n"/>
    </row>
    <row r="41" ht="27.6" customHeight="1" s="6">
      <c r="D41" s="71" t="n"/>
      <c r="E41" s="68" t="inlineStr">
        <is>
          <t>% RH</t>
        </is>
      </c>
      <c r="F41" s="68" t="inlineStr">
        <is>
          <t>Temp degC</t>
        </is>
      </c>
      <c r="G41" s="73" t="inlineStr">
        <is>
          <t>Pressure (kPa)</t>
        </is>
      </c>
    </row>
    <row r="42">
      <c r="D42" s="71" t="n"/>
      <c r="E42" s="69" t="n"/>
      <c r="F42" s="69" t="n"/>
      <c r="G42" s="69" t="n"/>
    </row>
    <row r="43">
      <c r="D43" s="71" t="inlineStr">
        <is>
          <t>empty1</t>
        </is>
      </c>
      <c r="E43" s="70" t="n">
        <v>63</v>
      </c>
      <c r="F43" s="70" t="n">
        <v>19.6</v>
      </c>
      <c r="G43" s="70" t="n">
        <v>101</v>
      </c>
    </row>
    <row r="44">
      <c r="D44" s="71" t="n"/>
      <c r="E44" s="71" t="n"/>
      <c r="F44" s="72" t="n"/>
      <c r="G44" s="72" t="n"/>
      <c r="H44" s="159" t="n"/>
    </row>
    <row r="45">
      <c r="F45" s="10" t="n"/>
      <c r="G45" s="10" t="n"/>
      <c r="H45" s="159" t="n"/>
    </row>
    <row r="46">
      <c r="F46" s="10" t="n"/>
      <c r="G46" s="10" t="n"/>
      <c r="H46" s="159" t="n"/>
    </row>
    <row r="47">
      <c r="F47" s="10" t="n"/>
      <c r="G47" s="10" t="n"/>
      <c r="H47" s="159" t="n"/>
    </row>
    <row r="48">
      <c r="F48" s="10" t="n"/>
      <c r="G48" s="10" t="n"/>
      <c r="H48" s="159" t="n"/>
    </row>
    <row r="49">
      <c r="F49" s="10" t="n"/>
      <c r="G49" s="10" t="n"/>
      <c r="H49" s="159" t="n"/>
    </row>
    <row r="50">
      <c r="B50" s="1" t="n"/>
      <c r="D50" s="1" t="n"/>
      <c r="F50" s="10" t="n"/>
      <c r="G50" s="3" t="n"/>
      <c r="H50" s="159" t="n"/>
      <c r="J50" s="1" t="n"/>
      <c r="M50" s="1" t="n"/>
      <c r="P50" s="1" t="n"/>
      <c r="S50" s="1" t="n"/>
      <c r="V50" s="1" t="n"/>
      <c r="Y50" s="1" t="n"/>
      <c r="AB50" s="1" t="n"/>
      <c r="AE50" s="1" t="n"/>
      <c r="AH50" s="1" t="n"/>
      <c r="AK50" s="1" t="n"/>
      <c r="AN50" s="1" t="n"/>
      <c r="AQ50" s="1" t="n"/>
      <c r="AT50" s="1" t="n"/>
      <c r="AW50" s="1" t="n"/>
      <c r="AZ50" s="1" t="n"/>
      <c r="BC50" s="1" t="n"/>
      <c r="BF50" s="1" t="n"/>
      <c r="BI50" s="1" t="n"/>
      <c r="BL50" s="1" t="n"/>
      <c r="BO50" s="1" t="n"/>
      <c r="BR50" s="1" t="n"/>
      <c r="BU50" s="1" t="n"/>
      <c r="BX50" s="1" t="n"/>
      <c r="CA50" s="1" t="n"/>
      <c r="CD50" s="1" t="n"/>
      <c r="CG50" s="1" t="n"/>
      <c r="CJ50" s="1" t="n"/>
      <c r="CM50" s="1" t="n"/>
      <c r="CP50" s="1" t="n"/>
      <c r="CS50" s="1" t="n"/>
      <c r="CV50" s="1" t="n"/>
    </row>
    <row r="51">
      <c r="F51" s="10" t="n"/>
      <c r="G51" s="10" t="n"/>
      <c r="H51" s="159" t="n"/>
    </row>
    <row r="52">
      <c r="F52" s="10" t="n"/>
      <c r="G52" s="10" t="n"/>
      <c r="H52" s="159" t="n"/>
    </row>
    <row r="53">
      <c r="F53" s="10" t="n"/>
      <c r="G53" s="10" t="n"/>
      <c r="H53" s="159" t="n"/>
    </row>
    <row r="54">
      <c r="F54" s="10" t="n"/>
      <c r="G54" s="10" t="n"/>
      <c r="H54" s="159" t="n"/>
    </row>
    <row r="55">
      <c r="F55" s="10" t="n"/>
      <c r="G55" s="10" t="n"/>
      <c r="H55" s="159" t="n"/>
    </row>
    <row r="56">
      <c r="F56" s="10" t="n"/>
      <c r="G56" s="10" t="n"/>
      <c r="H56" s="159" t="n"/>
    </row>
    <row r="57">
      <c r="F57" s="10" t="n"/>
      <c r="G57" s="10" t="n"/>
      <c r="H57" s="159" t="n"/>
    </row>
    <row r="58">
      <c r="F58" s="10" t="n"/>
      <c r="G58" s="10" t="n"/>
      <c r="H58" s="159" t="n"/>
    </row>
    <row r="59">
      <c r="F59" s="10" t="n"/>
      <c r="G59" s="10" t="n"/>
      <c r="H59" s="159" t="n"/>
    </row>
    <row r="60">
      <c r="F60" s="10" t="n"/>
      <c r="G60" s="10" t="n"/>
      <c r="H60" s="159" t="n"/>
    </row>
    <row r="61">
      <c r="F61" s="10" t="n"/>
      <c r="G61" s="10" t="n"/>
      <c r="H61" s="159" t="n"/>
    </row>
    <row r="62">
      <c r="F62" s="10" t="n"/>
      <c r="G62" s="10" t="n"/>
      <c r="H62" s="159" t="n"/>
    </row>
    <row r="63">
      <c r="F63" s="10" t="n"/>
      <c r="G63" s="10" t="n"/>
      <c r="H63" s="159" t="n"/>
    </row>
    <row r="64">
      <c r="F64" s="10" t="n"/>
      <c r="G64" s="10" t="n"/>
      <c r="H64" s="159" t="n"/>
    </row>
    <row r="65">
      <c r="F65" s="10" t="n"/>
      <c r="G65" s="10" t="n"/>
      <c r="H65" s="159" t="n"/>
    </row>
    <row r="66">
      <c r="F66" s="10" t="n"/>
      <c r="G66" s="10" t="n"/>
      <c r="H66" s="159" t="n"/>
    </row>
    <row r="67">
      <c r="F67" s="10" t="n"/>
      <c r="G67" s="10" t="n"/>
      <c r="H67" s="159" t="n"/>
    </row>
    <row r="68">
      <c r="F68" s="10" t="n"/>
      <c r="G68" s="10" t="n"/>
      <c r="H68" s="159" t="n"/>
    </row>
    <row r="69">
      <c r="F69" s="10" t="n"/>
      <c r="G69" s="10" t="n"/>
      <c r="H69" s="159" t="n"/>
    </row>
    <row r="70">
      <c r="F70" s="10" t="n"/>
      <c r="G70" s="10" t="n"/>
      <c r="H70" s="159" t="n"/>
    </row>
    <row r="71">
      <c r="F71" s="10" t="n"/>
      <c r="G71" s="10" t="n"/>
      <c r="H71" s="159" t="n"/>
    </row>
    <row r="72">
      <c r="F72" s="10" t="n"/>
      <c r="G72" s="10" t="n"/>
      <c r="H72" s="159" t="n"/>
    </row>
    <row r="73">
      <c r="F73" s="10" t="n"/>
      <c r="G73" s="10" t="n"/>
      <c r="H73" s="159" t="n"/>
    </row>
    <row r="74">
      <c r="F74" s="10" t="n"/>
      <c r="G74" s="10" t="n"/>
      <c r="H74" s="159" t="n"/>
    </row>
    <row r="75">
      <c r="F75" s="10" t="n"/>
      <c r="G75" s="10" t="n"/>
      <c r="H75" s="159" t="n"/>
    </row>
    <row r="76">
      <c r="F76" s="10" t="n"/>
      <c r="G76" s="10" t="n"/>
      <c r="H76" s="159" t="n"/>
    </row>
    <row r="77">
      <c r="F77" s="10" t="n"/>
      <c r="G77" s="10" t="n"/>
      <c r="H77" s="159" t="n"/>
    </row>
    <row r="78">
      <c r="F78" s="10" t="n"/>
      <c r="G78" s="10" t="n"/>
      <c r="H78" s="159" t="n"/>
    </row>
    <row r="79">
      <c r="F79" s="10" t="n"/>
      <c r="G79" s="10" t="n"/>
      <c r="H79" s="159" t="n"/>
    </row>
    <row r="80">
      <c r="F80" s="10" t="n"/>
      <c r="G80" s="10" t="n"/>
      <c r="H80" s="159" t="n"/>
    </row>
    <row r="81">
      <c r="F81" s="10" t="n"/>
      <c r="G81" s="10" t="n"/>
      <c r="H81" s="159" t="n"/>
    </row>
    <row r="82">
      <c r="F82" s="10" t="n"/>
      <c r="G82" s="10" t="n"/>
      <c r="H82" s="159" t="n"/>
    </row>
    <row r="83">
      <c r="F83" s="10" t="n"/>
      <c r="G83" s="10" t="n"/>
      <c r="H83" s="159" t="n"/>
    </row>
    <row r="84">
      <c r="F84" s="10" t="n"/>
      <c r="G84" s="10" t="n"/>
      <c r="H84" s="159" t="n"/>
    </row>
    <row r="85">
      <c r="C85" s="1" t="n"/>
      <c r="E85" s="1" t="n"/>
      <c r="F85" s="3" t="n"/>
      <c r="G85" s="10" t="n"/>
      <c r="H85" s="159" t="n"/>
      <c r="K85" s="1" t="n"/>
      <c r="N85" s="1" t="n"/>
      <c r="Q85" s="1" t="n"/>
      <c r="T85" s="1" t="n"/>
      <c r="W85" s="1" t="n"/>
      <c r="Z85" s="1" t="n"/>
      <c r="AC85" s="1" t="n"/>
      <c r="AF85" s="1" t="n"/>
      <c r="AI85" s="1" t="n"/>
      <c r="AL85" s="1" t="n"/>
      <c r="AO85" s="1" t="n"/>
      <c r="AR85" s="1" t="n"/>
      <c r="AU85" s="1" t="n"/>
      <c r="AX85" s="1" t="n"/>
      <c r="BA85" s="1" t="n"/>
      <c r="BD85" s="1" t="n"/>
      <c r="BG85" s="1" t="n"/>
      <c r="BJ85" s="1" t="n"/>
      <c r="BM85" s="1" t="n"/>
      <c r="BP85" s="1" t="n"/>
      <c r="BS85" s="1" t="n"/>
      <c r="BV85" s="1" t="n"/>
      <c r="BY85" s="1" t="n"/>
      <c r="CB85" s="1" t="n"/>
      <c r="CE85" s="1" t="n"/>
      <c r="CH85" s="1" t="n"/>
      <c r="CK85" s="1" t="n"/>
      <c r="CN85" s="1" t="n"/>
      <c r="CQ85" s="1" t="n"/>
      <c r="CT85" s="1" t="n"/>
      <c r="CW85" s="1" t="n"/>
    </row>
    <row r="86">
      <c r="B86" s="1" t="n"/>
      <c r="C86" s="1" t="n"/>
      <c r="D86" s="1" t="n"/>
      <c r="E86" s="1" t="n"/>
      <c r="F86" s="3" t="n"/>
      <c r="G86" s="3" t="n"/>
      <c r="H86" s="159" t="n"/>
      <c r="J86" s="1" t="n"/>
      <c r="K86" s="1" t="n"/>
      <c r="M86" s="1" t="n"/>
      <c r="N86" s="1" t="n"/>
      <c r="P86" s="1" t="n"/>
      <c r="Q86" s="1" t="n"/>
      <c r="S86" s="1" t="n"/>
      <c r="T86" s="1" t="n"/>
      <c r="V86" s="1" t="n"/>
      <c r="W86" s="1" t="n"/>
      <c r="Y86" s="1" t="n"/>
      <c r="Z86" s="1" t="n"/>
      <c r="AB86" s="1" t="n"/>
      <c r="AC86" s="1" t="n"/>
      <c r="AE86" s="1" t="n"/>
      <c r="AF86" s="1" t="n"/>
      <c r="AH86" s="1" t="n"/>
      <c r="AI86" s="1" t="n"/>
      <c r="AK86" s="1" t="n"/>
      <c r="AL86" s="1" t="n"/>
      <c r="AN86" s="1" t="n"/>
      <c r="AO86" s="1" t="n"/>
      <c r="AQ86" s="1" t="n"/>
      <c r="AR86" s="1" t="n"/>
      <c r="AT86" s="1" t="n"/>
      <c r="AU86" s="1" t="n"/>
      <c r="AW86" s="1" t="n"/>
      <c r="AX86" s="1" t="n"/>
      <c r="AZ86" s="1" t="n"/>
      <c r="BA86" s="1" t="n"/>
      <c r="BC86" s="1" t="n"/>
      <c r="BD86" s="1" t="n"/>
      <c r="BF86" s="1" t="n"/>
      <c r="BG86" s="1" t="n"/>
      <c r="BI86" s="1" t="n"/>
      <c r="BJ86" s="1" t="n"/>
      <c r="BL86" s="1" t="n"/>
      <c r="BM86" s="1" t="n"/>
      <c r="BO86" s="1" t="n"/>
      <c r="BP86" s="1" t="n"/>
      <c r="BR86" s="1" t="n"/>
      <c r="BS86" s="1" t="n"/>
      <c r="BU86" s="1" t="n"/>
      <c r="BV86" s="1" t="n"/>
      <c r="BX86" s="1" t="n"/>
      <c r="BY86" s="1" t="n"/>
      <c r="CA86" s="1" t="n"/>
      <c r="CB86" s="1" t="n"/>
      <c r="CD86" s="1" t="n"/>
      <c r="CE86" s="1" t="n"/>
      <c r="CG86" s="1" t="n"/>
      <c r="CH86" s="1" t="n"/>
      <c r="CJ86" s="1" t="n"/>
      <c r="CK86" s="1" t="n"/>
      <c r="CM86" s="1" t="n"/>
      <c r="CN86" s="1" t="n"/>
      <c r="CP86" s="1" t="n"/>
      <c r="CQ86" s="1" t="n"/>
      <c r="CS86" s="1" t="n"/>
      <c r="CT86" s="1" t="n"/>
      <c r="CV86" s="1" t="n"/>
      <c r="CW86" s="1" t="n"/>
    </row>
    <row r="87">
      <c r="B87" s="1" t="n"/>
      <c r="C87" s="1" t="n"/>
      <c r="D87" s="1" t="n"/>
      <c r="E87" s="1" t="n"/>
      <c r="F87" s="3" t="n"/>
      <c r="G87" s="3" t="n"/>
      <c r="H87" s="159" t="n"/>
      <c r="J87" s="1" t="n"/>
      <c r="K87" s="1" t="n"/>
      <c r="M87" s="1" t="n"/>
      <c r="N87" s="1" t="n"/>
      <c r="P87" s="1" t="n"/>
      <c r="Q87" s="1" t="n"/>
      <c r="S87" s="1" t="n"/>
      <c r="T87" s="1" t="n"/>
      <c r="V87" s="1" t="n"/>
      <c r="W87" s="1" t="n"/>
      <c r="Y87" s="1" t="n"/>
      <c r="Z87" s="1" t="n"/>
      <c r="AB87" s="1" t="n"/>
      <c r="AC87" s="1" t="n"/>
      <c r="AE87" s="1" t="n"/>
      <c r="AF87" s="1" t="n"/>
      <c r="AH87" s="1" t="n"/>
      <c r="AI87" s="1" t="n"/>
      <c r="AK87" s="1" t="n"/>
      <c r="AL87" s="1" t="n"/>
      <c r="AN87" s="1" t="n"/>
      <c r="AO87" s="1" t="n"/>
      <c r="AQ87" s="1" t="n"/>
      <c r="AR87" s="1" t="n"/>
      <c r="AT87" s="1" t="n"/>
      <c r="AU87" s="1" t="n"/>
      <c r="AW87" s="1" t="n"/>
      <c r="AX87" s="1" t="n"/>
      <c r="AZ87" s="1" t="n"/>
      <c r="BA87" s="1" t="n"/>
      <c r="BC87" s="1" t="n"/>
      <c r="BD87" s="1" t="n"/>
      <c r="BF87" s="1" t="n"/>
      <c r="BG87" s="1" t="n"/>
      <c r="BI87" s="1" t="n"/>
      <c r="BJ87" s="1" t="n"/>
      <c r="BL87" s="1" t="n"/>
      <c r="BM87" s="1" t="n"/>
      <c r="BO87" s="1" t="n"/>
      <c r="BP87" s="1" t="n"/>
      <c r="BR87" s="1" t="n"/>
      <c r="BS87" s="1" t="n"/>
      <c r="BU87" s="1" t="n"/>
      <c r="BV87" s="1" t="n"/>
      <c r="BX87" s="1" t="n"/>
      <c r="BY87" s="1" t="n"/>
      <c r="CA87" s="1" t="n"/>
      <c r="CB87" s="1" t="n"/>
      <c r="CD87" s="1" t="n"/>
      <c r="CE87" s="1" t="n"/>
      <c r="CG87" s="1" t="n"/>
      <c r="CH87" s="1" t="n"/>
      <c r="CJ87" s="1" t="n"/>
      <c r="CK87" s="1" t="n"/>
      <c r="CM87" s="1" t="n"/>
      <c r="CN87" s="1" t="n"/>
      <c r="CP87" s="1" t="n"/>
      <c r="CQ87" s="1" t="n"/>
      <c r="CS87" s="1" t="n"/>
      <c r="CT87" s="1" t="n"/>
      <c r="CV87" s="1" t="n"/>
      <c r="CW87" s="1" t="n"/>
    </row>
    <row r="88">
      <c r="B88" s="1" t="n"/>
      <c r="C88" s="1" t="n"/>
      <c r="D88" s="1" t="n"/>
      <c r="E88" s="1" t="n"/>
      <c r="F88" s="3" t="n"/>
      <c r="G88" s="3" t="n"/>
      <c r="H88" s="159" t="n"/>
      <c r="J88" s="1" t="n"/>
      <c r="K88" s="1" t="n"/>
      <c r="M88" s="1" t="n"/>
      <c r="N88" s="1" t="n"/>
      <c r="P88" s="1" t="n"/>
      <c r="Q88" s="1" t="n"/>
      <c r="S88" s="1" t="n"/>
      <c r="T88" s="1" t="n"/>
      <c r="V88" s="1" t="n"/>
      <c r="W88" s="1" t="n"/>
      <c r="Y88" s="1" t="n"/>
      <c r="Z88" s="1" t="n"/>
      <c r="AB88" s="1" t="n"/>
      <c r="AC88" s="1" t="n"/>
      <c r="AE88" s="1" t="n"/>
      <c r="AF88" s="1" t="n"/>
      <c r="AH88" s="1" t="n"/>
      <c r="AI88" s="1" t="n"/>
      <c r="AK88" s="1" t="n"/>
      <c r="AL88" s="1" t="n"/>
      <c r="AN88" s="1" t="n"/>
      <c r="AO88" s="1" t="n"/>
      <c r="AQ88" s="1" t="n"/>
      <c r="AR88" s="1" t="n"/>
      <c r="AT88" s="1" t="n"/>
      <c r="AU88" s="1" t="n"/>
      <c r="AW88" s="1" t="n"/>
      <c r="AX88" s="1" t="n"/>
      <c r="AZ88" s="1" t="n"/>
      <c r="BA88" s="1" t="n"/>
      <c r="BC88" s="1" t="n"/>
      <c r="BD88" s="1" t="n"/>
      <c r="BF88" s="1" t="n"/>
      <c r="BG88" s="1" t="n"/>
      <c r="BI88" s="1" t="n"/>
      <c r="BJ88" s="1" t="n"/>
      <c r="BL88" s="1" t="n"/>
      <c r="BM88" s="1" t="n"/>
      <c r="BO88" s="1" t="n"/>
      <c r="BP88" s="1" t="n"/>
      <c r="BR88" s="1" t="n"/>
      <c r="BS88" s="1" t="n"/>
      <c r="BU88" s="1" t="n"/>
      <c r="BV88" s="1" t="n"/>
      <c r="BX88" s="1" t="n"/>
      <c r="BY88" s="1" t="n"/>
      <c r="CA88" s="1" t="n"/>
      <c r="CB88" s="1" t="n"/>
      <c r="CD88" s="1" t="n"/>
      <c r="CE88" s="1" t="n"/>
      <c r="CG88" s="1" t="n"/>
      <c r="CH88" s="1" t="n"/>
      <c r="CJ88" s="1" t="n"/>
      <c r="CK88" s="1" t="n"/>
      <c r="CM88" s="1" t="n"/>
      <c r="CN88" s="1" t="n"/>
      <c r="CP88" s="1" t="n"/>
      <c r="CQ88" s="1" t="n"/>
      <c r="CS88" s="1" t="n"/>
      <c r="CT88" s="1" t="n"/>
      <c r="CV88" s="1" t="n"/>
      <c r="CW88" s="1" t="n"/>
    </row>
    <row r="89">
      <c r="B89" s="1" t="n"/>
      <c r="C89" s="1" t="n"/>
      <c r="D89" s="1" t="n"/>
      <c r="E89" s="1" t="n"/>
      <c r="F89" s="3" t="n"/>
      <c r="G89" s="3" t="n"/>
      <c r="H89" s="159" t="n"/>
      <c r="J89" s="1" t="n"/>
      <c r="K89" s="1" t="n"/>
      <c r="M89" s="1" t="n"/>
      <c r="N89" s="1" t="n"/>
      <c r="P89" s="1" t="n"/>
      <c r="Q89" s="1" t="n"/>
      <c r="S89" s="1" t="n"/>
      <c r="T89" s="1" t="n"/>
      <c r="V89" s="1" t="n"/>
      <c r="W89" s="1" t="n"/>
      <c r="Y89" s="1" t="n"/>
      <c r="Z89" s="1" t="n"/>
      <c r="AB89" s="1" t="n"/>
      <c r="AC89" s="1" t="n"/>
      <c r="AE89" s="1" t="n"/>
      <c r="AF89" s="1" t="n"/>
      <c r="AH89" s="1" t="n"/>
      <c r="AI89" s="1" t="n"/>
      <c r="AK89" s="1" t="n"/>
      <c r="AL89" s="1" t="n"/>
      <c r="AN89" s="1" t="n"/>
      <c r="AO89" s="1" t="n"/>
      <c r="AQ89" s="1" t="n"/>
      <c r="AR89" s="1" t="n"/>
      <c r="AT89" s="1" t="n"/>
      <c r="AU89" s="1" t="n"/>
      <c r="AW89" s="1" t="n"/>
      <c r="AX89" s="1" t="n"/>
      <c r="AZ89" s="1" t="n"/>
      <c r="BA89" s="1" t="n"/>
      <c r="BC89" s="1" t="n"/>
      <c r="BD89" s="1" t="n"/>
      <c r="BF89" s="1" t="n"/>
      <c r="BG89" s="1" t="n"/>
      <c r="BI89" s="1" t="n"/>
      <c r="BJ89" s="1" t="n"/>
      <c r="BL89" s="1" t="n"/>
      <c r="BM89" s="1" t="n"/>
      <c r="BO89" s="1" t="n"/>
      <c r="BP89" s="1" t="n"/>
      <c r="BR89" s="1" t="n"/>
      <c r="BS89" s="1" t="n"/>
      <c r="BU89" s="1" t="n"/>
      <c r="BV89" s="1" t="n"/>
      <c r="BX89" s="1" t="n"/>
      <c r="BY89" s="1" t="n"/>
      <c r="CA89" s="1" t="n"/>
      <c r="CB89" s="1" t="n"/>
      <c r="CD89" s="1" t="n"/>
      <c r="CE89" s="1" t="n"/>
      <c r="CG89" s="1" t="n"/>
      <c r="CH89" s="1" t="n"/>
      <c r="CJ89" s="1" t="n"/>
      <c r="CK89" s="1" t="n"/>
      <c r="CM89" s="1" t="n"/>
      <c r="CN89" s="1" t="n"/>
      <c r="CP89" s="1" t="n"/>
      <c r="CQ89" s="1" t="n"/>
      <c r="CS89" s="1" t="n"/>
      <c r="CT89" s="1" t="n"/>
      <c r="CV89" s="1" t="n"/>
      <c r="CW89" s="1" t="n"/>
    </row>
    <row r="90">
      <c r="B90" s="1" t="n"/>
      <c r="C90" s="1" t="n"/>
      <c r="D90" s="1" t="n"/>
      <c r="E90" s="1" t="n"/>
      <c r="F90" s="3" t="n"/>
      <c r="G90" s="3" t="n"/>
      <c r="H90" s="159" t="n"/>
      <c r="J90" s="1" t="n"/>
      <c r="K90" s="1" t="n"/>
      <c r="M90" s="1" t="n"/>
      <c r="N90" s="1" t="n"/>
      <c r="P90" s="1" t="n"/>
      <c r="Q90" s="1" t="n"/>
      <c r="S90" s="1" t="n"/>
      <c r="T90" s="1" t="n"/>
      <c r="V90" s="1" t="n"/>
      <c r="W90" s="1" t="n"/>
      <c r="Y90" s="1" t="n"/>
      <c r="Z90" s="1" t="n"/>
      <c r="AB90" s="1" t="n"/>
      <c r="AC90" s="1" t="n"/>
      <c r="AE90" s="1" t="n"/>
      <c r="AF90" s="1" t="n"/>
      <c r="AH90" s="1" t="n"/>
      <c r="AI90" s="1" t="n"/>
      <c r="AK90" s="1" t="n"/>
      <c r="AL90" s="1" t="n"/>
      <c r="AN90" s="1" t="n"/>
      <c r="AO90" s="1" t="n"/>
      <c r="AQ90" s="1" t="n"/>
      <c r="AR90" s="1" t="n"/>
      <c r="AT90" s="1" t="n"/>
      <c r="AU90" s="1" t="n"/>
      <c r="AW90" s="1" t="n"/>
      <c r="AX90" s="1" t="n"/>
      <c r="AZ90" s="1" t="n"/>
      <c r="BA90" s="1" t="n"/>
      <c r="BC90" s="1" t="n"/>
      <c r="BD90" s="1" t="n"/>
      <c r="BF90" s="1" t="n"/>
      <c r="BG90" s="1" t="n"/>
      <c r="BI90" s="1" t="n"/>
      <c r="BJ90" s="1" t="n"/>
      <c r="BL90" s="1" t="n"/>
      <c r="BM90" s="1" t="n"/>
      <c r="BO90" s="1" t="n"/>
      <c r="BP90" s="1" t="n"/>
      <c r="BR90" s="1" t="n"/>
      <c r="BS90" s="1" t="n"/>
      <c r="BU90" s="1" t="n"/>
      <c r="BV90" s="1" t="n"/>
      <c r="BX90" s="1" t="n"/>
      <c r="BY90" s="1" t="n"/>
      <c r="CA90" s="1" t="n"/>
      <c r="CB90" s="1" t="n"/>
      <c r="CD90" s="1" t="n"/>
      <c r="CE90" s="1" t="n"/>
      <c r="CG90" s="1" t="n"/>
      <c r="CH90" s="1" t="n"/>
      <c r="CJ90" s="1" t="n"/>
      <c r="CK90" s="1" t="n"/>
      <c r="CM90" s="1" t="n"/>
      <c r="CN90" s="1" t="n"/>
      <c r="CP90" s="1" t="n"/>
      <c r="CQ90" s="1" t="n"/>
      <c r="CS90" s="1" t="n"/>
      <c r="CT90" s="1" t="n"/>
      <c r="CV90" s="1" t="n"/>
      <c r="CW90" s="1" t="n"/>
    </row>
    <row r="91">
      <c r="B91" s="1" t="n"/>
      <c r="C91" s="1" t="n"/>
      <c r="D91" s="1" t="n"/>
      <c r="E91" s="1" t="n"/>
      <c r="F91" s="3" t="n"/>
      <c r="G91" s="3" t="n"/>
      <c r="H91" s="159" t="n"/>
      <c r="J91" s="1" t="n"/>
      <c r="K91" s="1" t="n"/>
      <c r="M91" s="1" t="n"/>
      <c r="N91" s="1" t="n"/>
      <c r="P91" s="1" t="n"/>
      <c r="Q91" s="1" t="n"/>
      <c r="S91" s="1" t="n"/>
      <c r="T91" s="1" t="n"/>
      <c r="V91" s="1" t="n"/>
      <c r="W91" s="1" t="n"/>
      <c r="Y91" s="1" t="n"/>
      <c r="Z91" s="1" t="n"/>
      <c r="AB91" s="1" t="n"/>
      <c r="AC91" s="1" t="n"/>
      <c r="AE91" s="1" t="n"/>
      <c r="AF91" s="1" t="n"/>
      <c r="AH91" s="1" t="n"/>
      <c r="AI91" s="1" t="n"/>
      <c r="AK91" s="1" t="n"/>
      <c r="AL91" s="1" t="n"/>
      <c r="AN91" s="1" t="n"/>
      <c r="AO91" s="1" t="n"/>
      <c r="AQ91" s="1" t="n"/>
      <c r="AR91" s="1" t="n"/>
      <c r="AT91" s="1" t="n"/>
      <c r="AU91" s="1" t="n"/>
      <c r="AW91" s="1" t="n"/>
      <c r="AX91" s="1" t="n"/>
      <c r="AZ91" s="1" t="n"/>
      <c r="BA91" s="1" t="n"/>
      <c r="BC91" s="1" t="n"/>
      <c r="BD91" s="1" t="n"/>
      <c r="BF91" s="1" t="n"/>
      <c r="BG91" s="1" t="n"/>
      <c r="BI91" s="1" t="n"/>
      <c r="BJ91" s="1" t="n"/>
      <c r="BL91" s="1" t="n"/>
      <c r="BM91" s="1" t="n"/>
      <c r="BO91" s="1" t="n"/>
      <c r="BP91" s="1" t="n"/>
      <c r="BR91" s="1" t="n"/>
      <c r="BS91" s="1" t="n"/>
      <c r="BU91" s="1" t="n"/>
      <c r="BV91" s="1" t="n"/>
      <c r="BX91" s="1" t="n"/>
      <c r="BY91" s="1" t="n"/>
      <c r="CA91" s="1" t="n"/>
      <c r="CB91" s="1" t="n"/>
      <c r="CD91" s="1" t="n"/>
      <c r="CE91" s="1" t="n"/>
      <c r="CG91" s="1" t="n"/>
      <c r="CH91" s="1" t="n"/>
      <c r="CJ91" s="1" t="n"/>
      <c r="CK91" s="1" t="n"/>
      <c r="CM91" s="1" t="n"/>
      <c r="CN91" s="1" t="n"/>
      <c r="CP91" s="1" t="n"/>
      <c r="CQ91" s="1" t="n"/>
      <c r="CS91" s="1" t="n"/>
      <c r="CT91" s="1" t="n"/>
      <c r="CV91" s="1" t="n"/>
      <c r="CW91" s="1" t="n"/>
    </row>
    <row r="92">
      <c r="B92" s="1" t="n"/>
      <c r="C92" s="1" t="n"/>
      <c r="D92" s="1" t="n"/>
      <c r="E92" s="1" t="n"/>
      <c r="F92" s="3" t="n"/>
      <c r="G92" s="3" t="n"/>
      <c r="H92" s="159" t="n"/>
      <c r="J92" s="1" t="n"/>
      <c r="K92" s="1" t="n"/>
      <c r="M92" s="1" t="n"/>
      <c r="N92" s="1" t="n"/>
      <c r="P92" s="1" t="n"/>
      <c r="Q92" s="1" t="n"/>
      <c r="S92" s="1" t="n"/>
      <c r="T92" s="1" t="n"/>
      <c r="V92" s="1" t="n"/>
      <c r="W92" s="1" t="n"/>
      <c r="Y92" s="1" t="n"/>
      <c r="Z92" s="1" t="n"/>
      <c r="AB92" s="1" t="n"/>
      <c r="AC92" s="1" t="n"/>
      <c r="AE92" s="1" t="n"/>
      <c r="AF92" s="1" t="n"/>
      <c r="AH92" s="1" t="n"/>
      <c r="AI92" s="1" t="n"/>
      <c r="AK92" s="1" t="n"/>
      <c r="AL92" s="1" t="n"/>
      <c r="AN92" s="1" t="n"/>
      <c r="AO92" s="1" t="n"/>
      <c r="AQ92" s="1" t="n"/>
      <c r="AR92" s="1" t="n"/>
      <c r="AT92" s="1" t="n"/>
      <c r="AU92" s="1" t="n"/>
      <c r="AW92" s="1" t="n"/>
      <c r="AX92" s="1" t="n"/>
      <c r="AZ92" s="1" t="n"/>
      <c r="BA92" s="1" t="n"/>
      <c r="BC92" s="1" t="n"/>
      <c r="BD92" s="1" t="n"/>
      <c r="BF92" s="1" t="n"/>
      <c r="BG92" s="1" t="n"/>
      <c r="BI92" s="1" t="n"/>
      <c r="BJ92" s="1" t="n"/>
      <c r="BL92" s="1" t="n"/>
      <c r="BM92" s="1" t="n"/>
      <c r="BO92" s="1" t="n"/>
      <c r="BP92" s="1" t="n"/>
      <c r="BR92" s="1" t="n"/>
      <c r="BS92" s="1" t="n"/>
      <c r="BU92" s="1" t="n"/>
      <c r="BV92" s="1" t="n"/>
      <c r="BX92" s="1" t="n"/>
      <c r="BY92" s="1" t="n"/>
      <c r="CA92" s="1" t="n"/>
      <c r="CB92" s="1" t="n"/>
      <c r="CD92" s="1" t="n"/>
      <c r="CE92" s="1" t="n"/>
      <c r="CG92" s="1" t="n"/>
      <c r="CH92" s="1" t="n"/>
      <c r="CJ92" s="1" t="n"/>
      <c r="CK92" s="1" t="n"/>
      <c r="CM92" s="1" t="n"/>
      <c r="CN92" s="1" t="n"/>
      <c r="CP92" s="1" t="n"/>
      <c r="CQ92" s="1" t="n"/>
      <c r="CS92" s="1" t="n"/>
      <c r="CT92" s="1" t="n"/>
      <c r="CV92" s="1" t="n"/>
      <c r="CW92" s="1" t="n"/>
    </row>
    <row r="93">
      <c r="B93" s="1" t="n"/>
      <c r="C93" s="1" t="n"/>
      <c r="D93" s="1" t="n"/>
      <c r="E93" s="1" t="n"/>
      <c r="F93" s="3" t="n"/>
      <c r="G93" s="3" t="n"/>
      <c r="H93" s="159" t="n"/>
      <c r="J93" s="1" t="n"/>
      <c r="K93" s="1" t="n"/>
      <c r="M93" s="1" t="n"/>
      <c r="N93" s="1" t="n"/>
      <c r="P93" s="1" t="n"/>
      <c r="Q93" s="1" t="n"/>
      <c r="S93" s="1" t="n"/>
      <c r="T93" s="1" t="n"/>
      <c r="V93" s="1" t="n"/>
      <c r="W93" s="1" t="n"/>
      <c r="Y93" s="1" t="n"/>
      <c r="Z93" s="1" t="n"/>
      <c r="AB93" s="1" t="n"/>
      <c r="AC93" s="1" t="n"/>
      <c r="AE93" s="1" t="n"/>
      <c r="AF93" s="1" t="n"/>
      <c r="AH93" s="1" t="n"/>
      <c r="AI93" s="1" t="n"/>
      <c r="AK93" s="1" t="n"/>
      <c r="AL93" s="1" t="n"/>
      <c r="AN93" s="1" t="n"/>
      <c r="AO93" s="1" t="n"/>
      <c r="AQ93" s="1" t="n"/>
      <c r="AR93" s="1" t="n"/>
      <c r="AT93" s="1" t="n"/>
      <c r="AU93" s="1" t="n"/>
      <c r="AW93" s="1" t="n"/>
      <c r="AX93" s="1" t="n"/>
      <c r="AZ93" s="1" t="n"/>
      <c r="BA93" s="1" t="n"/>
      <c r="BC93" s="1" t="n"/>
      <c r="BD93" s="1" t="n"/>
      <c r="BF93" s="1" t="n"/>
      <c r="BG93" s="1" t="n"/>
      <c r="BI93" s="1" t="n"/>
      <c r="BJ93" s="1" t="n"/>
      <c r="BL93" s="1" t="n"/>
      <c r="BM93" s="1" t="n"/>
      <c r="BO93" s="1" t="n"/>
      <c r="BP93" s="1" t="n"/>
      <c r="BR93" s="1" t="n"/>
      <c r="BS93" s="1" t="n"/>
      <c r="BU93" s="1" t="n"/>
      <c r="BV93" s="1" t="n"/>
      <c r="BX93" s="1" t="n"/>
      <c r="BY93" s="1" t="n"/>
      <c r="CA93" s="1" t="n"/>
      <c r="CB93" s="1" t="n"/>
      <c r="CD93" s="1" t="n"/>
      <c r="CE93" s="1" t="n"/>
      <c r="CG93" s="1" t="n"/>
      <c r="CH93" s="1" t="n"/>
      <c r="CJ93" s="1" t="n"/>
      <c r="CK93" s="1" t="n"/>
      <c r="CM93" s="1" t="n"/>
      <c r="CN93" s="1" t="n"/>
      <c r="CP93" s="1" t="n"/>
      <c r="CQ93" s="1" t="n"/>
      <c r="CS93" s="1" t="n"/>
      <c r="CT93" s="1" t="n"/>
      <c r="CV93" s="1" t="n"/>
      <c r="CW93" s="1" t="n"/>
    </row>
    <row r="94">
      <c r="B94" s="1" t="n"/>
      <c r="C94" s="1" t="n"/>
      <c r="D94" s="1" t="n"/>
      <c r="E94" s="1" t="n"/>
      <c r="F94" s="3" t="n"/>
      <c r="G94" s="3" t="n"/>
      <c r="H94" s="159" t="n"/>
      <c r="J94" s="1" t="n"/>
      <c r="K94" s="1" t="n"/>
      <c r="M94" s="1" t="n"/>
      <c r="N94" s="1" t="n"/>
      <c r="P94" s="1" t="n"/>
      <c r="Q94" s="1" t="n"/>
      <c r="S94" s="1" t="n"/>
      <c r="T94" s="1" t="n"/>
      <c r="V94" s="1" t="n"/>
      <c r="W94" s="1" t="n"/>
      <c r="Y94" s="1" t="n"/>
      <c r="Z94" s="1" t="n"/>
      <c r="AB94" s="1" t="n"/>
      <c r="AC94" s="1" t="n"/>
      <c r="AE94" s="1" t="n"/>
      <c r="AF94" s="1" t="n"/>
      <c r="AH94" s="1" t="n"/>
      <c r="AI94" s="1" t="n"/>
      <c r="AK94" s="1" t="n"/>
      <c r="AL94" s="1" t="n"/>
      <c r="AN94" s="1" t="n"/>
      <c r="AO94" s="1" t="n"/>
      <c r="AQ94" s="1" t="n"/>
      <c r="AR94" s="1" t="n"/>
      <c r="AT94" s="1" t="n"/>
      <c r="AU94" s="1" t="n"/>
      <c r="AW94" s="1" t="n"/>
      <c r="AX94" s="1" t="n"/>
      <c r="AZ94" s="1" t="n"/>
      <c r="BA94" s="1" t="n"/>
      <c r="BC94" s="1" t="n"/>
      <c r="BD94" s="1" t="n"/>
      <c r="BF94" s="1" t="n"/>
      <c r="BG94" s="1" t="n"/>
      <c r="BI94" s="1" t="n"/>
      <c r="BJ94" s="1" t="n"/>
      <c r="BL94" s="1" t="n"/>
      <c r="BM94" s="1" t="n"/>
      <c r="BO94" s="1" t="n"/>
      <c r="BP94" s="1" t="n"/>
      <c r="BR94" s="1" t="n"/>
      <c r="BS94" s="1" t="n"/>
      <c r="BU94" s="1" t="n"/>
      <c r="BV94" s="1" t="n"/>
      <c r="BX94" s="1" t="n"/>
      <c r="BY94" s="1" t="n"/>
      <c r="CA94" s="1" t="n"/>
      <c r="CB94" s="1" t="n"/>
      <c r="CD94" s="1" t="n"/>
      <c r="CE94" s="1" t="n"/>
      <c r="CG94" s="1" t="n"/>
      <c r="CH94" s="1" t="n"/>
      <c r="CJ94" s="1" t="n"/>
      <c r="CK94" s="1" t="n"/>
      <c r="CM94" s="1" t="n"/>
      <c r="CN94" s="1" t="n"/>
      <c r="CP94" s="1" t="n"/>
      <c r="CQ94" s="1" t="n"/>
      <c r="CS94" s="1" t="n"/>
      <c r="CT94" s="1" t="n"/>
      <c r="CV94" s="1" t="n"/>
      <c r="CW94" s="1" t="n"/>
    </row>
    <row r="95">
      <c r="B95" s="1" t="n"/>
      <c r="C95" s="1" t="n"/>
      <c r="D95" s="1" t="n"/>
      <c r="E95" s="1" t="n"/>
      <c r="F95" s="3" t="n"/>
      <c r="G95" s="3" t="n"/>
      <c r="H95" s="159" t="n"/>
      <c r="J95" s="1" t="n"/>
      <c r="K95" s="1" t="n"/>
      <c r="M95" s="1" t="n"/>
      <c r="N95" s="1" t="n"/>
      <c r="P95" s="1" t="n"/>
      <c r="Q95" s="1" t="n"/>
      <c r="S95" s="1" t="n"/>
      <c r="T95" s="1" t="n"/>
      <c r="V95" s="1" t="n"/>
      <c r="W95" s="1" t="n"/>
      <c r="Y95" s="1" t="n"/>
      <c r="Z95" s="1" t="n"/>
      <c r="AB95" s="1" t="n"/>
      <c r="AC95" s="1" t="n"/>
      <c r="AE95" s="1" t="n"/>
      <c r="AF95" s="1" t="n"/>
      <c r="AH95" s="1" t="n"/>
      <c r="AI95" s="1" t="n"/>
      <c r="AK95" s="1" t="n"/>
      <c r="AL95" s="1" t="n"/>
      <c r="AN95" s="1" t="n"/>
      <c r="AO95" s="1" t="n"/>
      <c r="AQ95" s="1" t="n"/>
      <c r="AR95" s="1" t="n"/>
      <c r="AT95" s="1" t="n"/>
      <c r="AU95" s="1" t="n"/>
      <c r="AW95" s="1" t="n"/>
      <c r="AX95" s="1" t="n"/>
      <c r="AZ95" s="1" t="n"/>
      <c r="BA95" s="1" t="n"/>
      <c r="BC95" s="1" t="n"/>
      <c r="BD95" s="1" t="n"/>
      <c r="BF95" s="1" t="n"/>
      <c r="BG95" s="1" t="n"/>
      <c r="BI95" s="1" t="n"/>
      <c r="BJ95" s="1" t="n"/>
      <c r="BL95" s="1" t="n"/>
      <c r="BM95" s="1" t="n"/>
      <c r="BO95" s="1" t="n"/>
      <c r="BP95" s="1" t="n"/>
      <c r="BR95" s="1" t="n"/>
      <c r="BS95" s="1" t="n"/>
      <c r="BU95" s="1" t="n"/>
      <c r="BV95" s="1" t="n"/>
      <c r="BX95" s="1" t="n"/>
      <c r="BY95" s="1" t="n"/>
      <c r="CA95" s="1" t="n"/>
      <c r="CB95" s="1" t="n"/>
      <c r="CD95" s="1" t="n"/>
      <c r="CE95" s="1" t="n"/>
      <c r="CG95" s="1" t="n"/>
      <c r="CH95" s="1" t="n"/>
      <c r="CJ95" s="1" t="n"/>
      <c r="CK95" s="1" t="n"/>
      <c r="CM95" s="1" t="n"/>
      <c r="CN95" s="1" t="n"/>
      <c r="CP95" s="1" t="n"/>
      <c r="CQ95" s="1" t="n"/>
      <c r="CS95" s="1" t="n"/>
      <c r="CT95" s="1" t="n"/>
      <c r="CV95" s="1" t="n"/>
      <c r="CW95" s="1" t="n"/>
    </row>
    <row r="96">
      <c r="B96" s="1" t="n"/>
      <c r="C96" s="1" t="n"/>
      <c r="D96" s="1" t="n"/>
      <c r="E96" s="1" t="n"/>
      <c r="F96" s="3" t="n"/>
      <c r="G96" s="3" t="n"/>
      <c r="H96" s="159" t="n"/>
      <c r="J96" s="1" t="n"/>
      <c r="K96" s="1" t="n"/>
      <c r="M96" s="1" t="n"/>
      <c r="N96" s="1" t="n"/>
      <c r="P96" s="1" t="n"/>
      <c r="Q96" s="1" t="n"/>
      <c r="S96" s="1" t="n"/>
      <c r="T96" s="1" t="n"/>
      <c r="V96" s="1" t="n"/>
      <c r="W96" s="1" t="n"/>
      <c r="Y96" s="1" t="n"/>
      <c r="Z96" s="1" t="n"/>
      <c r="AB96" s="1" t="n"/>
      <c r="AC96" s="1" t="n"/>
      <c r="AE96" s="1" t="n"/>
      <c r="AF96" s="1" t="n"/>
      <c r="AH96" s="1" t="n"/>
      <c r="AI96" s="1" t="n"/>
      <c r="AK96" s="1" t="n"/>
      <c r="AL96" s="1" t="n"/>
      <c r="AN96" s="1" t="n"/>
      <c r="AO96" s="1" t="n"/>
      <c r="AQ96" s="1" t="n"/>
      <c r="AR96" s="1" t="n"/>
      <c r="AT96" s="1" t="n"/>
      <c r="AU96" s="1" t="n"/>
      <c r="AW96" s="1" t="n"/>
      <c r="AX96" s="1" t="n"/>
      <c r="AZ96" s="1" t="n"/>
      <c r="BA96" s="1" t="n"/>
      <c r="BC96" s="1" t="n"/>
      <c r="BD96" s="1" t="n"/>
      <c r="BF96" s="1" t="n"/>
      <c r="BG96" s="1" t="n"/>
      <c r="BI96" s="1" t="n"/>
      <c r="BJ96" s="1" t="n"/>
      <c r="BL96" s="1" t="n"/>
      <c r="BM96" s="1" t="n"/>
      <c r="BO96" s="1" t="n"/>
      <c r="BP96" s="1" t="n"/>
      <c r="BR96" s="1" t="n"/>
      <c r="BS96" s="1" t="n"/>
      <c r="BU96" s="1" t="n"/>
      <c r="BV96" s="1" t="n"/>
      <c r="BX96" s="1" t="n"/>
      <c r="BY96" s="1" t="n"/>
      <c r="CA96" s="1" t="n"/>
      <c r="CB96" s="1" t="n"/>
      <c r="CD96" s="1" t="n"/>
      <c r="CE96" s="1" t="n"/>
      <c r="CG96" s="1" t="n"/>
      <c r="CH96" s="1" t="n"/>
      <c r="CJ96" s="1" t="n"/>
      <c r="CK96" s="1" t="n"/>
      <c r="CM96" s="1" t="n"/>
      <c r="CN96" s="1" t="n"/>
      <c r="CP96" s="1" t="n"/>
      <c r="CQ96" s="1" t="n"/>
      <c r="CS96" s="1" t="n"/>
      <c r="CT96" s="1" t="n"/>
      <c r="CV96" s="1" t="n"/>
      <c r="CW96" s="1" t="n"/>
    </row>
    <row r="97">
      <c r="B97" s="1" t="n"/>
      <c r="C97" s="1" t="n"/>
      <c r="D97" s="1" t="n"/>
      <c r="E97" s="1" t="n"/>
      <c r="F97" s="3" t="n"/>
      <c r="G97" s="3" t="n"/>
      <c r="H97" s="159" t="n"/>
      <c r="J97" s="1" t="n"/>
      <c r="K97" s="1" t="n"/>
      <c r="M97" s="1" t="n"/>
      <c r="N97" s="1" t="n"/>
      <c r="P97" s="1" t="n"/>
      <c r="Q97" s="1" t="n"/>
      <c r="S97" s="1" t="n"/>
      <c r="T97" s="1" t="n"/>
      <c r="V97" s="1" t="n"/>
      <c r="W97" s="1" t="n"/>
      <c r="Y97" s="1" t="n"/>
      <c r="Z97" s="1" t="n"/>
      <c r="AB97" s="1" t="n"/>
      <c r="AC97" s="1" t="n"/>
      <c r="AE97" s="1" t="n"/>
      <c r="AF97" s="1" t="n"/>
      <c r="AH97" s="1" t="n"/>
      <c r="AI97" s="1" t="n"/>
      <c r="AK97" s="1" t="n"/>
      <c r="AL97" s="1" t="n"/>
      <c r="AN97" s="1" t="n"/>
      <c r="AO97" s="1" t="n"/>
      <c r="AQ97" s="1" t="n"/>
      <c r="AR97" s="1" t="n"/>
      <c r="AT97" s="1" t="n"/>
      <c r="AU97" s="1" t="n"/>
      <c r="AW97" s="1" t="n"/>
      <c r="AX97" s="1" t="n"/>
      <c r="AZ97" s="1" t="n"/>
      <c r="BA97" s="1" t="n"/>
      <c r="BC97" s="1" t="n"/>
      <c r="BD97" s="1" t="n"/>
      <c r="BF97" s="1" t="n"/>
      <c r="BG97" s="1" t="n"/>
      <c r="BI97" s="1" t="n"/>
      <c r="BJ97" s="1" t="n"/>
      <c r="BL97" s="1" t="n"/>
      <c r="BM97" s="1" t="n"/>
      <c r="BO97" s="1" t="n"/>
      <c r="BP97" s="1" t="n"/>
      <c r="BR97" s="1" t="n"/>
      <c r="BS97" s="1" t="n"/>
      <c r="BU97" s="1" t="n"/>
      <c r="BV97" s="1" t="n"/>
      <c r="BX97" s="1" t="n"/>
      <c r="BY97" s="1" t="n"/>
      <c r="CA97" s="1" t="n"/>
      <c r="CB97" s="1" t="n"/>
      <c r="CD97" s="1" t="n"/>
      <c r="CE97" s="1" t="n"/>
      <c r="CG97" s="1" t="n"/>
      <c r="CH97" s="1" t="n"/>
      <c r="CJ97" s="1" t="n"/>
      <c r="CK97" s="1" t="n"/>
      <c r="CM97" s="1" t="n"/>
      <c r="CN97" s="1" t="n"/>
      <c r="CP97" s="1" t="n"/>
      <c r="CQ97" s="1" t="n"/>
      <c r="CS97" s="1" t="n"/>
      <c r="CT97" s="1" t="n"/>
      <c r="CV97" s="1" t="n"/>
      <c r="CW97" s="1" t="n"/>
    </row>
    <row r="98">
      <c r="B98" s="1" t="n"/>
      <c r="C98" s="1" t="n"/>
      <c r="D98" s="1" t="n"/>
      <c r="E98" s="1" t="n"/>
      <c r="F98" s="3" t="n"/>
      <c r="G98" s="3" t="n"/>
      <c r="H98" s="159" t="n"/>
      <c r="J98" s="1" t="n"/>
      <c r="K98" s="1" t="n"/>
      <c r="M98" s="1" t="n"/>
      <c r="N98" s="1" t="n"/>
      <c r="P98" s="1" t="n"/>
      <c r="Q98" s="1" t="n"/>
      <c r="S98" s="1" t="n"/>
      <c r="T98" s="1" t="n"/>
      <c r="V98" s="1" t="n"/>
      <c r="W98" s="1" t="n"/>
      <c r="Y98" s="1" t="n"/>
      <c r="Z98" s="1" t="n"/>
      <c r="AB98" s="1" t="n"/>
      <c r="AC98" s="1" t="n"/>
      <c r="AE98" s="1" t="n"/>
      <c r="AF98" s="1" t="n"/>
      <c r="AH98" s="1" t="n"/>
      <c r="AI98" s="1" t="n"/>
      <c r="AK98" s="1" t="n"/>
      <c r="AL98" s="1" t="n"/>
      <c r="AN98" s="1" t="n"/>
      <c r="AO98" s="1" t="n"/>
      <c r="AQ98" s="1" t="n"/>
      <c r="AR98" s="1" t="n"/>
      <c r="AT98" s="1" t="n"/>
      <c r="AU98" s="1" t="n"/>
      <c r="AW98" s="1" t="n"/>
      <c r="AX98" s="1" t="n"/>
      <c r="AZ98" s="1" t="n"/>
      <c r="BA98" s="1" t="n"/>
      <c r="BC98" s="1" t="n"/>
      <c r="BD98" s="1" t="n"/>
      <c r="BF98" s="1" t="n"/>
      <c r="BG98" s="1" t="n"/>
      <c r="BI98" s="1" t="n"/>
      <c r="BJ98" s="1" t="n"/>
      <c r="BL98" s="1" t="n"/>
      <c r="BM98" s="1" t="n"/>
      <c r="BO98" s="1" t="n"/>
      <c r="BP98" s="1" t="n"/>
      <c r="BR98" s="1" t="n"/>
      <c r="BS98" s="1" t="n"/>
      <c r="BU98" s="1" t="n"/>
      <c r="BV98" s="1" t="n"/>
      <c r="BX98" s="1" t="n"/>
      <c r="BY98" s="1" t="n"/>
      <c r="CA98" s="1" t="n"/>
      <c r="CB98" s="1" t="n"/>
      <c r="CD98" s="1" t="n"/>
      <c r="CE98" s="1" t="n"/>
      <c r="CG98" s="1" t="n"/>
      <c r="CH98" s="1" t="n"/>
      <c r="CJ98" s="1" t="n"/>
      <c r="CK98" s="1" t="n"/>
      <c r="CM98" s="1" t="n"/>
      <c r="CN98" s="1" t="n"/>
      <c r="CP98" s="1" t="n"/>
      <c r="CQ98" s="1" t="n"/>
      <c r="CS98" s="1" t="n"/>
      <c r="CT98" s="1" t="n"/>
      <c r="CV98" s="1" t="n"/>
      <c r="CW98" s="1" t="n"/>
    </row>
    <row r="99">
      <c r="B99" s="1" t="n"/>
      <c r="C99" s="1" t="n"/>
      <c r="D99" s="1" t="n"/>
      <c r="E99" s="1" t="n"/>
      <c r="F99" s="3" t="n"/>
      <c r="G99" s="3" t="n"/>
      <c r="H99" s="159" t="n"/>
      <c r="J99" s="1" t="n"/>
      <c r="K99" s="1" t="n"/>
      <c r="M99" s="1" t="n"/>
      <c r="N99" s="1" t="n"/>
      <c r="P99" s="1" t="n"/>
      <c r="Q99" s="1" t="n"/>
      <c r="S99" s="1" t="n"/>
      <c r="T99" s="1" t="n"/>
      <c r="V99" s="1" t="n"/>
      <c r="W99" s="1" t="n"/>
      <c r="Y99" s="1" t="n"/>
      <c r="Z99" s="1" t="n"/>
      <c r="AB99" s="1" t="n"/>
      <c r="AC99" s="1" t="n"/>
      <c r="AE99" s="1" t="n"/>
      <c r="AF99" s="1" t="n"/>
      <c r="AH99" s="1" t="n"/>
      <c r="AI99" s="1" t="n"/>
      <c r="AK99" s="1" t="n"/>
      <c r="AL99" s="1" t="n"/>
      <c r="AN99" s="1" t="n"/>
      <c r="AO99" s="1" t="n"/>
      <c r="AQ99" s="1" t="n"/>
      <c r="AR99" s="1" t="n"/>
      <c r="AT99" s="1" t="n"/>
      <c r="AU99" s="1" t="n"/>
      <c r="AW99" s="1" t="n"/>
      <c r="AX99" s="1" t="n"/>
      <c r="AZ99" s="1" t="n"/>
      <c r="BA99" s="1" t="n"/>
      <c r="BC99" s="1" t="n"/>
      <c r="BD99" s="1" t="n"/>
      <c r="BF99" s="1" t="n"/>
      <c r="BG99" s="1" t="n"/>
      <c r="BI99" s="1" t="n"/>
      <c r="BJ99" s="1" t="n"/>
      <c r="BL99" s="1" t="n"/>
      <c r="BM99" s="1" t="n"/>
      <c r="BO99" s="1" t="n"/>
      <c r="BP99" s="1" t="n"/>
      <c r="BR99" s="1" t="n"/>
      <c r="BS99" s="1" t="n"/>
      <c r="BU99" s="1" t="n"/>
      <c r="BV99" s="1" t="n"/>
      <c r="BX99" s="1" t="n"/>
      <c r="BY99" s="1" t="n"/>
      <c r="CA99" s="1" t="n"/>
      <c r="CB99" s="1" t="n"/>
      <c r="CD99" s="1" t="n"/>
      <c r="CE99" s="1" t="n"/>
      <c r="CG99" s="1" t="n"/>
      <c r="CH99" s="1" t="n"/>
      <c r="CJ99" s="1" t="n"/>
      <c r="CK99" s="1" t="n"/>
      <c r="CM99" s="1" t="n"/>
      <c r="CN99" s="1" t="n"/>
      <c r="CP99" s="1" t="n"/>
      <c r="CQ99" s="1" t="n"/>
      <c r="CS99" s="1" t="n"/>
      <c r="CT99" s="1" t="n"/>
      <c r="CV99" s="1" t="n"/>
      <c r="CW99" s="1" t="n"/>
    </row>
    <row r="100">
      <c r="B100" s="1" t="n"/>
      <c r="C100" s="1" t="n"/>
      <c r="D100" s="1" t="n"/>
      <c r="E100" s="1" t="n"/>
      <c r="F100" s="3" t="n"/>
      <c r="G100" s="3" t="n"/>
      <c r="H100" s="159" t="n"/>
      <c r="J100" s="1" t="n"/>
      <c r="K100" s="1" t="n"/>
      <c r="M100" s="1" t="n"/>
      <c r="N100" s="1" t="n"/>
      <c r="P100" s="1" t="n"/>
      <c r="Q100" s="1" t="n"/>
      <c r="S100" s="1" t="n"/>
      <c r="T100" s="1" t="n"/>
      <c r="V100" s="1" t="n"/>
      <c r="W100" s="1" t="n"/>
      <c r="Y100" s="1" t="n"/>
      <c r="Z100" s="1" t="n"/>
      <c r="AB100" s="1" t="n"/>
      <c r="AC100" s="1" t="n"/>
      <c r="AE100" s="1" t="n"/>
      <c r="AF100" s="1" t="n"/>
      <c r="AH100" s="1" t="n"/>
      <c r="AI100" s="1" t="n"/>
      <c r="AK100" s="1" t="n"/>
      <c r="AL100" s="1" t="n"/>
      <c r="AN100" s="1" t="n"/>
      <c r="AO100" s="1" t="n"/>
      <c r="AQ100" s="1" t="n"/>
      <c r="AR100" s="1" t="n"/>
      <c r="AT100" s="1" t="n"/>
      <c r="AU100" s="1" t="n"/>
      <c r="AW100" s="1" t="n"/>
      <c r="AX100" s="1" t="n"/>
      <c r="AZ100" s="1" t="n"/>
      <c r="BA100" s="1" t="n"/>
      <c r="BC100" s="1" t="n"/>
      <c r="BD100" s="1" t="n"/>
      <c r="BF100" s="1" t="n"/>
      <c r="BG100" s="1" t="n"/>
      <c r="BI100" s="1" t="n"/>
      <c r="BJ100" s="1" t="n"/>
      <c r="BL100" s="1" t="n"/>
      <c r="BM100" s="1" t="n"/>
      <c r="BO100" s="1" t="n"/>
      <c r="BP100" s="1" t="n"/>
      <c r="BR100" s="1" t="n"/>
      <c r="BS100" s="1" t="n"/>
      <c r="BU100" s="1" t="n"/>
      <c r="BV100" s="1" t="n"/>
      <c r="BX100" s="1" t="n"/>
      <c r="BY100" s="1" t="n"/>
      <c r="CA100" s="1" t="n"/>
      <c r="CB100" s="1" t="n"/>
      <c r="CD100" s="1" t="n"/>
      <c r="CE100" s="1" t="n"/>
      <c r="CG100" s="1" t="n"/>
      <c r="CH100" s="1" t="n"/>
      <c r="CJ100" s="1" t="n"/>
      <c r="CK100" s="1" t="n"/>
      <c r="CM100" s="1" t="n"/>
      <c r="CN100" s="1" t="n"/>
      <c r="CP100" s="1" t="n"/>
      <c r="CQ100" s="1" t="n"/>
      <c r="CS100" s="1" t="n"/>
      <c r="CT100" s="1" t="n"/>
      <c r="CV100" s="1" t="n"/>
      <c r="CW100" s="1" t="n"/>
    </row>
    <row r="101">
      <c r="B101" s="1" t="n"/>
      <c r="C101" s="1" t="n"/>
      <c r="D101" s="1" t="n"/>
      <c r="E101" s="1" t="n"/>
      <c r="F101" s="3" t="n"/>
      <c r="G101" s="3" t="n"/>
      <c r="H101" s="159" t="n"/>
      <c r="J101" s="1" t="n"/>
      <c r="K101" s="1" t="n"/>
      <c r="M101" s="1" t="n"/>
      <c r="N101" s="1" t="n"/>
      <c r="P101" s="1" t="n"/>
      <c r="Q101" s="1" t="n"/>
      <c r="S101" s="1" t="n"/>
      <c r="T101" s="1" t="n"/>
      <c r="V101" s="1" t="n"/>
      <c r="W101" s="1" t="n"/>
      <c r="Y101" s="1" t="n"/>
      <c r="Z101" s="1" t="n"/>
      <c r="AB101" s="1" t="n"/>
      <c r="AC101" s="1" t="n"/>
      <c r="AE101" s="1" t="n"/>
      <c r="AF101" s="1" t="n"/>
      <c r="AH101" s="1" t="n"/>
      <c r="AI101" s="1" t="n"/>
      <c r="AK101" s="1" t="n"/>
      <c r="AL101" s="1" t="n"/>
      <c r="AN101" s="1" t="n"/>
      <c r="AO101" s="1" t="n"/>
      <c r="AQ101" s="1" t="n"/>
      <c r="AR101" s="1" t="n"/>
      <c r="AT101" s="1" t="n"/>
      <c r="AU101" s="1" t="n"/>
      <c r="AW101" s="1" t="n"/>
      <c r="AX101" s="1" t="n"/>
      <c r="AZ101" s="1" t="n"/>
      <c r="BA101" s="1" t="n"/>
      <c r="BC101" s="1" t="n"/>
      <c r="BD101" s="1" t="n"/>
      <c r="BF101" s="1" t="n"/>
      <c r="BG101" s="1" t="n"/>
      <c r="BI101" s="1" t="n"/>
      <c r="BJ101" s="1" t="n"/>
      <c r="BL101" s="1" t="n"/>
      <c r="BM101" s="1" t="n"/>
      <c r="BO101" s="1" t="n"/>
      <c r="BP101" s="1" t="n"/>
      <c r="BR101" s="1" t="n"/>
      <c r="BS101" s="1" t="n"/>
      <c r="BU101" s="1" t="n"/>
      <c r="BV101" s="1" t="n"/>
      <c r="BX101" s="1" t="n"/>
      <c r="BY101" s="1" t="n"/>
      <c r="CA101" s="1" t="n"/>
      <c r="CB101" s="1" t="n"/>
      <c r="CD101" s="1" t="n"/>
      <c r="CE101" s="1" t="n"/>
      <c r="CG101" s="1" t="n"/>
      <c r="CH101" s="1" t="n"/>
      <c r="CJ101" s="1" t="n"/>
      <c r="CK101" s="1" t="n"/>
      <c r="CM101" s="1" t="n"/>
      <c r="CN101" s="1" t="n"/>
      <c r="CP101" s="1" t="n"/>
      <c r="CQ101" s="1" t="n"/>
      <c r="CS101" s="1" t="n"/>
      <c r="CT101" s="1" t="n"/>
      <c r="CV101" s="1" t="n"/>
      <c r="CW101" s="1" t="n"/>
    </row>
    <row r="102">
      <c r="B102" s="1" t="n"/>
      <c r="C102" s="1" t="n"/>
      <c r="D102" s="1" t="n"/>
      <c r="E102" s="1" t="n"/>
      <c r="F102" s="3" t="n"/>
      <c r="G102" s="3" t="n"/>
      <c r="H102" s="159" t="n"/>
      <c r="J102" s="1" t="n"/>
      <c r="K102" s="1" t="n"/>
      <c r="M102" s="1" t="n"/>
      <c r="N102" s="1" t="n"/>
      <c r="P102" s="1" t="n"/>
      <c r="Q102" s="1" t="n"/>
      <c r="S102" s="1" t="n"/>
      <c r="T102" s="1" t="n"/>
      <c r="V102" s="1" t="n"/>
      <c r="W102" s="1" t="n"/>
      <c r="Y102" s="1" t="n"/>
      <c r="Z102" s="1" t="n"/>
      <c r="AB102" s="1" t="n"/>
      <c r="AC102" s="1" t="n"/>
      <c r="AE102" s="1" t="n"/>
      <c r="AF102" s="1" t="n"/>
      <c r="AH102" s="1" t="n"/>
      <c r="AI102" s="1" t="n"/>
      <c r="AK102" s="1" t="n"/>
      <c r="AL102" s="1" t="n"/>
      <c r="AN102" s="1" t="n"/>
      <c r="AO102" s="1" t="n"/>
      <c r="AQ102" s="1" t="n"/>
      <c r="AR102" s="1" t="n"/>
      <c r="AT102" s="1" t="n"/>
      <c r="AU102" s="1" t="n"/>
      <c r="AW102" s="1" t="n"/>
      <c r="AX102" s="1" t="n"/>
      <c r="AZ102" s="1" t="n"/>
      <c r="BA102" s="1" t="n"/>
      <c r="BC102" s="1" t="n"/>
      <c r="BD102" s="1" t="n"/>
      <c r="BF102" s="1" t="n"/>
      <c r="BG102" s="1" t="n"/>
      <c r="BI102" s="1" t="n"/>
      <c r="BJ102" s="1" t="n"/>
      <c r="BL102" s="1" t="n"/>
      <c r="BM102" s="1" t="n"/>
      <c r="BO102" s="1" t="n"/>
      <c r="BP102" s="1" t="n"/>
      <c r="BR102" s="1" t="n"/>
      <c r="BS102" s="1" t="n"/>
      <c r="BU102" s="1" t="n"/>
      <c r="BV102" s="1" t="n"/>
      <c r="BX102" s="1" t="n"/>
      <c r="BY102" s="1" t="n"/>
      <c r="CA102" s="1" t="n"/>
      <c r="CB102" s="1" t="n"/>
      <c r="CD102" s="1" t="n"/>
      <c r="CE102" s="1" t="n"/>
      <c r="CG102" s="1" t="n"/>
      <c r="CH102" s="1" t="n"/>
      <c r="CJ102" s="1" t="n"/>
      <c r="CK102" s="1" t="n"/>
      <c r="CM102" s="1" t="n"/>
      <c r="CN102" s="1" t="n"/>
      <c r="CP102" s="1" t="n"/>
      <c r="CQ102" s="1" t="n"/>
      <c r="CS102" s="1" t="n"/>
      <c r="CT102" s="1" t="n"/>
      <c r="CV102" s="1" t="n"/>
      <c r="CW102" s="1" t="n"/>
    </row>
    <row r="103">
      <c r="B103" s="1" t="n"/>
      <c r="C103" s="1" t="n"/>
      <c r="D103" s="1" t="n"/>
      <c r="E103" s="1" t="n"/>
      <c r="F103" s="3" t="n"/>
      <c r="G103" s="3" t="n"/>
      <c r="H103" s="159" t="n"/>
      <c r="J103" s="1" t="n"/>
      <c r="K103" s="1" t="n"/>
      <c r="M103" s="1" t="n"/>
      <c r="N103" s="1" t="n"/>
      <c r="P103" s="1" t="n"/>
      <c r="Q103" s="1" t="n"/>
      <c r="S103" s="1" t="n"/>
      <c r="T103" s="1" t="n"/>
      <c r="V103" s="1" t="n"/>
      <c r="W103" s="1" t="n"/>
      <c r="Y103" s="1" t="n"/>
      <c r="Z103" s="1" t="n"/>
      <c r="AB103" s="1" t="n"/>
      <c r="AC103" s="1" t="n"/>
      <c r="AE103" s="1" t="n"/>
      <c r="AF103" s="1" t="n"/>
      <c r="AH103" s="1" t="n"/>
      <c r="AI103" s="1" t="n"/>
      <c r="AK103" s="1" t="n"/>
      <c r="AL103" s="1" t="n"/>
      <c r="AN103" s="1" t="n"/>
      <c r="AO103" s="1" t="n"/>
      <c r="AQ103" s="1" t="n"/>
      <c r="AR103" s="1" t="n"/>
      <c r="AT103" s="1" t="n"/>
      <c r="AU103" s="1" t="n"/>
      <c r="AW103" s="1" t="n"/>
      <c r="AX103" s="1" t="n"/>
      <c r="AZ103" s="1" t="n"/>
      <c r="BA103" s="1" t="n"/>
      <c r="BC103" s="1" t="n"/>
      <c r="BD103" s="1" t="n"/>
      <c r="BF103" s="1" t="n"/>
      <c r="BG103" s="1" t="n"/>
      <c r="BI103" s="1" t="n"/>
      <c r="BJ103" s="1" t="n"/>
      <c r="BL103" s="1" t="n"/>
      <c r="BM103" s="1" t="n"/>
      <c r="BO103" s="1" t="n"/>
      <c r="BP103" s="1" t="n"/>
      <c r="BR103" s="1" t="n"/>
      <c r="BS103" s="1" t="n"/>
      <c r="BU103" s="1" t="n"/>
      <c r="BV103" s="1" t="n"/>
      <c r="BX103" s="1" t="n"/>
      <c r="BY103" s="1" t="n"/>
      <c r="CA103" s="1" t="n"/>
      <c r="CB103" s="1" t="n"/>
      <c r="CD103" s="1" t="n"/>
      <c r="CE103" s="1" t="n"/>
      <c r="CG103" s="1" t="n"/>
      <c r="CH103" s="1" t="n"/>
      <c r="CJ103" s="1" t="n"/>
      <c r="CK103" s="1" t="n"/>
      <c r="CM103" s="1" t="n"/>
      <c r="CN103" s="1" t="n"/>
      <c r="CP103" s="1" t="n"/>
      <c r="CQ103" s="1" t="n"/>
      <c r="CS103" s="1" t="n"/>
      <c r="CT103" s="1" t="n"/>
      <c r="CV103" s="1" t="n"/>
      <c r="CW103" s="1" t="n"/>
    </row>
    <row r="104">
      <c r="B104" s="1" t="n"/>
      <c r="C104" s="1" t="n"/>
      <c r="D104" s="1" t="n"/>
      <c r="E104" s="1" t="n"/>
      <c r="F104" s="3" t="n"/>
      <c r="G104" s="3" t="n"/>
      <c r="H104" s="159" t="n"/>
      <c r="J104" s="1" t="n"/>
      <c r="K104" s="1" t="n"/>
      <c r="M104" s="1" t="n"/>
      <c r="N104" s="1" t="n"/>
      <c r="P104" s="1" t="n"/>
      <c r="Q104" s="1" t="n"/>
      <c r="S104" s="1" t="n"/>
      <c r="T104" s="1" t="n"/>
      <c r="V104" s="1" t="n"/>
      <c r="W104" s="1" t="n"/>
      <c r="Y104" s="1" t="n"/>
      <c r="Z104" s="1" t="n"/>
      <c r="AB104" s="1" t="n"/>
      <c r="AC104" s="1" t="n"/>
      <c r="AE104" s="1" t="n"/>
      <c r="AF104" s="1" t="n"/>
      <c r="AH104" s="1" t="n"/>
      <c r="AI104" s="1" t="n"/>
      <c r="AK104" s="1" t="n"/>
      <c r="AL104" s="1" t="n"/>
      <c r="AN104" s="1" t="n"/>
      <c r="AO104" s="1" t="n"/>
      <c r="AQ104" s="1" t="n"/>
      <c r="AR104" s="1" t="n"/>
      <c r="AT104" s="1" t="n"/>
      <c r="AU104" s="1" t="n"/>
      <c r="AW104" s="1" t="n"/>
      <c r="AX104" s="1" t="n"/>
      <c r="AZ104" s="1" t="n"/>
      <c r="BA104" s="1" t="n"/>
      <c r="BC104" s="1" t="n"/>
      <c r="BD104" s="1" t="n"/>
      <c r="BF104" s="1" t="n"/>
      <c r="BG104" s="1" t="n"/>
      <c r="BI104" s="1" t="n"/>
      <c r="BJ104" s="1" t="n"/>
      <c r="BL104" s="1" t="n"/>
      <c r="BM104" s="1" t="n"/>
      <c r="BO104" s="1" t="n"/>
      <c r="BP104" s="1" t="n"/>
      <c r="BR104" s="1" t="n"/>
      <c r="BS104" s="1" t="n"/>
      <c r="BU104" s="1" t="n"/>
      <c r="BV104" s="1" t="n"/>
      <c r="BX104" s="1" t="n"/>
      <c r="BY104" s="1" t="n"/>
      <c r="CA104" s="1" t="n"/>
      <c r="CB104" s="1" t="n"/>
      <c r="CD104" s="1" t="n"/>
      <c r="CE104" s="1" t="n"/>
      <c r="CG104" s="1" t="n"/>
      <c r="CH104" s="1" t="n"/>
      <c r="CJ104" s="1" t="n"/>
      <c r="CK104" s="1" t="n"/>
      <c r="CM104" s="1" t="n"/>
      <c r="CN104" s="1" t="n"/>
      <c r="CP104" s="1" t="n"/>
      <c r="CQ104" s="1" t="n"/>
      <c r="CS104" s="1" t="n"/>
      <c r="CT104" s="1" t="n"/>
      <c r="CV104" s="1" t="n"/>
      <c r="CW104" s="1" t="n"/>
    </row>
    <row r="105">
      <c r="B105" s="1" t="n"/>
      <c r="C105" s="1" t="n"/>
      <c r="D105" s="1" t="n"/>
      <c r="E105" s="1" t="n"/>
      <c r="F105" s="3" t="n"/>
      <c r="G105" s="3" t="n"/>
      <c r="H105" s="159" t="n"/>
      <c r="J105" s="1" t="n"/>
      <c r="K105" s="1" t="n"/>
      <c r="M105" s="1" t="n"/>
      <c r="N105" s="1" t="n"/>
      <c r="P105" s="1" t="n"/>
      <c r="Q105" s="1" t="n"/>
      <c r="S105" s="1" t="n"/>
      <c r="T105" s="1" t="n"/>
      <c r="V105" s="1" t="n"/>
      <c r="W105" s="1" t="n"/>
      <c r="Y105" s="1" t="n"/>
      <c r="Z105" s="1" t="n"/>
      <c r="AB105" s="1" t="n"/>
      <c r="AC105" s="1" t="n"/>
      <c r="AE105" s="1" t="n"/>
      <c r="AF105" s="1" t="n"/>
      <c r="AH105" s="1" t="n"/>
      <c r="AI105" s="1" t="n"/>
      <c r="AK105" s="1" t="n"/>
      <c r="AL105" s="1" t="n"/>
      <c r="AN105" s="1" t="n"/>
      <c r="AO105" s="1" t="n"/>
      <c r="AQ105" s="1" t="n"/>
      <c r="AR105" s="1" t="n"/>
      <c r="AT105" s="1" t="n"/>
      <c r="AU105" s="1" t="n"/>
      <c r="AW105" s="1" t="n"/>
      <c r="AX105" s="1" t="n"/>
      <c r="AZ105" s="1" t="n"/>
      <c r="BA105" s="1" t="n"/>
      <c r="BC105" s="1" t="n"/>
      <c r="BD105" s="1" t="n"/>
      <c r="BF105" s="1" t="n"/>
      <c r="BG105" s="1" t="n"/>
      <c r="BI105" s="1" t="n"/>
      <c r="BJ105" s="1" t="n"/>
      <c r="BL105" s="1" t="n"/>
      <c r="BM105" s="1" t="n"/>
      <c r="BO105" s="1" t="n"/>
      <c r="BP105" s="1" t="n"/>
      <c r="BR105" s="1" t="n"/>
      <c r="BS105" s="1" t="n"/>
      <c r="BU105" s="1" t="n"/>
      <c r="BV105" s="1" t="n"/>
      <c r="BX105" s="1" t="n"/>
      <c r="BY105" s="1" t="n"/>
      <c r="CA105" s="1" t="n"/>
      <c r="CB105" s="1" t="n"/>
      <c r="CD105" s="1" t="n"/>
      <c r="CE105" s="1" t="n"/>
      <c r="CG105" s="1" t="n"/>
      <c r="CH105" s="1" t="n"/>
      <c r="CJ105" s="1" t="n"/>
      <c r="CK105" s="1" t="n"/>
      <c r="CM105" s="1" t="n"/>
      <c r="CN105" s="1" t="n"/>
      <c r="CP105" s="1" t="n"/>
      <c r="CQ105" s="1" t="n"/>
      <c r="CS105" s="1" t="n"/>
      <c r="CT105" s="1" t="n"/>
      <c r="CV105" s="1" t="n"/>
      <c r="CW105" s="1" t="n"/>
    </row>
    <row r="106">
      <c r="B106" s="1" t="n"/>
      <c r="C106" s="1" t="n"/>
      <c r="D106" s="1" t="n"/>
      <c r="E106" s="1" t="n"/>
      <c r="F106" s="3" t="n"/>
      <c r="G106" s="3" t="n"/>
      <c r="H106" s="159" t="n"/>
      <c r="J106" s="1" t="n"/>
      <c r="K106" s="1" t="n"/>
      <c r="M106" s="1" t="n"/>
      <c r="N106" s="1" t="n"/>
      <c r="P106" s="1" t="n"/>
      <c r="Q106" s="1" t="n"/>
      <c r="S106" s="1" t="n"/>
      <c r="T106" s="1" t="n"/>
      <c r="V106" s="1" t="n"/>
      <c r="W106" s="1" t="n"/>
      <c r="Y106" s="1" t="n"/>
      <c r="Z106" s="1" t="n"/>
      <c r="AB106" s="1" t="n"/>
      <c r="AC106" s="1" t="n"/>
      <c r="AE106" s="1" t="n"/>
      <c r="AF106" s="1" t="n"/>
      <c r="AH106" s="1" t="n"/>
      <c r="AI106" s="1" t="n"/>
      <c r="AK106" s="1" t="n"/>
      <c r="AL106" s="1" t="n"/>
      <c r="AN106" s="1" t="n"/>
      <c r="AO106" s="1" t="n"/>
      <c r="AQ106" s="1" t="n"/>
      <c r="AR106" s="1" t="n"/>
      <c r="AT106" s="1" t="n"/>
      <c r="AU106" s="1" t="n"/>
      <c r="AW106" s="1" t="n"/>
      <c r="AX106" s="1" t="n"/>
      <c r="AZ106" s="1" t="n"/>
      <c r="BA106" s="1" t="n"/>
      <c r="BC106" s="1" t="n"/>
      <c r="BD106" s="1" t="n"/>
      <c r="BF106" s="1" t="n"/>
      <c r="BG106" s="1" t="n"/>
      <c r="BI106" s="1" t="n"/>
      <c r="BJ106" s="1" t="n"/>
      <c r="BL106" s="1" t="n"/>
      <c r="BM106" s="1" t="n"/>
      <c r="BO106" s="1" t="n"/>
      <c r="BP106" s="1" t="n"/>
      <c r="BR106" s="1" t="n"/>
      <c r="BS106" s="1" t="n"/>
      <c r="BU106" s="1" t="n"/>
      <c r="BV106" s="1" t="n"/>
      <c r="BX106" s="1" t="n"/>
      <c r="BY106" s="1" t="n"/>
      <c r="CA106" s="1" t="n"/>
      <c r="CB106" s="1" t="n"/>
      <c r="CD106" s="1" t="n"/>
      <c r="CE106" s="1" t="n"/>
      <c r="CG106" s="1" t="n"/>
      <c r="CH106" s="1" t="n"/>
      <c r="CJ106" s="1" t="n"/>
      <c r="CK106" s="1" t="n"/>
      <c r="CM106" s="1" t="n"/>
      <c r="CN106" s="1" t="n"/>
      <c r="CP106" s="1" t="n"/>
      <c r="CQ106" s="1" t="n"/>
      <c r="CS106" s="1" t="n"/>
      <c r="CT106" s="1" t="n"/>
      <c r="CV106" s="1" t="n"/>
      <c r="CW106" s="1" t="n"/>
    </row>
    <row r="107">
      <c r="B107" s="1" t="n"/>
      <c r="C107" s="1" t="n"/>
      <c r="D107" s="1" t="n"/>
      <c r="E107" s="1" t="n"/>
      <c r="F107" s="3" t="n"/>
      <c r="G107" s="3" t="n"/>
      <c r="H107" s="159" t="n"/>
      <c r="J107" s="1" t="n"/>
      <c r="K107" s="1" t="n"/>
      <c r="M107" s="1" t="n"/>
      <c r="N107" s="1" t="n"/>
      <c r="P107" s="1" t="n"/>
      <c r="Q107" s="1" t="n"/>
      <c r="S107" s="1" t="n"/>
      <c r="T107" s="1" t="n"/>
      <c r="V107" s="1" t="n"/>
      <c r="W107" s="1" t="n"/>
      <c r="Y107" s="1" t="n"/>
      <c r="Z107" s="1" t="n"/>
      <c r="AB107" s="1" t="n"/>
      <c r="AC107" s="1" t="n"/>
      <c r="AE107" s="1" t="n"/>
      <c r="AF107" s="1" t="n"/>
      <c r="AH107" s="1" t="n"/>
      <c r="AI107" s="1" t="n"/>
      <c r="AK107" s="1" t="n"/>
      <c r="AL107" s="1" t="n"/>
      <c r="AN107" s="1" t="n"/>
      <c r="AO107" s="1" t="n"/>
      <c r="AQ107" s="1" t="n"/>
      <c r="AR107" s="1" t="n"/>
      <c r="AT107" s="1" t="n"/>
      <c r="AU107" s="1" t="n"/>
      <c r="AW107" s="1" t="n"/>
      <c r="AX107" s="1" t="n"/>
      <c r="AZ107" s="1" t="n"/>
      <c r="BA107" s="1" t="n"/>
      <c r="BC107" s="1" t="n"/>
      <c r="BD107" s="1" t="n"/>
      <c r="BF107" s="1" t="n"/>
      <c r="BG107" s="1" t="n"/>
      <c r="BI107" s="1" t="n"/>
      <c r="BJ107" s="1" t="n"/>
      <c r="BL107" s="1" t="n"/>
      <c r="BM107" s="1" t="n"/>
      <c r="BO107" s="1" t="n"/>
      <c r="BP107" s="1" t="n"/>
      <c r="BR107" s="1" t="n"/>
      <c r="BS107" s="1" t="n"/>
      <c r="BU107" s="1" t="n"/>
      <c r="BV107" s="1" t="n"/>
      <c r="BX107" s="1" t="n"/>
      <c r="BY107" s="1" t="n"/>
      <c r="CA107" s="1" t="n"/>
      <c r="CB107" s="1" t="n"/>
      <c r="CD107" s="1" t="n"/>
      <c r="CE107" s="1" t="n"/>
      <c r="CG107" s="1" t="n"/>
      <c r="CH107" s="1" t="n"/>
      <c r="CJ107" s="1" t="n"/>
      <c r="CK107" s="1" t="n"/>
      <c r="CM107" s="1" t="n"/>
      <c r="CN107" s="1" t="n"/>
      <c r="CP107" s="1" t="n"/>
      <c r="CQ107" s="1" t="n"/>
      <c r="CS107" s="1" t="n"/>
      <c r="CT107" s="1" t="n"/>
      <c r="CV107" s="1" t="n"/>
      <c r="CW107" s="1" t="n"/>
    </row>
    <row r="108">
      <c r="B108" s="1" t="n"/>
      <c r="C108" s="1" t="n"/>
      <c r="D108" s="1" t="n"/>
      <c r="E108" s="1" t="n"/>
      <c r="F108" s="3" t="n"/>
      <c r="G108" s="3" t="n"/>
      <c r="H108" s="159" t="n"/>
      <c r="J108" s="1" t="n"/>
      <c r="K108" s="1" t="n"/>
      <c r="M108" s="1" t="n"/>
      <c r="N108" s="1" t="n"/>
      <c r="P108" s="1" t="n"/>
      <c r="Q108" s="1" t="n"/>
      <c r="S108" s="1" t="n"/>
      <c r="T108" s="1" t="n"/>
      <c r="V108" s="1" t="n"/>
      <c r="W108" s="1" t="n"/>
      <c r="Y108" s="1" t="n"/>
      <c r="Z108" s="1" t="n"/>
      <c r="AB108" s="1" t="n"/>
      <c r="AC108" s="1" t="n"/>
      <c r="AE108" s="1" t="n"/>
      <c r="AF108" s="1" t="n"/>
      <c r="AH108" s="1" t="n"/>
      <c r="AI108" s="1" t="n"/>
      <c r="AK108" s="1" t="n"/>
      <c r="AL108" s="1" t="n"/>
      <c r="AN108" s="1" t="n"/>
      <c r="AO108" s="1" t="n"/>
      <c r="AQ108" s="1" t="n"/>
      <c r="AR108" s="1" t="n"/>
      <c r="AT108" s="1" t="n"/>
      <c r="AU108" s="1" t="n"/>
      <c r="AW108" s="1" t="n"/>
      <c r="AX108" s="1" t="n"/>
      <c r="AZ108" s="1" t="n"/>
      <c r="BA108" s="1" t="n"/>
      <c r="BC108" s="1" t="n"/>
      <c r="BD108" s="1" t="n"/>
      <c r="BF108" s="1" t="n"/>
      <c r="BG108" s="1" t="n"/>
      <c r="BI108" s="1" t="n"/>
      <c r="BJ108" s="1" t="n"/>
      <c r="BL108" s="1" t="n"/>
      <c r="BM108" s="1" t="n"/>
      <c r="BO108" s="1" t="n"/>
      <c r="BP108" s="1" t="n"/>
      <c r="BR108" s="1" t="n"/>
      <c r="BS108" s="1" t="n"/>
      <c r="BU108" s="1" t="n"/>
      <c r="BV108" s="1" t="n"/>
      <c r="BX108" s="1" t="n"/>
      <c r="BY108" s="1" t="n"/>
      <c r="CA108" s="1" t="n"/>
      <c r="CB108" s="1" t="n"/>
      <c r="CD108" s="1" t="n"/>
      <c r="CE108" s="1" t="n"/>
      <c r="CG108" s="1" t="n"/>
      <c r="CH108" s="1" t="n"/>
      <c r="CJ108" s="1" t="n"/>
      <c r="CK108" s="1" t="n"/>
      <c r="CM108" s="1" t="n"/>
      <c r="CN108" s="1" t="n"/>
      <c r="CP108" s="1" t="n"/>
      <c r="CQ108" s="1" t="n"/>
      <c r="CS108" s="1" t="n"/>
      <c r="CT108" s="1" t="n"/>
      <c r="CV108" s="1" t="n"/>
      <c r="CW108" s="1" t="n"/>
    </row>
    <row r="109">
      <c r="B109" s="1" t="n"/>
      <c r="C109" s="1" t="n"/>
      <c r="D109" s="1" t="n"/>
      <c r="E109" s="1" t="n"/>
      <c r="F109" s="3" t="n"/>
      <c r="G109" s="3" t="n"/>
      <c r="H109" s="159" t="n"/>
      <c r="J109" s="1" t="n"/>
      <c r="K109" s="1" t="n"/>
      <c r="M109" s="1" t="n"/>
      <c r="N109" s="1" t="n"/>
      <c r="P109" s="1" t="n"/>
      <c r="Q109" s="1" t="n"/>
      <c r="S109" s="1" t="n"/>
      <c r="T109" s="1" t="n"/>
      <c r="V109" s="1" t="n"/>
      <c r="W109" s="1" t="n"/>
      <c r="Y109" s="1" t="n"/>
      <c r="Z109" s="1" t="n"/>
      <c r="AB109" s="1" t="n"/>
      <c r="AC109" s="1" t="n"/>
      <c r="AE109" s="1" t="n"/>
      <c r="AF109" s="1" t="n"/>
      <c r="AH109" s="1" t="n"/>
      <c r="AI109" s="1" t="n"/>
      <c r="AK109" s="1" t="n"/>
      <c r="AL109" s="1" t="n"/>
      <c r="AN109" s="1" t="n"/>
      <c r="AO109" s="1" t="n"/>
      <c r="AQ109" s="1" t="n"/>
      <c r="AR109" s="1" t="n"/>
      <c r="AT109" s="1" t="n"/>
      <c r="AU109" s="1" t="n"/>
      <c r="AW109" s="1" t="n"/>
      <c r="AX109" s="1" t="n"/>
      <c r="AZ109" s="1" t="n"/>
      <c r="BA109" s="1" t="n"/>
      <c r="BC109" s="1" t="n"/>
      <c r="BD109" s="1" t="n"/>
      <c r="BF109" s="1" t="n"/>
      <c r="BG109" s="1" t="n"/>
      <c r="BI109" s="1" t="n"/>
      <c r="BJ109" s="1" t="n"/>
      <c r="BL109" s="1" t="n"/>
      <c r="BM109" s="1" t="n"/>
      <c r="BO109" s="1" t="n"/>
      <c r="BP109" s="1" t="n"/>
      <c r="BR109" s="1" t="n"/>
      <c r="BS109" s="1" t="n"/>
      <c r="BU109" s="1" t="n"/>
      <c r="BV109" s="1" t="n"/>
      <c r="BX109" s="1" t="n"/>
      <c r="BY109" s="1" t="n"/>
      <c r="CA109" s="1" t="n"/>
      <c r="CB109" s="1" t="n"/>
      <c r="CD109" s="1" t="n"/>
      <c r="CE109" s="1" t="n"/>
      <c r="CG109" s="1" t="n"/>
      <c r="CH109" s="1" t="n"/>
      <c r="CJ109" s="1" t="n"/>
      <c r="CK109" s="1" t="n"/>
      <c r="CM109" s="1" t="n"/>
      <c r="CN109" s="1" t="n"/>
      <c r="CP109" s="1" t="n"/>
      <c r="CQ109" s="1" t="n"/>
      <c r="CS109" s="1" t="n"/>
      <c r="CT109" s="1" t="n"/>
      <c r="CV109" s="1" t="n"/>
      <c r="CW109" s="1" t="n"/>
    </row>
    <row r="110">
      <c r="B110" s="1" t="n"/>
      <c r="C110" s="1" t="n"/>
      <c r="D110" s="1" t="n"/>
      <c r="E110" s="1" t="n"/>
      <c r="F110" s="10" t="n"/>
      <c r="G110" s="10" t="n"/>
      <c r="H110" s="159" t="n"/>
      <c r="J110" s="1" t="n"/>
      <c r="K110" s="1" t="n"/>
      <c r="M110" s="1" t="n"/>
      <c r="N110" s="1" t="n"/>
      <c r="P110" s="1" t="n"/>
      <c r="Q110" s="1" t="n"/>
      <c r="S110" s="1" t="n"/>
      <c r="T110" s="1" t="n"/>
      <c r="V110" s="1" t="n"/>
      <c r="W110" s="1" t="n"/>
      <c r="Y110" s="1" t="n"/>
      <c r="Z110" s="1" t="n"/>
      <c r="AB110" s="1" t="n"/>
      <c r="AC110" s="1" t="n"/>
      <c r="AE110" s="1" t="n"/>
      <c r="AF110" s="1" t="n"/>
      <c r="AH110" s="1" t="n"/>
      <c r="AI110" s="1" t="n"/>
      <c r="AK110" s="1" t="n"/>
      <c r="AL110" s="1" t="n"/>
      <c r="AN110" s="1" t="n"/>
      <c r="AO110" s="1" t="n"/>
      <c r="AQ110" s="1" t="n"/>
      <c r="AR110" s="1" t="n"/>
      <c r="AT110" s="1" t="n"/>
      <c r="AU110" s="1" t="n"/>
      <c r="AW110" s="1" t="n"/>
      <c r="AX110" s="1" t="n"/>
      <c r="AZ110" s="1" t="n"/>
      <c r="BA110" s="1" t="n"/>
      <c r="BC110" s="1" t="n"/>
      <c r="BD110" s="1" t="n"/>
      <c r="BF110" s="1" t="n"/>
      <c r="BG110" s="1" t="n"/>
      <c r="BI110" s="1" t="n"/>
      <c r="BJ110" s="1" t="n"/>
      <c r="BL110" s="1" t="n"/>
      <c r="BM110" s="1" t="n"/>
      <c r="BO110" s="1" t="n"/>
      <c r="BP110" s="1" t="n"/>
      <c r="BR110" s="1" t="n"/>
      <c r="BS110" s="1" t="n"/>
      <c r="BU110" s="1" t="n"/>
      <c r="BV110" s="1" t="n"/>
      <c r="BX110" s="1" t="n"/>
      <c r="BY110" s="1" t="n"/>
      <c r="CA110" s="1" t="n"/>
      <c r="CB110" s="1" t="n"/>
      <c r="CD110" s="1" t="n"/>
      <c r="CE110" s="1" t="n"/>
      <c r="CG110" s="1" t="n"/>
      <c r="CH110" s="1" t="n"/>
      <c r="CJ110" s="1" t="n"/>
      <c r="CK110" s="1" t="n"/>
      <c r="CM110" s="1" t="n"/>
      <c r="CN110" s="1" t="n"/>
      <c r="CP110" s="1" t="n"/>
      <c r="CQ110" s="1" t="n"/>
      <c r="CS110" s="1" t="n"/>
      <c r="CT110" s="1" t="n"/>
      <c r="CV110" s="1" t="n"/>
      <c r="CW110" s="1" t="n"/>
    </row>
    <row r="111">
      <c r="B111" s="1" t="n"/>
      <c r="C111" s="1" t="n"/>
      <c r="D111" s="1" t="n"/>
      <c r="E111" s="1" t="n"/>
      <c r="F111" s="10" t="n"/>
      <c r="G111" s="10" t="n"/>
      <c r="H111" s="159" t="n"/>
      <c r="J111" s="1" t="n"/>
      <c r="K111" s="1" t="n"/>
      <c r="M111" s="1" t="n"/>
      <c r="N111" s="1" t="n"/>
      <c r="P111" s="1" t="n"/>
      <c r="Q111" s="1" t="n"/>
      <c r="S111" s="1" t="n"/>
      <c r="T111" s="1" t="n"/>
      <c r="V111" s="1" t="n"/>
      <c r="W111" s="1" t="n"/>
      <c r="Y111" s="1" t="n"/>
      <c r="Z111" s="1" t="n"/>
      <c r="AB111" s="1" t="n"/>
      <c r="AC111" s="1" t="n"/>
      <c r="AE111" s="1" t="n"/>
      <c r="AF111" s="1" t="n"/>
      <c r="AH111" s="1" t="n"/>
      <c r="AI111" s="1" t="n"/>
      <c r="AK111" s="1" t="n"/>
      <c r="AL111" s="1" t="n"/>
      <c r="AN111" s="1" t="n"/>
      <c r="AO111" s="1" t="n"/>
      <c r="AQ111" s="1" t="n"/>
      <c r="AR111" s="1" t="n"/>
      <c r="AT111" s="1" t="n"/>
      <c r="AU111" s="1" t="n"/>
      <c r="AW111" s="1" t="n"/>
      <c r="AX111" s="1" t="n"/>
      <c r="AZ111" s="1" t="n"/>
      <c r="BA111" s="1" t="n"/>
      <c r="BC111" s="1" t="n"/>
      <c r="BD111" s="1" t="n"/>
      <c r="BF111" s="1" t="n"/>
      <c r="BG111" s="1" t="n"/>
      <c r="BI111" s="1" t="n"/>
      <c r="BJ111" s="1" t="n"/>
      <c r="BL111" s="1" t="n"/>
      <c r="BM111" s="1" t="n"/>
      <c r="BO111" s="1" t="n"/>
      <c r="BP111" s="1" t="n"/>
      <c r="BR111" s="1" t="n"/>
      <c r="BS111" s="1" t="n"/>
      <c r="BU111" s="1" t="n"/>
      <c r="BV111" s="1" t="n"/>
      <c r="BX111" s="1" t="n"/>
      <c r="BY111" s="1" t="n"/>
      <c r="CA111" s="1" t="n"/>
      <c r="CB111" s="1" t="n"/>
      <c r="CD111" s="1" t="n"/>
      <c r="CE111" s="1" t="n"/>
      <c r="CG111" s="1" t="n"/>
      <c r="CH111" s="1" t="n"/>
      <c r="CJ111" s="1" t="n"/>
      <c r="CK111" s="1" t="n"/>
      <c r="CM111" s="1" t="n"/>
      <c r="CN111" s="1" t="n"/>
      <c r="CP111" s="1" t="n"/>
      <c r="CQ111" s="1" t="n"/>
      <c r="CS111" s="1" t="n"/>
      <c r="CT111" s="1" t="n"/>
      <c r="CV111" s="1" t="n"/>
      <c r="CW111" s="1" t="n"/>
    </row>
    <row r="112">
      <c r="B112" s="1" t="n"/>
      <c r="C112" s="1" t="n"/>
      <c r="D112" s="1" t="n"/>
      <c r="E112" s="1" t="n"/>
      <c r="F112" s="10" t="n"/>
      <c r="G112" s="10" t="n"/>
      <c r="H112" s="159" t="n"/>
      <c r="J112" s="1" t="n"/>
      <c r="K112" s="1" t="n"/>
      <c r="M112" s="1" t="n"/>
      <c r="N112" s="1" t="n"/>
      <c r="P112" s="1" t="n"/>
      <c r="Q112" s="1" t="n"/>
      <c r="S112" s="1" t="n"/>
      <c r="T112" s="1" t="n"/>
      <c r="V112" s="1" t="n"/>
      <c r="W112" s="1" t="n"/>
      <c r="Y112" s="1" t="n"/>
      <c r="Z112" s="1" t="n"/>
      <c r="AB112" s="1" t="n"/>
      <c r="AC112" s="1" t="n"/>
      <c r="AE112" s="1" t="n"/>
      <c r="AF112" s="1" t="n"/>
      <c r="AH112" s="1" t="n"/>
      <c r="AI112" s="1" t="n"/>
      <c r="AK112" s="1" t="n"/>
      <c r="AL112" s="1" t="n"/>
      <c r="AN112" s="1" t="n"/>
      <c r="AO112" s="1" t="n"/>
      <c r="AQ112" s="1" t="n"/>
      <c r="AR112" s="1" t="n"/>
      <c r="AT112" s="1" t="n"/>
      <c r="AU112" s="1" t="n"/>
      <c r="AW112" s="1" t="n"/>
      <c r="AX112" s="1" t="n"/>
      <c r="AZ112" s="1" t="n"/>
      <c r="BA112" s="1" t="n"/>
      <c r="BC112" s="1" t="n"/>
      <c r="BD112" s="1" t="n"/>
      <c r="BF112" s="1" t="n"/>
      <c r="BG112" s="1" t="n"/>
      <c r="BI112" s="1" t="n"/>
      <c r="BJ112" s="1" t="n"/>
      <c r="BL112" s="1" t="n"/>
      <c r="BM112" s="1" t="n"/>
      <c r="BO112" s="1" t="n"/>
      <c r="BP112" s="1" t="n"/>
      <c r="BR112" s="1" t="n"/>
      <c r="BS112" s="1" t="n"/>
      <c r="BU112" s="1" t="n"/>
      <c r="BV112" s="1" t="n"/>
      <c r="BX112" s="1" t="n"/>
      <c r="BY112" s="1" t="n"/>
      <c r="CA112" s="1" t="n"/>
      <c r="CB112" s="1" t="n"/>
      <c r="CD112" s="1" t="n"/>
      <c r="CE112" s="1" t="n"/>
      <c r="CG112" s="1" t="n"/>
      <c r="CH112" s="1" t="n"/>
      <c r="CJ112" s="1" t="n"/>
      <c r="CK112" s="1" t="n"/>
      <c r="CM112" s="1" t="n"/>
      <c r="CN112" s="1" t="n"/>
      <c r="CP112" s="1" t="n"/>
      <c r="CQ112" s="1" t="n"/>
      <c r="CS112" s="1" t="n"/>
      <c r="CT112" s="1" t="n"/>
      <c r="CV112" s="1" t="n"/>
      <c r="CW112" s="1" t="n"/>
    </row>
    <row r="113">
      <c r="F113" s="10" t="n"/>
      <c r="G113" s="10" t="n"/>
      <c r="H113" s="159" t="n"/>
    </row>
    <row r="114">
      <c r="F114" s="10" t="n"/>
      <c r="G114" s="10" t="n"/>
      <c r="H114" s="159" t="n"/>
    </row>
    <row r="115">
      <c r="F115" s="10" t="n"/>
      <c r="G115" s="10" t="n"/>
      <c r="H115" s="159" t="n"/>
    </row>
    <row r="116">
      <c r="F116" s="10" t="n"/>
      <c r="G116" s="10" t="n"/>
      <c r="H116" s="159" t="n"/>
    </row>
    <row r="117">
      <c r="F117" s="10" t="n"/>
      <c r="G117" s="10" t="n"/>
      <c r="H117" s="159" t="n"/>
    </row>
    <row r="118">
      <c r="F118" s="10" t="n"/>
      <c r="G118" s="10" t="n"/>
      <c r="H118" s="159" t="n"/>
    </row>
    <row r="119">
      <c r="F119" s="159" t="n"/>
      <c r="G119" s="159" t="n"/>
      <c r="H119" s="159" t="n"/>
    </row>
    <row r="120">
      <c r="F120" s="159" t="n"/>
      <c r="G120" s="159" t="n"/>
      <c r="H120" s="159" t="n"/>
    </row>
    <row r="121">
      <c r="F121" s="159" t="n"/>
      <c r="G121" s="159" t="n"/>
      <c r="H121" s="159" t="n"/>
    </row>
    <row r="122">
      <c r="F122" s="159" t="n"/>
      <c r="G122" s="159" t="n"/>
      <c r="H122" s="159" t="n"/>
    </row>
    <row r="123">
      <c r="F123" s="159" t="n"/>
      <c r="G123" s="159" t="n"/>
      <c r="H123" s="159" t="n"/>
    </row>
  </sheetData>
  <mergeCells count="2">
    <mergeCell ref="D1:L1"/>
    <mergeCell ref="A8:B8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B1:L34"/>
  <sheetViews>
    <sheetView workbookViewId="0">
      <selection activeCell="C9" sqref="C9"/>
    </sheetView>
  </sheetViews>
  <sheetFormatPr baseColWidth="8" defaultColWidth="9.140625" defaultRowHeight="12.75"/>
  <cols>
    <col width="4.28515625" customWidth="1" style="71" min="1" max="1"/>
    <col width="28.28515625" customWidth="1" style="71" min="2" max="2"/>
    <col width="16.5703125" customWidth="1" style="71" min="3" max="3"/>
    <col width="18.140625" customWidth="1" style="71" min="4" max="4"/>
    <col width="16.28515625" customWidth="1" style="71" min="5" max="5"/>
    <col width="14.5703125" customWidth="1" style="71" min="6" max="6"/>
    <col width="13.42578125" customWidth="1" style="71" min="7" max="7"/>
    <col width="12.7109375" customWidth="1" style="71" min="8" max="8"/>
    <col width="13.140625" customWidth="1" style="71" min="9" max="9"/>
    <col width="11.7109375" customWidth="1" style="71" min="10" max="10"/>
    <col width="15.42578125" customWidth="1" style="71" min="11" max="11"/>
    <col width="7.5703125" customWidth="1" style="71" min="12" max="12"/>
    <col width="9.140625" customWidth="1" style="71" min="13" max="14"/>
    <col width="9.140625" customWidth="1" style="71" min="15" max="16384"/>
  </cols>
  <sheetData>
    <row r="1" ht="14.45" customHeight="1" s="6" thickBot="1">
      <c r="B1" s="19" t="inlineStr">
        <is>
          <t>DO NOT ADJUST ANY OF THESE VALUES</t>
        </is>
      </c>
    </row>
    <row r="2" ht="14.45" customHeight="1" s="6" thickBot="1">
      <c r="C2" s="20" t="inlineStr">
        <is>
          <t>Temp. (degC)</t>
        </is>
      </c>
      <c r="D2" s="21" t="inlineStr">
        <is>
          <t>Rel. Hum.</t>
        </is>
      </c>
      <c r="E2" s="22" t="inlineStr">
        <is>
          <t>Patm (kPa)</t>
        </is>
      </c>
    </row>
    <row r="3" ht="14.45" customHeight="1" s="6" thickBot="1">
      <c r="B3" s="23" t="inlineStr">
        <is>
          <t>Conditions for T1 measurements</t>
        </is>
      </c>
      <c r="C3" s="78">
        <f>'T1 Empty Room'!C43</f>
        <v/>
      </c>
      <c r="D3" s="79">
        <f>'T1 Empty Room'!B43/100</f>
        <v/>
      </c>
      <c r="E3" s="80">
        <f>'T1 Empty Room'!D43</f>
        <v/>
      </c>
    </row>
    <row r="4" ht="14.45" customHeight="1" s="6" thickBot="1">
      <c r="B4" s="25" t="inlineStr">
        <is>
          <t>Conditions for T2 measurements</t>
        </is>
      </c>
      <c r="C4" s="81">
        <f>'T2 With Sample'!F43</f>
        <v/>
      </c>
      <c r="D4" s="82">
        <f>'T2 With Sample'!E43/100</f>
        <v/>
      </c>
      <c r="E4" s="83">
        <f>'T2 With Sample'!G43</f>
        <v/>
      </c>
    </row>
    <row r="5" ht="14.45" customHeight="1" s="6" thickBot="1">
      <c r="B5" s="26" t="n"/>
      <c r="C5" s="27" t="n"/>
      <c r="D5" s="27" t="n"/>
      <c r="E5" s="27" t="n"/>
    </row>
    <row r="6" ht="14.45" customHeight="1" s="6" thickBot="1">
      <c r="B6" s="28" t="inlineStr">
        <is>
          <t>Volume of Room (m3)</t>
        </is>
      </c>
      <c r="C6" s="29" t="n">
        <v>219</v>
      </c>
    </row>
    <row r="7" ht="14.45" customHeight="1" s="6" thickBot="1"/>
    <row r="8" ht="14.45" customHeight="1" s="6" thickBot="1">
      <c r="C8" s="30" t="inlineStr">
        <is>
          <t>Empty Room, T1</t>
        </is>
      </c>
      <c r="D8" s="31" t="inlineStr">
        <is>
          <t>Room with sample, T2</t>
        </is>
      </c>
    </row>
    <row r="9">
      <c r="B9" s="32" t="inlineStr">
        <is>
          <t>Speed of sound (m/s)</t>
        </is>
      </c>
      <c r="C9" s="24">
        <f>331 + 0.6*C3</f>
        <v/>
      </c>
      <c r="D9" s="33">
        <f>331 + 0.6*C4</f>
        <v/>
      </c>
    </row>
    <row r="10">
      <c r="B10" s="34" t="inlineStr">
        <is>
          <t>Molar conc. of water avpor (%)</t>
        </is>
      </c>
      <c r="C10" s="160">
        <f>D3 * 10^( (-6.8346*(273.16/(C3+273.15))^1.261 + 4.6151) ) * (E3/101.352)</f>
        <v/>
      </c>
      <c r="D10" s="161">
        <f>D4* 10^( (-6.8346*(273.16/(C4+273.15))^1.261 + 4.6151) ) * (E4/101.352)</f>
        <v/>
      </c>
    </row>
    <row r="11">
      <c r="B11" s="34" t="inlineStr">
        <is>
          <t>Oxygen relaxation frequency (Hz)</t>
        </is>
      </c>
      <c r="C11" s="35">
        <f>(E3/101.325)*(24 + 4.04*(10^4)*C10*((0.02+C10)/(0.391+C10)))</f>
        <v/>
      </c>
      <c r="D11" s="36">
        <f>(E4/101.325)*(24 + 4.04*(10^4)*D10*((0.02+D10)/(0.391+D10)))</f>
        <v/>
      </c>
    </row>
    <row r="12" ht="14.45" customHeight="1" s="6" thickBot="1">
      <c r="B12" s="37" t="inlineStr">
        <is>
          <t>Nitrogen relaxation frequency (Hz)</t>
        </is>
      </c>
      <c r="C12" s="38">
        <f>(E3/101.325)*((C3+273.15)/293.15)^(-0.5) * (9 + 280*C10*EXP(-4.17*(((C3+273.15)/293.15)^(-1/3) - 1)))</f>
        <v/>
      </c>
      <c r="D12" s="39">
        <f>(E4/101.325)*((C4+273.15)/293.15)^(-0.5) * (9 + 280*D10*EXP(-4.17*(((C4+273.15)/293.15)^(-1/3) - 1)))</f>
        <v/>
      </c>
    </row>
    <row r="13" ht="14.45" customHeight="1" s="6" thickBot="1"/>
    <row r="14" ht="14.45" customHeight="1" s="6" thickBot="1">
      <c r="C14" s="135" t="inlineStr">
        <is>
          <t>Attenuation Factors</t>
        </is>
      </c>
      <c r="D14" s="130" t="n"/>
      <c r="E14" s="136" t="inlineStr">
        <is>
          <t>Power Attenuation Coefficients, m</t>
        </is>
      </c>
      <c r="F14" s="131" t="n"/>
      <c r="G14" s="137" t="inlineStr">
        <is>
          <t>Average Reverberation Times</t>
        </is>
      </c>
      <c r="H14" s="138" t="n"/>
      <c r="I14" s="137" t="inlineStr">
        <is>
          <t>Absorption Areas, A</t>
        </is>
      </c>
      <c r="J14" s="138" t="n"/>
      <c r="K14" s="139" t="inlineStr">
        <is>
          <t>Maximum Absorption Area of Empty Room</t>
        </is>
      </c>
      <c r="L14" s="133" t="inlineStr">
        <is>
          <t>Check</t>
        </is>
      </c>
    </row>
    <row r="15" ht="14.45" customHeight="1" s="6" thickBot="1">
      <c r="B15" s="137" t="inlineStr">
        <is>
          <t>Frequency (Hz)</t>
        </is>
      </c>
      <c r="C15" s="98" t="inlineStr">
        <is>
          <t>Empty Room, T1</t>
        </is>
      </c>
      <c r="D15" s="99" t="inlineStr">
        <is>
          <t>Full Room, T2</t>
        </is>
      </c>
      <c r="E15" s="100" t="inlineStr">
        <is>
          <t>Empty Room, T1</t>
        </is>
      </c>
      <c r="F15" s="101" t="inlineStr">
        <is>
          <t>Full Room, T2</t>
        </is>
      </c>
      <c r="G15" s="100" t="inlineStr">
        <is>
          <t>T1</t>
        </is>
      </c>
      <c r="H15" s="101" t="inlineStr">
        <is>
          <t>T2</t>
        </is>
      </c>
      <c r="I15" s="100" t="inlineStr">
        <is>
          <t>Empty Room, T1</t>
        </is>
      </c>
      <c r="J15" s="101" t="inlineStr">
        <is>
          <t>Full Room, T2</t>
        </is>
      </c>
      <c r="K15" s="134" t="n"/>
      <c r="L15" s="134" t="n"/>
    </row>
    <row r="16">
      <c r="B16" s="40" t="n">
        <v>100</v>
      </c>
      <c r="C16" s="162">
        <f>8.686*(B16^2) * ( (0.0000000000184*(101.325/$E$3)*(($C$3+273.15)/293.15)^(0.5)) + (($C$3+273.15)/293.15)^(-5/2)*(0.01275*(EXP(-2239.1/($C$3+273.15)))*($C$11+((B16^2)/$C$11))^(-1) + 0.1068*(EXP(-3352/($C$3+273.15)))*($C$12+((B16^2)/$C$12))^(-1)))</f>
        <v/>
      </c>
      <c r="D16" s="163">
        <f>8.686*(B16^2) * ( (0.0000000000184*(101.325/$E$4)*(($C$4+273.15)/293.15)^(0.5)) + (($C$4+273.15)/293.15)^(-5/2)*(0.01275*(EXP(-2239.1/($C$4+273.15)))*($D$11+((B16^2)/$D$11))^(-1) + 0.1068*(EXP(-3352/($C$4+273.15)))*($D$12+((B16^2)/$D$12))^(-1)))</f>
        <v/>
      </c>
      <c r="E16" s="164">
        <f>C16/(10*LOG10(EXP(1)))</f>
        <v/>
      </c>
      <c r="F16" s="165">
        <f>D16/(10*LOG10(EXP(1)))</f>
        <v/>
      </c>
      <c r="G16" s="95">
        <f>'T1 Empty Room'!L20</f>
        <v/>
      </c>
      <c r="H16" s="95">
        <f>'T2 With Sample'!B10</f>
        <v/>
      </c>
      <c r="I16" s="41">
        <f>(55.3*$C$6/(C$9*G16))-(4*$C$6*E16)</f>
        <v/>
      </c>
      <c r="J16" s="36">
        <f>(55.3*$C$6/(D$9*H16))-(4*$C$6*F16)</f>
        <v/>
      </c>
      <c r="K16" s="42">
        <f>6.5*($C$6/200)^(2/3)</f>
        <v/>
      </c>
      <c r="L16" s="43">
        <f>IF((K16-I16)&gt;0,1,0)</f>
        <v/>
      </c>
    </row>
    <row r="17">
      <c r="B17" s="40" t="n">
        <v>125</v>
      </c>
      <c r="C17" s="162">
        <f>8.686*(B17^2) * ( (0.0000000000184*(101.325/$E$3)*(($C$3+273.15)/293.15)^(0.5)) + (($C$3+273.15)/293.15)^(-5/2)*(0.01275*(EXP(-2239.1/($C$3+273.15)))*($C$11+((B17^2)/$C$11))^(-1) + 0.1068*(EXP(-3352/($C$3+273.15)))*($C$12+((B17^2)/$C$12))^(-1)))</f>
        <v/>
      </c>
      <c r="D17" s="163">
        <f>8.686*(B17^2) * ( (0.0000000000184*(101.325/$E$4)*(($C$4+273.15)/293.15)^(0.5)) + (($C$4+273.15)/293.15)^(-5/2)*(0.01275*(EXP(-2239.1/($C$4+273.15)))*($D$11+((B17^2)/$D$11))^(-1) + 0.1068*(EXP(-3352/($C$4+273.15)))*($D$12+((B17^2)/$D$12))^(-1)))</f>
        <v/>
      </c>
      <c r="E17" s="164">
        <f>C17/(10*LOG10(EXP(1)))</f>
        <v/>
      </c>
      <c r="F17" s="165">
        <f>D17/(10*LOG10(EXP(1)))</f>
        <v/>
      </c>
      <c r="G17" s="95">
        <f>'T1 Empty Room'!L21</f>
        <v/>
      </c>
      <c r="H17" s="95">
        <f>'T2 With Sample'!B11</f>
        <v/>
      </c>
      <c r="I17" s="41">
        <f>(55.3*$C$6/(C$9*G17))-(4*$C$6*E17)</f>
        <v/>
      </c>
      <c r="J17" s="36">
        <f>(55.3*$C$6/(D$9*H17))-(4*$C$6*F17)</f>
        <v/>
      </c>
      <c r="K17" s="42">
        <f>6.5*($C$6/200)^(2/3)</f>
        <v/>
      </c>
      <c r="L17" s="43">
        <f>IF((K17-I17)&gt;0,1,0)</f>
        <v/>
      </c>
    </row>
    <row r="18">
      <c r="B18" s="40" t="n">
        <v>160</v>
      </c>
      <c r="C18" s="162">
        <f>8.686*(B18^2) * ( (0.0000000000184*(101.325/$E$3)*(($C$3+273.15)/293.15)^(0.5)) + (($C$3+273.15)/293.15)^(-5/2)*(0.01275*(EXP(-2239.1/($C$3+273.15)))*($C$11+((B18^2)/$C$11))^(-1) + 0.1068*(EXP(-3352/($C$3+273.15)))*($C$12+((B18^2)/$C$12))^(-1)))</f>
        <v/>
      </c>
      <c r="D18" s="163">
        <f>8.686*(B18^2) * ( (0.0000000000184*(101.325/$E$4)*(($C$4+273.15)/293.15)^(0.5)) + (($C$4+273.15)/293.15)^(-5/2)*(0.01275*(EXP(-2239.1/($C$4+273.15)))*($D$11+((B18^2)/$D$11))^(-1) + 0.1068*(EXP(-3352/($C$4+273.15)))*($D$12+((B18^2)/$D$12))^(-1)))</f>
        <v/>
      </c>
      <c r="E18" s="164">
        <f>C18/(10*LOG10(EXP(1)))</f>
        <v/>
      </c>
      <c r="F18" s="165">
        <f>D18/(10*LOG10(EXP(1)))</f>
        <v/>
      </c>
      <c r="G18" s="95">
        <f>'T1 Empty Room'!L22</f>
        <v/>
      </c>
      <c r="H18" s="95">
        <f>'T2 With Sample'!B12</f>
        <v/>
      </c>
      <c r="I18" s="41">
        <f>(55.3*$C$6/(C$9*G18))-(4*$C$6*E18)</f>
        <v/>
      </c>
      <c r="J18" s="36">
        <f>(55.3*$C$6/(D$9*H18))-(4*$C$6*F18)</f>
        <v/>
      </c>
      <c r="K18" s="42">
        <f>6.5*($C$6/200)^(2/3)</f>
        <v/>
      </c>
      <c r="L18" s="43">
        <f>IF((K18-I18)&gt;0,1,0)</f>
        <v/>
      </c>
    </row>
    <row r="19">
      <c r="B19" s="40" t="n">
        <v>200</v>
      </c>
      <c r="C19" s="162">
        <f>8.686*(B19^2) * ( (0.0000000000184*(101.325/$E$3)*(($C$3+273.15)/293.15)^(0.5)) + (($C$3+273.15)/293.15)^(-5/2)*(0.01275*(EXP(-2239.1/($C$3+273.15)))*($C$11+((B19^2)/$C$11))^(-1) + 0.1068*(EXP(-3352/($C$3+273.15)))*($C$12+((B19^2)/$C$12))^(-1)))</f>
        <v/>
      </c>
      <c r="D19" s="163">
        <f>8.686*(B19^2) * ( (0.0000000000184*(101.325/$E$4)*(($C$4+273.15)/293.15)^(0.5)) + (($C$4+273.15)/293.15)^(-5/2)*(0.01275*(EXP(-2239.1/($C$4+273.15)))*($D$11+((B19^2)/$D$11))^(-1) + 0.1068*(EXP(-3352/($C$4+273.15)))*($D$12+((B19^2)/$D$12))^(-1)))</f>
        <v/>
      </c>
      <c r="E19" s="164">
        <f>C19/(10*LOG10(EXP(1)))</f>
        <v/>
      </c>
      <c r="F19" s="165">
        <f>D19/(10*LOG10(EXP(1)))</f>
        <v/>
      </c>
      <c r="G19" s="95">
        <f>'T1 Empty Room'!L23</f>
        <v/>
      </c>
      <c r="H19" s="95">
        <f>'T2 With Sample'!B13</f>
        <v/>
      </c>
      <c r="I19" s="41">
        <f>(55.3*$C$6/(C$9*G19))-(4*$C$6*E19)</f>
        <v/>
      </c>
      <c r="J19" s="36">
        <f>(55.3*$C$6/(D$9*H19))-(4*$C$6*F19)</f>
        <v/>
      </c>
      <c r="K19" s="42">
        <f>6.5*($C$6/200)^(2/3)</f>
        <v/>
      </c>
      <c r="L19" s="43">
        <f>IF((K19-I19)&gt;0,1,0)</f>
        <v/>
      </c>
    </row>
    <row r="20">
      <c r="B20" s="40" t="n">
        <v>250</v>
      </c>
      <c r="C20" s="162">
        <f>8.686*(B20^2) * ( (0.0000000000184*(101.325/$E$3)*(($C$3+273.15)/293.15)^(0.5)) + (($C$3+273.15)/293.15)^(-5/2)*(0.01275*(EXP(-2239.1/($C$3+273.15)))*($C$11+((B20^2)/$C$11))^(-1) + 0.1068*(EXP(-3352/($C$3+273.15)))*($C$12+((B20^2)/$C$12))^(-1)))</f>
        <v/>
      </c>
      <c r="D20" s="163">
        <f>8.686*(B20^2) * ( (0.0000000000184*(101.325/$E$4)*(($C$4+273.15)/293.15)^(0.5)) + (($C$4+273.15)/293.15)^(-5/2)*(0.01275*(EXP(-2239.1/($C$4+273.15)))*($D$11+((B20^2)/$D$11))^(-1) + 0.1068*(EXP(-3352/($C$4+273.15)))*($D$12+((B20^2)/$D$12))^(-1)))</f>
        <v/>
      </c>
      <c r="E20" s="164">
        <f>C20/(10*LOG10(EXP(1)))</f>
        <v/>
      </c>
      <c r="F20" s="165">
        <f>D20/(10*LOG10(EXP(1)))</f>
        <v/>
      </c>
      <c r="G20" s="95">
        <f>'T1 Empty Room'!L24</f>
        <v/>
      </c>
      <c r="H20" s="95">
        <f>'T2 With Sample'!B14</f>
        <v/>
      </c>
      <c r="I20" s="41">
        <f>(55.3*$C$6/(C$9*G20))-(4*$C$6*E20)</f>
        <v/>
      </c>
      <c r="J20" s="36">
        <f>(55.3*$C$6/(D$9*H20))-(4*$C$6*F20)</f>
        <v/>
      </c>
      <c r="K20" s="42">
        <f>6.5*($C$6/200)^(2/3)</f>
        <v/>
      </c>
      <c r="L20" s="43">
        <f>IF((K20-I20)&gt;0,1,0)</f>
        <v/>
      </c>
    </row>
    <row r="21">
      <c r="B21" s="40" t="n">
        <v>315</v>
      </c>
      <c r="C21" s="162">
        <f>8.686*(B21^2) * ( (0.0000000000184*(101.325/$E$3)*(($C$3+273.15)/293.15)^(0.5)) + (($C$3+273.15)/293.15)^(-5/2)*(0.01275*(EXP(-2239.1/($C$3+273.15)))*($C$11+((B21^2)/$C$11))^(-1) + 0.1068*(EXP(-3352/($C$3+273.15)))*($C$12+((B21^2)/$C$12))^(-1)))</f>
        <v/>
      </c>
      <c r="D21" s="163">
        <f>8.686*(B21^2) * ( (0.0000000000184*(101.325/$E$4)*(($C$4+273.15)/293.15)^(0.5)) + (($C$4+273.15)/293.15)^(-5/2)*(0.01275*(EXP(-2239.1/($C$4+273.15)))*($D$11+((B21^2)/$D$11))^(-1) + 0.1068*(EXP(-3352/($C$4+273.15)))*($D$12+((B21^2)/$D$12))^(-1)))</f>
        <v/>
      </c>
      <c r="E21" s="164">
        <f>C21/(10*LOG10(EXP(1)))</f>
        <v/>
      </c>
      <c r="F21" s="165">
        <f>D21/(10*LOG10(EXP(1)))</f>
        <v/>
      </c>
      <c r="G21" s="95">
        <f>'T1 Empty Room'!L25</f>
        <v/>
      </c>
      <c r="H21" s="95">
        <f>'T2 With Sample'!B15</f>
        <v/>
      </c>
      <c r="I21" s="41">
        <f>(55.3*$C$6/(C$9*G21))-(4*$C$6*E21)</f>
        <v/>
      </c>
      <c r="J21" s="36">
        <f>(55.3*$C$6/(D$9*H21))-(4*$C$6*F21)</f>
        <v/>
      </c>
      <c r="K21" s="42">
        <f>6.5*($C$6/200)^(2/3)</f>
        <v/>
      </c>
      <c r="L21" s="43">
        <f>IF((K21-I21)&gt;0,1,0)</f>
        <v/>
      </c>
    </row>
    <row r="22">
      <c r="B22" s="40" t="n">
        <v>400</v>
      </c>
      <c r="C22" s="162">
        <f>8.686*(B22^2) * ( (0.0000000000184*(101.325/$E$3)*(($C$3+273.15)/293.15)^(0.5)) + (($C$3+273.15)/293.15)^(-5/2)*(0.01275*(EXP(-2239.1/($C$3+273.15)))*($C$11+((B22^2)/$C$11))^(-1) + 0.1068*(EXP(-3352/($C$3+273.15)))*($C$12+((B22^2)/$C$12))^(-1)))</f>
        <v/>
      </c>
      <c r="D22" s="163">
        <f>8.686*(B22^2) * ( (0.0000000000184*(101.325/$E$4)*(($C$4+273.15)/293.15)^(0.5)) + (($C$4+273.15)/293.15)^(-5/2)*(0.01275*(EXP(-2239.1/($C$4+273.15)))*($D$11+((B22^2)/$D$11))^(-1) + 0.1068*(EXP(-3352/($C$4+273.15)))*($D$12+((B22^2)/$D$12))^(-1)))</f>
        <v/>
      </c>
      <c r="E22" s="164">
        <f>C22/(10*LOG10(EXP(1)))</f>
        <v/>
      </c>
      <c r="F22" s="165">
        <f>D22/(10*LOG10(EXP(1)))</f>
        <v/>
      </c>
      <c r="G22" s="95">
        <f>'T1 Empty Room'!L26</f>
        <v/>
      </c>
      <c r="H22" s="95">
        <f>'T2 With Sample'!B16</f>
        <v/>
      </c>
      <c r="I22" s="41">
        <f>(55.3*$C$6/(C$9*G22))-(4*$C$6*E22)</f>
        <v/>
      </c>
      <c r="J22" s="36">
        <f>(55.3*$C$6/(D$9*H22))-(4*$C$6*F22)</f>
        <v/>
      </c>
      <c r="K22" s="42">
        <f>6.5*($C$6/200)^(2/3)</f>
        <v/>
      </c>
      <c r="L22" s="43">
        <f>IF((K22-I22)&gt;0,1,0)</f>
        <v/>
      </c>
    </row>
    <row r="23">
      <c r="B23" s="40" t="n">
        <v>500</v>
      </c>
      <c r="C23" s="162">
        <f>8.686*(B23^2) * ( (0.0000000000184*(101.325/$E$3)*(($C$3+273.15)/293.15)^(0.5)) + (($C$3+273.15)/293.15)^(-5/2)*(0.01275*(EXP(-2239.1/($C$3+273.15)))*($C$11+((B23^2)/$C$11))^(-1) + 0.1068*(EXP(-3352/($C$3+273.15)))*($C$12+((B23^2)/$C$12))^(-1)))</f>
        <v/>
      </c>
      <c r="D23" s="163">
        <f>8.686*(B23^2) * ( (0.0000000000184*(101.325/$E$4)*(($C$4+273.15)/293.15)^(0.5)) + (($C$4+273.15)/293.15)^(-5/2)*(0.01275*(EXP(-2239.1/($C$4+273.15)))*($D$11+((B23^2)/$D$11))^(-1) + 0.1068*(EXP(-3352/($C$4+273.15)))*($D$12+((B23^2)/$D$12))^(-1)))</f>
        <v/>
      </c>
      <c r="E23" s="164">
        <f>C23/(10*LOG10(EXP(1)))</f>
        <v/>
      </c>
      <c r="F23" s="165">
        <f>D23/(10*LOG10(EXP(1)))</f>
        <v/>
      </c>
      <c r="G23" s="95">
        <f>'T1 Empty Room'!L27</f>
        <v/>
      </c>
      <c r="H23" s="95">
        <f>'T2 With Sample'!B17</f>
        <v/>
      </c>
      <c r="I23" s="41">
        <f>(55.3*$C$6/(C$9*G23))-(4*$C$6*E23)</f>
        <v/>
      </c>
      <c r="J23" s="36">
        <f>(55.3*$C$6/(D$9*H23))-(4*$C$6*F23)</f>
        <v/>
      </c>
      <c r="K23" s="42">
        <f>6.5*($C$6/200)^(2/3)</f>
        <v/>
      </c>
      <c r="L23" s="43">
        <f>IF((K23-I23)&gt;0,1,0)</f>
        <v/>
      </c>
    </row>
    <row r="24">
      <c r="B24" s="40" t="n">
        <v>630</v>
      </c>
      <c r="C24" s="162">
        <f>8.686*(B24^2) * ( (0.0000000000184*(101.325/$E$3)*(($C$3+273.15)/293.15)^(0.5)) + (($C$3+273.15)/293.15)^(-5/2)*(0.01275*(EXP(-2239.1/($C$3+273.15)))*($C$11+((B24^2)/$C$11))^(-1) + 0.1068*(EXP(-3352/($C$3+273.15)))*($C$12+((B24^2)/$C$12))^(-1)))</f>
        <v/>
      </c>
      <c r="D24" s="163">
        <f>8.686*(B24^2) * ( (0.0000000000184*(101.325/$E$4)*(($C$4+273.15)/293.15)^(0.5)) + (($C$4+273.15)/293.15)^(-5/2)*(0.01275*(EXP(-2239.1/($C$4+273.15)))*($D$11+((B24^2)/$D$11))^(-1) + 0.1068*(EXP(-3352/($C$4+273.15)))*($D$12+((B24^2)/$D$12))^(-1)))</f>
        <v/>
      </c>
      <c r="E24" s="164">
        <f>C24/(10*LOG10(EXP(1)))</f>
        <v/>
      </c>
      <c r="F24" s="165">
        <f>D24/(10*LOG10(EXP(1)))</f>
        <v/>
      </c>
      <c r="G24" s="95">
        <f>'T1 Empty Room'!L28</f>
        <v/>
      </c>
      <c r="H24" s="95">
        <f>'T2 With Sample'!B18</f>
        <v/>
      </c>
      <c r="I24" s="41">
        <f>(55.3*$C$6/(C$9*G24))-(4*$C$6*E24)</f>
        <v/>
      </c>
      <c r="J24" s="36">
        <f>(55.3*$C$6/(D$9*H24))-(4*$C$6*F24)</f>
        <v/>
      </c>
      <c r="K24" s="42">
        <f>6.5*($C$6/200)^(2/3)</f>
        <v/>
      </c>
      <c r="L24" s="43">
        <f>IF((K24-I24)&gt;0,1,0)</f>
        <v/>
      </c>
    </row>
    <row r="25">
      <c r="B25" s="40" t="n">
        <v>800</v>
      </c>
      <c r="C25" s="162">
        <f>8.686*(B25^2) * ( (0.0000000000184*(101.325/$E$3)*(($C$3+273.15)/293.15)^(0.5)) + (($C$3+273.15)/293.15)^(-5/2)*(0.01275*(EXP(-2239.1/($C$3+273.15)))*($C$11+((B25^2)/$C$11))^(-1) + 0.1068*(EXP(-3352/($C$3+273.15)))*($C$12+((B25^2)/$C$12))^(-1)))</f>
        <v/>
      </c>
      <c r="D25" s="163">
        <f>8.686*(B25^2) * ( (0.0000000000184*(101.325/$E$4)*(($C$4+273.15)/293.15)^(0.5)) + (($C$4+273.15)/293.15)^(-5/2)*(0.01275*(EXP(-2239.1/($C$4+273.15)))*($D$11+((B25^2)/$D$11))^(-1) + 0.1068*(EXP(-3352/($C$4+273.15)))*($D$12+((B25^2)/$D$12))^(-1)))</f>
        <v/>
      </c>
      <c r="E25" s="164">
        <f>C25/(10*LOG10(EXP(1)))</f>
        <v/>
      </c>
      <c r="F25" s="165">
        <f>D25/(10*LOG10(EXP(1)))</f>
        <v/>
      </c>
      <c r="G25" s="95">
        <f>'T1 Empty Room'!L29</f>
        <v/>
      </c>
      <c r="H25" s="95">
        <f>'T2 With Sample'!B19</f>
        <v/>
      </c>
      <c r="I25" s="41">
        <f>(55.3*$C$6/(C$9*G25))-(4*$C$6*E25)</f>
        <v/>
      </c>
      <c r="J25" s="36">
        <f>(55.3*$C$6/(D$9*H25))-(4*$C$6*F25)</f>
        <v/>
      </c>
      <c r="K25" s="42">
        <f>6.5*($C$6/200)^(2/3)</f>
        <v/>
      </c>
      <c r="L25" s="43">
        <f>IF((K25-I25)&gt;0,1,0)</f>
        <v/>
      </c>
    </row>
    <row r="26">
      <c r="B26" s="40" t="n">
        <v>1000</v>
      </c>
      <c r="C26" s="162">
        <f>8.686*(B26^2) * ( (0.0000000000184*(101.325/$E$3)*(($C$3+273.15)/293.15)^(0.5)) + (($C$3+273.15)/293.15)^(-5/2)*(0.01275*(EXP(-2239.1/($C$3+273.15)))*($C$11+((B26^2)/$C$11))^(-1) + 0.1068*(EXP(-3352/($C$3+273.15)))*($C$12+((B26^2)/$C$12))^(-1)))</f>
        <v/>
      </c>
      <c r="D26" s="163">
        <f>8.686*(B26^2) * ( (0.0000000000184*(101.325/$E$4)*(($C$4+273.15)/293.15)^(0.5)) + (($C$4+273.15)/293.15)^(-5/2)*(0.01275*(EXP(-2239.1/($C$4+273.15)))*($D$11+((B26^2)/$D$11))^(-1) + 0.1068*(EXP(-3352/($C$4+273.15)))*($D$12+((B26^2)/$D$12))^(-1)))</f>
        <v/>
      </c>
      <c r="E26" s="164">
        <f>C26/(10*LOG10(EXP(1)))</f>
        <v/>
      </c>
      <c r="F26" s="165">
        <f>D26/(10*LOG10(EXP(1)))</f>
        <v/>
      </c>
      <c r="G26" s="95">
        <f>'T1 Empty Room'!L30</f>
        <v/>
      </c>
      <c r="H26" s="95">
        <f>'T2 With Sample'!B20</f>
        <v/>
      </c>
      <c r="I26" s="41">
        <f>(55.3*$C$6/(C$9*G26))-(4*$C$6*E26)</f>
        <v/>
      </c>
      <c r="J26" s="36">
        <f>(55.3*$C$6/(D$9*H26))-(4*$C$6*F26)</f>
        <v/>
      </c>
      <c r="K26" s="42">
        <f>7*($C$6/200)^(2/3)</f>
        <v/>
      </c>
      <c r="L26" s="43">
        <f>IF((K26-I26)&gt;0,1,0)</f>
        <v/>
      </c>
    </row>
    <row r="27">
      <c r="B27" s="40" t="n">
        <v>1250</v>
      </c>
      <c r="C27" s="162">
        <f>8.686*(B27^2) * ( (0.0000000000184*(101.325/$E$3)*(($C$3+273.15)/293.15)^(0.5)) + (($C$3+273.15)/293.15)^(-5/2)*(0.01275*(EXP(-2239.1/($C$3+273.15)))*($C$11+((B27^2)/$C$11))^(-1) + 0.1068*(EXP(-3352/($C$3+273.15)))*($C$12+((B27^2)/$C$12))^(-1)))</f>
        <v/>
      </c>
      <c r="D27" s="163">
        <f>8.686*(B27^2) * ( (0.0000000000184*(101.325/$E$4)*(($C$4+273.15)/293.15)^(0.5)) + (($C$4+273.15)/293.15)^(-5/2)*(0.01275*(EXP(-2239.1/($C$4+273.15)))*($D$11+((B27^2)/$D$11))^(-1) + 0.1068*(EXP(-3352/($C$4+273.15)))*($D$12+((B27^2)/$D$12))^(-1)))</f>
        <v/>
      </c>
      <c r="E27" s="164">
        <f>C27/(10*LOG10(EXP(1)))</f>
        <v/>
      </c>
      <c r="F27" s="165">
        <f>D27/(10*LOG10(EXP(1)))</f>
        <v/>
      </c>
      <c r="G27" s="95">
        <f>'T1 Empty Room'!L31</f>
        <v/>
      </c>
      <c r="H27" s="95">
        <f>'T2 With Sample'!B21</f>
        <v/>
      </c>
      <c r="I27" s="41">
        <f>(55.3*$C$6/(C$9*G27))-(4*$C$6*E27)</f>
        <v/>
      </c>
      <c r="J27" s="36">
        <f>(55.3*$C$6/(D$9*H27))-(4*$C$6*F27)</f>
        <v/>
      </c>
      <c r="K27" s="42">
        <f>7.5*($C$6/200)^(2/3)</f>
        <v/>
      </c>
      <c r="L27" s="43">
        <f>IF((K27-I27)&gt;0,1,0)</f>
        <v/>
      </c>
    </row>
    <row r="28">
      <c r="B28" s="40" t="n">
        <v>1600</v>
      </c>
      <c r="C28" s="162">
        <f>8.686*(B28^2) * ( (0.0000000000184*(101.325/$E$3)*(($C$3+273.15)/293.15)^(0.5)) + (($C$3+273.15)/293.15)^(-5/2)*(0.01275*(EXP(-2239.1/($C$3+273.15)))*($C$11+((B28^2)/$C$11))^(-1) + 0.1068*(EXP(-3352/($C$3+273.15)))*($C$12+((B28^2)/$C$12))^(-1)))</f>
        <v/>
      </c>
      <c r="D28" s="163">
        <f>8.686*(B28^2) * ( (0.0000000000184*(101.325/$E$4)*(($C$4+273.15)/293.15)^(0.5)) + (($C$4+273.15)/293.15)^(-5/2)*(0.01275*(EXP(-2239.1/($C$4+273.15)))*($D$11+((B28^2)/$D$11))^(-1) + 0.1068*(EXP(-3352/($C$4+273.15)))*($D$12+((B28^2)/$D$12))^(-1)))</f>
        <v/>
      </c>
      <c r="E28" s="164">
        <f>C28/(10*LOG10(EXP(1)))</f>
        <v/>
      </c>
      <c r="F28" s="165">
        <f>D28/(10*LOG10(EXP(1)))</f>
        <v/>
      </c>
      <c r="G28" s="95">
        <f>'T1 Empty Room'!L32</f>
        <v/>
      </c>
      <c r="H28" s="95">
        <f>'T2 With Sample'!B22</f>
        <v/>
      </c>
      <c r="I28" s="41">
        <f>(55.3*$C$6/(C$9*G28))-(4*$C$6*E28)</f>
        <v/>
      </c>
      <c r="J28" s="36">
        <f>(55.3*$C$6/(D$9*H28))-(4*$C$6*F28)</f>
        <v/>
      </c>
      <c r="K28" s="42">
        <f>8*($C$6/200)^(2/3)</f>
        <v/>
      </c>
      <c r="L28" s="43">
        <f>IF((K28-I28)&gt;0,1,0)</f>
        <v/>
      </c>
    </row>
    <row r="29">
      <c r="B29" s="40" t="n">
        <v>2000</v>
      </c>
      <c r="C29" s="162">
        <f>8.686*(B29^2) * ( (0.0000000000184*(101.325/$E$3)*(($C$3+273.15)/293.15)^(0.5)) + (($C$3+273.15)/293.15)^(-5/2)*(0.01275*(EXP(-2239.1/($C$3+273.15)))*($C$11+((B29^2)/$C$11))^(-1) + 0.1068*(EXP(-3352/($C$3+273.15)))*($C$12+((B29^2)/$C$12))^(-1)))</f>
        <v/>
      </c>
      <c r="D29" s="163">
        <f>8.686*(B29^2) * ( (0.0000000000184*(101.325/$E$4)*(($C$4+273.15)/293.15)^(0.5)) + (($C$4+273.15)/293.15)^(-5/2)*(0.01275*(EXP(-2239.1/($C$4+273.15)))*($D$11+((B29^2)/$D$11))^(-1) + 0.1068*(EXP(-3352/($C$4+273.15)))*($D$12+((B29^2)/$D$12))^(-1)))</f>
        <v/>
      </c>
      <c r="E29" s="164">
        <f>C29/(10*LOG10(EXP(1)))</f>
        <v/>
      </c>
      <c r="F29" s="165">
        <f>D29/(10*LOG10(EXP(1)))</f>
        <v/>
      </c>
      <c r="G29" s="95">
        <f>'T1 Empty Room'!L33</f>
        <v/>
      </c>
      <c r="H29" s="95">
        <f>'T2 With Sample'!B23</f>
        <v/>
      </c>
      <c r="I29" s="41">
        <f>(55.3*$C$6/(C$9*G29))-(4*$C$6*E29)</f>
        <v/>
      </c>
      <c r="J29" s="36">
        <f>(55.3*$C$6/(D$9*H29))-(4*$C$6*F29)</f>
        <v/>
      </c>
      <c r="K29" s="42">
        <f>9.5*($C$6/200)^(2/3)</f>
        <v/>
      </c>
      <c r="L29" s="43">
        <f>IF((K29-I29)&gt;0,1,0)</f>
        <v/>
      </c>
    </row>
    <row r="30">
      <c r="B30" s="40" t="n">
        <v>2500</v>
      </c>
      <c r="C30" s="162">
        <f>8.686*(B30^2) * ( (0.0000000000184*(101.325/$E$3)*(($C$3+273.15)/293.15)^(0.5)) + (($C$3+273.15)/293.15)^(-5/2)*(0.01275*(EXP(-2239.1/($C$3+273.15)))*($C$11+((B30^2)/$C$11))^(-1) + 0.1068*(EXP(-3352/($C$3+273.15)))*($C$12+((B30^2)/$C$12))^(-1)))</f>
        <v/>
      </c>
      <c r="D30" s="163">
        <f>8.686*(B30^2) * ( (0.0000000000184*(101.325/$E$4)*(($C$4+273.15)/293.15)^(0.5)) + (($C$4+273.15)/293.15)^(-5/2)*(0.01275*(EXP(-2239.1/($C$4+273.15)))*($D$11+((B30^2)/$D$11))^(-1) + 0.1068*(EXP(-3352/($C$4+273.15)))*($D$12+((B30^2)/$D$12))^(-1)))</f>
        <v/>
      </c>
      <c r="E30" s="164">
        <f>C30/(10*LOG10(EXP(1)))</f>
        <v/>
      </c>
      <c r="F30" s="165">
        <f>D30/(10*LOG10(EXP(1)))</f>
        <v/>
      </c>
      <c r="G30" s="95">
        <f>'T1 Empty Room'!L34</f>
        <v/>
      </c>
      <c r="H30" s="95">
        <f>'T2 With Sample'!B24</f>
        <v/>
      </c>
      <c r="I30" s="41">
        <f>(55.3*$C$6/(C$9*G30))-(4*$C$6*E30)</f>
        <v/>
      </c>
      <c r="J30" s="36">
        <f>(55.3*$C$6/(D$9*H30))-(4*$C$6*F30)</f>
        <v/>
      </c>
      <c r="K30" s="42">
        <f>10.5*($C$6/200)^(2/3)</f>
        <v/>
      </c>
      <c r="L30" s="43">
        <f>IF((K30-I30)&gt;0,1,0)</f>
        <v/>
      </c>
    </row>
    <row r="31">
      <c r="B31" s="40" t="n">
        <v>3150</v>
      </c>
      <c r="C31" s="162">
        <f>8.686*(B31^2) * ( (0.0000000000184*(101.325/$E$3)*(($C$3+273.15)/293.15)^(0.5)) + (($C$3+273.15)/293.15)^(-5/2)*(0.01275*(EXP(-2239.1/($C$3+273.15)))*($C$11+((B31^2)/$C$11))^(-1) + 0.1068*(EXP(-3352/($C$3+273.15)))*($C$12+((B31^2)/$C$12))^(-1)))</f>
        <v/>
      </c>
      <c r="D31" s="163">
        <f>8.686*(B31^2) * ( (0.0000000000184*(101.325/$E$4)*(($C$4+273.15)/293.15)^(0.5)) + (($C$4+273.15)/293.15)^(-5/2)*(0.01275*(EXP(-2239.1/($C$4+273.15)))*($D$11+((B31^2)/$D$11))^(-1) + 0.1068*(EXP(-3352/($C$4+273.15)))*($D$12+((B31^2)/$D$12))^(-1)))</f>
        <v/>
      </c>
      <c r="E31" s="164">
        <f>C31/(10*LOG10(EXP(1)))</f>
        <v/>
      </c>
      <c r="F31" s="165">
        <f>D31/(10*LOG10(EXP(1)))</f>
        <v/>
      </c>
      <c r="G31" s="95">
        <f>'T1 Empty Room'!L35</f>
        <v/>
      </c>
      <c r="H31" s="95">
        <f>'T2 With Sample'!B25</f>
        <v/>
      </c>
      <c r="I31" s="41">
        <f>(55.3*$C$6/(C$9*G31))-(4*$C$6*E31)</f>
        <v/>
      </c>
      <c r="J31" s="36">
        <f>(55.3*$C$6/(D$9*H31))-(4*$C$6*F31)</f>
        <v/>
      </c>
      <c r="K31" s="42">
        <f>12*($C$6/200)^(2/3)</f>
        <v/>
      </c>
      <c r="L31" s="43">
        <f>IF((K31-I31)&gt;0,1,0)</f>
        <v/>
      </c>
    </row>
    <row r="32">
      <c r="B32" s="40" t="n">
        <v>4000</v>
      </c>
      <c r="C32" s="162">
        <f>8.686*(B32^2) * ( (0.0000000000184*(101.325/$E$3)*(($C$3+273.15)/293.15)^(0.5)) + (($C$3+273.15)/293.15)^(-5/2)*(0.01275*(EXP(-2239.1/($C$3+273.15)))*($C$11+((B32^2)/$C$11))^(-1) + 0.1068*(EXP(-3352/($C$3+273.15)))*($C$12+((B32^2)/$C$12))^(-1)))</f>
        <v/>
      </c>
      <c r="D32" s="163">
        <f>8.686*(B32^2) * ( (0.0000000000184*(101.325/$E$4)*(($C$4+273.15)/293.15)^(0.5)) + (($C$4+273.15)/293.15)^(-5/2)*(0.01275*(EXP(-2239.1/($C$4+273.15)))*($D$11+((B32^2)/$D$11))^(-1) + 0.1068*(EXP(-3352/($C$4+273.15)))*($D$12+((B32^2)/$D$12))^(-1)))</f>
        <v/>
      </c>
      <c r="E32" s="164">
        <f>C32/(10*LOG10(EXP(1)))</f>
        <v/>
      </c>
      <c r="F32" s="165">
        <f>D32/(10*LOG10(EXP(1)))</f>
        <v/>
      </c>
      <c r="G32" s="95">
        <f>'T1 Empty Room'!L36</f>
        <v/>
      </c>
      <c r="H32" s="95">
        <f>'T2 With Sample'!B26</f>
        <v/>
      </c>
      <c r="I32" s="41">
        <f>(55.3*$C$6/(C$9*G32))-(4*$C$6*E32)</f>
        <v/>
      </c>
      <c r="J32" s="36">
        <f>(55.3*$C$6/(D$9*H32))-(4*$C$6*F32)</f>
        <v/>
      </c>
      <c r="K32" s="42">
        <f>13*($C$6/200)^(2/3)</f>
        <v/>
      </c>
      <c r="L32" s="43">
        <f>IF((K32-I32)&gt;0,1,0)</f>
        <v/>
      </c>
    </row>
    <row r="33" ht="14.45" customHeight="1" s="6" thickBot="1">
      <c r="B33" s="44" t="n">
        <v>5000</v>
      </c>
      <c r="C33" s="166">
        <f>8.686*(B33^2) * ( (0.0000000000184*(101.325/$E$3)*(($C$3+273.15)/293.15)^(0.5)) + (($C$3+273.15)/293.15)^(-5/2)*(0.01275*(EXP(-2239.1/($C$3+273.15)))*($C$11+((B33^2)/$C$11))^(-1) + 0.1068*(EXP(-3352/($C$3+273.15)))*($C$12+((B33^2)/$C$12))^(-1)))</f>
        <v/>
      </c>
      <c r="D33" s="167">
        <f>8.686*(B33^2) * ( (0.0000000000184*(101.325/$E$4)*(($C$4+273.15)/293.15)^(0.5)) + (($C$4+273.15)/293.15)^(-5/2)*(0.01275*(EXP(-2239.1/($C$4+273.15)))*($D$11+((B33^2)/$D$11))^(-1) + 0.1068*(EXP(-3352/($C$4+273.15)))*($D$12+((B33^2)/$D$12))^(-1)))</f>
        <v/>
      </c>
      <c r="E33" s="168">
        <f>C33/(10*LOG10(EXP(1)))</f>
        <v/>
      </c>
      <c r="F33" s="169">
        <f>D33/(10*LOG10(EXP(1)))</f>
        <v/>
      </c>
      <c r="G33" s="96">
        <f>'T1 Empty Room'!L37</f>
        <v/>
      </c>
      <c r="H33" s="96">
        <f>'T2 With Sample'!B27</f>
        <v/>
      </c>
      <c r="I33" s="45">
        <f>(55.3*$C$6/(C$9*G33))-(4*$C$6*E33)</f>
        <v/>
      </c>
      <c r="J33" s="39">
        <f>(55.3*$C$6/(D$9*H33))-(4*$C$6*F33)</f>
        <v/>
      </c>
      <c r="K33" s="46">
        <f>14*($C$6/200)^(2/3)</f>
        <v/>
      </c>
      <c r="L33" s="43">
        <f>IF((K33-I33)&gt;0,1,0)</f>
        <v/>
      </c>
    </row>
    <row r="34" ht="14.45" customHeight="1" s="6" thickBot="1">
      <c r="H34" s="97" t="n"/>
      <c r="L34" s="55">
        <f>IF(SUM(L16:L33)=18,TRUE,FALSE)</f>
        <v/>
      </c>
    </row>
  </sheetData>
  <mergeCells count="6">
    <mergeCell ref="L14:L15"/>
    <mergeCell ref="C14:D14"/>
    <mergeCell ref="E14:F14"/>
    <mergeCell ref="I14:J14"/>
    <mergeCell ref="G14:H14"/>
    <mergeCell ref="K14:K15"/>
  </mergeCells>
  <conditionalFormatting sqref="L16:L33">
    <cfRule type="cellIs" priority="2" operator="equal" dxfId="2">
      <formula>1</formula>
    </cfRule>
    <cfRule type="cellIs" priority="3" operator="equal" dxfId="0">
      <formula>1</formula>
    </cfRule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tabColor rgb="FF00B050"/>
    <outlinePr summaryBelow="1" summaryRight="1"/>
    <pageSetUpPr/>
  </sheetPr>
  <dimension ref="A1:Z79"/>
  <sheetViews>
    <sheetView topLeftCell="A28" zoomScale="98" zoomScaleNormal="98" workbookViewId="0">
      <selection activeCell="S43" sqref="S43"/>
    </sheetView>
  </sheetViews>
  <sheetFormatPr baseColWidth="8" defaultColWidth="9.140625" defaultRowHeight="11.25"/>
  <cols>
    <col width="11" customWidth="1" style="142" min="1" max="1"/>
    <col width="8.7109375" customWidth="1" style="142" min="2" max="2"/>
    <col width="7.85546875" customWidth="1" style="142" min="3" max="3"/>
    <col width="9.140625" customWidth="1" style="142" min="4" max="4"/>
    <col width="7.7109375" customWidth="1" style="142" min="5" max="5"/>
    <col width="9.140625" customWidth="1" style="142" min="6" max="7"/>
    <col width="11.7109375" customWidth="1" style="142" min="8" max="8"/>
    <col width="14.5703125" customWidth="1" style="142" min="9" max="9"/>
    <col width="9.140625" customWidth="1" style="142" min="10" max="10"/>
    <col width="9.7109375" bestFit="1" customWidth="1" style="142" min="11" max="11"/>
    <col width="9.140625" customWidth="1" style="142" min="12" max="13"/>
    <col width="9.140625" customWidth="1" style="142" min="14" max="16384"/>
  </cols>
  <sheetData>
    <row r="1" ht="15.6" customHeight="1" s="6">
      <c r="A1" s="141" t="inlineStr">
        <is>
          <t>Measurment Results</t>
        </is>
      </c>
    </row>
    <row r="2">
      <c r="A2" s="143" t="n"/>
      <c r="B2" s="143" t="n"/>
      <c r="C2" s="143" t="n"/>
      <c r="D2" s="143" t="n"/>
      <c r="E2" s="143" t="n"/>
      <c r="F2" s="143" t="n"/>
      <c r="G2" s="143" t="n"/>
      <c r="H2" s="143" t="n"/>
      <c r="I2" s="143" t="n"/>
      <c r="K2" s="12" t="n"/>
    </row>
    <row r="3" ht="15" customHeight="1" s="6">
      <c r="A3" s="140" t="inlineStr">
        <is>
          <t>Client:</t>
        </is>
      </c>
      <c r="B3" s="127" t="n"/>
      <c r="C3" s="145" t="inlineStr">
        <is>
          <t>T&amp;R Interior Systems</t>
        </is>
      </c>
      <c r="D3" s="126" t="n"/>
      <c r="E3" s="127" t="n"/>
      <c r="F3" s="143" t="n"/>
    </row>
    <row r="4" ht="15" customHeight="1" s="6">
      <c r="A4" s="140" t="inlineStr">
        <is>
          <t>Test Date:</t>
        </is>
      </c>
      <c r="B4" s="127" t="n"/>
      <c r="C4" s="146" t="n">
        <v>44229</v>
      </c>
      <c r="D4" s="126" t="n"/>
      <c r="E4" s="127" t="n"/>
      <c r="F4" s="143" t="n"/>
    </row>
    <row r="5" ht="15" customHeight="1" s="6">
      <c r="A5" s="144" t="inlineStr">
        <is>
          <t>Specimen trade name:</t>
        </is>
      </c>
      <c r="B5" s="127" t="n"/>
      <c r="C5" s="145" t="inlineStr">
        <is>
          <t>C Max tec</t>
        </is>
      </c>
      <c r="D5" s="126" t="n"/>
      <c r="E5" s="127" t="n"/>
      <c r="F5" s="143" t="n"/>
    </row>
    <row r="6" ht="30" customHeight="1" s="6">
      <c r="A6" s="76" t="inlineStr">
        <is>
          <t>Description of specimen:</t>
        </is>
      </c>
      <c r="B6" s="140" t="n"/>
      <c r="C6" s="147" t="inlineStr">
        <is>
          <t>White faced 20mm thick glass fibre tile with woven cloth surface. Back face, yellow glass fibre with white glass fibre covering</t>
        </is>
      </c>
      <c r="D6" s="126" t="n"/>
      <c r="E6" s="127" t="n"/>
      <c r="F6" s="56" t="n"/>
      <c r="Q6" s="56" t="n"/>
      <c r="R6" s="56" t="n"/>
      <c r="S6" s="56" t="n"/>
      <c r="T6" s="56" t="n"/>
      <c r="U6" s="56" t="n"/>
    </row>
    <row r="7" ht="13.5" customHeight="1" s="6">
      <c r="A7" s="144" t="inlineStr">
        <is>
          <t>Sample size:</t>
        </is>
      </c>
      <c r="B7" s="127" t="n"/>
      <c r="C7" s="145" t="inlineStr">
        <is>
          <t>1.195 x 0595 m x 20 mm thick</t>
        </is>
      </c>
      <c r="D7" s="126" t="n"/>
      <c r="E7" s="127" t="n"/>
      <c r="F7" s="56" t="n"/>
      <c r="G7" s="56" t="n"/>
      <c r="H7" s="56" t="n"/>
      <c r="I7" s="56" t="n"/>
      <c r="J7" s="56" t="n"/>
      <c r="K7" s="56" t="n"/>
      <c r="L7" s="56" t="n"/>
      <c r="M7" s="56" t="n"/>
      <c r="N7" s="56" t="n"/>
      <c r="O7" s="56" t="n"/>
      <c r="P7" s="56" t="n"/>
      <c r="Q7" s="56" t="n"/>
      <c r="R7" s="56" t="n"/>
      <c r="S7" s="56" t="n"/>
      <c r="T7" s="56" t="n"/>
      <c r="U7" s="56" t="n"/>
    </row>
    <row r="8" ht="13.5" customHeight="1" s="6">
      <c r="A8" s="144" t="inlineStr">
        <is>
          <t>Sample mass:</t>
        </is>
      </c>
      <c r="B8" s="127" t="n"/>
      <c r="C8" s="145" t="inlineStr">
        <is>
          <t>1.898 kg/per tile</t>
        </is>
      </c>
      <c r="D8" s="126" t="n"/>
      <c r="E8" s="127" t="n"/>
      <c r="F8" s="56" t="n"/>
      <c r="G8" s="148" t="inlineStr">
        <is>
          <t>Average Value</t>
        </is>
      </c>
      <c r="H8" s="126" t="n"/>
      <c r="I8" s="127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</row>
    <row r="9" ht="15" customHeight="1" s="6">
      <c r="A9" s="144" t="inlineStr">
        <is>
          <t>Number of elements</t>
        </is>
      </c>
      <c r="B9" s="127" t="n"/>
      <c r="C9" s="145" t="n">
        <v>15</v>
      </c>
      <c r="D9" s="126" t="n"/>
      <c r="E9" s="127" t="n"/>
      <c r="F9" s="56" t="n"/>
      <c r="G9" s="152" t="inlineStr">
        <is>
          <t>Air Temperature (deg 0C)</t>
        </is>
      </c>
      <c r="H9" s="127" t="n"/>
      <c r="I9" s="85">
        <f>('Initial Parameters'!C3+'Initial Parameters'!C4)/2</f>
        <v/>
      </c>
      <c r="J9" s="56" t="n"/>
      <c r="K9" s="56" t="n"/>
      <c r="L9" s="56" t="n"/>
      <c r="M9" s="56" t="n"/>
      <c r="N9" s="56" t="n"/>
      <c r="O9" s="56" t="n"/>
      <c r="P9" s="56" t="n"/>
      <c r="Q9" s="56" t="n"/>
      <c r="R9" s="56" t="n"/>
      <c r="S9" s="56" t="n"/>
      <c r="T9" s="56" t="n"/>
      <c r="U9" s="56" t="n"/>
    </row>
    <row r="10" ht="15.75" customHeight="1" s="6">
      <c r="A10" s="140" t="inlineStr">
        <is>
          <t>Sample area:</t>
        </is>
      </c>
      <c r="B10" s="127" t="n"/>
      <c r="C10" s="145">
        <f>2.99*3.59</f>
        <v/>
      </c>
      <c r="D10" s="126" t="n"/>
      <c r="E10" s="127" t="n"/>
      <c r="F10" s="56" t="n"/>
      <c r="G10" s="152" t="inlineStr">
        <is>
          <t>Relative Humidity (R/H) %</t>
        </is>
      </c>
      <c r="H10" s="127" t="n"/>
      <c r="I10" s="85">
        <f>('Initial Parameters'!D3+'Initial Parameters'!D4)/2</f>
        <v/>
      </c>
      <c r="J10" s="56" t="n"/>
      <c r="K10" s="56" t="n"/>
      <c r="L10" s="56" t="n"/>
      <c r="M10" s="56" t="n"/>
      <c r="N10" s="56" t="n"/>
      <c r="O10" s="56" t="n"/>
      <c r="P10" s="56" t="n"/>
      <c r="Q10" s="56" t="n"/>
      <c r="R10" s="56" t="n"/>
      <c r="S10" s="56" t="n"/>
      <c r="T10" s="56" t="n"/>
      <c r="U10" s="56" t="n"/>
    </row>
    <row r="11" ht="13.5" customHeight="1" s="6">
      <c r="A11" s="140" t="inlineStr">
        <is>
          <t>Mounting type:</t>
        </is>
      </c>
      <c r="B11" s="127" t="n"/>
      <c r="C11" s="145" t="inlineStr">
        <is>
          <t>E400</t>
        </is>
      </c>
      <c r="D11" s="126" t="n"/>
      <c r="E11" s="127" t="n"/>
      <c r="F11" s="56" t="n"/>
      <c r="G11" s="152" t="inlineStr">
        <is>
          <t>Barometric pressure (atm) kPa</t>
        </is>
      </c>
      <c r="H11" s="127" t="n"/>
      <c r="I11" s="85">
        <f>('Initial Parameters'!E3+'Initial Parameters'!E4)/2</f>
        <v/>
      </c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</row>
    <row r="12">
      <c r="A12" s="56" t="n"/>
      <c r="B12" s="56" t="n"/>
      <c r="C12" s="56" t="n"/>
      <c r="D12" s="56" t="n"/>
      <c r="E12" s="56" t="n"/>
      <c r="F12" s="56" t="n"/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</row>
    <row r="13">
      <c r="A13" s="143" t="n"/>
      <c r="T13" s="11" t="n"/>
      <c r="U13" s="11" t="n"/>
      <c r="V13" s="11" t="n"/>
      <c r="W13" s="11" t="n"/>
      <c r="X13" s="11" t="n"/>
      <c r="Y13" s="11" t="n"/>
    </row>
    <row r="14" ht="15" customHeight="1" s="6">
      <c r="A14" s="150" t="inlineStr">
        <is>
          <t>Test Results for</t>
        </is>
      </c>
      <c r="B14" s="126" t="n"/>
      <c r="C14" s="151">
        <f>C5</f>
        <v/>
      </c>
      <c r="D14" s="127" t="n"/>
      <c r="Z14" s="11" t="n"/>
    </row>
    <row r="15" ht="30.6" customHeight="1" s="6">
      <c r="A15" s="18" t="inlineStr">
        <is>
          <t>Frequency f (Hz)</t>
        </is>
      </c>
      <c r="B15" s="18" t="inlineStr">
        <is>
          <t>T1 - Empty Chamber (seconds)</t>
        </is>
      </c>
      <c r="C15" s="18" t="inlineStr">
        <is>
          <t>T2 - With Sample (seconds)</t>
        </is>
      </c>
      <c r="D15" s="18" t="inlineStr">
        <is>
          <t>αS One-third octave</t>
        </is>
      </c>
    </row>
    <row r="16">
      <c r="A16" s="13" t="n">
        <v>100</v>
      </c>
      <c r="B16" s="153">
        <f>'Initial Parameters'!G16</f>
        <v/>
      </c>
      <c r="C16" s="153">
        <f>'Initial Parameters'!H16</f>
        <v/>
      </c>
      <c r="D16" s="153">
        <f>('Absorption Area'!C6-'Absorption Area'!B6)/$C$10</f>
        <v/>
      </c>
    </row>
    <row r="17">
      <c r="A17" s="13" t="n">
        <v>125</v>
      </c>
      <c r="B17" s="153">
        <f>'Initial Parameters'!G17</f>
        <v/>
      </c>
      <c r="C17" s="153">
        <f>'Initial Parameters'!H17</f>
        <v/>
      </c>
      <c r="D17" s="153">
        <f>('Absorption Area'!C7-'Absorption Area'!B7)/$C$10</f>
        <v/>
      </c>
    </row>
    <row r="18">
      <c r="A18" s="13" t="n">
        <v>160</v>
      </c>
      <c r="B18" s="153">
        <f>'Initial Parameters'!G18</f>
        <v/>
      </c>
      <c r="C18" s="153">
        <f>'Initial Parameters'!H18</f>
        <v/>
      </c>
      <c r="D18" s="153">
        <f>('Absorption Area'!C8-'Absorption Area'!B8)/$C$10</f>
        <v/>
      </c>
    </row>
    <row r="19">
      <c r="A19" s="13" t="n">
        <v>200</v>
      </c>
      <c r="B19" s="153">
        <f>'Initial Parameters'!G19</f>
        <v/>
      </c>
      <c r="C19" s="153">
        <f>'Initial Parameters'!H19</f>
        <v/>
      </c>
      <c r="D19" s="153">
        <f>('Absorption Area'!C9-'Absorption Area'!B9)/$C$10</f>
        <v/>
      </c>
    </row>
    <row r="20">
      <c r="A20" s="13" t="n">
        <v>250</v>
      </c>
      <c r="B20" s="153">
        <f>'Initial Parameters'!G20</f>
        <v/>
      </c>
      <c r="C20" s="153">
        <f>'Initial Parameters'!H20</f>
        <v/>
      </c>
      <c r="D20" s="153">
        <f>('Absorption Area'!C10-'Absorption Area'!B10)/$C$10</f>
        <v/>
      </c>
    </row>
    <row r="21">
      <c r="A21" s="13" t="n">
        <v>315</v>
      </c>
      <c r="B21" s="153">
        <f>'Initial Parameters'!G21</f>
        <v/>
      </c>
      <c r="C21" s="153">
        <f>'Initial Parameters'!H21</f>
        <v/>
      </c>
      <c r="D21" s="153">
        <f>('Absorption Area'!C11-'Absorption Area'!B11)/$C$10</f>
        <v/>
      </c>
    </row>
    <row r="22">
      <c r="A22" s="13" t="n">
        <v>400</v>
      </c>
      <c r="B22" s="153">
        <f>'Initial Parameters'!G22</f>
        <v/>
      </c>
      <c r="C22" s="153">
        <f>'Initial Parameters'!H22</f>
        <v/>
      </c>
      <c r="D22" s="153">
        <f>('Absorption Area'!C12-'Absorption Area'!B12)/$C$10</f>
        <v/>
      </c>
    </row>
    <row r="23">
      <c r="A23" s="13" t="n">
        <v>500</v>
      </c>
      <c r="B23" s="153">
        <f>'Initial Parameters'!G23</f>
        <v/>
      </c>
      <c r="C23" s="153">
        <f>'Initial Parameters'!H23</f>
        <v/>
      </c>
      <c r="D23" s="153">
        <f>('Absorption Area'!C13-'Absorption Area'!B13)/$C$10</f>
        <v/>
      </c>
    </row>
    <row r="24">
      <c r="A24" s="13" t="n">
        <v>630</v>
      </c>
      <c r="B24" s="153">
        <f>'Initial Parameters'!G24</f>
        <v/>
      </c>
      <c r="C24" s="153">
        <f>'Initial Parameters'!H24</f>
        <v/>
      </c>
      <c r="D24" s="153">
        <f>('Absorption Area'!C14-'Absorption Area'!B14)/$C$10</f>
        <v/>
      </c>
    </row>
    <row r="25">
      <c r="A25" s="13" t="n">
        <v>800</v>
      </c>
      <c r="B25" s="153">
        <f>'Initial Parameters'!G25</f>
        <v/>
      </c>
      <c r="C25" s="153">
        <f>'Initial Parameters'!H25</f>
        <v/>
      </c>
      <c r="D25" s="153">
        <f>('Absorption Area'!C15-'Absorption Area'!B15)/$C$10</f>
        <v/>
      </c>
    </row>
    <row r="26">
      <c r="A26" s="13" t="n">
        <v>1000</v>
      </c>
      <c r="B26" s="153">
        <f>'Initial Parameters'!G26</f>
        <v/>
      </c>
      <c r="C26" s="153">
        <f>'Initial Parameters'!H26</f>
        <v/>
      </c>
      <c r="D26" s="153">
        <f>('Absorption Area'!C16-'Absorption Area'!B16)/$C$10</f>
        <v/>
      </c>
    </row>
    <row r="27">
      <c r="A27" s="13" t="n">
        <v>1250</v>
      </c>
      <c r="B27" s="153">
        <f>'Initial Parameters'!G27</f>
        <v/>
      </c>
      <c r="C27" s="153">
        <f>'Initial Parameters'!H27</f>
        <v/>
      </c>
      <c r="D27" s="153">
        <f>('Absorption Area'!C17-'Absorption Area'!B17)/$C$10</f>
        <v/>
      </c>
    </row>
    <row r="28">
      <c r="A28" s="13" t="n">
        <v>1600</v>
      </c>
      <c r="B28" s="153">
        <f>'Initial Parameters'!G28</f>
        <v/>
      </c>
      <c r="C28" s="153">
        <f>'Initial Parameters'!H28</f>
        <v/>
      </c>
      <c r="D28" s="153">
        <f>('Absorption Area'!C18-'Absorption Area'!B18)/$C$10</f>
        <v/>
      </c>
    </row>
    <row r="29">
      <c r="A29" s="13" t="n">
        <v>2000</v>
      </c>
      <c r="B29" s="153">
        <f>'Initial Parameters'!G29</f>
        <v/>
      </c>
      <c r="C29" s="153">
        <f>'Initial Parameters'!H29</f>
        <v/>
      </c>
      <c r="D29" s="153">
        <f>('Absorption Area'!C19-'Absorption Area'!B19)/$C$10</f>
        <v/>
      </c>
    </row>
    <row r="30">
      <c r="A30" s="13" t="n">
        <v>2500</v>
      </c>
      <c r="B30" s="153">
        <f>'Initial Parameters'!G30</f>
        <v/>
      </c>
      <c r="C30" s="153">
        <f>'Initial Parameters'!H30</f>
        <v/>
      </c>
      <c r="D30" s="153">
        <f>('Absorption Area'!C20-'Absorption Area'!B20)/$C$10</f>
        <v/>
      </c>
    </row>
    <row r="31">
      <c r="A31" s="13" t="n">
        <v>3150</v>
      </c>
      <c r="B31" s="153">
        <f>'Initial Parameters'!G31</f>
        <v/>
      </c>
      <c r="C31" s="153">
        <f>'Initial Parameters'!H31</f>
        <v/>
      </c>
      <c r="D31" s="153">
        <f>('Absorption Area'!C21-'Absorption Area'!B21)/$C$10</f>
        <v/>
      </c>
    </row>
    <row r="32">
      <c r="A32" s="50" t="n">
        <v>4000</v>
      </c>
      <c r="B32" s="54">
        <f>'Initial Parameters'!G32</f>
        <v/>
      </c>
      <c r="C32" s="54">
        <f>'Initial Parameters'!H32</f>
        <v/>
      </c>
      <c r="D32" s="54">
        <f>('Absorption Area'!C22-'Absorption Area'!B22)/$C$10</f>
        <v/>
      </c>
      <c r="F32" s="52" t="n"/>
    </row>
    <row r="33">
      <c r="A33" s="13" t="n">
        <v>5000</v>
      </c>
      <c r="B33" s="153">
        <f>'Initial Parameters'!G33</f>
        <v/>
      </c>
      <c r="C33" s="153">
        <f>'Initial Parameters'!H33</f>
        <v/>
      </c>
      <c r="D33" s="153">
        <f>('Absorption Area'!C23-'Absorption Area'!B23)/$C$10</f>
        <v/>
      </c>
      <c r="E33" s="52" t="n"/>
    </row>
    <row r="34">
      <c r="B34" s="11" t="n"/>
      <c r="C34" s="51" t="n"/>
      <c r="D34" s="170" t="n"/>
      <c r="E34" s="53" t="n"/>
      <c r="F34" s="11" t="n"/>
      <c r="H34" s="170" t="n"/>
    </row>
    <row r="36">
      <c r="A36" s="16" t="inlineStr">
        <is>
          <t>Ratings according to ISO 11654: 1997</t>
        </is>
      </c>
    </row>
    <row r="37" ht="15" customHeight="1" s="6">
      <c r="A37" s="149" t="inlineStr">
        <is>
          <t>Practical sound absorption coefficient</t>
        </is>
      </c>
      <c r="B37" s="126" t="n"/>
      <c r="C37" s="126" t="n"/>
      <c r="D37" s="126" t="n"/>
      <c r="E37" s="126" t="n"/>
      <c r="F37" s="126" t="n"/>
      <c r="G37" s="127" t="n"/>
    </row>
    <row r="38" ht="23.25" customHeight="1" s="6">
      <c r="A38" s="75" t="inlineStr">
        <is>
          <t>Frequency (Hz)</t>
        </is>
      </c>
      <c r="B38" s="154" t="n">
        <v>125</v>
      </c>
      <c r="C38" s="154" t="n">
        <v>250</v>
      </c>
      <c r="D38" s="154" t="n">
        <v>500</v>
      </c>
      <c r="E38" s="154" t="n">
        <v>1000</v>
      </c>
      <c r="F38" s="154" t="n">
        <v>2000</v>
      </c>
      <c r="G38" s="154" t="n">
        <v>4000</v>
      </c>
    </row>
    <row r="39" ht="15" customHeight="1" s="6">
      <c r="A39" s="15" t="inlineStr">
        <is>
          <t>αp</t>
        </is>
      </c>
      <c r="B39" s="153">
        <f>IF( ROUND(ROUND((D16+D17+D18)/3,2)/0.05, 0 )*0.05 &gt; 1, 1, ROUND(ROUND((D16+D17+D18)/3,2)/0.05, 0 )*0.05 )</f>
        <v/>
      </c>
      <c r="C39" s="153">
        <f>IF( ROUND(ROUND((D19+D20+D21)/3,2)/0.05, 0 )*0.05 &gt; 1, 1, ROUND(ROUND((D19+D20+D21)/3,2)/0.05, 0 )*0.05 )</f>
        <v/>
      </c>
      <c r="D39" s="153">
        <f>IF( ROUND(ROUND((SUM(D22:D24))/3,2)/0.05, 0 )*0.05 &gt; 1, 1, ROUND(ROUND((SUM(D22:D24))/3,2)/0.05, 0 )*0.05 )</f>
        <v/>
      </c>
      <c r="E39" s="153">
        <f>IF( ROUND(ROUND((SUM(D25:D27))/3,2)/0.05, 0 )*0.05 &gt; 1, 1, ROUND(ROUND((SUM(D25:D27))/3,2)/0.05, 0 )*0.05 )</f>
        <v/>
      </c>
      <c r="F39" s="153">
        <f>IF( ROUND(ROUND((SUM(D28:D30))/3,2)/0.05, 0 )*0.05 &gt; 1, 1, ROUND(ROUND((SUM(D28:D30))/3,2)/0.05, 0 )*0.05 )</f>
        <v/>
      </c>
      <c r="G39" s="153">
        <f>IF( ROUND(ROUND((SUM(D31:D33))/3,2)/0.05, 0 )*0.05 &gt; 1, 1, ROUND(ROUND((SUM(D31:D33))/3,2)/0.05, 0 )*0.05 )</f>
        <v/>
      </c>
    </row>
    <row r="42">
      <c r="A42" s="76" t="inlineStr">
        <is>
          <t>Weighted sound absorption coefficient</t>
        </is>
      </c>
      <c r="B42" s="76" t="n"/>
      <c r="C42" s="76" t="n"/>
      <c r="D42" s="77" t="n"/>
    </row>
    <row r="43" ht="11.45" customHeight="1" s="6">
      <c r="A43" s="156" t="inlineStr">
        <is>
          <t>αw</t>
        </is>
      </c>
      <c r="B43" s="127" t="n"/>
      <c r="C43" s="153">
        <f>'Background calcs'!Q3</f>
        <v/>
      </c>
      <c r="D43" s="127" t="n"/>
    </row>
    <row r="44" ht="15" customHeight="1" s="6">
      <c r="A44" s="76" t="inlineStr">
        <is>
          <t xml:space="preserve">Shape indication </t>
        </is>
      </c>
      <c r="B44" s="74" t="n"/>
      <c r="C44" s="154">
        <f>CONCATENATE('Background calcs'!Q6,'Background calcs'!Q7,'Background calcs'!Q8)</f>
        <v/>
      </c>
      <c r="D44" s="127" t="n"/>
    </row>
    <row r="45" ht="15" customHeight="1" s="6">
      <c r="A45" s="76" t="inlineStr">
        <is>
          <t>Absorber classification</t>
        </is>
      </c>
      <c r="B45" s="74" t="n"/>
      <c r="C45" s="155">
        <f>IF( 'Output for Report'!C43&gt;=0.9, "A", IF( 'Output for Report'!C43&gt;=0.8, "B", IF( 'Output for Report'!C43&gt;=0.6, "C", IF( 'Output for Report'!C43&gt;=0.3, "D", IF( 'Output for Report'!C43&gt;=0.1, "E", "Not Classifiable" ) ) ) ) )</f>
        <v/>
      </c>
      <c r="D45" s="127" t="n"/>
    </row>
    <row r="46">
      <c r="A46" s="16" t="n"/>
      <c r="C46" s="17" t="n"/>
    </row>
    <row r="47">
      <c r="A47" s="16" t="n"/>
      <c r="C47" s="17" t="n"/>
    </row>
    <row r="48">
      <c r="A48" s="157" t="inlineStr">
        <is>
          <t>Single number ratings to ASTM - 99, ASTM C423 - 17</t>
        </is>
      </c>
    </row>
    <row r="49" ht="15" customHeight="1" s="6">
      <c r="A49" s="76" t="inlineStr">
        <is>
          <t>NRC</t>
        </is>
      </c>
      <c r="B49" s="153">
        <f>ROUND((D20+D23+D26+D29)/(4*0.05),0)*0.05</f>
        <v/>
      </c>
      <c r="C49" s="127" t="n"/>
      <c r="F49" s="13" t="inlineStr">
        <is>
          <t>Ave</t>
        </is>
      </c>
      <c r="G49" s="84">
        <f>(D20+D23+D26+D29)/4</f>
        <v/>
      </c>
    </row>
    <row r="50" ht="15" customHeight="1" s="6">
      <c r="A50" s="74" t="inlineStr">
        <is>
          <t>Diffuser SAA</t>
        </is>
      </c>
      <c r="B50" s="153">
        <f>AVERAGE(D23:D33)</f>
        <v/>
      </c>
      <c r="C50" s="127" t="n"/>
    </row>
    <row r="51">
      <c r="A51" s="56" t="inlineStr">
        <is>
          <t xml:space="preserve"> (SAA between 500 Hz and 5000 Hz)</t>
        </is>
      </c>
    </row>
    <row r="55">
      <c r="B55" s="86" t="n"/>
      <c r="C55" s="87" t="n"/>
      <c r="D55" s="87" t="n"/>
      <c r="E55" s="87" t="n"/>
      <c r="F55" s="87" t="n"/>
      <c r="G55" s="87" t="n"/>
      <c r="H55" s="88" t="n"/>
    </row>
    <row r="56">
      <c r="B56" s="89" t="n"/>
      <c r="C56" s="90" t="n"/>
      <c r="D56" s="90" t="n"/>
      <c r="E56" s="90" t="n"/>
      <c r="F56" s="90" t="n"/>
      <c r="G56" s="90" t="n"/>
      <c r="H56" s="91" t="n"/>
    </row>
    <row r="57">
      <c r="B57" s="89" t="n"/>
      <c r="C57" s="90" t="n"/>
      <c r="D57" s="90" t="n"/>
      <c r="E57" s="90" t="n"/>
      <c r="F57" s="90" t="n"/>
      <c r="G57" s="90" t="n"/>
      <c r="H57" s="91" t="n"/>
    </row>
    <row r="58">
      <c r="B58" s="89" t="n"/>
      <c r="C58" s="90" t="n"/>
      <c r="D58" s="90" t="n"/>
      <c r="E58" s="90" t="n"/>
      <c r="F58" s="90" t="n"/>
      <c r="G58" s="90" t="n"/>
      <c r="H58" s="91" t="n"/>
    </row>
    <row r="59">
      <c r="B59" s="89" t="n"/>
      <c r="C59" s="90" t="n"/>
      <c r="D59" s="90" t="n"/>
      <c r="E59" s="90" t="n"/>
      <c r="F59" s="90" t="n"/>
      <c r="G59" s="90" t="n"/>
      <c r="H59" s="91" t="n"/>
    </row>
    <row r="60">
      <c r="B60" s="89" t="n"/>
      <c r="C60" s="90" t="n"/>
      <c r="D60" s="90" t="n"/>
      <c r="E60" s="90" t="n"/>
      <c r="F60" s="90" t="n"/>
      <c r="G60" s="90" t="n"/>
      <c r="H60" s="91" t="n"/>
    </row>
    <row r="61">
      <c r="B61" s="89" t="n"/>
      <c r="C61" s="90" t="n"/>
      <c r="D61" s="90" t="n"/>
      <c r="E61" s="90" t="n"/>
      <c r="F61" s="90" t="n"/>
      <c r="G61" s="90" t="n"/>
      <c r="H61" s="91" t="n"/>
    </row>
    <row r="62">
      <c r="B62" s="89" t="n"/>
      <c r="C62" s="90" t="n"/>
      <c r="D62" s="90" t="n"/>
      <c r="E62" s="90" t="n"/>
      <c r="F62" s="90" t="n"/>
      <c r="G62" s="90" t="n"/>
      <c r="H62" s="91" t="n"/>
    </row>
    <row r="63">
      <c r="B63" s="89" t="n"/>
      <c r="C63" s="90" t="n"/>
      <c r="D63" s="90" t="n"/>
      <c r="E63" s="90" t="n"/>
      <c r="F63" s="90" t="n"/>
      <c r="G63" s="90" t="n"/>
      <c r="H63" s="91" t="n"/>
    </row>
    <row r="64">
      <c r="B64" s="89" t="n"/>
      <c r="C64" s="90" t="n"/>
      <c r="D64" s="90" t="n"/>
      <c r="E64" s="90" t="n"/>
      <c r="F64" s="90" t="n"/>
      <c r="G64" s="90" t="n"/>
      <c r="H64" s="91" t="n"/>
    </row>
    <row r="65">
      <c r="B65" s="89" t="n"/>
      <c r="C65" s="90" t="n"/>
      <c r="D65" s="90" t="n"/>
      <c r="E65" s="90" t="n"/>
      <c r="F65" s="90" t="n"/>
      <c r="G65" s="90" t="n"/>
      <c r="H65" s="91" t="n"/>
    </row>
    <row r="66">
      <c r="B66" s="89" t="n"/>
      <c r="C66" s="90" t="n"/>
      <c r="D66" s="90" t="n"/>
      <c r="E66" s="90" t="n"/>
      <c r="F66" s="90" t="n"/>
      <c r="G66" s="90" t="n"/>
      <c r="H66" s="91" t="n"/>
    </row>
    <row r="67">
      <c r="B67" s="89" t="n"/>
      <c r="C67" s="90" t="n"/>
      <c r="D67" s="90" t="n"/>
      <c r="E67" s="90" t="n"/>
      <c r="F67" s="90" t="n"/>
      <c r="G67" s="90" t="n"/>
      <c r="H67" s="91" t="n"/>
    </row>
    <row r="68">
      <c r="B68" s="89" t="n"/>
      <c r="C68" s="90" t="n"/>
      <c r="D68" s="90" t="n"/>
      <c r="E68" s="90" t="n"/>
      <c r="F68" s="90" t="n"/>
      <c r="G68" s="90" t="n"/>
      <c r="H68" s="91" t="n"/>
    </row>
    <row r="69">
      <c r="B69" s="89" t="n"/>
      <c r="C69" s="90" t="n"/>
      <c r="D69" s="90" t="n"/>
      <c r="E69" s="90" t="n"/>
      <c r="F69" s="90" t="n"/>
      <c r="G69" s="90" t="n"/>
      <c r="H69" s="91" t="n"/>
    </row>
    <row r="70">
      <c r="B70" s="89" t="n"/>
      <c r="C70" s="90" t="n"/>
      <c r="D70" s="90" t="n"/>
      <c r="E70" s="90" t="n"/>
      <c r="F70" s="90" t="n"/>
      <c r="G70" s="90" t="n"/>
      <c r="H70" s="91" t="n"/>
    </row>
    <row r="71">
      <c r="B71" s="89" t="n"/>
      <c r="C71" s="90" t="n"/>
      <c r="D71" s="90" t="n"/>
      <c r="E71" s="90" t="n"/>
      <c r="F71" s="90" t="n"/>
      <c r="G71" s="90" t="n"/>
      <c r="H71" s="91" t="n"/>
    </row>
    <row r="72">
      <c r="B72" s="89" t="n"/>
      <c r="C72" s="90" t="n"/>
      <c r="D72" s="90" t="n"/>
      <c r="E72" s="90" t="n"/>
      <c r="F72" s="90" t="n"/>
      <c r="G72" s="90" t="n"/>
      <c r="H72" s="91" t="n"/>
    </row>
    <row r="73">
      <c r="B73" s="89" t="n"/>
      <c r="C73" s="90" t="n"/>
      <c r="D73" s="90" t="n"/>
      <c r="E73" s="90" t="n"/>
      <c r="F73" s="90" t="n"/>
      <c r="G73" s="90" t="n"/>
      <c r="H73" s="91" t="n"/>
    </row>
    <row r="74">
      <c r="B74" s="89" t="n"/>
      <c r="C74" s="90" t="n"/>
      <c r="D74" s="90" t="n"/>
      <c r="E74" s="90" t="n"/>
      <c r="F74" s="90" t="n"/>
      <c r="G74" s="90" t="n"/>
      <c r="H74" s="91" t="n"/>
    </row>
    <row r="75">
      <c r="B75" s="89" t="n"/>
      <c r="C75" s="90" t="n"/>
      <c r="D75" s="90" t="n"/>
      <c r="E75" s="90" t="n"/>
      <c r="F75" s="90" t="n"/>
      <c r="G75" s="90" t="n"/>
      <c r="H75" s="91" t="n"/>
    </row>
    <row r="76">
      <c r="B76" s="89" t="n"/>
      <c r="C76" s="90" t="n"/>
      <c r="D76" s="90" t="n"/>
      <c r="E76" s="90" t="n"/>
      <c r="F76" s="90" t="n"/>
      <c r="G76" s="90" t="n"/>
      <c r="H76" s="91" t="n"/>
    </row>
    <row r="77">
      <c r="B77" s="92" t="n"/>
      <c r="C77" s="93" t="n"/>
      <c r="D77" s="93" t="n"/>
      <c r="E77" s="93" t="n"/>
      <c r="F77" s="93" t="n"/>
      <c r="G77" s="93" t="n"/>
      <c r="H77" s="94" t="n"/>
    </row>
    <row r="79" ht="15.6" customHeight="1" s="6">
      <c r="F79" s="141" t="inlineStr">
        <is>
          <t>Insert Picture Here</t>
        </is>
      </c>
    </row>
  </sheetData>
  <mergeCells count="34">
    <mergeCell ref="F79:H79"/>
    <mergeCell ref="B49:C49"/>
    <mergeCell ref="B50:C50"/>
    <mergeCell ref="C43:D43"/>
    <mergeCell ref="C44:D44"/>
    <mergeCell ref="C45:D45"/>
    <mergeCell ref="A43:B43"/>
    <mergeCell ref="A48:D48"/>
    <mergeCell ref="A37:G37"/>
    <mergeCell ref="A14:B14"/>
    <mergeCell ref="C14:D14"/>
    <mergeCell ref="A9:B9"/>
    <mergeCell ref="G9:H9"/>
    <mergeCell ref="G10:H10"/>
    <mergeCell ref="G11:H11"/>
    <mergeCell ref="C9:E9"/>
    <mergeCell ref="C10:E10"/>
    <mergeCell ref="A11:B11"/>
    <mergeCell ref="C11:E11"/>
    <mergeCell ref="A10:B10"/>
    <mergeCell ref="A4:B4"/>
    <mergeCell ref="A1:I1"/>
    <mergeCell ref="A13:D13"/>
    <mergeCell ref="A3:B3"/>
    <mergeCell ref="A5:B5"/>
    <mergeCell ref="C3:E3"/>
    <mergeCell ref="C4:E4"/>
    <mergeCell ref="C5:E5"/>
    <mergeCell ref="A7:B7"/>
    <mergeCell ref="A8:B8"/>
    <mergeCell ref="C6:E6"/>
    <mergeCell ref="C7:E7"/>
    <mergeCell ref="G8:I8"/>
    <mergeCell ref="C8:E8"/>
  </mergeCells>
  <pageMargins left="0.25" right="0.25" top="0.75" bottom="0.75" header="0.3" footer="0.3"/>
  <pageSetup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4:C23"/>
  <sheetViews>
    <sheetView topLeftCell="A4" workbookViewId="0">
      <selection activeCell="B14" sqref="B14"/>
    </sheetView>
  </sheetViews>
  <sheetFormatPr baseColWidth="8" defaultRowHeight="15"/>
  <cols>
    <col width="9.140625" customWidth="1" style="6" min="1" max="1"/>
  </cols>
  <sheetData>
    <row r="4">
      <c r="A4" s="158" t="inlineStr">
        <is>
          <t>Absorption area</t>
        </is>
      </c>
      <c r="B4" s="126" t="n"/>
      <c r="C4" s="127" t="n"/>
    </row>
    <row r="5" ht="20.45" customHeight="1" s="6">
      <c r="A5" s="18" t="inlineStr">
        <is>
          <t>Frequency f (Hz)</t>
        </is>
      </c>
      <c r="B5" s="149" t="inlineStr">
        <is>
          <t xml:space="preserve">empty </t>
        </is>
      </c>
      <c r="C5" s="149" t="inlineStr">
        <is>
          <t>sample</t>
        </is>
      </c>
    </row>
    <row r="6">
      <c r="A6" s="13" t="n">
        <v>100</v>
      </c>
      <c r="B6" s="14">
        <f>'Initial Parameters'!I16</f>
        <v/>
      </c>
      <c r="C6" s="14">
        <f>'Initial Parameters'!J16</f>
        <v/>
      </c>
    </row>
    <row r="7">
      <c r="A7" s="13" t="n">
        <v>125</v>
      </c>
      <c r="B7" s="14">
        <f>'Initial Parameters'!I17</f>
        <v/>
      </c>
      <c r="C7" s="14">
        <f>'Initial Parameters'!J17</f>
        <v/>
      </c>
    </row>
    <row r="8">
      <c r="A8" s="13" t="n">
        <v>160</v>
      </c>
      <c r="B8" s="14">
        <f>'Initial Parameters'!I18</f>
        <v/>
      </c>
      <c r="C8" s="14">
        <f>'Initial Parameters'!J18</f>
        <v/>
      </c>
    </row>
    <row r="9">
      <c r="A9" s="13" t="n">
        <v>200</v>
      </c>
      <c r="B9" s="14">
        <f>'Initial Parameters'!I19</f>
        <v/>
      </c>
      <c r="C9" s="14">
        <f>'Initial Parameters'!J19</f>
        <v/>
      </c>
    </row>
    <row r="10">
      <c r="A10" s="13" t="n">
        <v>250</v>
      </c>
      <c r="B10" s="14">
        <f>'Initial Parameters'!I20</f>
        <v/>
      </c>
      <c r="C10" s="14">
        <f>'Initial Parameters'!J20</f>
        <v/>
      </c>
    </row>
    <row r="11">
      <c r="A11" s="13" t="n">
        <v>315</v>
      </c>
      <c r="B11" s="14">
        <f>'Initial Parameters'!I21</f>
        <v/>
      </c>
      <c r="C11" s="14">
        <f>'Initial Parameters'!J21</f>
        <v/>
      </c>
    </row>
    <row r="12">
      <c r="A12" s="13" t="n">
        <v>400</v>
      </c>
      <c r="B12" s="14">
        <f>'Initial Parameters'!I22</f>
        <v/>
      </c>
      <c r="C12" s="14">
        <f>'Initial Parameters'!J22</f>
        <v/>
      </c>
    </row>
    <row r="13">
      <c r="A13" s="13" t="n">
        <v>500</v>
      </c>
      <c r="B13" s="14">
        <f>'Initial Parameters'!I23</f>
        <v/>
      </c>
      <c r="C13" s="14">
        <f>'Initial Parameters'!J23</f>
        <v/>
      </c>
    </row>
    <row r="14">
      <c r="A14" s="13" t="n">
        <v>630</v>
      </c>
      <c r="B14" s="14">
        <f>'Initial Parameters'!I24</f>
        <v/>
      </c>
      <c r="C14" s="14">
        <f>'Initial Parameters'!J24</f>
        <v/>
      </c>
    </row>
    <row r="15">
      <c r="A15" s="13" t="n">
        <v>800</v>
      </c>
      <c r="B15" s="14">
        <f>'Initial Parameters'!I25</f>
        <v/>
      </c>
      <c r="C15" s="14">
        <f>'Initial Parameters'!J25</f>
        <v/>
      </c>
    </row>
    <row r="16">
      <c r="A16" s="13" t="n">
        <v>1000</v>
      </c>
      <c r="B16" s="14">
        <f>'Initial Parameters'!I26</f>
        <v/>
      </c>
      <c r="C16" s="14">
        <f>'Initial Parameters'!J26</f>
        <v/>
      </c>
    </row>
    <row r="17">
      <c r="A17" s="13" t="n">
        <v>1250</v>
      </c>
      <c r="B17" s="14">
        <f>'Initial Parameters'!I27</f>
        <v/>
      </c>
      <c r="C17" s="14">
        <f>'Initial Parameters'!J27</f>
        <v/>
      </c>
    </row>
    <row r="18">
      <c r="A18" s="13" t="n">
        <v>1600</v>
      </c>
      <c r="B18" s="14">
        <f>'Initial Parameters'!I28</f>
        <v/>
      </c>
      <c r="C18" s="14">
        <f>'Initial Parameters'!J28</f>
        <v/>
      </c>
    </row>
    <row r="19">
      <c r="A19" s="13" t="n">
        <v>2000</v>
      </c>
      <c r="B19" s="14">
        <f>'Initial Parameters'!I29</f>
        <v/>
      </c>
      <c r="C19" s="14">
        <f>'Initial Parameters'!J29</f>
        <v/>
      </c>
    </row>
    <row r="20">
      <c r="A20" s="13" t="n">
        <v>2500</v>
      </c>
      <c r="B20" s="14">
        <f>'Initial Parameters'!I30</f>
        <v/>
      </c>
      <c r="C20" s="14">
        <f>'Initial Parameters'!J30</f>
        <v/>
      </c>
    </row>
    <row r="21">
      <c r="A21" s="13" t="n">
        <v>3150</v>
      </c>
      <c r="B21" s="14">
        <f>'Initial Parameters'!I31</f>
        <v/>
      </c>
      <c r="C21" s="14">
        <f>'Initial Parameters'!J31</f>
        <v/>
      </c>
    </row>
    <row r="22">
      <c r="A22" s="50" t="n">
        <v>4000</v>
      </c>
      <c r="B22" s="14">
        <f>'Initial Parameters'!I32</f>
        <v/>
      </c>
      <c r="C22" s="14">
        <f>'Initial Parameters'!J32</f>
        <v/>
      </c>
    </row>
    <row r="23">
      <c r="A23" s="13" t="n">
        <v>5000</v>
      </c>
      <c r="B23" s="14">
        <f>'Initial Parameters'!I33</f>
        <v/>
      </c>
      <c r="C23" s="14">
        <f>'Initial Parameters'!J33</f>
        <v/>
      </c>
    </row>
  </sheetData>
  <mergeCells count="1">
    <mergeCell ref="A4:C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V41"/>
  <sheetViews>
    <sheetView topLeftCell="G1" workbookViewId="0">
      <selection activeCell="O32" sqref="O32"/>
    </sheetView>
  </sheetViews>
  <sheetFormatPr baseColWidth="8" defaultRowHeight="15"/>
  <cols>
    <col width="13" customWidth="1" style="6" min="16" max="16"/>
  </cols>
  <sheetData>
    <row r="1">
      <c r="A1" s="4" t="inlineStr">
        <is>
          <t>Work in progress</t>
        </is>
      </c>
      <c r="B1" s="4" t="n"/>
    </row>
    <row r="2">
      <c r="A2" t="inlineStr">
        <is>
          <t>This page calculates the single number ratings</t>
        </is>
      </c>
    </row>
    <row r="3">
      <c r="P3" t="inlineStr">
        <is>
          <t>aw</t>
        </is>
      </c>
      <c r="Q3" s="2">
        <f>1-SUM(N5:N19)</f>
        <v/>
      </c>
    </row>
    <row r="4">
      <c r="B4" t="n">
        <v>250</v>
      </c>
      <c r="C4" t="n">
        <v>500</v>
      </c>
      <c r="D4" t="n">
        <v>1000</v>
      </c>
      <c r="E4" t="n">
        <v>2000</v>
      </c>
      <c r="F4" t="n">
        <v>4000</v>
      </c>
      <c r="I4" t="n">
        <v>250</v>
      </c>
      <c r="J4" t="n">
        <v>500</v>
      </c>
      <c r="K4" t="n">
        <v>1000</v>
      </c>
      <c r="L4" t="n">
        <v>2000</v>
      </c>
      <c r="M4" t="n">
        <v>4000</v>
      </c>
    </row>
    <row r="5">
      <c r="A5" t="n">
        <v>1</v>
      </c>
      <c r="B5" t="n">
        <v>0.8</v>
      </c>
      <c r="C5" t="n">
        <v>1</v>
      </c>
      <c r="D5" t="n">
        <v>1</v>
      </c>
      <c r="E5" t="n">
        <v>1</v>
      </c>
      <c r="F5" t="n">
        <v>0.9</v>
      </c>
      <c r="G5" s="2">
        <f>B5-'Output for Report'!$C$39+C5-'Output for Report'!$D$39+D5-'Output for Report'!$E$39+E5-'Output for Report'!$F$39+F5-'Output for Report'!$G$39</f>
        <v/>
      </c>
      <c r="H5" s="2" t="n"/>
      <c r="I5" s="2">
        <f>IF(B5-'Output for Report'!C$39&gt;0,B5-'Output for Report'!C$39,0)</f>
        <v/>
      </c>
      <c r="J5" s="2">
        <f>IF(C5-'Output for Report'!D$39&gt;0,C5-'Output for Report'!D$39,0)</f>
        <v/>
      </c>
      <c r="K5" s="2">
        <f>IF(D5-'Output for Report'!E$39&gt;0,D5-'Output for Report'!E$39,0)</f>
        <v/>
      </c>
      <c r="L5" s="2">
        <f>IF(E5-'Output for Report'!F$39&gt;0,E5-'Output for Report'!F$39,0)</f>
        <v/>
      </c>
      <c r="M5" s="2">
        <f>IF(F5-'Output for Report'!G$39&gt;0,F5-'Output for Report'!G$39,0)</f>
        <v/>
      </c>
      <c r="N5" s="2">
        <f>IF(SUM(I5:M5)&gt;0.1,0.05,0)</f>
        <v/>
      </c>
      <c r="P5" t="inlineStr">
        <is>
          <t>Shape indication</t>
        </is>
      </c>
    </row>
    <row r="6">
      <c r="A6">
        <f>1-0.05</f>
        <v/>
      </c>
      <c r="B6">
        <f>B5-0.05</f>
        <v/>
      </c>
      <c r="C6">
        <f>C5-0.05</f>
        <v/>
      </c>
      <c r="D6">
        <f>D5-0.05</f>
        <v/>
      </c>
      <c r="E6">
        <f>E5-0.05</f>
        <v/>
      </c>
      <c r="F6">
        <f>F5-0.05</f>
        <v/>
      </c>
      <c r="G6" s="2">
        <f>B6-'Output for Report'!$C$39+C6-'Output for Report'!$D$39+D6-'Output for Report'!$E$39+E6-'Output for Report'!$F$39+F6-'Output for Report'!$G$39</f>
        <v/>
      </c>
      <c r="H6" s="2" t="n"/>
      <c r="I6" s="2">
        <f>IF(B6-'Output for Report'!C$39&gt;0,B6-'Output for Report'!C$39,0)</f>
        <v/>
      </c>
      <c r="J6" s="2">
        <f>IF(C6-'Output for Report'!D$39&gt;0,C6-'Output for Report'!D$39,0)</f>
        <v/>
      </c>
      <c r="K6" s="2">
        <f>IF(D6-'Output for Report'!E$39&gt;0,D6-'Output for Report'!E$39,0)</f>
        <v/>
      </c>
      <c r="L6" s="2">
        <f>IF(E6-'Output for Report'!F$39&gt;0,E6-'Output for Report'!F$39,0)</f>
        <v/>
      </c>
      <c r="M6" s="2">
        <f>IF(F6-'Output for Report'!G$39&gt;0,F6-'Output for Report'!G$39,0)</f>
        <v/>
      </c>
      <c r="N6" s="2">
        <f>IF(SUM(I6:M6)&gt;0.1,0.05,0)</f>
        <v/>
      </c>
      <c r="P6" t="inlineStr">
        <is>
          <t>250 Hz</t>
        </is>
      </c>
      <c r="Q6">
        <f>IF(Q3-0.2&lt;'Output for Report'!C39-0.25,"L","")</f>
        <v/>
      </c>
    </row>
    <row r="7">
      <c r="A7">
        <f>A6-0.05</f>
        <v/>
      </c>
      <c r="B7">
        <f>B6-0.05</f>
        <v/>
      </c>
      <c r="C7">
        <f>C6-0.05</f>
        <v/>
      </c>
      <c r="D7">
        <f>D6-0.05</f>
        <v/>
      </c>
      <c r="E7">
        <f>E6-0.05</f>
        <v/>
      </c>
      <c r="F7">
        <f>F6-0.05</f>
        <v/>
      </c>
      <c r="G7" s="2">
        <f>B7-'Output for Report'!$C$39+C7-'Output for Report'!$D$39+D7-'Output for Report'!$E$39+E7-'Output for Report'!$F$39+F7-'Output for Report'!$G$39</f>
        <v/>
      </c>
      <c r="H7" s="2" t="n"/>
      <c r="I7" s="2">
        <f>IF(B7-'Output for Report'!C$39&gt;0,B7-'Output for Report'!C$39,0)</f>
        <v/>
      </c>
      <c r="J7" s="2">
        <f>IF(C7-'Output for Report'!D$39&gt;0,C7-'Output for Report'!D$39,0)</f>
        <v/>
      </c>
      <c r="K7" s="2">
        <f>IF(D7-'Output for Report'!E$39&gt;0,D7-'Output for Report'!E$39,0)</f>
        <v/>
      </c>
      <c r="L7" s="2">
        <f>IF(E7-'Output for Report'!F$39&gt;0,E7-'Output for Report'!F$39,0)</f>
        <v/>
      </c>
      <c r="M7" s="2">
        <f>IF(F7-'Output for Report'!G$39&gt;0,F7-'Output for Report'!G$39,0)</f>
        <v/>
      </c>
      <c r="N7" s="2">
        <f>IF(SUM(I7:M7)&gt;0.1,0.05,0)</f>
        <v/>
      </c>
      <c r="P7" t="inlineStr">
        <is>
          <t>500 - 1000 Hz</t>
        </is>
      </c>
      <c r="Q7">
        <f>IF( OR(Q2 &lt; 'Output for Report'!D38-0.25, Q2 &lt;'Output for Report'!E38-0.25),"M","")</f>
        <v/>
      </c>
    </row>
    <row r="8">
      <c r="A8">
        <f>A7-0.05</f>
        <v/>
      </c>
      <c r="B8">
        <f>B7-0.05</f>
        <v/>
      </c>
      <c r="C8">
        <f>C7-0.05</f>
        <v/>
      </c>
      <c r="D8">
        <f>D7-0.05</f>
        <v/>
      </c>
      <c r="E8">
        <f>E7-0.05</f>
        <v/>
      </c>
      <c r="F8">
        <f>F7-0.05</f>
        <v/>
      </c>
      <c r="G8" s="2">
        <f>B8-'Output for Report'!$C$39+C8-'Output for Report'!$D$39+D8-'Output for Report'!$E$39+E8-'Output for Report'!$F$39+F8-'Output for Report'!$G$39</f>
        <v/>
      </c>
      <c r="H8" s="2" t="n"/>
      <c r="I8" s="2">
        <f>IF(B8-'Output for Report'!C$39&gt;0,B8-'Output for Report'!C$39,0)</f>
        <v/>
      </c>
      <c r="J8" s="2">
        <f>IF(C8-'Output for Report'!D$39&gt;0,C8-'Output for Report'!D$39,0)</f>
        <v/>
      </c>
      <c r="K8" s="2">
        <f>IF(D8-'Output for Report'!E$39&gt;0,D8-'Output for Report'!E$39,0)</f>
        <v/>
      </c>
      <c r="L8" s="2">
        <f>IF(E8-'Output for Report'!F$39&gt;0,E8-'Output for Report'!F$39,0)</f>
        <v/>
      </c>
      <c r="M8" s="2">
        <f>IF(F8-'Output for Report'!G$39&gt;0,F8-'Output for Report'!G$39,0)</f>
        <v/>
      </c>
      <c r="N8" s="2">
        <f>IF(SUM(I8:M8)&gt;0.1,0.05,0)</f>
        <v/>
      </c>
      <c r="P8" t="inlineStr">
        <is>
          <t>2000 - 4000 Hz</t>
        </is>
      </c>
      <c r="Q8">
        <f>IF( OR(Q3 &lt; 'Output for Report'!F39-0.25, Q3 &lt;'Output for Report'!G39-0.35),"H","")</f>
        <v/>
      </c>
    </row>
    <row r="9">
      <c r="A9">
        <f>A8-0.05</f>
        <v/>
      </c>
      <c r="B9">
        <f>B8-0.05</f>
        <v/>
      </c>
      <c r="C9">
        <f>C8-0.05</f>
        <v/>
      </c>
      <c r="D9">
        <f>D8-0.05</f>
        <v/>
      </c>
      <c r="E9">
        <f>E8-0.05</f>
        <v/>
      </c>
      <c r="F9">
        <f>F8-0.05</f>
        <v/>
      </c>
      <c r="G9" s="2">
        <f>B9-'Output for Report'!$C$39+C9-'Output for Report'!$D$39+D9-'Output for Report'!$E$39+E9-'Output for Report'!$F$39+F9-'Output for Report'!$G$39</f>
        <v/>
      </c>
      <c r="H9" s="2" t="n"/>
      <c r="I9" s="2">
        <f>IF(B9-'Output for Report'!C$39&gt;0,B9-'Output for Report'!C$39,0)</f>
        <v/>
      </c>
      <c r="J9" s="2">
        <f>IF(C9-'Output for Report'!D$39&gt;0,C9-'Output for Report'!D$39,0)</f>
        <v/>
      </c>
      <c r="K9" s="2">
        <f>IF(D9-'Output for Report'!E$39&gt;0,D9-'Output for Report'!E$39,0)</f>
        <v/>
      </c>
      <c r="L9" s="2">
        <f>IF(E9-'Output for Report'!F$39&gt;0,E9-'Output for Report'!F$39,0)</f>
        <v/>
      </c>
      <c r="M9" s="2">
        <f>IF(F9-'Output for Report'!G$39&gt;0,F9-'Output for Report'!G$39,0)</f>
        <v/>
      </c>
      <c r="N9" s="2">
        <f>IF(SUM(I9:M9)&gt;0.1,0.05,0)</f>
        <v/>
      </c>
    </row>
    <row r="10">
      <c r="A10">
        <f>A9-0.05</f>
        <v/>
      </c>
      <c r="B10">
        <f>B9-0.05</f>
        <v/>
      </c>
      <c r="C10">
        <f>C9-0.05</f>
        <v/>
      </c>
      <c r="D10">
        <f>D9-0.05</f>
        <v/>
      </c>
      <c r="E10">
        <f>E9-0.05</f>
        <v/>
      </c>
      <c r="F10">
        <f>F9-0.05</f>
        <v/>
      </c>
      <c r="G10" s="2">
        <f>B10-'Output for Report'!$C$39+C10-'Output for Report'!$D$39+D10-'Output for Report'!$E$39+E10-'Output for Report'!$F$39+F10-'Output for Report'!$G$39</f>
        <v/>
      </c>
      <c r="H10" s="2" t="n"/>
      <c r="I10" s="2">
        <f>IF(B10-'Output for Report'!C$39&gt;0,B10-'Output for Report'!C$39,0)</f>
        <v/>
      </c>
      <c r="J10" s="2">
        <f>IF(C10-'Output for Report'!D$39&gt;0,C10-'Output for Report'!D$39,0)</f>
        <v/>
      </c>
      <c r="K10" s="2">
        <f>IF(D10-'Output for Report'!E$39&gt;0,D10-'Output for Report'!E$39,0)</f>
        <v/>
      </c>
      <c r="L10" s="2">
        <f>IF(E10-'Output for Report'!F$39&gt;0,E10-'Output for Report'!F$39,0)</f>
        <v/>
      </c>
      <c r="M10" s="2">
        <f>IF(F10-'Output for Report'!G$39&gt;0,F10-'Output for Report'!G$39,0)</f>
        <v/>
      </c>
      <c r="N10" s="2">
        <f>IF(SUM(I10:M10)&gt;0.1,0.05,0)</f>
        <v/>
      </c>
    </row>
    <row r="11">
      <c r="A11">
        <f>A10-0.05</f>
        <v/>
      </c>
      <c r="B11">
        <f>B10-0.05</f>
        <v/>
      </c>
      <c r="C11">
        <f>C10-0.05</f>
        <v/>
      </c>
      <c r="D11">
        <f>D10-0.05</f>
        <v/>
      </c>
      <c r="E11">
        <f>E10-0.05</f>
        <v/>
      </c>
      <c r="F11">
        <f>F10-0.05</f>
        <v/>
      </c>
      <c r="G11" s="2">
        <f>B11-'Output for Report'!$C$39+C11-'Output for Report'!$D$39+D11-'Output for Report'!$E$39+E11-'Output for Report'!$F$39+F11-'Output for Report'!$G$39</f>
        <v/>
      </c>
      <c r="H11" s="2" t="n"/>
      <c r="I11" s="2">
        <f>IF(B11-'Output for Report'!C$39&gt;0,B11-'Output for Report'!C$39,0)</f>
        <v/>
      </c>
      <c r="J11" s="2">
        <f>IF(C11-'Output for Report'!D$39&gt;0,C11-'Output for Report'!D$39,0)</f>
        <v/>
      </c>
      <c r="K11" s="2">
        <f>IF(D11-'Output for Report'!E$39&gt;0,D11-'Output for Report'!E$39,0)</f>
        <v/>
      </c>
      <c r="L11" s="2">
        <f>IF(E11-'Output for Report'!F$39&gt;0,E11-'Output for Report'!F$39,0)</f>
        <v/>
      </c>
      <c r="M11" s="2">
        <f>IF(F11-'Output for Report'!G$39&gt;0,F11-'Output for Report'!G$39,0)</f>
        <v/>
      </c>
      <c r="N11" s="2">
        <f>IF(SUM(I11:M11)&gt;0.1,0.05,0)</f>
        <v/>
      </c>
    </row>
    <row r="12">
      <c r="A12">
        <f>A11-0.05</f>
        <v/>
      </c>
      <c r="B12">
        <f>B11-0.05</f>
        <v/>
      </c>
      <c r="C12">
        <f>C11-0.05</f>
        <v/>
      </c>
      <c r="D12">
        <f>D11-0.05</f>
        <v/>
      </c>
      <c r="E12">
        <f>E11-0.05</f>
        <v/>
      </c>
      <c r="F12">
        <f>F11-0.05</f>
        <v/>
      </c>
      <c r="G12" s="2">
        <f>B12-'Output for Report'!$C$39+C12-'Output for Report'!$D$39+D12-'Output for Report'!$E$39+E12-'Output for Report'!$F$39+F12-'Output for Report'!$G$39</f>
        <v/>
      </c>
      <c r="H12" s="2" t="n"/>
      <c r="I12" s="2">
        <f>IF(B12-'Output for Report'!C$39&gt;0,B12-'Output for Report'!C$39,0)</f>
        <v/>
      </c>
      <c r="J12" s="2">
        <f>IF(C12-'Output for Report'!D$39&gt;0,C12-'Output for Report'!D$39,0)</f>
        <v/>
      </c>
      <c r="K12" s="2">
        <f>IF(D12-'Output for Report'!E$39&gt;0,D12-'Output for Report'!E$39,0)</f>
        <v/>
      </c>
      <c r="L12" s="2">
        <f>IF(E12-'Output for Report'!F$39&gt;0,E12-'Output for Report'!F$39,0)</f>
        <v/>
      </c>
      <c r="M12" s="2">
        <f>IF(F12-'Output for Report'!G$39&gt;0,F12-'Output for Report'!G$39,0)</f>
        <v/>
      </c>
      <c r="N12" s="2">
        <f>IF(SUM(I12:M12)&gt;0.1,0.05,0)</f>
        <v/>
      </c>
    </row>
    <row r="13">
      <c r="A13">
        <f>A12-0.05</f>
        <v/>
      </c>
      <c r="B13">
        <f>B12-0.05</f>
        <v/>
      </c>
      <c r="C13">
        <f>C12-0.05</f>
        <v/>
      </c>
      <c r="D13">
        <f>D12-0.05</f>
        <v/>
      </c>
      <c r="E13">
        <f>E12-0.05</f>
        <v/>
      </c>
      <c r="F13">
        <f>F12-0.05</f>
        <v/>
      </c>
      <c r="G13" s="2">
        <f>B13-'Output for Report'!$C$39+C13-'Output for Report'!$D$39+D13-'Output for Report'!$E$39+E13-'Output for Report'!$F$39+F13-'Output for Report'!$G$39</f>
        <v/>
      </c>
      <c r="H13" s="2" t="n"/>
      <c r="I13" s="2">
        <f>IF(B13-'Output for Report'!C$39&gt;0,B13-'Output for Report'!C$39,0)</f>
        <v/>
      </c>
      <c r="J13" s="2">
        <f>IF(C13-'Output for Report'!D$39&gt;0,C13-'Output for Report'!D$39,0)</f>
        <v/>
      </c>
      <c r="K13" s="2">
        <f>IF(D13-'Output for Report'!E$39&gt;0,D13-'Output for Report'!E$39,0)</f>
        <v/>
      </c>
      <c r="L13" s="2">
        <f>IF(E13-'Output for Report'!F$39&gt;0,E13-'Output for Report'!F$39,0)</f>
        <v/>
      </c>
      <c r="M13" s="2">
        <f>IF(F13-'Output for Report'!G$39&gt;0,F13-'Output for Report'!G$39,0)</f>
        <v/>
      </c>
      <c r="N13" s="2">
        <f>IF(SUM(I13:M13)&gt;0.1,0.05,0)</f>
        <v/>
      </c>
      <c r="R13" t="n">
        <v>250</v>
      </c>
      <c r="S13" t="n">
        <v>500</v>
      </c>
      <c r="T13" t="n">
        <v>1000</v>
      </c>
      <c r="U13" t="n">
        <v>2000</v>
      </c>
      <c r="V13" t="n">
        <v>4000</v>
      </c>
    </row>
    <row r="14">
      <c r="A14">
        <f>A13-0.05</f>
        <v/>
      </c>
      <c r="B14">
        <f>B13-0.05</f>
        <v/>
      </c>
      <c r="C14">
        <f>C13-0.05</f>
        <v/>
      </c>
      <c r="D14">
        <f>D13-0.05</f>
        <v/>
      </c>
      <c r="E14">
        <f>E13-0.05</f>
        <v/>
      </c>
      <c r="F14">
        <f>F13-0.05</f>
        <v/>
      </c>
      <c r="G14" s="2">
        <f>B14-'Output for Report'!$C$39+C14-'Output for Report'!$D$39+D14-'Output for Report'!$E$39+E14-'Output for Report'!$F$39+F14-'Output for Report'!$G$39</f>
        <v/>
      </c>
      <c r="H14" s="2" t="n"/>
      <c r="I14" s="2">
        <f>IF(B14-'Output for Report'!C$39&gt;0,B14-'Output for Report'!C$39,0)</f>
        <v/>
      </c>
      <c r="J14" s="2">
        <f>IF(C14-'Output for Report'!D$39&gt;0,C14-'Output for Report'!D$39,0)</f>
        <v/>
      </c>
      <c r="K14" s="2">
        <f>IF(D14-'Output for Report'!E$39&gt;0,D14-'Output for Report'!E$39,0)</f>
        <v/>
      </c>
      <c r="L14" s="2">
        <f>IF(E14-'Output for Report'!F$39&gt;0,E14-'Output for Report'!F$39,0)</f>
        <v/>
      </c>
      <c r="M14" s="2">
        <f>IF(F14-'Output for Report'!G$39&gt;0,F14-'Output for Report'!G$39,0)</f>
        <v/>
      </c>
      <c r="N14" s="2">
        <f>IF(SUM(I14:M14)&gt;0.1,0.05,0)</f>
        <v/>
      </c>
      <c r="Q14" t="n">
        <v>1</v>
      </c>
      <c r="R14">
        <f>IF($Q$3=$A5,B5,0)</f>
        <v/>
      </c>
      <c r="S14">
        <f>IF($Q$3=$A5,C5,0)</f>
        <v/>
      </c>
      <c r="T14">
        <f>IF($Q$3=$A5,D5,0)</f>
        <v/>
      </c>
      <c r="U14">
        <f>IF($Q$3=$A5,E5,0)</f>
        <v/>
      </c>
      <c r="V14">
        <f>IF($Q$3=$A5,F5,0)</f>
        <v/>
      </c>
    </row>
    <row r="15">
      <c r="A15">
        <f>A14-0.05</f>
        <v/>
      </c>
      <c r="B15">
        <f>B14-0.05</f>
        <v/>
      </c>
      <c r="C15">
        <f>C14-0.05</f>
        <v/>
      </c>
      <c r="D15">
        <f>D14-0.05</f>
        <v/>
      </c>
      <c r="E15">
        <f>E14-0.05</f>
        <v/>
      </c>
      <c r="F15">
        <f>F14-0.05</f>
        <v/>
      </c>
      <c r="G15" s="2">
        <f>B15-'Output for Report'!$C$39+C15-'Output for Report'!$D$39+D15-'Output for Report'!$E$39+E15-'Output for Report'!$F$39+F15-'Output for Report'!$G$39</f>
        <v/>
      </c>
      <c r="H15" s="2" t="n"/>
      <c r="I15" s="2">
        <f>IF(B15-'Output for Report'!C$39&gt;0,B15-'Output for Report'!C$39,0)</f>
        <v/>
      </c>
      <c r="J15" s="2">
        <f>IF(C15-'Output for Report'!D$39&gt;0,C15-'Output for Report'!D$39,0)</f>
        <v/>
      </c>
      <c r="K15" s="2">
        <f>IF(D15-'Output for Report'!E$39&gt;0,D15-'Output for Report'!E$39,0)</f>
        <v/>
      </c>
      <c r="L15" s="2">
        <f>IF(E15-'Output for Report'!F$39&gt;0,E15-'Output for Report'!F$39,0)</f>
        <v/>
      </c>
      <c r="M15" s="2">
        <f>IF(F15-'Output for Report'!G$39&gt;0,F15-'Output for Report'!G$39,0)</f>
        <v/>
      </c>
      <c r="N15" s="2">
        <f>IF(SUM(I15:M15)&gt;0.1,0.05,0)</f>
        <v/>
      </c>
      <c r="Q15">
        <f>1-0.05</f>
        <v/>
      </c>
      <c r="R15">
        <f>IF($Q$3=$A6,B6,0)</f>
        <v/>
      </c>
      <c r="S15">
        <f>IF($Q$3=$A6,C6,0)</f>
        <v/>
      </c>
      <c r="T15">
        <f>IF($Q$3=$A6,D6,0)</f>
        <v/>
      </c>
      <c r="U15">
        <f>IF($Q$3=$A6,E6,0)</f>
        <v/>
      </c>
      <c r="V15">
        <f>IF($Q$3=$A6,F6,0)</f>
        <v/>
      </c>
    </row>
    <row r="16">
      <c r="A16">
        <f>A15-0.05</f>
        <v/>
      </c>
      <c r="B16">
        <f>B15-0.05</f>
        <v/>
      </c>
      <c r="C16">
        <f>C15-0.05</f>
        <v/>
      </c>
      <c r="D16">
        <f>D15-0.05</f>
        <v/>
      </c>
      <c r="E16">
        <f>E15-0.05</f>
        <v/>
      </c>
      <c r="F16">
        <f>F15-0.05</f>
        <v/>
      </c>
      <c r="G16" s="2">
        <f>B16-'Output for Report'!$C$39+C16-'Output for Report'!$D$39+D16-'Output for Report'!$E$39+E16-'Output for Report'!$F$39+F16-'Output for Report'!$G$39</f>
        <v/>
      </c>
      <c r="H16" s="2" t="n"/>
      <c r="I16" s="2">
        <f>IF(B16-'Output for Report'!C$39&gt;0,B16-'Output for Report'!C$39,0)</f>
        <v/>
      </c>
      <c r="J16" s="2">
        <f>IF(C16-'Output for Report'!D$39&gt;0,C16-'Output for Report'!D$39,0)</f>
        <v/>
      </c>
      <c r="K16" s="2">
        <f>IF(D16-'Output for Report'!E$39&gt;0,D16-'Output for Report'!E$39,0)</f>
        <v/>
      </c>
      <c r="L16" s="2">
        <f>IF(E16-'Output for Report'!F$39&gt;0,E16-'Output for Report'!F$39,0)</f>
        <v/>
      </c>
      <c r="M16" s="2">
        <f>IF(F16-'Output for Report'!G$39&gt;0,F16-'Output for Report'!G$39,0)</f>
        <v/>
      </c>
      <c r="N16" s="2">
        <f>IF(SUM(I16:M16)&gt;0.1,0.05,0)</f>
        <v/>
      </c>
      <c r="Q16">
        <f>Q15-0.05</f>
        <v/>
      </c>
      <c r="R16">
        <f>IF($Q$3=$A7,B7,0)</f>
        <v/>
      </c>
      <c r="S16">
        <f>IF($Q$3=$A7,C7,0)</f>
        <v/>
      </c>
      <c r="T16">
        <f>IF($Q$3=$A7,D7,0)</f>
        <v/>
      </c>
      <c r="U16">
        <f>IF($Q$3=$A7,E7,0)</f>
        <v/>
      </c>
      <c r="V16">
        <f>IF($Q$3=$A7,F7,0)</f>
        <v/>
      </c>
    </row>
    <row r="17">
      <c r="A17">
        <f>A16-0.05</f>
        <v/>
      </c>
      <c r="B17">
        <f>B16-0.05</f>
        <v/>
      </c>
      <c r="C17">
        <f>C16-0.05</f>
        <v/>
      </c>
      <c r="D17">
        <f>D16-0.05</f>
        <v/>
      </c>
      <c r="E17">
        <f>E16-0.05</f>
        <v/>
      </c>
      <c r="F17">
        <f>F16-0.05</f>
        <v/>
      </c>
      <c r="G17" s="2">
        <f>B17-'Output for Report'!$C$39+C17-'Output for Report'!$D$39+D17-'Output for Report'!$E$39+E17-'Output for Report'!$F$39+F17-'Output for Report'!$G$39</f>
        <v/>
      </c>
      <c r="H17" s="2" t="n"/>
      <c r="I17" s="2">
        <f>IF(B17-'Output for Report'!C$39&gt;0,B17-'Output for Report'!C$39,0)</f>
        <v/>
      </c>
      <c r="J17" s="2">
        <f>IF(C17-'Output for Report'!D$39&gt;0,C17-'Output for Report'!D$39,0)</f>
        <v/>
      </c>
      <c r="K17" s="2">
        <f>IF(D17-'Output for Report'!E$39&gt;0,D17-'Output for Report'!E$39,0)</f>
        <v/>
      </c>
      <c r="L17" s="2">
        <f>IF(E17-'Output for Report'!F$39&gt;0,E17-'Output for Report'!F$39,0)</f>
        <v/>
      </c>
      <c r="M17" s="2">
        <f>IF(F17-'Output for Report'!G$39&gt;0,F17-'Output for Report'!G$39,0)</f>
        <v/>
      </c>
      <c r="N17" s="2">
        <f>IF(SUM(I17:M17)&gt;0.1,0.05,0)</f>
        <v/>
      </c>
      <c r="Q17">
        <f>Q16-0.05</f>
        <v/>
      </c>
      <c r="R17">
        <f>IF($Q$3=$A8,B8,0)</f>
        <v/>
      </c>
      <c r="S17">
        <f>IF($Q$3=$A8,C8,0)</f>
        <v/>
      </c>
      <c r="T17">
        <f>IF($Q$3=$A8,D8,0)</f>
        <v/>
      </c>
      <c r="U17">
        <f>IF($Q$3=$A8,E8,0)</f>
        <v/>
      </c>
      <c r="V17">
        <f>IF($Q$3=$A8,F8,0)</f>
        <v/>
      </c>
    </row>
    <row r="18">
      <c r="A18">
        <f>A17-0.05</f>
        <v/>
      </c>
      <c r="B18">
        <f>B17-0.05</f>
        <v/>
      </c>
      <c r="C18">
        <f>C17-0.05</f>
        <v/>
      </c>
      <c r="D18">
        <f>D17-0.05</f>
        <v/>
      </c>
      <c r="E18">
        <f>E17-0.05</f>
        <v/>
      </c>
      <c r="F18">
        <f>F17-0.05</f>
        <v/>
      </c>
      <c r="G18" s="2">
        <f>B18-'Output for Report'!$C$39+C18-'Output for Report'!$D$39+D18-'Output for Report'!$E$39+E18-'Output for Report'!$F$39+F18-'Output for Report'!$G$39</f>
        <v/>
      </c>
      <c r="H18" s="2" t="n"/>
      <c r="I18" s="2">
        <f>IF(B18-'Output for Report'!C$39&gt;0,B18-'Output for Report'!C$39,0)</f>
        <v/>
      </c>
      <c r="J18" s="2">
        <f>IF(C18-'Output for Report'!D$39&gt;0,C18-'Output for Report'!D$39,0)</f>
        <v/>
      </c>
      <c r="K18" s="2">
        <f>IF(D18-'Output for Report'!E$39&gt;0,D18-'Output for Report'!E$39,0)</f>
        <v/>
      </c>
      <c r="L18" s="2">
        <f>IF(E18-'Output for Report'!F$39&gt;0,E18-'Output for Report'!F$39,0)</f>
        <v/>
      </c>
      <c r="M18" s="2">
        <f>IF(F18-'Output for Report'!G$39&gt;0,F18-'Output for Report'!G$39,0)</f>
        <v/>
      </c>
      <c r="N18" s="2">
        <f>IF(SUM(I18:M18)&gt;0.1,0.05,0)</f>
        <v/>
      </c>
      <c r="Q18">
        <f>Q17-0.05</f>
        <v/>
      </c>
      <c r="R18">
        <f>IF($Q$3=$A9,B9,0)</f>
        <v/>
      </c>
      <c r="S18">
        <f>IF($Q$3=$A9,C9,0)</f>
        <v/>
      </c>
      <c r="T18">
        <f>IF($Q$3=$A9,D9,0)</f>
        <v/>
      </c>
      <c r="U18">
        <f>IF($Q$3=$A9,E9,0)</f>
        <v/>
      </c>
      <c r="V18">
        <f>IF($Q$3=$A9,F9,0)</f>
        <v/>
      </c>
    </row>
    <row r="19">
      <c r="A19">
        <f>A18-0.05</f>
        <v/>
      </c>
      <c r="B19">
        <f>B18-0.05</f>
        <v/>
      </c>
      <c r="C19">
        <f>C18-0.05</f>
        <v/>
      </c>
      <c r="D19">
        <f>D18-0.05</f>
        <v/>
      </c>
      <c r="E19">
        <f>E18-0.05</f>
        <v/>
      </c>
      <c r="F19">
        <f>F18-0.05</f>
        <v/>
      </c>
      <c r="G19" s="2">
        <f>B19-'Output for Report'!$C$39+C19-'Output for Report'!$D$39+D19-'Output for Report'!$E$39+E19-'Output for Report'!$F$39+F19-'Output for Report'!$G$39</f>
        <v/>
      </c>
      <c r="H19" s="2" t="n"/>
      <c r="I19" s="2">
        <f>IF(B19-'Output for Report'!C$39&gt;0,B19-'Output for Report'!C$39,0)</f>
        <v/>
      </c>
      <c r="J19" s="2">
        <f>IF(C19-'Output for Report'!D$39&gt;0,C19-'Output for Report'!D$39,0)</f>
        <v/>
      </c>
      <c r="K19" s="2">
        <f>IF(D19-'Output for Report'!E$39&gt;0,D19-'Output for Report'!E$39,0)</f>
        <v/>
      </c>
      <c r="L19" s="2">
        <f>IF(E19-'Output for Report'!F$39&gt;0,E19-'Output for Report'!F$39,0)</f>
        <v/>
      </c>
      <c r="M19" s="2">
        <f>IF(F19-'Output for Report'!G$39&gt;0,F19-'Output for Report'!G$39,0)</f>
        <v/>
      </c>
      <c r="N19" s="2">
        <f>IF(SUM(I19:M19)&gt;0.1,0.05,0)</f>
        <v/>
      </c>
      <c r="Q19">
        <f>Q18-0.05</f>
        <v/>
      </c>
      <c r="R19">
        <f>IF($Q$3=$A10,B10,0)</f>
        <v/>
      </c>
      <c r="S19">
        <f>IF($Q$3=$A10,C10,0)</f>
        <v/>
      </c>
      <c r="T19">
        <f>IF($Q$3=$A10,D10,0)</f>
        <v/>
      </c>
      <c r="U19">
        <f>IF($Q$3=$A10,E10,0)</f>
        <v/>
      </c>
      <c r="V19">
        <f>IF($Q$3=$A10,F10,0)</f>
        <v/>
      </c>
    </row>
    <row r="20">
      <c r="Q20">
        <f>Q19-0.05</f>
        <v/>
      </c>
      <c r="R20">
        <f>IF($Q$3=$A11,B11,0)</f>
        <v/>
      </c>
      <c r="S20">
        <f>IF($Q$3=$A11,C11,0)</f>
        <v/>
      </c>
      <c r="T20">
        <f>IF($Q$3=$A11,D11,0)</f>
        <v/>
      </c>
      <c r="U20">
        <f>IF($Q$3=$A11,E11,0)</f>
        <v/>
      </c>
      <c r="V20">
        <f>IF($Q$3=$A11,F11,0)</f>
        <v/>
      </c>
    </row>
    <row r="21">
      <c r="Q21">
        <f>Q20-0.05</f>
        <v/>
      </c>
      <c r="R21">
        <f>IF($Q$3=$A12,B12,0)</f>
        <v/>
      </c>
      <c r="S21">
        <f>IF($Q$3=$A12,C12,0)</f>
        <v/>
      </c>
      <c r="T21">
        <f>IF($Q$3=$A12,D12,0)</f>
        <v/>
      </c>
      <c r="U21">
        <f>IF($Q$3=$A12,E12,0)</f>
        <v/>
      </c>
      <c r="V21">
        <f>IF($Q$3=$A12,F12,0)</f>
        <v/>
      </c>
    </row>
    <row r="22">
      <c r="Q22">
        <f>Q21-0.05</f>
        <v/>
      </c>
      <c r="R22">
        <f>IF($Q$3=$A13,B13,0)</f>
        <v/>
      </c>
      <c r="S22">
        <f>IF($Q$3=$A13,C13,0)</f>
        <v/>
      </c>
      <c r="T22">
        <f>IF($Q$3=$A13,D13,0)</f>
        <v/>
      </c>
      <c r="U22">
        <f>IF($Q$3=$A13,E13,0)</f>
        <v/>
      </c>
      <c r="V22">
        <f>IF($Q$3=$A13,F13,0)</f>
        <v/>
      </c>
    </row>
    <row r="23">
      <c r="Q23">
        <f>Q22-0.05</f>
        <v/>
      </c>
      <c r="R23">
        <f>IF($Q$3=$A14,B14,0)</f>
        <v/>
      </c>
      <c r="S23">
        <f>IF($Q$3=$A14,C14,0)</f>
        <v/>
      </c>
      <c r="T23">
        <f>IF($Q$3=$A14,D14,0)</f>
        <v/>
      </c>
      <c r="U23">
        <f>IF($Q$3=$A14,E14,0)</f>
        <v/>
      </c>
      <c r="V23">
        <f>IF($Q$3=$A14,F14,0)</f>
        <v/>
      </c>
    </row>
    <row r="24">
      <c r="N24" t="n">
        <v>100</v>
      </c>
      <c r="Q24">
        <f>Q23-0.05</f>
        <v/>
      </c>
      <c r="R24">
        <f>IF($Q$3=$A15,B15,0)</f>
        <v/>
      </c>
      <c r="S24">
        <f>IF($Q$3=$A15,C15,0)</f>
        <v/>
      </c>
      <c r="T24">
        <f>IF($Q$3=$A15,D15,0)</f>
        <v/>
      </c>
      <c r="U24">
        <f>IF($Q$3=$A15,E15,0)</f>
        <v/>
      </c>
      <c r="V24">
        <f>IF($Q$3=$A15,F15,0)</f>
        <v/>
      </c>
    </row>
    <row r="25">
      <c r="N25" t="n">
        <v>125</v>
      </c>
      <c r="Q25">
        <f>Q24-0.05</f>
        <v/>
      </c>
      <c r="R25">
        <f>IF($Q$3=$A16,B16,0)</f>
        <v/>
      </c>
      <c r="S25">
        <f>IF($Q$3=$A16,C16,0)</f>
        <v/>
      </c>
      <c r="T25">
        <f>IF($Q$3=$A16,D16,0)</f>
        <v/>
      </c>
      <c r="U25">
        <f>IF($Q$3=$A16,E16,0)</f>
        <v/>
      </c>
      <c r="V25">
        <f>IF($Q$3=$A16,F16,0)</f>
        <v/>
      </c>
    </row>
    <row r="26">
      <c r="N26" t="n">
        <v>160</v>
      </c>
      <c r="Q26">
        <f>Q25-0.05</f>
        <v/>
      </c>
      <c r="R26">
        <f>IF($Q$3=$A17,B17,0)</f>
        <v/>
      </c>
      <c r="S26">
        <f>IF($Q$3=$A17,C17,0)</f>
        <v/>
      </c>
      <c r="T26">
        <f>IF($Q$3=$A17,D17,0)</f>
        <v/>
      </c>
      <c r="U26">
        <f>IF($Q$3=$A17,E17,0)</f>
        <v/>
      </c>
      <c r="V26">
        <f>IF($Q$3=$A17,F17,0)</f>
        <v/>
      </c>
    </row>
    <row r="27">
      <c r="N27" t="n">
        <v>200</v>
      </c>
      <c r="Q27">
        <f>Q26-0.05</f>
        <v/>
      </c>
      <c r="R27">
        <f>IF($Q$3=$A18,B18,0)</f>
        <v/>
      </c>
      <c r="S27">
        <f>IF($Q$3=$A18,C18,0)</f>
        <v/>
      </c>
      <c r="T27">
        <f>IF($Q$3=$A18,D18,0)</f>
        <v/>
      </c>
      <c r="U27">
        <f>IF($Q$3=$A18,E18,0)</f>
        <v/>
      </c>
      <c r="V27">
        <f>IF($Q$3=$A18,F18,0)</f>
        <v/>
      </c>
    </row>
    <row r="28">
      <c r="N28" t="n">
        <v>250</v>
      </c>
      <c r="O28">
        <f>SUM(R14:R28)</f>
        <v/>
      </c>
      <c r="Q28">
        <f>Q27-0.05</f>
        <v/>
      </c>
      <c r="R28">
        <f>IF($Q$3=$A19,B19,0)</f>
        <v/>
      </c>
      <c r="S28">
        <f>IF($Q$3=$A19,C19,0)</f>
        <v/>
      </c>
      <c r="T28">
        <f>IF($Q$3=$A19,D19,0)</f>
        <v/>
      </c>
      <c r="U28">
        <f>IF($Q$3=$A19,E19,0)</f>
        <v/>
      </c>
      <c r="V28">
        <f>IF($Q$3=$A19,F19,0)</f>
        <v/>
      </c>
    </row>
    <row r="29">
      <c r="N29" t="n">
        <v>315</v>
      </c>
      <c r="O29">
        <f>(O31-O28)/3+O28</f>
        <v/>
      </c>
    </row>
    <row r="30">
      <c r="N30" t="n">
        <v>400</v>
      </c>
      <c r="O30">
        <f>(O31-O28)/3+O29</f>
        <v/>
      </c>
    </row>
    <row r="31">
      <c r="N31" t="n">
        <v>500</v>
      </c>
      <c r="O31">
        <f>SUM(S14:S28)</f>
        <v/>
      </c>
    </row>
    <row r="32">
      <c r="N32" t="n">
        <v>630</v>
      </c>
      <c r="O32">
        <f>O31</f>
        <v/>
      </c>
    </row>
    <row r="33">
      <c r="N33" t="n">
        <v>800</v>
      </c>
      <c r="O33">
        <f>O32</f>
        <v/>
      </c>
    </row>
    <row r="34">
      <c r="N34" t="n">
        <v>1000</v>
      </c>
      <c r="O34">
        <f>SUM(T14:T28)</f>
        <v/>
      </c>
    </row>
    <row r="35">
      <c r="N35" t="n">
        <v>1250</v>
      </c>
      <c r="O35">
        <f>O34</f>
        <v/>
      </c>
    </row>
    <row r="36">
      <c r="N36" t="n">
        <v>1600</v>
      </c>
      <c r="O36">
        <f>O35</f>
        <v/>
      </c>
    </row>
    <row r="37">
      <c r="N37" t="n">
        <v>2000</v>
      </c>
      <c r="O37">
        <f>SUM(U14:U28)</f>
        <v/>
      </c>
    </row>
    <row r="38">
      <c r="N38" t="n">
        <v>2500</v>
      </c>
      <c r="O38">
        <f>O37-($O$37-$O$40)/3</f>
        <v/>
      </c>
    </row>
    <row r="39">
      <c r="N39" t="n">
        <v>3150</v>
      </c>
      <c r="O39">
        <f>O38-($O$37-$O$40)/3</f>
        <v/>
      </c>
    </row>
    <row r="40">
      <c r="N40" t="n">
        <v>4000</v>
      </c>
      <c r="O40">
        <f>SUM(V14:V28)</f>
        <v/>
      </c>
    </row>
    <row r="41">
      <c r="N41" t="n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Mike</dc:creator>
  <dcterms:created xsi:type="dcterms:W3CDTF">2010-07-19T03:02:48Z</dcterms:created>
  <dcterms:modified xsi:type="dcterms:W3CDTF">2021-03-26T03:23:14Z</dcterms:modified>
  <cp:lastModifiedBy>Lewis White</cp:lastModifiedBy>
  <cp:lastPrinted>2020-04-15T03:07:29Z</cp:lastPrinted>
</cp:coreProperties>
</file>