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USER\Documents\NEW HORIZON\Excel\"/>
    </mc:Choice>
  </mc:AlternateContent>
  <xr:revisionPtr revIDLastSave="0" documentId="13_ncr:1_{CA788CE5-CDA8-47D2-8B0C-B07C9343AB24}" xr6:coauthVersionLast="47" xr6:coauthVersionMax="47" xr10:uidLastSave="{00000000-0000-0000-0000-000000000000}"/>
  <bookViews>
    <workbookView xWindow="-120" yWindow="-120" windowWidth="20730" windowHeight="11160" xr2:uid="{C7B57542-A2C7-4183-ADD5-F390D5F0295B}"/>
  </bookViews>
  <sheets>
    <sheet name="Dashboard" sheetId="3" r:id="rId1"/>
    <sheet name="Workings" sheetId="2" r:id="rId2"/>
    <sheet name="Data" sheetId="1" r:id="rId3"/>
  </sheets>
  <definedNames>
    <definedName name="Slicer_Manager">#N/A</definedName>
    <definedName name="Slicer_Project">#N/A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9" i="3" l="1" a="1"/>
  <c r="K9" i="3" s="1"/>
  <c r="F1" i="3"/>
  <c r="C6" i="2"/>
  <c r="C5" i="2"/>
  <c r="C4" i="2"/>
  <c r="I4" i="2"/>
  <c r="L6" i="2"/>
  <c r="M6" i="2" l="1"/>
  <c r="I5" i="2"/>
  <c r="C7" i="2"/>
  <c r="C8" i="2" s="1"/>
  <c r="H41" i="1" l="1"/>
  <c r="F41" i="1"/>
  <c r="H40" i="1"/>
  <c r="F40" i="1"/>
  <c r="H39" i="1"/>
  <c r="F39" i="1"/>
  <c r="H38" i="1"/>
  <c r="F38" i="1"/>
  <c r="H37" i="1"/>
  <c r="F37" i="1"/>
  <c r="H36" i="1"/>
  <c r="F36" i="1"/>
  <c r="H35" i="1"/>
  <c r="F35" i="1"/>
  <c r="H34" i="1"/>
  <c r="F34" i="1"/>
  <c r="H33" i="1"/>
  <c r="F33" i="1"/>
  <c r="H32" i="1"/>
  <c r="F32" i="1"/>
  <c r="H31" i="1"/>
  <c r="F31" i="1"/>
  <c r="H30" i="1"/>
  <c r="F30" i="1"/>
  <c r="H29" i="1"/>
  <c r="F29" i="1"/>
  <c r="H28" i="1"/>
  <c r="F28" i="1"/>
  <c r="H27" i="1"/>
  <c r="F27" i="1"/>
  <c r="H26" i="1"/>
  <c r="F26" i="1"/>
  <c r="H25" i="1"/>
  <c r="F25" i="1"/>
  <c r="H24" i="1"/>
  <c r="F24" i="1"/>
  <c r="H23" i="1"/>
  <c r="F23" i="1"/>
  <c r="H22" i="1"/>
  <c r="F22" i="1"/>
  <c r="H21" i="1"/>
  <c r="F21" i="1"/>
  <c r="H20" i="1"/>
  <c r="F20" i="1"/>
  <c r="H19" i="1"/>
  <c r="F19" i="1"/>
  <c r="H18" i="1"/>
  <c r="F18" i="1"/>
  <c r="H17" i="1"/>
  <c r="F17" i="1"/>
  <c r="H16" i="1"/>
  <c r="F16" i="1"/>
  <c r="H15" i="1"/>
  <c r="F15" i="1"/>
  <c r="H14" i="1"/>
  <c r="F14" i="1"/>
  <c r="H13" i="1"/>
  <c r="F13" i="1"/>
  <c r="H12" i="1"/>
  <c r="F12" i="1"/>
  <c r="H11" i="1"/>
  <c r="F11" i="1"/>
  <c r="H10" i="1"/>
  <c r="F10" i="1"/>
  <c r="H9" i="1"/>
  <c r="F9" i="1"/>
  <c r="H8" i="1"/>
  <c r="F8" i="1"/>
  <c r="H7" i="1"/>
  <c r="F7" i="1"/>
  <c r="H6" i="1"/>
  <c r="F6" i="1"/>
  <c r="H5" i="1"/>
  <c r="F5" i="1"/>
  <c r="H4" i="1"/>
  <c r="F4" i="1"/>
  <c r="H3" i="1"/>
  <c r="F3" i="1"/>
  <c r="H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<sst xmlns="http://schemas.openxmlformats.org/spreadsheetml/2006/main" count="242" uniqueCount="47">
  <si>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</si>
  <si>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</si>
  <si>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</si>
  <si>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</si>
  <si>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</si>
  <si>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</si>
  <si>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</si>
  <si>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</si>
  <si>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</si>
  <si>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</si>
  <si>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</si>
  <si>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</si>
  <si>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</si>
  <si>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</si>
  <si>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</si>
  <si>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</si>
  <si>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</si>
  <si>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</si>
  <si>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</si>
  <si>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</si>
  <si>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</si>
  <si>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</si>
  <si>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</si>
  <si>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</si>
  <si>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</si>
  <si>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</si>
  <si>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</si>
  <si>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</si>
  <si>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</si>
  <si>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</si>
  <si>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</si>
  <si>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Grand Total</t>
  </si>
  <si>
    <t xml:space="preserve">Budget </t>
  </si>
  <si>
    <t xml:space="preserve">Actual </t>
  </si>
  <si>
    <t>Not Started</t>
  </si>
  <si>
    <t>Values</t>
  </si>
  <si>
    <t>Doughnut Chart</t>
  </si>
  <si>
    <t>Bar Chart</t>
  </si>
  <si>
    <t>In Progress</t>
  </si>
  <si>
    <t>Days Completed</t>
  </si>
  <si>
    <t>Completed</t>
  </si>
  <si>
    <t>Days Remaining</t>
  </si>
  <si>
    <t>Remaining</t>
  </si>
  <si>
    <t>Total Tasks</t>
  </si>
  <si>
    <t>Sum of Duration</t>
  </si>
  <si>
    <t>Sum of Days completed</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</si>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</sst>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6" formatCode="0.0,,\M;\-0.0,,\M"/>
    <numFmt numFmtId="167" formatCode="dd\-mmm"/>
  </numFmts>
  <fonts count="4" x14ac:knownFonts="1">
    <font>
      <sz val="11"/>
      <color theme="1"/>
      <name val="Calibri"/>
      <family val="2"/>
      <scheme val="minor"/>
    </font>
    <font>
      <sz val="11"/>
      <color theme="1"/>
      <name val="Calibri"/>
      <family val="2"/>
      <scheme val="minor"/>
    </font>
    <font>
      <b/>
      <sz val="20"/>
      <color theme="0"/>
      <name val="Bahnschrift"/>
      <family val="2"/>
    </font>
    <font>
      <b/>
      <sz val="12"/>
      <color theme="0"/>
      <name val="Bahnschrift"/>
      <family val="2"/>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2">
    <border>
      <left/>
      <right/>
      <top/>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left"/>
    </xf>
    <xf numFmtId="9" fontId="0" fillId="0" borderId="0" xfId="0" applyNumberFormat="1"/>
    <xf numFmtId="0" fontId="0" fillId="0" borderId="1" xfId="0" applyBorder="1"/>
    <xf numFmtId="166" fontId="0" fillId="0" borderId="0" xfId="0" applyNumberFormat="1"/>
    <xf numFmtId="0" fontId="2" fillId="2" borderId="0" xfId="0" applyFont="1" applyFill="1" applyAlignment="1">
      <alignment vertical="center"/>
    </xf>
    <xf numFmtId="167" fontId="0" fillId="0" borderId="0" xfId="0" applyNumberFormat="1" applyAlignment="1">
      <alignment horizontal="center" vertical="center"/>
    </xf>
    <xf numFmtId="0" fontId="0" fillId="3" borderId="0" xfId="0" applyFill="1"/>
    <xf numFmtId="0" fontId="0" fillId="3" borderId="0" xfId="0" applyFill="1" applyAlignment="1">
      <alignment vertical="center"/>
    </xf>
    <xf numFmtId="0" fontId="0" fillId="3" borderId="0" xfId="0" applyFill="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0" fillId="0" borderId="0" xfId="0" applyNumberFormat="1"/>
  </cellXfs>
  <cellStyles count="2">
    <cellStyle name="Normal" xfId="0" builtinId="0"/>
    <cellStyle name="Percent" xfId="1" builtinId="5"/>
  </cellStyles>
  <dxfs count="36">
    <dxf>
      <font>
        <color rgb="FF9C5700"/>
      </font>
      <fill>
        <patternFill>
          <bgColor rgb="FFFFEB9C"/>
        </patternFill>
      </fill>
    </dxf>
    <dxf>
      <fill>
        <patternFill patternType="lightUp">
          <fgColor theme="0"/>
          <bgColor theme="9" tint="0.39994506668294322"/>
        </patternFill>
      </fill>
    </dxf>
    <dxf>
      <fill>
        <patternFill patternType="mediumGray">
          <bgColor theme="2"/>
        </patternFill>
      </fill>
    </dxf>
    <dxf>
      <fill>
        <patternFill>
          <bgColor theme="9" tint="-0.24994659260841701"/>
        </patternFill>
      </fill>
      <border>
        <top style="thin">
          <color theme="0"/>
        </top>
        <bottom style="thin">
          <color theme="0"/>
        </bottom>
        <vertical/>
        <horizontal/>
      </border>
    </dxf>
    <dxf>
      <fill>
        <patternFill patternType="darkGray"/>
      </fill>
    </dxf>
    <dxf>
      <fill>
        <patternFill>
          <bgColor rgb="FFFFC000"/>
        </patternFill>
      </fill>
      <border>
        <top style="thin">
          <color theme="0"/>
        </top>
        <bottom style="thin">
          <color theme="0"/>
        </bottom>
        <vertical/>
        <horizontal/>
      </border>
    </dxf>
    <dxf>
      <fill>
        <patternFill patternType="mediumGray"/>
      </fill>
    </dxf>
    <dxf>
      <fill>
        <patternFill patternType="darkGray"/>
      </fill>
    </dxf>
    <dxf>
      <fill>
        <patternFill patternType="lightUp">
          <fgColor theme="9" tint="0.39994506668294322"/>
        </patternFill>
      </fill>
    </dxf>
    <dxf>
      <fill>
        <patternFill>
          <bgColor theme="9" tint="0.59996337778862885"/>
        </patternFill>
      </fill>
      <border>
        <left style="thin">
          <color theme="0"/>
        </left>
        <right style="thin">
          <color theme="0"/>
        </right>
        <vertical/>
        <horizontal/>
      </border>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8" formatCode="d/mm/yyyy"/>
    </dxf>
    <dxf>
      <numFmt numFmtId="168"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1" i="0" u="none" strike="noStrike" kern="1200" spc="0" baseline="0">
                <a:solidFill>
                  <a:schemeClr val="bg1"/>
                </a:solidFill>
                <a:latin typeface="Bahnschrift" panose="020B0502040204020203" pitchFamily="34" charset="0"/>
                <a:ea typeface="+mn-ea"/>
                <a:cs typeface="+mn-cs"/>
              </a:defRPr>
            </a:pPr>
            <a:r>
              <a:rPr lang="en-US" b="1">
                <a:solidFill>
                  <a:schemeClr val="bg1"/>
                </a:solidFill>
                <a:latin typeface="Bahnschrift" panose="020B0502040204020203" pitchFamily="34" charset="0"/>
              </a:rPr>
              <a:t>OVERALL TASK PROGRESS</a:t>
            </a:r>
          </a:p>
        </c:rich>
      </c:tx>
      <c:layout>
        <c:manualLayout>
          <c:xMode val="edge"/>
          <c:yMode val="edge"/>
          <c:x val="8.4525077589808678E-2"/>
          <c:y val="4.4916348473660724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bg1"/>
              </a:solidFill>
              <a:latin typeface="Bahnschrift" panose="020B0502040204020203" pitchFamily="34" charset="0"/>
              <a:ea typeface="+mn-ea"/>
              <a:cs typeface="+mn-cs"/>
            </a:defRPr>
          </a:pPr>
          <a:endParaRPr lang="en-US"/>
        </a:p>
      </c:txPr>
    </c:title>
    <c:autoTitleDeleted val="0"/>
    <c:plotArea>
      <c:layout/>
      <c:barChart>
        <c:barDir val="bar"/>
        <c:grouping val="stacked"/>
        <c:varyColors val="0"/>
        <c:ser>
          <c:idx val="0"/>
          <c:order val="0"/>
          <c:tx>
            <c:strRef>
              <c:f>Workings!$B$4</c:f>
              <c:strCache>
                <c:ptCount val="1"/>
                <c:pt idx="0">
                  <c:v>Not Started</c:v>
                </c:pt>
              </c:strCache>
            </c:strRef>
          </c:tx>
          <c:spPr>
            <a:noFill/>
            <a:ln w="19050">
              <a:solidFill>
                <a:srgbClr val="FF0000"/>
              </a:solidFill>
            </a:ln>
            <a:effectLst/>
          </c:spPr>
          <c:invertIfNegative val="0"/>
          <c:dLbls>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4C91-41F7-8A6D-8F2E805BF567}"/>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Workings!$C$4</c:f>
              <c:numCache>
                <c:formatCode>General</c:formatCode>
                <c:ptCount val="1"/>
                <c:pt idx="0">
                  <c:v>4</c:v>
                </c:pt>
              </c:numCache>
            </c:numRef>
          </c:val>
          <c:extLst>
            <c:ext xmlns:c16="http://schemas.microsoft.com/office/drawing/2014/chart" uri="{C3380CC4-5D6E-409C-BE32-E72D297353CC}">
              <c16:uniqueId val="{00000000-4C91-41F7-8A6D-8F2E805BF567}"/>
            </c:ext>
          </c:extLst>
        </c:ser>
        <c:ser>
          <c:idx val="1"/>
          <c:order val="1"/>
          <c:tx>
            <c:strRef>
              <c:f>Workings!$B$5</c:f>
              <c:strCache>
                <c:ptCount val="1"/>
                <c:pt idx="0">
                  <c:v>In Progress</c:v>
                </c:pt>
              </c:strCache>
            </c:strRef>
          </c:tx>
          <c:spPr>
            <a:solidFill>
              <a:srgbClr val="FFC000"/>
            </a:solidFill>
            <a:ln w="19050">
              <a:solidFill>
                <a:srgbClr val="FFC000"/>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Workings!$C$5</c:f>
              <c:numCache>
                <c:formatCode>General</c:formatCode>
                <c:ptCount val="1"/>
                <c:pt idx="0">
                  <c:v>33</c:v>
                </c:pt>
              </c:numCache>
            </c:numRef>
          </c:val>
          <c:extLst>
            <c:ext xmlns:c16="http://schemas.microsoft.com/office/drawing/2014/chart" uri="{C3380CC4-5D6E-409C-BE32-E72D297353CC}">
              <c16:uniqueId val="{00000001-4C91-41F7-8A6D-8F2E805BF567}"/>
            </c:ext>
          </c:extLst>
        </c:ser>
        <c:ser>
          <c:idx val="2"/>
          <c:order val="2"/>
          <c:tx>
            <c:strRef>
              <c:f>Workings!$B$6</c:f>
              <c:strCache>
                <c:ptCount val="1"/>
                <c:pt idx="0">
                  <c:v>Completed</c:v>
                </c:pt>
              </c:strCache>
            </c:strRef>
          </c:tx>
          <c:spPr>
            <a:solidFill>
              <a:schemeClr val="accent6">
                <a:lumMod val="75000"/>
              </a:schemeClr>
            </a:solidFill>
            <a:ln w="19050">
              <a:solidFill>
                <a:schemeClr val="accent6">
                  <a:lumMod val="75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Workings!$C$6</c:f>
              <c:numCache>
                <c:formatCode>General</c:formatCode>
                <c:ptCount val="1"/>
                <c:pt idx="0">
                  <c:v>3</c:v>
                </c:pt>
              </c:numCache>
            </c:numRef>
          </c:val>
          <c:extLst>
            <c:ext xmlns:c16="http://schemas.microsoft.com/office/drawing/2014/chart" uri="{C3380CC4-5D6E-409C-BE32-E72D297353CC}">
              <c16:uniqueId val="{00000002-4C91-41F7-8A6D-8F2E805BF567}"/>
            </c:ext>
          </c:extLst>
        </c:ser>
        <c:dLbls>
          <c:dLblPos val="ctr"/>
          <c:showLegendKey val="0"/>
          <c:showVal val="1"/>
          <c:showCatName val="0"/>
          <c:showSerName val="0"/>
          <c:showPercent val="0"/>
          <c:showBubbleSize val="0"/>
        </c:dLbls>
        <c:gapWidth val="0"/>
        <c:overlap val="100"/>
        <c:axId val="513604184"/>
        <c:axId val="513601304"/>
      </c:barChart>
      <c:catAx>
        <c:axId val="513604184"/>
        <c:scaling>
          <c:orientation val="minMax"/>
        </c:scaling>
        <c:delete val="1"/>
        <c:axPos val="l"/>
        <c:numFmt formatCode="General" sourceLinked="1"/>
        <c:majorTickMark val="none"/>
        <c:minorTickMark val="none"/>
        <c:tickLblPos val="nextTo"/>
        <c:crossAx val="513601304"/>
        <c:crosses val="autoZero"/>
        <c:auto val="1"/>
        <c:lblAlgn val="ctr"/>
        <c:lblOffset val="100"/>
        <c:noMultiLvlLbl val="0"/>
      </c:catAx>
      <c:valAx>
        <c:axId val="513601304"/>
        <c:scaling>
          <c:orientation val="minMax"/>
        </c:scaling>
        <c:delete val="1"/>
        <c:axPos val="b"/>
        <c:numFmt formatCode="General" sourceLinked="1"/>
        <c:majorTickMark val="none"/>
        <c:minorTickMark val="none"/>
        <c:tickLblPos val="nextTo"/>
        <c:crossAx val="513604184"/>
        <c:crosses val="autoZero"/>
        <c:crossBetween val="between"/>
      </c:valAx>
      <c:spPr>
        <a:noFill/>
        <a:ln>
          <a:noFill/>
        </a:ln>
        <a:effectLst/>
      </c:spPr>
    </c:plotArea>
    <c:legend>
      <c:legendPos val="t"/>
      <c:layout>
        <c:manualLayout>
          <c:xMode val="edge"/>
          <c:yMode val="edge"/>
          <c:x val="5.7865867789647411E-2"/>
          <c:y val="0.3616265157767134"/>
          <c:w val="0.65671828011241118"/>
          <c:h val="0.1794987621074577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manualLayout>
          <c:layoutTarget val="inner"/>
          <c:xMode val="edge"/>
          <c:yMode val="edge"/>
          <c:x val="0.12245136838363954"/>
          <c:y val="0.32360389475125129"/>
          <c:w val="0.71169448545494318"/>
          <c:h val="0.6197067628451205"/>
        </c:manualLayout>
      </c:layout>
      <c:doughnutChart>
        <c:varyColors val="1"/>
        <c:ser>
          <c:idx val="0"/>
          <c:order val="0"/>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6B79-4DEF-B8FC-A9B97EB3AE88}"/>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6B79-4DEF-B8FC-A9B97EB3AE88}"/>
              </c:ext>
            </c:extLst>
          </c:dPt>
          <c:cat>
            <c:strRef>
              <c:f>Workings!$H$4:$H$5</c:f>
              <c:strCache>
                <c:ptCount val="2"/>
                <c:pt idx="0">
                  <c:v>Days Completed</c:v>
                </c:pt>
                <c:pt idx="1">
                  <c:v>Days Remaining</c:v>
                </c:pt>
              </c:strCache>
            </c:strRef>
          </c:cat>
          <c:val>
            <c:numRef>
              <c:f>Workings!$I$4:$I$5</c:f>
              <c:numCache>
                <c:formatCode>0%</c:formatCode>
                <c:ptCount val="2"/>
                <c:pt idx="0">
                  <c:v>0.42105263157894735</c:v>
                </c:pt>
                <c:pt idx="1">
                  <c:v>0.57894736842105265</c:v>
                </c:pt>
              </c:numCache>
            </c:numRef>
          </c:val>
          <c:extLst>
            <c:ext xmlns:c16="http://schemas.microsoft.com/office/drawing/2014/chart" uri="{C3380CC4-5D6E-409C-BE32-E72D297353CC}">
              <c16:uniqueId val="{00000004-6B79-4DEF-B8FC-A9B97EB3AE88}"/>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
          <c:y val="5.6689342403628121E-2"/>
          <c:w val="1"/>
          <c:h val="0.20077698621005707"/>
        </c:manualLayout>
      </c:layout>
      <c:overlay val="0"/>
      <c:spPr>
        <a:noFill/>
        <a:ln>
          <a:noFill/>
        </a:ln>
        <a:effectLst/>
      </c:spPr>
      <c:txPr>
        <a:bodyPr rot="0" spcFirstLastPara="1" vertOverflow="ellipsis" vert="horz" wrap="square" anchor="ctr" anchorCtr="1"/>
        <a:lstStyle/>
        <a:p>
          <a:pPr rtl="0">
            <a:defRPr sz="900" b="1" i="0" u="none" strike="noStrike" kern="1200" baseline="0">
              <a:solidFill>
                <a:schemeClr val="bg1"/>
              </a:solidFill>
              <a:latin typeface="Bahnschrift"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Bahnschrift" panose="020B0502040204020203" pitchFamily="34" charset="0"/>
                <a:ea typeface="+mn-ea"/>
                <a:cs typeface="+mn-cs"/>
              </a:defRPr>
            </a:pPr>
            <a:r>
              <a:rPr lang="en-US" sz="1150" b="1">
                <a:solidFill>
                  <a:schemeClr val="bg1"/>
                </a:solidFill>
                <a:latin typeface="Bahnschrift" panose="020B0502040204020203" pitchFamily="34" charset="0"/>
              </a:rPr>
              <a:t>BUDGET</a:t>
            </a:r>
            <a:r>
              <a:rPr lang="en-US" sz="1200" b="1" baseline="0">
                <a:solidFill>
                  <a:schemeClr val="bg1"/>
                </a:solidFill>
                <a:latin typeface="Bahnschrift" panose="020B0502040204020203" pitchFamily="34" charset="0"/>
              </a:rPr>
              <a:t> SPENT</a:t>
            </a:r>
            <a:endParaRPr lang="en-US" sz="1200" b="1">
              <a:solidFill>
                <a:schemeClr val="bg1"/>
              </a:solidFill>
              <a:latin typeface="Bahnschrift" panose="020B0502040204020203" pitchFamily="34" charset="0"/>
            </a:endParaRPr>
          </a:p>
        </c:rich>
      </c:tx>
      <c:layout>
        <c:manualLayout>
          <c:xMode val="edge"/>
          <c:yMode val="edge"/>
          <c:x val="0.21733940972222224"/>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lotArea>
      <c:layout>
        <c:manualLayout>
          <c:layoutTarget val="inner"/>
          <c:xMode val="edge"/>
          <c:yMode val="edge"/>
          <c:x val="0.14984809027777776"/>
          <c:y val="0.32432950191570881"/>
          <c:w val="0.70030381944444431"/>
          <c:h val="0.61819923371647501"/>
        </c:manualLayout>
      </c:layout>
      <c:doughnutChart>
        <c:varyColors val="1"/>
        <c:ser>
          <c:idx val="0"/>
          <c:order val="0"/>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B035-4B52-8949-8A8194DDE7B9}"/>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B035-4B52-8949-8A8194DDE7B9}"/>
              </c:ext>
            </c:extLst>
          </c:dPt>
          <c:val>
            <c:numRef>
              <c:f>Workings!$L$6:$M$6</c:f>
              <c:numCache>
                <c:formatCode>0%</c:formatCode>
                <c:ptCount val="2"/>
                <c:pt idx="0">
                  <c:v>0.42347250571210965</c:v>
                </c:pt>
                <c:pt idx="1">
                  <c:v>0.57652749428789041</c:v>
                </c:pt>
              </c:numCache>
            </c:numRef>
          </c:val>
          <c:extLst>
            <c:ext xmlns:c16="http://schemas.microsoft.com/office/drawing/2014/chart" uri="{C3380CC4-5D6E-409C-BE32-E72D297353CC}">
              <c16:uniqueId val="{00000004-B035-4B52-8949-8A8194DDE7B9}"/>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DASHBOARD.xlsx]Workings!PivotTable4</c:name>
    <c:fmtId val="2"/>
  </c:pivotSource>
  <c:chart>
    <c:title>
      <c:tx>
        <c:rich>
          <a:bodyPr rot="0" spcFirstLastPara="1" vertOverflow="ellipsis" vert="horz" wrap="square" anchor="ctr" anchorCtr="1"/>
          <a:lstStyle/>
          <a:p>
            <a:pPr>
              <a:defRPr sz="1200" b="1" i="0" u="none" strike="noStrike" kern="1200" spc="0" baseline="0">
                <a:solidFill>
                  <a:schemeClr val="bg1"/>
                </a:solidFill>
                <a:latin typeface="Bahnschrift" panose="020B0502040204020203" pitchFamily="34" charset="0"/>
                <a:ea typeface="+mn-ea"/>
                <a:cs typeface="+mn-cs"/>
              </a:defRPr>
            </a:pPr>
            <a:r>
              <a:rPr lang="en-US" sz="1200" b="1">
                <a:solidFill>
                  <a:schemeClr val="bg1"/>
                </a:solidFill>
                <a:latin typeface="Bahnschrift" panose="020B0502040204020203" pitchFamily="34" charset="0"/>
              </a:rPr>
              <a:t>BUDGET</a:t>
            </a:r>
            <a:r>
              <a:rPr lang="en-US" sz="1200" b="1" baseline="0">
                <a:solidFill>
                  <a:schemeClr val="bg1"/>
                </a:solidFill>
                <a:latin typeface="Bahnschrift" panose="020B0502040204020203" pitchFamily="34" charset="0"/>
              </a:rPr>
              <a:t> VS ACTUAL</a:t>
            </a:r>
            <a:endParaRPr lang="en-US" sz="1200" b="1">
              <a:solidFill>
                <a:schemeClr val="bg1"/>
              </a:solidFill>
              <a:latin typeface="Bahnschrift" panose="020B0502040204020203" pitchFamily="34" charset="0"/>
            </a:endParaRPr>
          </a:p>
        </c:rich>
      </c:tx>
      <c:layout>
        <c:manualLayout>
          <c:xMode val="edge"/>
          <c:yMode val="edge"/>
          <c:x val="6.1072741966576215E-2"/>
          <c:y val="4.7241118669690101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bg1"/>
              </a:solidFill>
              <a:latin typeface="Bahnschrift"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22640162962422719"/>
                  <c:h val="0.37429175519726698"/>
                </c:manualLayout>
              </c15:layout>
            </c:ext>
          </c:extLst>
        </c:dLbl>
      </c:pivotFmt>
    </c:pivotFmts>
    <c:plotArea>
      <c:layout/>
      <c:barChart>
        <c:barDir val="bar"/>
        <c:grouping val="clustered"/>
        <c:varyColors val="0"/>
        <c:ser>
          <c:idx val="0"/>
          <c:order val="0"/>
          <c:tx>
            <c:strRef>
              <c:f>Workings!$L$4</c:f>
              <c:strCache>
                <c:ptCount val="1"/>
                <c:pt idx="0">
                  <c:v>Actual </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Workings!$L$5</c:f>
              <c:strCache>
                <c:ptCount val="1"/>
                <c:pt idx="0">
                  <c:v>Total</c:v>
                </c:pt>
              </c:strCache>
            </c:strRef>
          </c:cat>
          <c:val>
            <c:numRef>
              <c:f>Workings!$L$5</c:f>
              <c:numCache>
                <c:formatCode>0.0,,\M;\-0.0,,\M</c:formatCode>
                <c:ptCount val="1"/>
                <c:pt idx="0">
                  <c:v>8340291</c:v>
                </c:pt>
              </c:numCache>
            </c:numRef>
          </c:val>
          <c:extLst>
            <c:ext xmlns:c16="http://schemas.microsoft.com/office/drawing/2014/chart" uri="{C3380CC4-5D6E-409C-BE32-E72D297353CC}">
              <c16:uniqueId val="{00000000-D47F-4A21-BD47-598A5B4B2326}"/>
            </c:ext>
          </c:extLst>
        </c:ser>
        <c:ser>
          <c:idx val="1"/>
          <c:order val="1"/>
          <c:tx>
            <c:strRef>
              <c:f>Workings!$M$4</c:f>
              <c:strCache>
                <c:ptCount val="1"/>
                <c:pt idx="0">
                  <c:v>Budget </c:v>
                </c:pt>
              </c:strCache>
            </c:strRef>
          </c:tx>
          <c:spPr>
            <a:solidFill>
              <a:schemeClr val="accent2"/>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2-D47F-4A21-BD47-598A5B4B2326}"/>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22640162962422719"/>
                      <c:h val="0.37429175519726698"/>
                    </c:manualLayout>
                  </c15:layout>
                </c:ext>
                <c:ext xmlns:c16="http://schemas.microsoft.com/office/drawing/2014/chart" uri="{C3380CC4-5D6E-409C-BE32-E72D297353CC}">
                  <c16:uniqueId val="{00000002-D47F-4A21-BD47-598A5B4B2326}"/>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Workings!$L$5</c:f>
              <c:strCache>
                <c:ptCount val="1"/>
                <c:pt idx="0">
                  <c:v>Total</c:v>
                </c:pt>
              </c:strCache>
            </c:strRef>
          </c:cat>
          <c:val>
            <c:numRef>
              <c:f>Workings!$M$5</c:f>
              <c:numCache>
                <c:formatCode>0.0,,\M;\-0.0,,\M</c:formatCode>
                <c:ptCount val="1"/>
                <c:pt idx="0">
                  <c:v>19695000</c:v>
                </c:pt>
              </c:numCache>
            </c:numRef>
          </c:val>
          <c:extLst>
            <c:ext xmlns:c16="http://schemas.microsoft.com/office/drawing/2014/chart" uri="{C3380CC4-5D6E-409C-BE32-E72D297353CC}">
              <c16:uniqueId val="{00000001-D47F-4A21-BD47-598A5B4B2326}"/>
            </c:ext>
          </c:extLst>
        </c:ser>
        <c:dLbls>
          <c:dLblPos val="outEnd"/>
          <c:showLegendKey val="0"/>
          <c:showVal val="1"/>
          <c:showCatName val="0"/>
          <c:showSerName val="0"/>
          <c:showPercent val="0"/>
          <c:showBubbleSize val="0"/>
        </c:dLbls>
        <c:gapWidth val="0"/>
        <c:overlap val="-30"/>
        <c:axId val="875085952"/>
        <c:axId val="875089192"/>
      </c:barChart>
      <c:catAx>
        <c:axId val="875085952"/>
        <c:scaling>
          <c:orientation val="minMax"/>
        </c:scaling>
        <c:delete val="1"/>
        <c:axPos val="l"/>
        <c:numFmt formatCode="General" sourceLinked="1"/>
        <c:majorTickMark val="none"/>
        <c:minorTickMark val="none"/>
        <c:tickLblPos val="nextTo"/>
        <c:crossAx val="875089192"/>
        <c:crosses val="autoZero"/>
        <c:auto val="1"/>
        <c:lblAlgn val="ctr"/>
        <c:lblOffset val="100"/>
        <c:noMultiLvlLbl val="0"/>
      </c:catAx>
      <c:valAx>
        <c:axId val="875089192"/>
        <c:scaling>
          <c:orientation val="minMax"/>
        </c:scaling>
        <c:delete val="1"/>
        <c:axPos val="b"/>
        <c:numFmt formatCode="0.0,,\M;\-0.0,,\M" sourceLinked="1"/>
        <c:majorTickMark val="none"/>
        <c:minorTickMark val="none"/>
        <c:tickLblPos val="nextTo"/>
        <c:crossAx val="875085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O$4" horiz="1" max="30" page="7" val="8"/>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765924</xdr:colOff>
      <xdr:row>0</xdr:row>
      <xdr:rowOff>0</xdr:rowOff>
    </xdr:from>
    <xdr:to>
      <xdr:col>17</xdr:col>
      <xdr:colOff>516171</xdr:colOff>
      <xdr:row>6</xdr:row>
      <xdr:rowOff>123265</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387303</xdr:colOff>
      <xdr:row>0</xdr:row>
      <xdr:rowOff>0</xdr:rowOff>
    </xdr:from>
    <xdr:to>
      <xdr:col>11</xdr:col>
      <xdr:colOff>672472</xdr:colOff>
      <xdr:row>7</xdr:row>
      <xdr:rowOff>10668</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168090</xdr:colOff>
      <xdr:row>0</xdr:row>
      <xdr:rowOff>11906</xdr:rowOff>
    </xdr:from>
    <xdr:to>
      <xdr:col>19</xdr:col>
      <xdr:colOff>128287</xdr:colOff>
      <xdr:row>7</xdr:row>
      <xdr:rowOff>4286</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65835</xdr:colOff>
      <xdr:row>0</xdr:row>
      <xdr:rowOff>0</xdr:rowOff>
    </xdr:from>
    <xdr:to>
      <xdr:col>22</xdr:col>
      <xdr:colOff>410568</xdr:colOff>
      <xdr:row>7</xdr:row>
      <xdr:rowOff>10668</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xdr:row>
      <xdr:rowOff>60513</xdr:rowOff>
    </xdr:from>
    <xdr:to>
      <xdr:col>4</xdr:col>
      <xdr:colOff>241627</xdr:colOff>
      <xdr:row>5</xdr:row>
      <xdr:rowOff>84045</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0" y="441513"/>
              <a:ext cx="3813502" cy="5950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375399</xdr:colOff>
      <xdr:row>2</xdr:row>
      <xdr:rowOff>60513</xdr:rowOff>
    </xdr:from>
    <xdr:to>
      <xdr:col>8</xdr:col>
      <xdr:colOff>404813</xdr:colOff>
      <xdr:row>5</xdr:row>
      <xdr:rowOff>83373</xdr:rowOff>
    </xdr:to>
    <mc:AlternateContent xmlns:mc="http://schemas.openxmlformats.org/markup-compatibility/2006" xmlns:a14="http://schemas.microsoft.com/office/drawing/2010/main">
      <mc:Choice Requires="a14">
        <xdr:graphicFrame macro="">
          <xdr:nvGraphicFramePr>
            <xdr:cNvPr id="7" name="Manager">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947274" y="441513"/>
              <a:ext cx="3982289" cy="594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638175</xdr:colOff>
          <xdr:row>0</xdr:row>
          <xdr:rowOff>76200</xdr:rowOff>
        </xdr:from>
        <xdr:to>
          <xdr:col>9</xdr:col>
          <xdr:colOff>396875</xdr:colOff>
          <xdr:row>1</xdr:row>
          <xdr:rowOff>114300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0.29009</cdr:x>
      <cdr:y>0.50854</cdr:y>
    </cdr:from>
    <cdr:to>
      <cdr:x>0.83295</cdr:x>
      <cdr:y>0.83137</cdr:y>
    </cdr:to>
    <cdr:sp macro="" textlink="Workings!$I$4">
      <cdr:nvSpPr>
        <cdr:cNvPr id="2" name="TextBox 1">
          <a:extLst xmlns:a="http://schemas.openxmlformats.org/drawingml/2006/main">
            <a:ext uri="{FF2B5EF4-FFF2-40B4-BE49-F238E27FC236}">
              <a16:creationId xmlns:a16="http://schemas.microsoft.com/office/drawing/2014/main" id="{3EDF547D-665B-3685-04DD-8EC789B957CD}"/>
            </a:ext>
          </a:extLst>
        </cdr:cNvPr>
        <cdr:cNvSpPr txBox="1"/>
      </cdr:nvSpPr>
      <cdr:spPr>
        <a:xfrm xmlns:a="http://schemas.openxmlformats.org/drawingml/2006/main">
          <a:off x="339532" y="683559"/>
          <a:ext cx="635378" cy="43394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06C39585-4322-4B8A-BC0C-F5393F2D0925}" type="TxLink">
            <a:rPr lang="en-US" sz="1400" b="1" i="0" u="none" strike="noStrike">
              <a:solidFill>
                <a:srgbClr val="000000"/>
              </a:solidFill>
              <a:latin typeface="Calibri"/>
              <a:cs typeface="Calibri"/>
            </a:rPr>
            <a:pPr/>
            <a:t>42%</a:t>
          </a:fld>
          <a:endParaRPr lang="en-US" sz="1400" b="1"/>
        </a:p>
      </cdr:txBody>
    </cdr:sp>
  </cdr:relSizeAnchor>
</c:userShapes>
</file>

<file path=xl/drawings/drawing3.xml><?xml version="1.0" encoding="utf-8"?>
<c:userShapes xmlns:c="http://schemas.openxmlformats.org/drawingml/2006/chart">
  <cdr:relSizeAnchor xmlns:cdr="http://schemas.openxmlformats.org/drawingml/2006/chartDrawing">
    <cdr:from>
      <cdr:x>0.31595</cdr:x>
      <cdr:y>0.524</cdr:y>
    </cdr:from>
    <cdr:to>
      <cdr:x>0.8138</cdr:x>
      <cdr:y>0.85362</cdr:y>
    </cdr:to>
    <cdr:sp macro="" textlink="Workings!$L$6">
      <cdr:nvSpPr>
        <cdr:cNvPr id="2" name="TextBox 1">
          <a:extLst xmlns:a="http://schemas.openxmlformats.org/drawingml/2006/main">
            <a:ext uri="{FF2B5EF4-FFF2-40B4-BE49-F238E27FC236}">
              <a16:creationId xmlns:a16="http://schemas.microsoft.com/office/drawing/2014/main" id="{22FD1E53-3497-65E2-08F4-85BAF63989B9}"/>
            </a:ext>
          </a:extLst>
        </cdr:cNvPr>
        <cdr:cNvSpPr txBox="1"/>
      </cdr:nvSpPr>
      <cdr:spPr>
        <a:xfrm xmlns:a="http://schemas.openxmlformats.org/drawingml/2006/main">
          <a:off x="369793" y="694765"/>
          <a:ext cx="582705" cy="4370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778AA723-4D54-4AEC-94E1-274B548CFF10}" type="TxLink">
            <a:rPr lang="en-US" sz="1400" b="1" i="0" u="none" strike="noStrike">
              <a:solidFill>
                <a:srgbClr val="000000"/>
              </a:solidFill>
              <a:latin typeface="Calibri"/>
              <a:cs typeface="Calibri"/>
            </a:rPr>
            <a:pPr/>
            <a:t>42%</a:t>
          </a:fld>
          <a:endParaRPr lang="en-US" sz="14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54.38845914352" createdVersion="8" refreshedVersion="8" minRefreshableVersion="3" recordCount="40" xr:uid="{525579D2-F335-4717-AB54-F2087AF729BB}">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229806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95619B-6880-45C7-B066-FFECE0667D1C}" name="PivotTable2" cacheId="2"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A9:J50"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4"/>
    <field x="5"/>
    <field x="6"/>
    <field x="7"/>
  </rowFields>
  <rowItems count="41">
    <i>
      <x/>
      <x/>
      <x v="2"/>
      <x v="9"/>
      <x v="5"/>
      <x v="12"/>
      <x v="3"/>
      <x v="7"/>
    </i>
    <i r="1">
      <x v="2"/>
      <x v="4"/>
      <x v="10"/>
      <x v="6"/>
      <x v="13"/>
      <x v="4"/>
      <x v="10"/>
    </i>
    <i r="1">
      <x v="3"/>
      <x v="1"/>
      <x v="3"/>
      <x v="2"/>
      <x v="4"/>
      <x v="3"/>
      <x v="12"/>
    </i>
    <i r="1">
      <x v="4"/>
      <x/>
      <x v="2"/>
      <x/>
      <x v="2"/>
      <x v="3"/>
      <x v="18"/>
    </i>
    <i r="1">
      <x v="5"/>
      <x v="3"/>
      <x v="4"/>
      <x v="4"/>
      <x v="7"/>
      <x v="3"/>
      <x v="9"/>
    </i>
    <i r="1">
      <x v="6"/>
      <x v="2"/>
      <x v="5"/>
      <x v="7"/>
      <x v="11"/>
      <x v="2"/>
      <x v="2"/>
    </i>
    <i r="1">
      <x v="7"/>
      <x v="4"/>
      <x v="5"/>
      <x v="7"/>
      <x v="11"/>
      <x v="3"/>
      <x v="5"/>
    </i>
    <i r="1">
      <x v="8"/>
      <x v="1"/>
      <x v="5"/>
      <x/>
      <x v="4"/>
      <x/>
      <x/>
    </i>
    <i>
      <x v="1"/>
      <x/>
      <x/>
      <x v="10"/>
      <x v="6"/>
      <x v="13"/>
      <x v="7"/>
      <x v="17"/>
    </i>
    <i r="1">
      <x v="2"/>
      <x v="3"/>
      <x v="10"/>
      <x v="7"/>
      <x v="14"/>
      <x v="2"/>
      <x v="2"/>
    </i>
    <i r="1">
      <x v="3"/>
      <x v="2"/>
      <x/>
      <x v="1"/>
      <x v="1"/>
      <x/>
      <x/>
    </i>
    <i r="1">
      <x v="4"/>
      <x v="4"/>
      <x v="2"/>
      <x v="5"/>
      <x v="6"/>
      <x v="5"/>
      <x v="13"/>
    </i>
    <i r="1">
      <x v="5"/>
      <x v="1"/>
      <x v="5"/>
      <x v="7"/>
      <x v="11"/>
      <x v="3"/>
      <x v="5"/>
    </i>
    <i r="1">
      <x v="6"/>
      <x/>
      <x v="6"/>
      <x v="3"/>
      <x v="8"/>
      <x v="3"/>
      <x v="11"/>
    </i>
    <i r="1">
      <x v="7"/>
      <x v="3"/>
      <x v="6"/>
      <x v="1"/>
      <x v="6"/>
      <x v="2"/>
      <x v="11"/>
    </i>
    <i>
      <x v="2"/>
      <x/>
      <x/>
      <x/>
      <x v="2"/>
      <x v="2"/>
      <x v="2"/>
      <x v="8"/>
    </i>
    <i r="1">
      <x v="1"/>
      <x v="1"/>
      <x v="5"/>
      <x v="3"/>
      <x v="7"/>
      <x v="3"/>
      <x v="11"/>
    </i>
    <i r="1">
      <x v="2"/>
      <x v="3"/>
      <x/>
      <x v="3"/>
      <x v="3"/>
      <x v="3"/>
      <x v="11"/>
    </i>
    <i r="1">
      <x v="3"/>
      <x v="2"/>
      <x v="1"/>
      <x v="7"/>
      <x v="7"/>
      <x v="4"/>
      <x v="8"/>
    </i>
    <i r="1">
      <x v="4"/>
      <x v="4"/>
      <x v="4"/>
      <x v="6"/>
      <x v="9"/>
      <x v="3"/>
      <x v="6"/>
    </i>
    <i r="1">
      <x v="5"/>
      <x v="1"/>
      <x/>
      <x v="1"/>
      <x v="1"/>
      <x v="1"/>
      <x v="3"/>
    </i>
    <i r="1">
      <x v="6"/>
      <x/>
      <x v="3"/>
      <x v="3"/>
      <x v="5"/>
      <x/>
      <x/>
    </i>
    <i r="1">
      <x v="7"/>
      <x v="3"/>
      <x v="3"/>
      <x v="4"/>
      <x v="6"/>
      <x v="3"/>
      <x v="9"/>
    </i>
    <i r="1">
      <x v="8"/>
      <x v="2"/>
      <x v="5"/>
      <x v="2"/>
      <x v="6"/>
      <x v="2"/>
      <x v="8"/>
    </i>
    <i r="1">
      <x v="9"/>
      <x v="4"/>
      <x v="5"/>
      <x v="6"/>
      <x v="10"/>
      <x v="1"/>
      <x v="1"/>
    </i>
    <i>
      <x v="3"/>
      <x/>
      <x/>
      <x v="1"/>
      <x v="4"/>
      <x v="4"/>
      <x v="6"/>
      <x v="18"/>
    </i>
    <i r="1">
      <x v="1"/>
      <x v="1"/>
      <x/>
      <x/>
      <x/>
      <x v="3"/>
      <x v="18"/>
    </i>
    <i r="1">
      <x v="2"/>
      <x v="3"/>
      <x/>
      <x v="6"/>
      <x v="5"/>
      <x v="4"/>
      <x v="10"/>
    </i>
    <i r="1">
      <x v="3"/>
      <x v="2"/>
      <x v="1"/>
      <x v="5"/>
      <x v="5"/>
      <x/>
      <x/>
    </i>
    <i r="1">
      <x v="4"/>
      <x v="4"/>
      <x v="3"/>
      <x v="4"/>
      <x v="6"/>
      <x v="3"/>
      <x v="9"/>
    </i>
    <i r="1">
      <x v="5"/>
      <x v="1"/>
      <x v="4"/>
      <x v="1"/>
      <x v="4"/>
      <x v="1"/>
      <x v="3"/>
    </i>
    <i r="1">
      <x v="6"/>
      <x/>
      <x v="4"/>
      <x v="3"/>
      <x v="6"/>
      <x v="3"/>
      <x v="11"/>
    </i>
    <i r="1">
      <x v="7"/>
      <x v="3"/>
      <x v="5"/>
      <x v="3"/>
      <x v="7"/>
      <x v="5"/>
      <x v="16"/>
    </i>
    <i r="1">
      <x v="8"/>
      <x v="2"/>
      <x v="6"/>
      <x v="1"/>
      <x v="6"/>
      <x v="1"/>
      <x v="3"/>
    </i>
    <i r="1">
      <x v="9"/>
      <x v="4"/>
      <x v="8"/>
      <x v="4"/>
      <x v="11"/>
      <x v="3"/>
      <x v="9"/>
    </i>
    <i>
      <x v="4"/>
      <x/>
      <x/>
      <x/>
      <x v="7"/>
      <x v="6"/>
      <x v="5"/>
      <x v="11"/>
    </i>
    <i r="1">
      <x v="2"/>
      <x v="3"/>
      <x v="4"/>
      <x v="2"/>
      <x v="5"/>
      <x v="4"/>
      <x v="15"/>
    </i>
    <i r="1">
      <x v="3"/>
      <x v="2"/>
      <x v="5"/>
      <x v="4"/>
      <x v="8"/>
      <x v="3"/>
      <x v="9"/>
    </i>
    <i r="1">
      <x v="4"/>
      <x v="4"/>
      <x v="7"/>
      <x v="4"/>
      <x v="10"/>
      <x v="2"/>
      <x v="4"/>
    </i>
    <i r="1">
      <x v="5"/>
      <x v="1"/>
      <x v="9"/>
      <x/>
      <x v="8"/>
      <x v="2"/>
      <x v="14"/>
    </i>
    <i t="grand">
      <x/>
    </i>
  </rowItems>
  <colFields count="1">
    <field x="-2"/>
  </colFields>
  <colItems count="2">
    <i>
      <x/>
    </i>
    <i i="1">
      <x v="1"/>
    </i>
  </colItems>
  <dataFields count="2">
    <dataField name="Budget " fld="8" baseField="7" baseItem="7" numFmtId="3"/>
    <dataField name="Actual " fld="9" baseField="7" baseItem="7" numFmtId="3"/>
  </dataFields>
  <formats count="20">
    <format dxfId="29">
      <pivotArea outline="0" fieldPosition="0">
        <references count="1">
          <reference field="4294967294" count="1">
            <x v="0"/>
          </reference>
        </references>
      </pivotArea>
    </format>
    <format dxfId="28">
      <pivotArea outline="0" fieldPosition="0">
        <references count="1">
          <reference field="4294967294" count="1">
            <x v="1"/>
          </reference>
        </references>
      </pivotArea>
    </format>
    <format dxfId="27">
      <pivotArea field="1" type="button" dataOnly="0" labelOnly="1" outline="0" axis="axisRow" fieldPosition="1"/>
    </format>
    <format dxfId="26">
      <pivotArea field="2" type="button" dataOnly="0" labelOnly="1" outline="0" axis="axisRow" fieldPosition="2"/>
    </format>
    <format dxfId="25">
      <pivotArea field="3" type="button" dataOnly="0" labelOnly="1" outline="0" axis="axisRow" fieldPosition="3"/>
    </format>
    <format dxfId="24">
      <pivotArea field="4" type="button" dataOnly="0" labelOnly="1" outline="0" axis="axisRow" fieldPosition="4"/>
    </format>
    <format dxfId="23">
      <pivotArea field="5" type="button" dataOnly="0" labelOnly="1" outline="0" axis="axisRow" fieldPosition="5"/>
    </format>
    <format dxfId="22">
      <pivotArea field="6" type="button" dataOnly="0" labelOnly="1" outline="0" axis="axisRow" fieldPosition="6"/>
    </format>
    <format dxfId="21">
      <pivotArea field="7" type="button" dataOnly="0" labelOnly="1" outline="0" axis="axisRow" fieldPosition="7"/>
    </format>
    <format dxfId="20">
      <pivotArea dataOnly="0" labelOnly="1" outline="0" fieldPosition="0">
        <references count="1">
          <reference field="4294967294" count="2">
            <x v="0"/>
            <x v="1"/>
          </reference>
        </references>
      </pivotArea>
    </format>
    <format dxfId="19">
      <pivotArea field="1" type="button" dataOnly="0" labelOnly="1" outline="0" axis="axisRow" fieldPosition="1"/>
    </format>
    <format dxfId="18">
      <pivotArea field="0" type="button" dataOnly="0" labelOnly="1" outline="0" axis="axisRow" fieldPosition="0"/>
    </format>
    <format dxfId="17">
      <pivotArea field="1" type="button" dataOnly="0" labelOnly="1" outline="0" axis="axisRow" fieldPosition="1"/>
    </format>
    <format dxfId="16">
      <pivotArea field="2" type="button" dataOnly="0" labelOnly="1" outline="0" axis="axisRow" fieldPosition="2"/>
    </format>
    <format dxfId="15">
      <pivotArea field="3" type="button" dataOnly="0" labelOnly="1" outline="0" axis="axisRow" fieldPosition="3"/>
    </format>
    <format dxfId="14">
      <pivotArea field="4" type="button" dataOnly="0" labelOnly="1" outline="0" axis="axisRow" fieldPosition="4"/>
    </format>
    <format dxfId="13">
      <pivotArea field="5" type="button" dataOnly="0" labelOnly="1" outline="0" axis="axisRow" fieldPosition="5"/>
    </format>
    <format dxfId="12">
      <pivotArea field="6" type="button" dataOnly="0" labelOnly="1" outline="0" axis="axisRow" fieldPosition="6"/>
    </format>
    <format dxfId="11">
      <pivotArea field="7" type="button" dataOnly="0" labelOnly="1" outline="0" axis="axisRow" fieldPosition="7"/>
    </format>
    <format dxfId="10">
      <pivotArea dataOnly="0" labelOnly="1" outline="0" fieldPosition="0">
        <references count="1">
          <reference field="4294967294" count="2">
            <x v="0"/>
            <x v="1"/>
          </reference>
        </references>
      </pivotArea>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528272-B575-48F1-851B-1A10AAAF6BAA}"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4:M5"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6"/>
    <dataField name="Budget " fld="8" baseField="0" baseItem="1" numFmtId="166"/>
  </dataFields>
  <chartFormats count="3">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22B4FA-3617-453C-8C2B-C18F15A1B015}" name="PivotTable3"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6"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A700B5F6-302C-4184-9CF1-5AF7398D89FB}" sourceName="Project">
  <pivotTables>
    <pivotTable tabId="3" name="PivotTable2"/>
    <pivotTable tabId="2" name="PivotTable3"/>
    <pivotTable tabId="2" name="PivotTable4"/>
  </pivotTables>
  <data>
    <tabular pivotCacheId="172298066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1D52F511-EFF7-4E0A-B660-F2DA58689E56}" sourceName="Manager">
  <pivotTables>
    <pivotTable tabId="3" name="PivotTable2"/>
    <pivotTable tabId="2" name="PivotTable3"/>
    <pivotTable tabId="2" name="PivotTable4"/>
  </pivotTables>
  <data>
    <tabular pivotCacheId="172298066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2BB94D1B-6F81-4A9F-838E-C65EF38D9A5B}" cache="Slicer_Project" caption="Project" columnCount="5" style="SlicerStyleLight3" rowHeight="241300"/>
  <slicer name="Manager" xr10:uid="{26009013-F4BF-4BC2-BC7F-B4D8AAADF6FC}" cache="Slicer_Manager" caption="Manager" columnCount="5"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6C9A35-3770-4F8E-8AE5-9294703D0014}" name="Table1" displayName="Table1" ref="A1:J41" totalsRowShown="0">
  <autoFilter ref="A1:J41" xr:uid="{7E21CF9F-AD78-47F7-B4FB-8E64E3714907}"/>
  <tableColumns count="10">
    <tableColumn id="1" xr3:uid="{765F8D2D-81A6-4807-9B00-796E4A6CC2D7}" name="Project"/>
    <tableColumn id="2" xr3:uid="{0600883D-8663-454D-AAFA-48516B052992}" name="Task"/>
    <tableColumn id="3" xr3:uid="{E1899347-7A62-41D7-832C-477BB7E7D3DA}" name="Manager"/>
    <tableColumn id="4" xr3:uid="{E5A45C28-64C2-4CAE-AD3E-C2D3108A4150}" name="Start Date" dataDxfId="35"/>
    <tableColumn id="5" xr3:uid="{9E5F5043-76E9-46CD-9774-00689879015E}" name="Duration"/>
    <tableColumn id="9" xr3:uid="{2CFC9BFC-D901-4A03-9E6F-FC5505833500}" name="End Date" dataDxfId="34">
      <calculatedColumnFormula>WORKDAY.INTL(Table1[[#This Row],[Start Date]]-1,Table1[[#This Row],[Duration]],1)</calculatedColumnFormula>
    </tableColumn>
    <tableColumn id="10" xr3:uid="{AEEEAC20-ED84-4F69-B8BF-A6B6200FB7B1}" name="Days completed" dataDxfId="33"/>
    <tableColumn id="6" xr3:uid="{C546117B-EF64-48C3-AA5E-93AB8BF38D4D}" name="Progress" dataDxfId="32" dataCellStyle="Percent">
      <calculatedColumnFormula>Table1[[#This Row],[Days completed]]/Table1[[#This Row],[Duration]]</calculatedColumnFormula>
    </tableColumn>
    <tableColumn id="7" xr3:uid="{AB7D16F4-E36A-4473-A85B-80B98114B058}" name="Budget" dataDxfId="31"/>
    <tableColumn id="8" xr3:uid="{5376220C-9C05-468D-AF96-65CA003EFAAB}" name="Actual" dataDxfId="3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789A-3FA2-48EB-AC18-382F990C9B8C}">
  <dimension ref="A1:AJ50"/>
  <sheetViews>
    <sheetView showGridLines="0" tabSelected="1" zoomScale="80" zoomScaleNormal="80" workbookViewId="0">
      <pane ySplit="9" topLeftCell="A10" activePane="bottomLeft" state="frozen"/>
      <selection pane="bottomLeft" activeCell="K11" sqref="K11"/>
    </sheetView>
  </sheetViews>
  <sheetFormatPr defaultRowHeight="15" x14ac:dyDescent="0.25"/>
  <cols>
    <col min="1" max="1" width="13.140625" bestFit="1" customWidth="1"/>
    <col min="2" max="2" width="14" bestFit="1" customWidth="1"/>
    <col min="3" max="3" width="13.28515625" bestFit="1" customWidth="1"/>
    <col min="4" max="4" width="13.140625" bestFit="1" customWidth="1"/>
    <col min="5" max="5" width="11.7109375" bestFit="1" customWidth="1"/>
    <col min="6" max="6" width="12.140625" bestFit="1" customWidth="1"/>
    <col min="7" max="7" width="18.5703125" bestFit="1" customWidth="1"/>
    <col min="8" max="8" width="17" bestFit="1" customWidth="1"/>
    <col min="9" max="9" width="14.42578125" bestFit="1" customWidth="1"/>
    <col min="10" max="10" width="13" bestFit="1" customWidth="1"/>
    <col min="11" max="12" width="13.28515625" bestFit="1" customWidth="1"/>
  </cols>
  <sheetData>
    <row r="1" spans="1:36" ht="15" customHeight="1" x14ac:dyDescent="0.25">
      <c r="A1" s="15" t="s">
        <v>30</v>
      </c>
      <c r="B1" s="15"/>
      <c r="C1" s="15"/>
      <c r="D1" s="15"/>
      <c r="E1" s="15"/>
      <c r="F1" s="16" t="str">
        <f>TEXT(MIN(D10:D49), "D-MMM-YY")&amp;" to "&amp;TEXT(MAX(F10:F49),"D-MMM-YY")</f>
        <v>17-Feb-20 to 13-Mar-20</v>
      </c>
      <c r="G1" s="16"/>
      <c r="H1" s="16"/>
      <c r="I1" s="10"/>
      <c r="J1" s="10"/>
      <c r="K1" s="10"/>
      <c r="L1" s="10"/>
      <c r="M1" s="10"/>
      <c r="N1" s="10"/>
      <c r="O1" s="10"/>
      <c r="P1" s="10"/>
      <c r="Q1" s="10"/>
      <c r="R1" s="10"/>
      <c r="S1" s="10"/>
      <c r="T1" s="10"/>
      <c r="U1" s="10"/>
      <c r="V1" s="10"/>
      <c r="W1" s="10"/>
      <c r="X1" s="10"/>
    </row>
    <row r="2" spans="1:36" ht="15" customHeight="1" x14ac:dyDescent="0.25">
      <c r="A2" s="15"/>
      <c r="B2" s="15"/>
      <c r="C2" s="15"/>
      <c r="D2" s="15"/>
      <c r="E2" s="15"/>
      <c r="F2" s="16"/>
      <c r="G2" s="16"/>
      <c r="H2" s="16"/>
      <c r="I2" s="10"/>
      <c r="J2" s="10"/>
      <c r="K2" s="10"/>
      <c r="L2" s="10"/>
      <c r="M2" s="10"/>
      <c r="N2" s="10"/>
      <c r="O2" s="10"/>
      <c r="P2" s="10"/>
      <c r="Q2" s="10"/>
      <c r="R2" s="10"/>
      <c r="S2" s="10"/>
      <c r="T2" s="10"/>
      <c r="U2" s="10"/>
      <c r="V2" s="10"/>
      <c r="W2" s="10"/>
      <c r="X2" s="10"/>
    </row>
    <row r="9" spans="1:36" x14ac:dyDescent="0.25">
      <c r="A9" s="12" t="s">
        <v>0</v>
      </c>
      <c r="B9" s="14" t="s">
        <v>1</v>
      </c>
      <c r="C9" s="13" t="s">
        <v>2</v>
      </c>
      <c r="D9" s="13" t="s">
        <v>3</v>
      </c>
      <c r="E9" s="13" t="s">
        <v>4</v>
      </c>
      <c r="F9" s="13" t="s">
        <v>5</v>
      </c>
      <c r="G9" s="13" t="s">
        <v>6</v>
      </c>
      <c r="H9" s="13" t="s">
        <v>7</v>
      </c>
      <c r="I9" s="13" t="s">
        <v>32</v>
      </c>
      <c r="J9" s="13" t="s">
        <v>33</v>
      </c>
      <c r="K9" s="11" cm="1">
        <f t="array" ref="K9:AJ9">_xlfn.SEQUENCE(1,26,MIN(D10:D49)+Workings!O4,1)</f>
        <v>43886</v>
      </c>
      <c r="L9" s="11">
        <v>43887</v>
      </c>
      <c r="M9" s="11">
        <v>43888</v>
      </c>
      <c r="N9" s="11">
        <v>43889</v>
      </c>
      <c r="O9" s="11">
        <v>43890</v>
      </c>
      <c r="P9" s="11">
        <v>43891</v>
      </c>
      <c r="Q9" s="11">
        <v>43892</v>
      </c>
      <c r="R9" s="11">
        <v>43893</v>
      </c>
      <c r="S9" s="11">
        <v>43894</v>
      </c>
      <c r="T9" s="11">
        <v>43895</v>
      </c>
      <c r="U9" s="11">
        <v>43896</v>
      </c>
      <c r="V9" s="11">
        <v>43897</v>
      </c>
      <c r="W9" s="11">
        <v>43898</v>
      </c>
      <c r="X9" s="11">
        <v>43899</v>
      </c>
      <c r="Y9" s="11">
        <v>43900</v>
      </c>
      <c r="Z9" s="11">
        <v>43901</v>
      </c>
      <c r="AA9" s="11">
        <v>43902</v>
      </c>
      <c r="AB9" s="11">
        <v>43903</v>
      </c>
      <c r="AC9" s="11">
        <v>43904</v>
      </c>
      <c r="AD9" s="11">
        <v>43905</v>
      </c>
      <c r="AE9" s="11">
        <v>43906</v>
      </c>
      <c r="AF9" s="11">
        <v>43907</v>
      </c>
      <c r="AG9" s="11">
        <v>43908</v>
      </c>
      <c r="AH9" s="11">
        <v>43909</v>
      </c>
      <c r="AI9" s="11">
        <v>43910</v>
      </c>
      <c r="AJ9" s="11">
        <v>43911</v>
      </c>
    </row>
    <row r="10" spans="1:36" x14ac:dyDescent="0.25">
      <c r="A10" t="s">
        <v>29</v>
      </c>
      <c r="B10" t="s">
        <v>11</v>
      </c>
      <c r="C10" t="s">
        <v>16</v>
      </c>
      <c r="D10" s="2">
        <v>43889</v>
      </c>
      <c r="E10">
        <v>8</v>
      </c>
      <c r="F10" s="2">
        <v>43900</v>
      </c>
      <c r="G10" s="3">
        <v>3</v>
      </c>
      <c r="H10" s="7">
        <v>0.375</v>
      </c>
      <c r="I10" s="3">
        <v>96000</v>
      </c>
      <c r="J10" s="3">
        <v>32256</v>
      </c>
    </row>
    <row r="11" spans="1:36" x14ac:dyDescent="0.25">
      <c r="B11" t="s">
        <v>13</v>
      </c>
      <c r="C11" t="s">
        <v>18</v>
      </c>
      <c r="D11" s="2">
        <v>43892</v>
      </c>
      <c r="E11">
        <v>9</v>
      </c>
      <c r="F11" s="2">
        <v>43902</v>
      </c>
      <c r="G11" s="3">
        <v>4</v>
      </c>
      <c r="H11" s="7">
        <v>0.44444444444444442</v>
      </c>
      <c r="I11" s="3">
        <v>513000</v>
      </c>
      <c r="J11" s="3">
        <v>226233</v>
      </c>
    </row>
    <row r="12" spans="1:36" x14ac:dyDescent="0.25">
      <c r="B12" t="s">
        <v>15</v>
      </c>
      <c r="C12" t="s">
        <v>20</v>
      </c>
      <c r="D12" s="2">
        <v>43881</v>
      </c>
      <c r="E12">
        <v>5</v>
      </c>
      <c r="F12" s="2">
        <v>43887</v>
      </c>
      <c r="G12" s="3">
        <v>3</v>
      </c>
      <c r="H12" s="7">
        <v>0.6</v>
      </c>
      <c r="I12" s="3">
        <v>616000</v>
      </c>
      <c r="J12" s="3">
        <v>401579</v>
      </c>
    </row>
    <row r="13" spans="1:36" x14ac:dyDescent="0.25">
      <c r="B13" t="s">
        <v>17</v>
      </c>
      <c r="C13" t="s">
        <v>12</v>
      </c>
      <c r="D13" s="2">
        <v>43880</v>
      </c>
      <c r="E13">
        <v>3</v>
      </c>
      <c r="F13" s="2">
        <v>43882</v>
      </c>
      <c r="G13" s="3">
        <v>3</v>
      </c>
      <c r="H13" s="7">
        <v>1</v>
      </c>
      <c r="I13" s="3">
        <v>817000</v>
      </c>
      <c r="J13" s="3">
        <v>807069</v>
      </c>
    </row>
    <row r="14" spans="1:36" x14ac:dyDescent="0.25">
      <c r="B14" t="s">
        <v>19</v>
      </c>
      <c r="C14" t="s">
        <v>14</v>
      </c>
      <c r="D14" s="2">
        <v>43882</v>
      </c>
      <c r="E14">
        <v>7</v>
      </c>
      <c r="F14" s="2">
        <v>43892</v>
      </c>
      <c r="G14" s="3">
        <v>3</v>
      </c>
      <c r="H14" s="7">
        <v>0.42857142857142855</v>
      </c>
      <c r="I14" s="3">
        <v>372000</v>
      </c>
      <c r="J14" s="3">
        <v>173166</v>
      </c>
    </row>
    <row r="15" spans="1:36" x14ac:dyDescent="0.25">
      <c r="B15" t="s">
        <v>21</v>
      </c>
      <c r="C15" t="s">
        <v>16</v>
      </c>
      <c r="D15" s="2">
        <v>43885</v>
      </c>
      <c r="E15">
        <v>10</v>
      </c>
      <c r="F15" s="2">
        <v>43896</v>
      </c>
      <c r="G15" s="3">
        <v>2</v>
      </c>
      <c r="H15" s="7">
        <v>0.2</v>
      </c>
      <c r="I15" s="3">
        <v>50000</v>
      </c>
      <c r="J15" s="3">
        <v>8400</v>
      </c>
    </row>
    <row r="16" spans="1:36" x14ac:dyDescent="0.25">
      <c r="B16" t="s">
        <v>22</v>
      </c>
      <c r="C16" t="s">
        <v>18</v>
      </c>
      <c r="D16" s="2">
        <v>43885</v>
      </c>
      <c r="E16">
        <v>10</v>
      </c>
      <c r="F16" s="2">
        <v>43896</v>
      </c>
      <c r="G16" s="3">
        <v>3</v>
      </c>
      <c r="H16" s="7">
        <v>0.3</v>
      </c>
      <c r="I16" s="3">
        <v>807000</v>
      </c>
      <c r="J16" s="3">
        <v>262679</v>
      </c>
    </row>
    <row r="17" spans="1:10" x14ac:dyDescent="0.25">
      <c r="B17" t="s">
        <v>23</v>
      </c>
      <c r="C17" t="s">
        <v>20</v>
      </c>
      <c r="D17" s="2">
        <v>43885</v>
      </c>
      <c r="E17">
        <v>3</v>
      </c>
      <c r="F17" s="2">
        <v>43887</v>
      </c>
      <c r="G17" s="3">
        <v>0</v>
      </c>
      <c r="H17" s="7">
        <v>0</v>
      </c>
      <c r="I17" s="3">
        <v>691000</v>
      </c>
      <c r="J17" s="3">
        <v>0</v>
      </c>
    </row>
    <row r="18" spans="1:10" x14ac:dyDescent="0.25">
      <c r="A18" t="s">
        <v>28</v>
      </c>
      <c r="B18" t="s">
        <v>11</v>
      </c>
      <c r="C18" t="s">
        <v>12</v>
      </c>
      <c r="D18" s="2">
        <v>43892</v>
      </c>
      <c r="E18">
        <v>9</v>
      </c>
      <c r="F18" s="2">
        <v>43902</v>
      </c>
      <c r="G18" s="3">
        <v>8</v>
      </c>
      <c r="H18" s="7">
        <v>0.88888888888888884</v>
      </c>
      <c r="I18" s="3">
        <v>787000</v>
      </c>
      <c r="J18" s="3">
        <v>727188</v>
      </c>
    </row>
    <row r="19" spans="1:10" x14ac:dyDescent="0.25">
      <c r="B19" t="s">
        <v>13</v>
      </c>
      <c r="C19" t="s">
        <v>14</v>
      </c>
      <c r="D19" s="2">
        <v>43892</v>
      </c>
      <c r="E19">
        <v>10</v>
      </c>
      <c r="F19" s="2">
        <v>43903</v>
      </c>
      <c r="G19" s="3">
        <v>2</v>
      </c>
      <c r="H19" s="7">
        <v>0.2</v>
      </c>
      <c r="I19" s="3">
        <v>228000</v>
      </c>
      <c r="J19" s="3">
        <v>47880</v>
      </c>
    </row>
    <row r="20" spans="1:10" x14ac:dyDescent="0.25">
      <c r="B20" t="s">
        <v>15</v>
      </c>
      <c r="C20" t="s">
        <v>16</v>
      </c>
      <c r="D20" s="2">
        <v>43878</v>
      </c>
      <c r="E20">
        <v>4</v>
      </c>
      <c r="F20" s="2">
        <v>43881</v>
      </c>
      <c r="G20" s="3">
        <v>0</v>
      </c>
      <c r="H20" s="7">
        <v>0</v>
      </c>
      <c r="I20" s="3">
        <v>147000</v>
      </c>
      <c r="J20" s="3">
        <v>0</v>
      </c>
    </row>
    <row r="21" spans="1:10" x14ac:dyDescent="0.25">
      <c r="B21" t="s">
        <v>17</v>
      </c>
      <c r="C21" t="s">
        <v>18</v>
      </c>
      <c r="D21" s="2">
        <v>43880</v>
      </c>
      <c r="E21">
        <v>8</v>
      </c>
      <c r="F21" s="2">
        <v>43889</v>
      </c>
      <c r="G21" s="3">
        <v>5</v>
      </c>
      <c r="H21" s="7">
        <v>0.625</v>
      </c>
      <c r="I21" s="3">
        <v>338000</v>
      </c>
      <c r="J21" s="3">
        <v>205123</v>
      </c>
    </row>
    <row r="22" spans="1:10" x14ac:dyDescent="0.25">
      <c r="B22" t="s">
        <v>19</v>
      </c>
      <c r="C22" t="s">
        <v>20</v>
      </c>
      <c r="D22" s="2">
        <v>43885</v>
      </c>
      <c r="E22">
        <v>10</v>
      </c>
      <c r="F22" s="2">
        <v>43896</v>
      </c>
      <c r="G22" s="3">
        <v>3</v>
      </c>
      <c r="H22" s="7">
        <v>0.3</v>
      </c>
      <c r="I22" s="3">
        <v>857000</v>
      </c>
      <c r="J22" s="3">
        <v>305949</v>
      </c>
    </row>
    <row r="23" spans="1:10" x14ac:dyDescent="0.25">
      <c r="B23" t="s">
        <v>21</v>
      </c>
      <c r="C23" t="s">
        <v>12</v>
      </c>
      <c r="D23" s="2">
        <v>43886</v>
      </c>
      <c r="E23">
        <v>6</v>
      </c>
      <c r="F23" s="2">
        <v>43893</v>
      </c>
      <c r="G23" s="3">
        <v>3</v>
      </c>
      <c r="H23" s="7">
        <v>0.5</v>
      </c>
      <c r="I23" s="3">
        <v>602000</v>
      </c>
      <c r="J23" s="3">
        <v>322371</v>
      </c>
    </row>
    <row r="24" spans="1:10" x14ac:dyDescent="0.25">
      <c r="B24" t="s">
        <v>22</v>
      </c>
      <c r="C24" t="s">
        <v>14</v>
      </c>
      <c r="D24" s="2">
        <v>43886</v>
      </c>
      <c r="E24">
        <v>4</v>
      </c>
      <c r="F24" s="2">
        <v>43889</v>
      </c>
      <c r="G24" s="3">
        <v>2</v>
      </c>
      <c r="H24" s="7">
        <v>0.5</v>
      </c>
      <c r="I24" s="3">
        <v>990000</v>
      </c>
      <c r="J24" s="3">
        <v>451440</v>
      </c>
    </row>
    <row r="25" spans="1:10" x14ac:dyDescent="0.25">
      <c r="A25" t="s">
        <v>10</v>
      </c>
      <c r="B25" t="s">
        <v>11</v>
      </c>
      <c r="C25" t="s">
        <v>12</v>
      </c>
      <c r="D25" s="2">
        <v>43878</v>
      </c>
      <c r="E25">
        <v>5</v>
      </c>
      <c r="F25" s="2">
        <v>43882</v>
      </c>
      <c r="G25" s="3">
        <v>2</v>
      </c>
      <c r="H25" s="7">
        <v>0.4</v>
      </c>
      <c r="I25" s="3">
        <v>218000</v>
      </c>
      <c r="J25" s="3">
        <v>97337</v>
      </c>
    </row>
    <row r="26" spans="1:10" x14ac:dyDescent="0.25">
      <c r="B26" t="s">
        <v>25</v>
      </c>
      <c r="C26" t="s">
        <v>20</v>
      </c>
      <c r="D26" s="2">
        <v>43885</v>
      </c>
      <c r="E26">
        <v>6</v>
      </c>
      <c r="F26" s="2">
        <v>43892</v>
      </c>
      <c r="G26" s="3">
        <v>3</v>
      </c>
      <c r="H26" s="7">
        <v>0.5</v>
      </c>
      <c r="I26" s="3">
        <v>416000</v>
      </c>
      <c r="J26" s="3">
        <v>175015</v>
      </c>
    </row>
    <row r="27" spans="1:10" x14ac:dyDescent="0.25">
      <c r="B27" t="s">
        <v>13</v>
      </c>
      <c r="C27" t="s">
        <v>14</v>
      </c>
      <c r="D27" s="2">
        <v>43878</v>
      </c>
      <c r="E27">
        <v>6</v>
      </c>
      <c r="F27" s="2">
        <v>43885</v>
      </c>
      <c r="G27" s="3">
        <v>3</v>
      </c>
      <c r="H27" s="7">
        <v>0.5</v>
      </c>
      <c r="I27" s="3">
        <v>393000</v>
      </c>
      <c r="J27" s="3">
        <v>177440</v>
      </c>
    </row>
    <row r="28" spans="1:10" x14ac:dyDescent="0.25">
      <c r="B28" t="s">
        <v>15</v>
      </c>
      <c r="C28" t="s">
        <v>16</v>
      </c>
      <c r="D28" s="2">
        <v>43879</v>
      </c>
      <c r="E28">
        <v>10</v>
      </c>
      <c r="F28" s="2">
        <v>43892</v>
      </c>
      <c r="G28" s="3">
        <v>4</v>
      </c>
      <c r="H28" s="7">
        <v>0.4</v>
      </c>
      <c r="I28" s="3">
        <v>86000</v>
      </c>
      <c r="J28" s="3">
        <v>31046</v>
      </c>
    </row>
    <row r="29" spans="1:10" x14ac:dyDescent="0.25">
      <c r="B29" t="s">
        <v>17</v>
      </c>
      <c r="C29" t="s">
        <v>18</v>
      </c>
      <c r="D29" s="2">
        <v>43882</v>
      </c>
      <c r="E29">
        <v>9</v>
      </c>
      <c r="F29" s="2">
        <v>43894</v>
      </c>
      <c r="G29" s="3">
        <v>3</v>
      </c>
      <c r="H29" s="7">
        <v>0.33333333333333331</v>
      </c>
      <c r="I29" s="3">
        <v>732000</v>
      </c>
      <c r="J29" s="3">
        <v>261324</v>
      </c>
    </row>
    <row r="30" spans="1:10" x14ac:dyDescent="0.25">
      <c r="B30" t="s">
        <v>19</v>
      </c>
      <c r="C30" t="s">
        <v>20</v>
      </c>
      <c r="D30" s="2">
        <v>43878</v>
      </c>
      <c r="E30">
        <v>4</v>
      </c>
      <c r="F30" s="2">
        <v>43881</v>
      </c>
      <c r="G30" s="3">
        <v>1</v>
      </c>
      <c r="H30" s="7">
        <v>0.25</v>
      </c>
      <c r="I30" s="3">
        <v>492000</v>
      </c>
      <c r="J30" s="3">
        <v>116850</v>
      </c>
    </row>
    <row r="31" spans="1:10" x14ac:dyDescent="0.25">
      <c r="B31" t="s">
        <v>21</v>
      </c>
      <c r="C31" t="s">
        <v>12</v>
      </c>
      <c r="D31" s="2">
        <v>43881</v>
      </c>
      <c r="E31">
        <v>6</v>
      </c>
      <c r="F31" s="2">
        <v>43888</v>
      </c>
      <c r="G31" s="3">
        <v>0</v>
      </c>
      <c r="H31" s="7">
        <v>0</v>
      </c>
      <c r="I31" s="3">
        <v>188000</v>
      </c>
      <c r="J31" s="3">
        <v>0</v>
      </c>
    </row>
    <row r="32" spans="1:10" x14ac:dyDescent="0.25">
      <c r="B32" t="s">
        <v>22</v>
      </c>
      <c r="C32" t="s">
        <v>14</v>
      </c>
      <c r="D32" s="2">
        <v>43881</v>
      </c>
      <c r="E32">
        <v>7</v>
      </c>
      <c r="F32" s="2">
        <v>43889</v>
      </c>
      <c r="G32" s="3">
        <v>3</v>
      </c>
      <c r="H32" s="7">
        <v>0.42857142857142855</v>
      </c>
      <c r="I32" s="3">
        <v>180000</v>
      </c>
      <c r="J32" s="3">
        <v>79380</v>
      </c>
    </row>
    <row r="33" spans="1:10" x14ac:dyDescent="0.25">
      <c r="B33" t="s">
        <v>23</v>
      </c>
      <c r="C33" t="s">
        <v>16</v>
      </c>
      <c r="D33" s="2">
        <v>43885</v>
      </c>
      <c r="E33">
        <v>5</v>
      </c>
      <c r="F33" s="2">
        <v>43889</v>
      </c>
      <c r="G33" s="3">
        <v>2</v>
      </c>
      <c r="H33" s="7">
        <v>0.4</v>
      </c>
      <c r="I33" s="3">
        <v>582000</v>
      </c>
      <c r="J33" s="3">
        <v>195231</v>
      </c>
    </row>
    <row r="34" spans="1:10" x14ac:dyDescent="0.25">
      <c r="B34" t="s">
        <v>24</v>
      </c>
      <c r="C34" t="s">
        <v>18</v>
      </c>
      <c r="D34" s="2">
        <v>43885</v>
      </c>
      <c r="E34">
        <v>9</v>
      </c>
      <c r="F34" s="2">
        <v>43895</v>
      </c>
      <c r="G34" s="3">
        <v>1</v>
      </c>
      <c r="H34" s="7">
        <v>0.1111111111111111</v>
      </c>
      <c r="I34" s="3">
        <v>562000</v>
      </c>
      <c r="J34" s="3">
        <v>74746</v>
      </c>
    </row>
    <row r="35" spans="1:10" x14ac:dyDescent="0.25">
      <c r="A35" t="s">
        <v>26</v>
      </c>
      <c r="B35" t="s">
        <v>11</v>
      </c>
      <c r="C35" t="s">
        <v>12</v>
      </c>
      <c r="D35" s="2">
        <v>43879</v>
      </c>
      <c r="E35">
        <v>7</v>
      </c>
      <c r="F35" s="2">
        <v>43887</v>
      </c>
      <c r="G35" s="3">
        <v>7</v>
      </c>
      <c r="H35" s="7">
        <v>1</v>
      </c>
      <c r="I35" s="3">
        <v>293000</v>
      </c>
      <c r="J35" s="3">
        <v>273001</v>
      </c>
    </row>
    <row r="36" spans="1:10" x14ac:dyDescent="0.25">
      <c r="B36" t="s">
        <v>25</v>
      </c>
      <c r="C36" t="s">
        <v>20</v>
      </c>
      <c r="D36" s="2">
        <v>43878</v>
      </c>
      <c r="E36">
        <v>3</v>
      </c>
      <c r="F36" s="2">
        <v>43880</v>
      </c>
      <c r="G36" s="3">
        <v>3</v>
      </c>
      <c r="H36" s="7">
        <v>1</v>
      </c>
      <c r="I36" s="3">
        <v>68000</v>
      </c>
      <c r="J36" s="3">
        <v>64987</v>
      </c>
    </row>
    <row r="37" spans="1:10" x14ac:dyDescent="0.25">
      <c r="B37" t="s">
        <v>13</v>
      </c>
      <c r="C37" t="s">
        <v>14</v>
      </c>
      <c r="D37" s="2">
        <v>43878</v>
      </c>
      <c r="E37">
        <v>9</v>
      </c>
      <c r="F37" s="2">
        <v>43888</v>
      </c>
      <c r="G37" s="3">
        <v>4</v>
      </c>
      <c r="H37" s="7">
        <v>0.44444444444444442</v>
      </c>
      <c r="I37" s="3">
        <v>224000</v>
      </c>
      <c r="J37" s="3">
        <v>57910</v>
      </c>
    </row>
    <row r="38" spans="1:10" x14ac:dyDescent="0.25">
      <c r="B38" t="s">
        <v>15</v>
      </c>
      <c r="C38" t="s">
        <v>16</v>
      </c>
      <c r="D38" s="2">
        <v>43879</v>
      </c>
      <c r="E38">
        <v>8</v>
      </c>
      <c r="F38" s="2">
        <v>43888</v>
      </c>
      <c r="G38" s="3">
        <v>0</v>
      </c>
      <c r="H38" s="7">
        <v>0</v>
      </c>
      <c r="I38" s="3">
        <v>978000</v>
      </c>
      <c r="J38" s="3">
        <v>0</v>
      </c>
    </row>
    <row r="39" spans="1:10" x14ac:dyDescent="0.25">
      <c r="B39" t="s">
        <v>17</v>
      </c>
      <c r="C39" t="s">
        <v>18</v>
      </c>
      <c r="D39" s="2">
        <v>43881</v>
      </c>
      <c r="E39">
        <v>7</v>
      </c>
      <c r="F39" s="2">
        <v>43889</v>
      </c>
      <c r="G39" s="3">
        <v>3</v>
      </c>
      <c r="H39" s="7">
        <v>0.42857142857142855</v>
      </c>
      <c r="I39" s="3">
        <v>932000</v>
      </c>
      <c r="J39" s="3">
        <v>379157</v>
      </c>
    </row>
    <row r="40" spans="1:10" x14ac:dyDescent="0.25">
      <c r="B40" t="s">
        <v>19</v>
      </c>
      <c r="C40" t="s">
        <v>20</v>
      </c>
      <c r="D40" s="2">
        <v>43882</v>
      </c>
      <c r="E40">
        <v>4</v>
      </c>
      <c r="F40" s="2">
        <v>43887</v>
      </c>
      <c r="G40" s="3">
        <v>1</v>
      </c>
      <c r="H40" s="7">
        <v>0.25</v>
      </c>
      <c r="I40" s="3">
        <v>854000</v>
      </c>
      <c r="J40" s="3">
        <v>322812</v>
      </c>
    </row>
    <row r="41" spans="1:10" x14ac:dyDescent="0.25">
      <c r="B41" t="s">
        <v>21</v>
      </c>
      <c r="C41" t="s">
        <v>12</v>
      </c>
      <c r="D41" s="2">
        <v>43882</v>
      </c>
      <c r="E41">
        <v>6</v>
      </c>
      <c r="F41" s="2">
        <v>43889</v>
      </c>
      <c r="G41" s="3">
        <v>3</v>
      </c>
      <c r="H41" s="7">
        <v>0.5</v>
      </c>
      <c r="I41" s="3">
        <v>81000</v>
      </c>
      <c r="J41" s="3">
        <v>38461</v>
      </c>
    </row>
    <row r="42" spans="1:10" x14ac:dyDescent="0.25">
      <c r="B42" t="s">
        <v>22</v>
      </c>
      <c r="C42" t="s">
        <v>14</v>
      </c>
      <c r="D42" s="2">
        <v>43885</v>
      </c>
      <c r="E42">
        <v>6</v>
      </c>
      <c r="F42" s="2">
        <v>43892</v>
      </c>
      <c r="G42" s="3">
        <v>5</v>
      </c>
      <c r="H42" s="7">
        <v>0.83333333333333337</v>
      </c>
      <c r="I42" s="3">
        <v>169000</v>
      </c>
      <c r="J42" s="3">
        <v>136468</v>
      </c>
    </row>
    <row r="43" spans="1:10" x14ac:dyDescent="0.25">
      <c r="B43" t="s">
        <v>23</v>
      </c>
      <c r="C43" t="s">
        <v>16</v>
      </c>
      <c r="D43" s="2">
        <v>43886</v>
      </c>
      <c r="E43">
        <v>4</v>
      </c>
      <c r="F43" s="2">
        <v>43889</v>
      </c>
      <c r="G43" s="3">
        <v>1</v>
      </c>
      <c r="H43" s="7">
        <v>0.25</v>
      </c>
      <c r="I43" s="3">
        <v>61000</v>
      </c>
      <c r="J43" s="3">
        <v>12078</v>
      </c>
    </row>
    <row r="44" spans="1:10" x14ac:dyDescent="0.25">
      <c r="B44" t="s">
        <v>24</v>
      </c>
      <c r="C44" t="s">
        <v>18</v>
      </c>
      <c r="D44" s="2">
        <v>43888</v>
      </c>
      <c r="E44">
        <v>7</v>
      </c>
      <c r="F44" s="2">
        <v>43896</v>
      </c>
      <c r="G44" s="3">
        <v>3</v>
      </c>
      <c r="H44" s="7">
        <v>0.42857142857142855</v>
      </c>
      <c r="I44" s="3">
        <v>645000</v>
      </c>
      <c r="J44" s="3">
        <v>273048</v>
      </c>
    </row>
    <row r="45" spans="1:10" x14ac:dyDescent="0.25">
      <c r="A45" t="s">
        <v>27</v>
      </c>
      <c r="B45" t="s">
        <v>11</v>
      </c>
      <c r="C45" t="s">
        <v>12</v>
      </c>
      <c r="D45" s="2">
        <v>43878</v>
      </c>
      <c r="E45">
        <v>10</v>
      </c>
      <c r="F45" s="2">
        <v>43889</v>
      </c>
      <c r="G45" s="3">
        <v>5</v>
      </c>
      <c r="H45" s="7">
        <v>0.5</v>
      </c>
      <c r="I45" s="3">
        <v>839000</v>
      </c>
      <c r="J45" s="3">
        <v>406974</v>
      </c>
    </row>
    <row r="46" spans="1:10" x14ac:dyDescent="0.25">
      <c r="B46" t="s">
        <v>13</v>
      </c>
      <c r="C46" t="s">
        <v>14</v>
      </c>
      <c r="D46" s="2">
        <v>43882</v>
      </c>
      <c r="E46">
        <v>5</v>
      </c>
      <c r="F46" s="2">
        <v>43888</v>
      </c>
      <c r="G46" s="3">
        <v>4</v>
      </c>
      <c r="H46" s="7">
        <v>0.8</v>
      </c>
      <c r="I46" s="3">
        <v>729000</v>
      </c>
      <c r="J46" s="3">
        <v>487139</v>
      </c>
    </row>
    <row r="47" spans="1:10" x14ac:dyDescent="0.25">
      <c r="B47" t="s">
        <v>15</v>
      </c>
      <c r="C47" t="s">
        <v>16</v>
      </c>
      <c r="D47" s="2">
        <v>43885</v>
      </c>
      <c r="E47">
        <v>7</v>
      </c>
      <c r="F47" s="2">
        <v>43893</v>
      </c>
      <c r="G47" s="3">
        <v>3</v>
      </c>
      <c r="H47" s="7">
        <v>0.42857142857142855</v>
      </c>
      <c r="I47" s="3">
        <v>826000</v>
      </c>
      <c r="J47" s="3">
        <v>298186</v>
      </c>
    </row>
    <row r="48" spans="1:10" x14ac:dyDescent="0.25">
      <c r="B48" t="s">
        <v>17</v>
      </c>
      <c r="C48" t="s">
        <v>18</v>
      </c>
      <c r="D48" s="2">
        <v>43887</v>
      </c>
      <c r="E48">
        <v>7</v>
      </c>
      <c r="F48" s="2">
        <v>43895</v>
      </c>
      <c r="G48" s="3">
        <v>2</v>
      </c>
      <c r="H48" s="7">
        <v>0.2857142857142857</v>
      </c>
      <c r="I48" s="3">
        <v>895000</v>
      </c>
      <c r="J48" s="3">
        <v>280583</v>
      </c>
    </row>
    <row r="49" spans="1:10" x14ac:dyDescent="0.25">
      <c r="B49" t="s">
        <v>19</v>
      </c>
      <c r="C49" t="s">
        <v>20</v>
      </c>
      <c r="D49" s="2">
        <v>43889</v>
      </c>
      <c r="E49">
        <v>3</v>
      </c>
      <c r="F49" s="2">
        <v>43893</v>
      </c>
      <c r="G49" s="3">
        <v>2</v>
      </c>
      <c r="H49" s="7">
        <v>0.66666666666666663</v>
      </c>
      <c r="I49" s="3">
        <v>341000</v>
      </c>
      <c r="J49" s="3">
        <v>129785</v>
      </c>
    </row>
    <row r="50" spans="1:10" x14ac:dyDescent="0.25">
      <c r="A50" t="s">
        <v>31</v>
      </c>
      <c r="I50" s="3">
        <v>19695000</v>
      </c>
      <c r="J50" s="3">
        <v>8340291</v>
      </c>
    </row>
  </sheetData>
  <mergeCells count="2">
    <mergeCell ref="A1:E2"/>
    <mergeCell ref="F1:H2"/>
  </mergeCells>
  <conditionalFormatting sqref="H10:H49">
    <cfRule type="dataBar" priority="13">
      <dataBar>
        <cfvo type="min"/>
        <cfvo type="max"/>
        <color theme="9" tint="-0.249977111117893"/>
      </dataBar>
      <extLst>
        <ext xmlns:x14="http://schemas.microsoft.com/office/spreadsheetml/2009/9/main" uri="{B025F937-C7B1-47D3-B67F-A62EFF666E3E}">
          <x14:id>{0653BF86-8AE5-4A97-90E5-33C74F3F417F}</x14:id>
        </ext>
      </extLst>
    </cfRule>
  </conditionalFormatting>
  <conditionalFormatting sqref="K9:AJ9">
    <cfRule type="expression" dxfId="9" priority="12">
      <formula>K$9&lt;&gt;" "</formula>
    </cfRule>
  </conditionalFormatting>
  <conditionalFormatting sqref="K10:AJ50">
    <cfRule type="expression" dxfId="2" priority="10">
      <formula>AND(WEEKDAYS(XEP$9,2)&gt;5,$B1048546&lt;&gt;"")</formula>
    </cfRule>
    <cfRule type="expression" dxfId="3" priority="9">
      <formula>AND(K$9&gt;=$D10,WORKDAY.INTL($D10,$G10,1)-1&gt;=K$9)</formula>
    </cfRule>
    <cfRule type="expression" dxfId="4" priority="8">
      <formula>AND(WEEKDAYS(K$9,2)&gt;5,$B10&lt;&gt;"")</formula>
    </cfRule>
    <cfRule type="expression" dxfId="5" priority="3">
      <formula>AND(K$9&gt;=WORKDAY.INTL($D10,$G10,1),$H10&lt;&gt;1,K$9&lt;=$F10)</formula>
    </cfRule>
    <cfRule type="expression" dxfId="6" priority="2">
      <formula>AND(WEEKDAY(K$9,2)&gt;5,$B10&lt;&gt;"")</formula>
    </cfRule>
    <cfRule type="expression" dxfId="1" priority="1">
      <formula>AND(WEEKDAY(K$9,2)&gt;5,$B10&lt;&gt;"")</formula>
    </cfRule>
  </conditionalFormatting>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2050" r:id="rId5" name="Scroll Bar 2">
              <controlPr defaultSize="0" autoPict="0">
                <anchor moveWithCells="1">
                  <from>
                    <xdr:col>7</xdr:col>
                    <xdr:colOff>638175</xdr:colOff>
                    <xdr:row>0</xdr:row>
                    <xdr:rowOff>76200</xdr:rowOff>
                  </from>
                  <to>
                    <xdr:col>9</xdr:col>
                    <xdr:colOff>390525</xdr:colOff>
                    <xdr:row>1</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653BF86-8AE5-4A97-90E5-33C74F3F417F}">
            <x14:dataBar minLength="0" maxLength="100" gradient="0">
              <x14:cfvo type="autoMin"/>
              <x14:cfvo type="autoMax"/>
              <x14:negativeFillColor rgb="FFFF0000"/>
              <x14:axisColor rgb="FF000000"/>
            </x14:dataBar>
          </x14:cfRule>
          <xm:sqref>H10:H49</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3583-CC7E-490F-A632-B99C1D1BBC8E}">
  <dimension ref="B3:O8"/>
  <sheetViews>
    <sheetView workbookViewId="0">
      <selection activeCell="O4" sqref="O4"/>
    </sheetView>
  </sheetViews>
  <sheetFormatPr defaultRowHeight="15" x14ac:dyDescent="0.25"/>
  <cols>
    <col min="2" max="2" width="11.140625" bestFit="1" customWidth="1"/>
    <col min="5" max="5" width="22.140625" bestFit="1" customWidth="1"/>
    <col min="6" max="6" width="4" bestFit="1" customWidth="1"/>
    <col min="8" max="8" width="15.5703125" bestFit="1" customWidth="1"/>
    <col min="11" max="11" width="15" bestFit="1" customWidth="1"/>
    <col min="12" max="12" width="7" bestFit="1" customWidth="1"/>
    <col min="13" max="13" width="7.7109375" bestFit="1" customWidth="1"/>
  </cols>
  <sheetData>
    <row r="3" spans="2:15" x14ac:dyDescent="0.25">
      <c r="O3" t="s">
        <v>46</v>
      </c>
    </row>
    <row r="4" spans="2:15" x14ac:dyDescent="0.25">
      <c r="B4" s="6" t="s">
        <v>34</v>
      </c>
      <c r="C4">
        <f>COUNTIF(Dashboard!H10:H49, "=" &amp; 0)</f>
        <v>4</v>
      </c>
      <c r="E4" s="5" t="s">
        <v>35</v>
      </c>
      <c r="H4" t="s">
        <v>39</v>
      </c>
      <c r="I4" s="4">
        <f>GETPIVOTDATA("Sum of Days completed",$E$4)/GETPIVOTDATA("Sum of Duration",$E$4)</f>
        <v>0.42105263157894735</v>
      </c>
      <c r="J4" s="4"/>
      <c r="L4" t="s">
        <v>33</v>
      </c>
      <c r="M4" t="s">
        <v>32</v>
      </c>
      <c r="O4">
        <v>8</v>
      </c>
    </row>
    <row r="5" spans="2:15" x14ac:dyDescent="0.25">
      <c r="B5" s="6" t="s">
        <v>38</v>
      </c>
      <c r="C5">
        <f>COUNTIFS(Dashboard!H10:H49,"&lt;&gt;"&amp;0, Dashboard!H10:H49,"&lt;"&amp;1)</f>
        <v>33</v>
      </c>
      <c r="E5" s="6" t="s">
        <v>45</v>
      </c>
      <c r="F5" s="17">
        <v>112</v>
      </c>
      <c r="H5" t="s">
        <v>41</v>
      </c>
      <c r="I5" s="4">
        <f>1-I4</f>
        <v>0.57894736842105265</v>
      </c>
      <c r="J5" s="4"/>
      <c r="K5" t="s">
        <v>37</v>
      </c>
      <c r="L5" s="9">
        <v>8340291</v>
      </c>
      <c r="M5" s="9">
        <v>19695000</v>
      </c>
    </row>
    <row r="6" spans="2:15" x14ac:dyDescent="0.25">
      <c r="B6" t="s">
        <v>40</v>
      </c>
      <c r="C6">
        <f>COUNTIF(Dashboard!H10:H49,"="&amp;1)</f>
        <v>3</v>
      </c>
      <c r="E6" s="6" t="s">
        <v>44</v>
      </c>
      <c r="F6" s="17">
        <v>266</v>
      </c>
      <c r="K6" t="s">
        <v>36</v>
      </c>
      <c r="L6" s="4">
        <f>GETPIVOTDATA("Actual ",$L$4)/GETPIVOTDATA("Budget ",$L$4)</f>
        <v>0.42347250571210965</v>
      </c>
      <c r="M6" s="4">
        <f>1-L6</f>
        <v>0.57652749428789041</v>
      </c>
    </row>
    <row r="7" spans="2:15" ht="15.75" thickBot="1" x14ac:dyDescent="0.3">
      <c r="B7" t="s">
        <v>42</v>
      </c>
      <c r="C7" s="8">
        <f>C4+C5</f>
        <v>37</v>
      </c>
    </row>
    <row r="8" spans="2:15" x14ac:dyDescent="0.25">
      <c r="B8" t="s">
        <v>43</v>
      </c>
      <c r="C8">
        <f>SUM(C6:C7)</f>
        <v>40</v>
      </c>
    </row>
  </sheetData>
  <conditionalFormatting sqref="O4">
    <cfRule type="cellIs" dxfId="0" priority="1" operator="equal">
      <formula>0</formula>
    </cfRule>
  </conditionalFormatting>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E12BA-B616-44C2-A10F-28A0035BC8B6}">
  <dimension ref="A1:L41"/>
  <sheetViews>
    <sheetView workbookViewId="0">
      <selection activeCell="G7" sqref="G7"/>
    </sheetView>
  </sheetViews>
  <sheetFormatPr defaultRowHeight="15" x14ac:dyDescent="0.25"/>
  <cols>
    <col min="1" max="1" width="10" customWidth="1"/>
    <col min="2" max="2" width="11.5703125" customWidth="1"/>
    <col min="3" max="3" width="13.140625" customWidth="1"/>
    <col min="4" max="4" width="12" style="1" bestFit="1" customWidth="1"/>
    <col min="5" max="5" width="11.7109375" customWidth="1"/>
    <col min="6" max="6" width="11.140625" style="2" bestFit="1" customWidth="1"/>
    <col min="7" max="7" width="17.5703125" style="3" bestFit="1" customWidth="1"/>
    <col min="8" max="8" width="11.140625" customWidth="1"/>
    <col min="9" max="10" width="10.28515625" customWidth="1"/>
    <col min="12" max="12" width="23.5703125" bestFit="1" customWidth="1"/>
  </cols>
  <sheetData>
    <row r="1" spans="1:12" x14ac:dyDescent="0.25">
      <c r="A1" t="s">
        <v>0</v>
      </c>
      <c r="B1" t="s">
        <v>1</v>
      </c>
      <c r="C1" t="s">
        <v>2</v>
      </c>
      <c r="D1" s="1" t="s">
        <v>3</v>
      </c>
      <c r="E1" t="s">
        <v>4</v>
      </c>
      <c r="F1" s="2" t="s">
        <v>5</v>
      </c>
      <c r="G1" s="3" t="s">
        <v>6</v>
      </c>
      <c r="H1" t="s">
        <v>7</v>
      </c>
      <c r="I1" t="s">
        <v>8</v>
      </c>
      <c r="J1" t="s">
        <v>9</v>
      </c>
    </row>
    <row r="2" spans="1:12" x14ac:dyDescent="0.25">
      <c r="A2" t="s">
        <v>10</v>
      </c>
      <c r="B2" t="s">
        <v>11</v>
      </c>
      <c r="C2" t="s">
        <v>12</v>
      </c>
      <c r="D2" s="2">
        <v>43878</v>
      </c>
      <c r="E2">
        <v>5</v>
      </c>
      <c r="F2" s="2">
        <f>WORKDAY.INTL(Table1[[#This Row],[Start Date]]-1,Table1[[#This Row],[Duration]],1)</f>
        <v>43882</v>
      </c>
      <c r="G2" s="3">
        <v>2</v>
      </c>
      <c r="H2" s="4">
        <f>Table1[[#This Row],[Days completed]]/Table1[[#This Row],[Duration]]</f>
        <v>0.4</v>
      </c>
      <c r="I2" s="3">
        <v>218000</v>
      </c>
      <c r="J2" s="3">
        <v>97337</v>
      </c>
      <c r="L2" s="4"/>
    </row>
    <row r="3" spans="1:12" x14ac:dyDescent="0.25">
      <c r="A3" t="s">
        <v>10</v>
      </c>
      <c r="B3" t="s">
        <v>13</v>
      </c>
      <c r="C3" t="s">
        <v>14</v>
      </c>
      <c r="D3" s="2">
        <v>43878</v>
      </c>
      <c r="E3">
        <v>6</v>
      </c>
      <c r="F3" s="2">
        <f>WORKDAY.INTL(Table1[[#This Row],[Start Date]]-1,Table1[[#This Row],[Duration]],1)</f>
        <v>43885</v>
      </c>
      <c r="G3" s="3">
        <v>3</v>
      </c>
      <c r="H3" s="4">
        <f>Table1[[#This Row],[Days completed]]/Table1[[#This Row],[Duration]]</f>
        <v>0.5</v>
      </c>
      <c r="I3" s="3">
        <v>393000</v>
      </c>
      <c r="J3" s="3">
        <v>177440</v>
      </c>
      <c r="L3" s="4"/>
    </row>
    <row r="4" spans="1:12" x14ac:dyDescent="0.25">
      <c r="A4" t="s">
        <v>10</v>
      </c>
      <c r="B4" t="s">
        <v>15</v>
      </c>
      <c r="C4" t="s">
        <v>16</v>
      </c>
      <c r="D4" s="2">
        <v>43879</v>
      </c>
      <c r="E4">
        <v>10</v>
      </c>
      <c r="F4" s="2">
        <f>WORKDAY.INTL(Table1[[#This Row],[Start Date]]-1,Table1[[#This Row],[Duration]],1)</f>
        <v>43892</v>
      </c>
      <c r="G4" s="3">
        <v>4</v>
      </c>
      <c r="H4" s="4">
        <f>Table1[[#This Row],[Days completed]]/Table1[[#This Row],[Duration]]</f>
        <v>0.4</v>
      </c>
      <c r="I4" s="3">
        <v>86000</v>
      </c>
      <c r="J4" s="3">
        <v>31046</v>
      </c>
      <c r="L4" s="4"/>
    </row>
    <row r="5" spans="1:12" x14ac:dyDescent="0.25">
      <c r="A5" t="s">
        <v>10</v>
      </c>
      <c r="B5" t="s">
        <v>17</v>
      </c>
      <c r="C5" t="s">
        <v>18</v>
      </c>
      <c r="D5" s="2">
        <v>43882</v>
      </c>
      <c r="E5">
        <v>9</v>
      </c>
      <c r="F5" s="2">
        <f>WORKDAY.INTL(Table1[[#This Row],[Start Date]]-1,Table1[[#This Row],[Duration]],1)</f>
        <v>43894</v>
      </c>
      <c r="G5" s="3">
        <v>3</v>
      </c>
      <c r="H5" s="4">
        <f>Table1[[#This Row],[Days completed]]/Table1[[#This Row],[Duration]]</f>
        <v>0.33333333333333331</v>
      </c>
      <c r="I5" s="3">
        <v>732000</v>
      </c>
      <c r="J5" s="3">
        <v>261324</v>
      </c>
      <c r="L5" s="4"/>
    </row>
    <row r="6" spans="1:12" x14ac:dyDescent="0.25">
      <c r="A6" t="s">
        <v>10</v>
      </c>
      <c r="B6" t="s">
        <v>19</v>
      </c>
      <c r="C6" t="s">
        <v>20</v>
      </c>
      <c r="D6" s="2">
        <v>43878</v>
      </c>
      <c r="E6">
        <v>4</v>
      </c>
      <c r="F6" s="2">
        <f>WORKDAY.INTL(Table1[[#This Row],[Start Date]]-1,Table1[[#This Row],[Duration]],1)</f>
        <v>43881</v>
      </c>
      <c r="G6" s="3">
        <v>1</v>
      </c>
      <c r="H6" s="4">
        <f>Table1[[#This Row],[Days completed]]/Table1[[#This Row],[Duration]]</f>
        <v>0.25</v>
      </c>
      <c r="I6" s="3">
        <v>492000</v>
      </c>
      <c r="J6" s="3">
        <v>116850</v>
      </c>
      <c r="L6" s="4"/>
    </row>
    <row r="7" spans="1:12" x14ac:dyDescent="0.25">
      <c r="A7" t="s">
        <v>10</v>
      </c>
      <c r="B7" t="s">
        <v>21</v>
      </c>
      <c r="C7" t="s">
        <v>12</v>
      </c>
      <c r="D7" s="2">
        <v>43881</v>
      </c>
      <c r="E7">
        <v>6</v>
      </c>
      <c r="F7" s="2">
        <f>WORKDAY.INTL(Table1[[#This Row],[Start Date]]-1,Table1[[#This Row],[Duration]],1)</f>
        <v>43888</v>
      </c>
      <c r="G7" s="3">
        <v>0</v>
      </c>
      <c r="H7" s="4">
        <f>Table1[[#This Row],[Days completed]]/Table1[[#This Row],[Duration]]</f>
        <v>0</v>
      </c>
      <c r="I7" s="3">
        <v>188000</v>
      </c>
      <c r="J7" s="3">
        <v>0</v>
      </c>
      <c r="L7" s="4"/>
    </row>
    <row r="8" spans="1:12" x14ac:dyDescent="0.25">
      <c r="A8" t="s">
        <v>10</v>
      </c>
      <c r="B8" t="s">
        <v>22</v>
      </c>
      <c r="C8" t="s">
        <v>14</v>
      </c>
      <c r="D8" s="2">
        <v>43881</v>
      </c>
      <c r="E8">
        <v>7</v>
      </c>
      <c r="F8" s="2">
        <f>WORKDAY.INTL(Table1[[#This Row],[Start Date]]-1,Table1[[#This Row],[Duration]],1)</f>
        <v>43889</v>
      </c>
      <c r="G8" s="3">
        <v>3</v>
      </c>
      <c r="H8" s="4">
        <f>Table1[[#This Row],[Days completed]]/Table1[[#This Row],[Duration]]</f>
        <v>0.42857142857142855</v>
      </c>
      <c r="I8" s="3">
        <v>180000</v>
      </c>
      <c r="J8" s="3">
        <v>79380</v>
      </c>
      <c r="L8" s="4"/>
    </row>
    <row r="9" spans="1:12" x14ac:dyDescent="0.25">
      <c r="A9" t="s">
        <v>10</v>
      </c>
      <c r="B9" t="s">
        <v>23</v>
      </c>
      <c r="C9" t="s">
        <v>16</v>
      </c>
      <c r="D9" s="2">
        <v>43885</v>
      </c>
      <c r="E9">
        <v>5</v>
      </c>
      <c r="F9" s="2">
        <f>WORKDAY.INTL(Table1[[#This Row],[Start Date]]-1,Table1[[#This Row],[Duration]],1)</f>
        <v>43889</v>
      </c>
      <c r="G9" s="3">
        <v>2</v>
      </c>
      <c r="H9" s="4">
        <f>Table1[[#This Row],[Days completed]]/Table1[[#This Row],[Duration]]</f>
        <v>0.4</v>
      </c>
      <c r="I9" s="3">
        <v>582000</v>
      </c>
      <c r="J9" s="3">
        <v>195231</v>
      </c>
      <c r="L9" s="4"/>
    </row>
    <row r="10" spans="1:12" x14ac:dyDescent="0.25">
      <c r="A10" t="s">
        <v>10</v>
      </c>
      <c r="B10" t="s">
        <v>24</v>
      </c>
      <c r="C10" t="s">
        <v>18</v>
      </c>
      <c r="D10" s="2">
        <v>43885</v>
      </c>
      <c r="E10">
        <v>9</v>
      </c>
      <c r="F10" s="2">
        <f>WORKDAY.INTL(Table1[[#This Row],[Start Date]]-1,Table1[[#This Row],[Duration]],1)</f>
        <v>43895</v>
      </c>
      <c r="G10" s="3">
        <v>1</v>
      </c>
      <c r="H10" s="4">
        <f>Table1[[#This Row],[Days completed]]/Table1[[#This Row],[Duration]]</f>
        <v>0.1111111111111111</v>
      </c>
      <c r="I10" s="3">
        <v>562000</v>
      </c>
      <c r="J10" s="3">
        <v>74746</v>
      </c>
      <c r="L10" s="4"/>
    </row>
    <row r="11" spans="1:12" x14ac:dyDescent="0.25">
      <c r="A11" t="s">
        <v>10</v>
      </c>
      <c r="B11" t="s">
        <v>25</v>
      </c>
      <c r="C11" t="s">
        <v>20</v>
      </c>
      <c r="D11" s="2">
        <v>43885</v>
      </c>
      <c r="E11">
        <v>6</v>
      </c>
      <c r="F11" s="2">
        <f>WORKDAY.INTL(Table1[[#This Row],[Start Date]]-1,Table1[[#This Row],[Duration]],1)</f>
        <v>43892</v>
      </c>
      <c r="G11" s="3">
        <v>3</v>
      </c>
      <c r="H11" s="4">
        <f>Table1[[#This Row],[Days completed]]/Table1[[#This Row],[Duration]]</f>
        <v>0.5</v>
      </c>
      <c r="I11" s="3">
        <v>416000</v>
      </c>
      <c r="J11" s="3">
        <v>175015</v>
      </c>
      <c r="L11" s="4"/>
    </row>
    <row r="12" spans="1:12" x14ac:dyDescent="0.25">
      <c r="A12" t="s">
        <v>26</v>
      </c>
      <c r="B12" t="s">
        <v>11</v>
      </c>
      <c r="C12" t="s">
        <v>12</v>
      </c>
      <c r="D12" s="2">
        <v>43879</v>
      </c>
      <c r="E12">
        <v>7</v>
      </c>
      <c r="F12" s="2">
        <f>WORKDAY.INTL(Table1[[#This Row],[Start Date]]-1,Table1[[#This Row],[Duration]],1)</f>
        <v>43887</v>
      </c>
      <c r="G12" s="3">
        <v>7</v>
      </c>
      <c r="H12" s="4">
        <f>Table1[[#This Row],[Days completed]]/Table1[[#This Row],[Duration]]</f>
        <v>1</v>
      </c>
      <c r="I12" s="3">
        <v>293000</v>
      </c>
      <c r="J12" s="3">
        <v>273001</v>
      </c>
      <c r="L12" s="4"/>
    </row>
    <row r="13" spans="1:12" x14ac:dyDescent="0.25">
      <c r="A13" t="s">
        <v>26</v>
      </c>
      <c r="B13" t="s">
        <v>13</v>
      </c>
      <c r="C13" t="s">
        <v>14</v>
      </c>
      <c r="D13" s="2">
        <v>43878</v>
      </c>
      <c r="E13">
        <v>9</v>
      </c>
      <c r="F13" s="2">
        <f>WORKDAY.INTL(Table1[[#This Row],[Start Date]]-1,Table1[[#This Row],[Duration]],1)</f>
        <v>43888</v>
      </c>
      <c r="G13" s="3">
        <v>4</v>
      </c>
      <c r="H13" s="4">
        <f>Table1[[#This Row],[Days completed]]/Table1[[#This Row],[Duration]]</f>
        <v>0.44444444444444442</v>
      </c>
      <c r="I13" s="3">
        <v>224000</v>
      </c>
      <c r="J13" s="3">
        <v>57910</v>
      </c>
      <c r="L13" s="4"/>
    </row>
    <row r="14" spans="1:12" x14ac:dyDescent="0.25">
      <c r="A14" t="s">
        <v>26</v>
      </c>
      <c r="B14" t="s">
        <v>15</v>
      </c>
      <c r="C14" t="s">
        <v>16</v>
      </c>
      <c r="D14" s="2">
        <v>43879</v>
      </c>
      <c r="E14">
        <v>8</v>
      </c>
      <c r="F14" s="2">
        <f>WORKDAY.INTL(Table1[[#This Row],[Start Date]]-1,Table1[[#This Row],[Duration]],1)</f>
        <v>43888</v>
      </c>
      <c r="G14" s="3">
        <v>0</v>
      </c>
      <c r="H14" s="4">
        <f>Table1[[#This Row],[Days completed]]/Table1[[#This Row],[Duration]]</f>
        <v>0</v>
      </c>
      <c r="I14" s="3">
        <v>978000</v>
      </c>
      <c r="J14" s="3">
        <v>0</v>
      </c>
      <c r="L14" s="4"/>
    </row>
    <row r="15" spans="1:12" x14ac:dyDescent="0.25">
      <c r="A15" t="s">
        <v>26</v>
      </c>
      <c r="B15" t="s">
        <v>17</v>
      </c>
      <c r="C15" t="s">
        <v>18</v>
      </c>
      <c r="D15" s="2">
        <v>43881</v>
      </c>
      <c r="E15">
        <v>7</v>
      </c>
      <c r="F15" s="2">
        <f>WORKDAY.INTL(Table1[[#This Row],[Start Date]]-1,Table1[[#This Row],[Duration]],1)</f>
        <v>43889</v>
      </c>
      <c r="G15" s="3">
        <v>3</v>
      </c>
      <c r="H15" s="4">
        <f>Table1[[#This Row],[Days completed]]/Table1[[#This Row],[Duration]]</f>
        <v>0.42857142857142855</v>
      </c>
      <c r="I15" s="3">
        <v>932000</v>
      </c>
      <c r="J15" s="3">
        <v>379157</v>
      </c>
      <c r="L15" s="4"/>
    </row>
    <row r="16" spans="1:12" x14ac:dyDescent="0.25">
      <c r="A16" t="s">
        <v>26</v>
      </c>
      <c r="B16" t="s">
        <v>19</v>
      </c>
      <c r="C16" t="s">
        <v>20</v>
      </c>
      <c r="D16" s="2">
        <v>43882</v>
      </c>
      <c r="E16">
        <v>4</v>
      </c>
      <c r="F16" s="2">
        <f>WORKDAY.INTL(Table1[[#This Row],[Start Date]]-1,Table1[[#This Row],[Duration]],1)</f>
        <v>43887</v>
      </c>
      <c r="G16" s="3">
        <v>1</v>
      </c>
      <c r="H16" s="4">
        <f>Table1[[#This Row],[Days completed]]/Table1[[#This Row],[Duration]]</f>
        <v>0.25</v>
      </c>
      <c r="I16" s="3">
        <v>854000</v>
      </c>
      <c r="J16" s="3">
        <v>322812</v>
      </c>
      <c r="L16" s="4"/>
    </row>
    <row r="17" spans="1:12" x14ac:dyDescent="0.25">
      <c r="A17" t="s">
        <v>26</v>
      </c>
      <c r="B17" t="s">
        <v>21</v>
      </c>
      <c r="C17" t="s">
        <v>12</v>
      </c>
      <c r="D17" s="2">
        <v>43882</v>
      </c>
      <c r="E17">
        <v>6</v>
      </c>
      <c r="F17" s="2">
        <f>WORKDAY.INTL(Table1[[#This Row],[Start Date]]-1,Table1[[#This Row],[Duration]],1)</f>
        <v>43889</v>
      </c>
      <c r="G17" s="3">
        <v>3</v>
      </c>
      <c r="H17" s="4">
        <f>Table1[[#This Row],[Days completed]]/Table1[[#This Row],[Duration]]</f>
        <v>0.5</v>
      </c>
      <c r="I17" s="3">
        <v>81000</v>
      </c>
      <c r="J17" s="3">
        <v>38461</v>
      </c>
      <c r="L17" s="4"/>
    </row>
    <row r="18" spans="1:12" x14ac:dyDescent="0.25">
      <c r="A18" t="s">
        <v>26</v>
      </c>
      <c r="B18" t="s">
        <v>22</v>
      </c>
      <c r="C18" t="s">
        <v>14</v>
      </c>
      <c r="D18" s="2">
        <v>43885</v>
      </c>
      <c r="E18">
        <v>6</v>
      </c>
      <c r="F18" s="2">
        <f>WORKDAY.INTL(Table1[[#This Row],[Start Date]]-1,Table1[[#This Row],[Duration]],1)</f>
        <v>43892</v>
      </c>
      <c r="G18" s="3">
        <v>5</v>
      </c>
      <c r="H18" s="4">
        <f>Table1[[#This Row],[Days completed]]/Table1[[#This Row],[Duration]]</f>
        <v>0.83333333333333337</v>
      </c>
      <c r="I18" s="3">
        <v>169000</v>
      </c>
      <c r="J18" s="3">
        <v>136468</v>
      </c>
      <c r="L18" s="4"/>
    </row>
    <row r="19" spans="1:12" x14ac:dyDescent="0.25">
      <c r="A19" t="s">
        <v>26</v>
      </c>
      <c r="B19" t="s">
        <v>23</v>
      </c>
      <c r="C19" t="s">
        <v>16</v>
      </c>
      <c r="D19" s="2">
        <v>43886</v>
      </c>
      <c r="E19">
        <v>4</v>
      </c>
      <c r="F19" s="2">
        <f>WORKDAY.INTL(Table1[[#This Row],[Start Date]]-1,Table1[[#This Row],[Duration]],1)</f>
        <v>43889</v>
      </c>
      <c r="G19" s="3">
        <v>1</v>
      </c>
      <c r="H19" s="4">
        <f>Table1[[#This Row],[Days completed]]/Table1[[#This Row],[Duration]]</f>
        <v>0.25</v>
      </c>
      <c r="I19" s="3">
        <v>61000</v>
      </c>
      <c r="J19" s="3">
        <v>12078</v>
      </c>
      <c r="L19" s="4"/>
    </row>
    <row r="20" spans="1:12" x14ac:dyDescent="0.25">
      <c r="A20" t="s">
        <v>26</v>
      </c>
      <c r="B20" t="s">
        <v>24</v>
      </c>
      <c r="C20" t="s">
        <v>18</v>
      </c>
      <c r="D20" s="2">
        <v>43888</v>
      </c>
      <c r="E20">
        <v>7</v>
      </c>
      <c r="F20" s="2">
        <f>WORKDAY.INTL(Table1[[#This Row],[Start Date]]-1,Table1[[#This Row],[Duration]],1)</f>
        <v>43896</v>
      </c>
      <c r="G20" s="3">
        <v>3</v>
      </c>
      <c r="H20" s="4">
        <f>Table1[[#This Row],[Days completed]]/Table1[[#This Row],[Duration]]</f>
        <v>0.42857142857142855</v>
      </c>
      <c r="I20" s="3">
        <v>645000</v>
      </c>
      <c r="J20" s="3">
        <v>273048</v>
      </c>
      <c r="L20" s="4"/>
    </row>
    <row r="21" spans="1:12" x14ac:dyDescent="0.25">
      <c r="A21" t="s">
        <v>26</v>
      </c>
      <c r="B21" t="s">
        <v>25</v>
      </c>
      <c r="C21" t="s">
        <v>20</v>
      </c>
      <c r="D21" s="2">
        <v>43878</v>
      </c>
      <c r="E21">
        <v>3</v>
      </c>
      <c r="F21" s="2">
        <f>WORKDAY.INTL(Table1[[#This Row],[Start Date]]-1,Table1[[#This Row],[Duration]],1)</f>
        <v>43880</v>
      </c>
      <c r="G21" s="3">
        <v>3</v>
      </c>
      <c r="H21" s="4">
        <f>Table1[[#This Row],[Days completed]]/Table1[[#This Row],[Duration]]</f>
        <v>1</v>
      </c>
      <c r="I21" s="3">
        <v>68000</v>
      </c>
      <c r="J21" s="3">
        <v>64987</v>
      </c>
      <c r="L21" s="4"/>
    </row>
    <row r="22" spans="1:12" x14ac:dyDescent="0.25">
      <c r="A22" t="s">
        <v>27</v>
      </c>
      <c r="B22" t="s">
        <v>11</v>
      </c>
      <c r="C22" t="s">
        <v>12</v>
      </c>
      <c r="D22" s="2">
        <v>43878</v>
      </c>
      <c r="E22">
        <v>10</v>
      </c>
      <c r="F22" s="2">
        <f>WORKDAY.INTL(Table1[[#This Row],[Start Date]]-1,Table1[[#This Row],[Duration]],1)</f>
        <v>43889</v>
      </c>
      <c r="G22" s="3">
        <v>5</v>
      </c>
      <c r="H22" s="4">
        <f>Table1[[#This Row],[Days completed]]/Table1[[#This Row],[Duration]]</f>
        <v>0.5</v>
      </c>
      <c r="I22" s="3">
        <v>839000</v>
      </c>
      <c r="J22" s="3">
        <v>406974</v>
      </c>
      <c r="L22" s="4"/>
    </row>
    <row r="23" spans="1:12" x14ac:dyDescent="0.25">
      <c r="A23" t="s">
        <v>27</v>
      </c>
      <c r="B23" t="s">
        <v>13</v>
      </c>
      <c r="C23" t="s">
        <v>14</v>
      </c>
      <c r="D23" s="2">
        <v>43882</v>
      </c>
      <c r="E23">
        <v>5</v>
      </c>
      <c r="F23" s="2">
        <f>WORKDAY.INTL(Table1[[#This Row],[Start Date]]-1,Table1[[#This Row],[Duration]],1)</f>
        <v>43888</v>
      </c>
      <c r="G23" s="3">
        <v>4</v>
      </c>
      <c r="H23" s="4">
        <f>Table1[[#This Row],[Days completed]]/Table1[[#This Row],[Duration]]</f>
        <v>0.8</v>
      </c>
      <c r="I23" s="3">
        <v>729000</v>
      </c>
      <c r="J23" s="3">
        <v>487139</v>
      </c>
      <c r="L23" s="4"/>
    </row>
    <row r="24" spans="1:12" x14ac:dyDescent="0.25">
      <c r="A24" t="s">
        <v>27</v>
      </c>
      <c r="B24" t="s">
        <v>15</v>
      </c>
      <c r="C24" t="s">
        <v>16</v>
      </c>
      <c r="D24" s="2">
        <v>43885</v>
      </c>
      <c r="E24">
        <v>7</v>
      </c>
      <c r="F24" s="2">
        <f>WORKDAY.INTL(Table1[[#This Row],[Start Date]]-1,Table1[[#This Row],[Duration]],1)</f>
        <v>43893</v>
      </c>
      <c r="G24" s="3">
        <v>3</v>
      </c>
      <c r="H24" s="4">
        <f>Table1[[#This Row],[Days completed]]/Table1[[#This Row],[Duration]]</f>
        <v>0.42857142857142855</v>
      </c>
      <c r="I24" s="3">
        <v>826000</v>
      </c>
      <c r="J24" s="3">
        <v>298186</v>
      </c>
      <c r="L24" s="4"/>
    </row>
    <row r="25" spans="1:12" x14ac:dyDescent="0.25">
      <c r="A25" t="s">
        <v>27</v>
      </c>
      <c r="B25" t="s">
        <v>17</v>
      </c>
      <c r="C25" t="s">
        <v>18</v>
      </c>
      <c r="D25" s="2">
        <v>43887</v>
      </c>
      <c r="E25">
        <v>7</v>
      </c>
      <c r="F25" s="2">
        <f>WORKDAY.INTL(Table1[[#This Row],[Start Date]]-1,Table1[[#This Row],[Duration]],1)</f>
        <v>43895</v>
      </c>
      <c r="G25" s="3">
        <v>2</v>
      </c>
      <c r="H25" s="4">
        <f>Table1[[#This Row],[Days completed]]/Table1[[#This Row],[Duration]]</f>
        <v>0.2857142857142857</v>
      </c>
      <c r="I25" s="3">
        <v>895000</v>
      </c>
      <c r="J25" s="3">
        <v>280583</v>
      </c>
      <c r="L25" s="4"/>
    </row>
    <row r="26" spans="1:12" x14ac:dyDescent="0.25">
      <c r="A26" t="s">
        <v>27</v>
      </c>
      <c r="B26" t="s">
        <v>19</v>
      </c>
      <c r="C26" t="s">
        <v>20</v>
      </c>
      <c r="D26" s="2">
        <v>43889</v>
      </c>
      <c r="E26">
        <v>3</v>
      </c>
      <c r="F26" s="2">
        <f>WORKDAY.INTL(Table1[[#This Row],[Start Date]]-1,Table1[[#This Row],[Duration]],1)</f>
        <v>43893</v>
      </c>
      <c r="G26" s="3">
        <v>2</v>
      </c>
      <c r="H26" s="4">
        <f>Table1[[#This Row],[Days completed]]/Table1[[#This Row],[Duration]]</f>
        <v>0.66666666666666663</v>
      </c>
      <c r="I26" s="3">
        <v>341000</v>
      </c>
      <c r="J26" s="3">
        <v>129785</v>
      </c>
      <c r="L26" s="4"/>
    </row>
    <row r="27" spans="1:12" x14ac:dyDescent="0.25">
      <c r="A27" t="s">
        <v>28</v>
      </c>
      <c r="B27" t="s">
        <v>11</v>
      </c>
      <c r="C27" t="s">
        <v>12</v>
      </c>
      <c r="D27" s="2">
        <v>43892</v>
      </c>
      <c r="E27">
        <v>9</v>
      </c>
      <c r="F27" s="2">
        <f>WORKDAY.INTL(Table1[[#This Row],[Start Date]]-1,Table1[[#This Row],[Duration]],1)</f>
        <v>43902</v>
      </c>
      <c r="G27" s="3">
        <v>8</v>
      </c>
      <c r="H27" s="4">
        <f>Table1[[#This Row],[Days completed]]/Table1[[#This Row],[Duration]]</f>
        <v>0.88888888888888884</v>
      </c>
      <c r="I27" s="3">
        <v>787000</v>
      </c>
      <c r="J27" s="3">
        <v>727188</v>
      </c>
      <c r="L27" s="4"/>
    </row>
    <row r="28" spans="1:12" x14ac:dyDescent="0.25">
      <c r="A28" t="s">
        <v>28</v>
      </c>
      <c r="B28" t="s">
        <v>13</v>
      </c>
      <c r="C28" t="s">
        <v>14</v>
      </c>
      <c r="D28" s="2">
        <v>43892</v>
      </c>
      <c r="E28">
        <v>10</v>
      </c>
      <c r="F28" s="2">
        <f>WORKDAY.INTL(Table1[[#This Row],[Start Date]]-1,Table1[[#This Row],[Duration]],1)</f>
        <v>43903</v>
      </c>
      <c r="G28" s="3">
        <v>2</v>
      </c>
      <c r="H28" s="4">
        <f>Table1[[#This Row],[Days completed]]/Table1[[#This Row],[Duration]]</f>
        <v>0.2</v>
      </c>
      <c r="I28" s="3">
        <v>228000</v>
      </c>
      <c r="J28" s="3">
        <v>47880</v>
      </c>
      <c r="L28" s="4"/>
    </row>
    <row r="29" spans="1:12" x14ac:dyDescent="0.25">
      <c r="A29" t="s">
        <v>28</v>
      </c>
      <c r="B29" t="s">
        <v>15</v>
      </c>
      <c r="C29" t="s">
        <v>16</v>
      </c>
      <c r="D29" s="2">
        <v>43878</v>
      </c>
      <c r="E29">
        <v>4</v>
      </c>
      <c r="F29" s="2">
        <f>WORKDAY.INTL(Table1[[#This Row],[Start Date]]-1,Table1[[#This Row],[Duration]],1)</f>
        <v>43881</v>
      </c>
      <c r="G29" s="3">
        <v>0</v>
      </c>
      <c r="H29" s="4">
        <f>Table1[[#This Row],[Days completed]]/Table1[[#This Row],[Duration]]</f>
        <v>0</v>
      </c>
      <c r="I29" s="3">
        <v>147000</v>
      </c>
      <c r="J29" s="3">
        <v>0</v>
      </c>
      <c r="L29" s="4"/>
    </row>
    <row r="30" spans="1:12" x14ac:dyDescent="0.25">
      <c r="A30" t="s">
        <v>28</v>
      </c>
      <c r="B30" t="s">
        <v>17</v>
      </c>
      <c r="C30" t="s">
        <v>18</v>
      </c>
      <c r="D30" s="2">
        <v>43880</v>
      </c>
      <c r="E30">
        <v>8</v>
      </c>
      <c r="F30" s="2">
        <f>WORKDAY.INTL(Table1[[#This Row],[Start Date]]-1,Table1[[#This Row],[Duration]],1)</f>
        <v>43889</v>
      </c>
      <c r="G30" s="3">
        <v>5</v>
      </c>
      <c r="H30" s="4">
        <f>Table1[[#This Row],[Days completed]]/Table1[[#This Row],[Duration]]</f>
        <v>0.625</v>
      </c>
      <c r="I30" s="3">
        <v>338000</v>
      </c>
      <c r="J30" s="3">
        <v>205123</v>
      </c>
      <c r="L30" s="4"/>
    </row>
    <row r="31" spans="1:12" x14ac:dyDescent="0.25">
      <c r="A31" t="s">
        <v>28</v>
      </c>
      <c r="B31" t="s">
        <v>19</v>
      </c>
      <c r="C31" t="s">
        <v>20</v>
      </c>
      <c r="D31" s="2">
        <v>43885</v>
      </c>
      <c r="E31">
        <v>10</v>
      </c>
      <c r="F31" s="2">
        <f>WORKDAY.INTL(Table1[[#This Row],[Start Date]]-1,Table1[[#This Row],[Duration]],1)</f>
        <v>43896</v>
      </c>
      <c r="G31" s="3">
        <v>3</v>
      </c>
      <c r="H31" s="4">
        <f>Table1[[#This Row],[Days completed]]/Table1[[#This Row],[Duration]]</f>
        <v>0.3</v>
      </c>
      <c r="I31" s="3">
        <v>857000</v>
      </c>
      <c r="J31" s="3">
        <v>305949</v>
      </c>
      <c r="L31" s="4"/>
    </row>
    <row r="32" spans="1:12" x14ac:dyDescent="0.25">
      <c r="A32" t="s">
        <v>28</v>
      </c>
      <c r="B32" t="s">
        <v>21</v>
      </c>
      <c r="C32" t="s">
        <v>12</v>
      </c>
      <c r="D32" s="2">
        <v>43886</v>
      </c>
      <c r="E32">
        <v>6</v>
      </c>
      <c r="F32" s="2">
        <f>WORKDAY.INTL(Table1[[#This Row],[Start Date]]-1,Table1[[#This Row],[Duration]],1)</f>
        <v>43893</v>
      </c>
      <c r="G32" s="3">
        <v>3</v>
      </c>
      <c r="H32" s="4">
        <f>Table1[[#This Row],[Days completed]]/Table1[[#This Row],[Duration]]</f>
        <v>0.5</v>
      </c>
      <c r="I32" s="3">
        <v>602000</v>
      </c>
      <c r="J32" s="3">
        <v>322371</v>
      </c>
      <c r="L32" s="4"/>
    </row>
    <row r="33" spans="1:12" x14ac:dyDescent="0.25">
      <c r="A33" t="s">
        <v>28</v>
      </c>
      <c r="B33" t="s">
        <v>22</v>
      </c>
      <c r="C33" t="s">
        <v>14</v>
      </c>
      <c r="D33" s="2">
        <v>43886</v>
      </c>
      <c r="E33">
        <v>4</v>
      </c>
      <c r="F33" s="2">
        <f>WORKDAY.INTL(Table1[[#This Row],[Start Date]]-1,Table1[[#This Row],[Duration]],1)</f>
        <v>43889</v>
      </c>
      <c r="G33" s="3">
        <v>2</v>
      </c>
      <c r="H33" s="4">
        <f>Table1[[#This Row],[Days completed]]/Table1[[#This Row],[Duration]]</f>
        <v>0.5</v>
      </c>
      <c r="I33" s="3">
        <v>990000</v>
      </c>
      <c r="J33" s="3">
        <v>451440</v>
      </c>
      <c r="L33" s="4"/>
    </row>
    <row r="34" spans="1:12" x14ac:dyDescent="0.25">
      <c r="A34" t="s">
        <v>29</v>
      </c>
      <c r="B34" t="s">
        <v>11</v>
      </c>
      <c r="C34" t="s">
        <v>16</v>
      </c>
      <c r="D34" s="2">
        <v>43889</v>
      </c>
      <c r="E34">
        <v>8</v>
      </c>
      <c r="F34" s="2">
        <f>WORKDAY.INTL(Table1[[#This Row],[Start Date]]-1,Table1[[#This Row],[Duration]],1)</f>
        <v>43900</v>
      </c>
      <c r="G34" s="3">
        <v>3</v>
      </c>
      <c r="H34" s="4">
        <f>Table1[[#This Row],[Days completed]]/Table1[[#This Row],[Duration]]</f>
        <v>0.375</v>
      </c>
      <c r="I34" s="3">
        <v>96000</v>
      </c>
      <c r="J34" s="3">
        <v>32256</v>
      </c>
      <c r="L34" s="4"/>
    </row>
    <row r="35" spans="1:12" x14ac:dyDescent="0.25">
      <c r="A35" t="s">
        <v>29</v>
      </c>
      <c r="B35" t="s">
        <v>13</v>
      </c>
      <c r="C35" t="s">
        <v>18</v>
      </c>
      <c r="D35" s="2">
        <v>43892</v>
      </c>
      <c r="E35">
        <v>9</v>
      </c>
      <c r="F35" s="2">
        <f>WORKDAY.INTL(Table1[[#This Row],[Start Date]]-1,Table1[[#This Row],[Duration]],1)</f>
        <v>43902</v>
      </c>
      <c r="G35" s="3">
        <v>4</v>
      </c>
      <c r="H35" s="4">
        <f>Table1[[#This Row],[Days completed]]/Table1[[#This Row],[Duration]]</f>
        <v>0.44444444444444442</v>
      </c>
      <c r="I35" s="3">
        <v>513000</v>
      </c>
      <c r="J35" s="3">
        <v>226233</v>
      </c>
      <c r="L35" s="4"/>
    </row>
    <row r="36" spans="1:12" x14ac:dyDescent="0.25">
      <c r="A36" t="s">
        <v>29</v>
      </c>
      <c r="B36" t="s">
        <v>15</v>
      </c>
      <c r="C36" t="s">
        <v>20</v>
      </c>
      <c r="D36" s="2">
        <v>43881</v>
      </c>
      <c r="E36">
        <v>5</v>
      </c>
      <c r="F36" s="2">
        <f>WORKDAY.INTL(Table1[[#This Row],[Start Date]]-1,Table1[[#This Row],[Duration]],1)</f>
        <v>43887</v>
      </c>
      <c r="G36" s="3">
        <v>3</v>
      </c>
      <c r="H36" s="4">
        <f>Table1[[#This Row],[Days completed]]/Table1[[#This Row],[Duration]]</f>
        <v>0.6</v>
      </c>
      <c r="I36" s="3">
        <v>616000</v>
      </c>
      <c r="J36" s="3">
        <v>401579</v>
      </c>
      <c r="L36" s="4"/>
    </row>
    <row r="37" spans="1:12" x14ac:dyDescent="0.25">
      <c r="A37" t="s">
        <v>29</v>
      </c>
      <c r="B37" t="s">
        <v>17</v>
      </c>
      <c r="C37" t="s">
        <v>12</v>
      </c>
      <c r="D37" s="2">
        <v>43880</v>
      </c>
      <c r="E37">
        <v>3</v>
      </c>
      <c r="F37" s="2">
        <f>WORKDAY.INTL(Table1[[#This Row],[Start Date]]-1,Table1[[#This Row],[Duration]],1)</f>
        <v>43882</v>
      </c>
      <c r="G37" s="3">
        <v>3</v>
      </c>
      <c r="H37" s="4">
        <f>Table1[[#This Row],[Days completed]]/Table1[[#This Row],[Duration]]</f>
        <v>1</v>
      </c>
      <c r="I37" s="3">
        <v>817000</v>
      </c>
      <c r="J37" s="3">
        <v>807069</v>
      </c>
      <c r="L37" s="4"/>
    </row>
    <row r="38" spans="1:12" x14ac:dyDescent="0.25">
      <c r="A38" t="s">
        <v>29</v>
      </c>
      <c r="B38" t="s">
        <v>19</v>
      </c>
      <c r="C38" t="s">
        <v>14</v>
      </c>
      <c r="D38" s="2">
        <v>43882</v>
      </c>
      <c r="E38">
        <v>7</v>
      </c>
      <c r="F38" s="2">
        <f>WORKDAY.INTL(Table1[[#This Row],[Start Date]]-1,Table1[[#This Row],[Duration]],1)</f>
        <v>43892</v>
      </c>
      <c r="G38" s="3">
        <v>3</v>
      </c>
      <c r="H38" s="4">
        <f>Table1[[#This Row],[Days completed]]/Table1[[#This Row],[Duration]]</f>
        <v>0.42857142857142855</v>
      </c>
      <c r="I38" s="3">
        <v>372000</v>
      </c>
      <c r="J38" s="3">
        <v>173166</v>
      </c>
      <c r="L38" s="4"/>
    </row>
    <row r="39" spans="1:12" x14ac:dyDescent="0.25">
      <c r="A39" t="s">
        <v>29</v>
      </c>
      <c r="B39" t="s">
        <v>21</v>
      </c>
      <c r="C39" t="s">
        <v>16</v>
      </c>
      <c r="D39" s="2">
        <v>43885</v>
      </c>
      <c r="E39">
        <v>10</v>
      </c>
      <c r="F39" s="2">
        <f>WORKDAY.INTL(Table1[[#This Row],[Start Date]]-1,Table1[[#This Row],[Duration]],1)</f>
        <v>43896</v>
      </c>
      <c r="G39" s="3">
        <v>2</v>
      </c>
      <c r="H39" s="4">
        <f>Table1[[#This Row],[Days completed]]/Table1[[#This Row],[Duration]]</f>
        <v>0.2</v>
      </c>
      <c r="I39" s="3">
        <v>50000</v>
      </c>
      <c r="J39" s="3">
        <v>8400</v>
      </c>
      <c r="L39" s="4"/>
    </row>
    <row r="40" spans="1:12" x14ac:dyDescent="0.25">
      <c r="A40" t="s">
        <v>29</v>
      </c>
      <c r="B40" t="s">
        <v>22</v>
      </c>
      <c r="C40" t="s">
        <v>18</v>
      </c>
      <c r="D40" s="2">
        <v>43885</v>
      </c>
      <c r="E40">
        <v>10</v>
      </c>
      <c r="F40" s="2">
        <f>WORKDAY.INTL(Table1[[#This Row],[Start Date]]-1,Table1[[#This Row],[Duration]],1)</f>
        <v>43896</v>
      </c>
      <c r="G40" s="3">
        <v>3</v>
      </c>
      <c r="H40" s="4">
        <f>Table1[[#This Row],[Days completed]]/Table1[[#This Row],[Duration]]</f>
        <v>0.3</v>
      </c>
      <c r="I40" s="3">
        <v>807000</v>
      </c>
      <c r="J40" s="3">
        <v>262679</v>
      </c>
      <c r="L40" s="4"/>
    </row>
    <row r="41" spans="1:12" x14ac:dyDescent="0.25">
      <c r="A41" t="s">
        <v>29</v>
      </c>
      <c r="B41" t="s">
        <v>23</v>
      </c>
      <c r="C41" t="s">
        <v>20</v>
      </c>
      <c r="D41" s="2">
        <v>43885</v>
      </c>
      <c r="E41">
        <v>3</v>
      </c>
      <c r="F41" s="2">
        <f>WORKDAY.INTL(Table1[[#This Row],[Start Date]]-1,Table1[[#This Row],[Duration]],1)</f>
        <v>43887</v>
      </c>
      <c r="G41" s="3">
        <v>0</v>
      </c>
      <c r="H41" s="4">
        <f>Table1[[#This Row],[Days completed]]/Table1[[#This Row],[Duration]]</f>
        <v>0</v>
      </c>
      <c r="I41" s="3">
        <v>691000</v>
      </c>
      <c r="J41" s="3">
        <v>0</v>
      </c>
      <c r="L41"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2023-05-08T08:01:06Z</dcterms:created>
  <dcterms:modified xsi:type="dcterms:W3CDTF">2023-05-09T17:32:24Z</dcterms:modified>
</cp:coreProperties>
</file>