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FAD96E3-242F-4AF0-9743-4F8A9F07F2E9}" xr6:coauthVersionLast="47" xr6:coauthVersionMax="47" xr10:uidLastSave="{00000000-0000-0000-0000-000000000000}"/>
  <bookViews>
    <workbookView xWindow="-120" yWindow="-120" windowWidth="24240" windowHeight="13140" tabRatio="622" xr2:uid="{50000AF4-2026-4CA5-AA22-A6B4DF583BBA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4" i="1"/>
  <c r="C35" i="1"/>
  <c r="C36" i="1"/>
  <c r="C37" i="1"/>
  <c r="D37" i="1" s="1"/>
  <c r="C38" i="1"/>
  <c r="D38" i="1" s="1"/>
  <c r="C33" i="1"/>
  <c r="D33" i="1" s="1"/>
  <c r="I4" i="2"/>
  <c r="A8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3" i="2"/>
  <c r="D34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6" i="1" l="1"/>
  <c r="D35" i="1"/>
  <c r="D39" i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<sst xmlns="http://schemas.openxmlformats.org/spreadsheetml/2006/main" count="70" uniqueCount="35">
  <si>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</si>
  <si>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</si>
  <si>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</si>
  <si>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</si>
  <si>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</si>
  <si>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</si>
  <si>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</si>
  <si>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</si>
  <si>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</si>
  <si>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</si>
  <si>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</si>
  <si>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 xml:space="preserve">Cenários </t>
  </si>
  <si>
    <t>Dividendo</t>
  </si>
  <si>
    <t>Salário</t>
  </si>
  <si>
    <t>Rendimentos Carteira</t>
  </si>
  <si>
    <t>CONFIGURAÇÕES</t>
  </si>
  <si>
    <t>Moderado</t>
  </si>
  <si>
    <t>Conservador</t>
  </si>
  <si>
    <t>Valor a ser investido por mês</t>
  </si>
  <si>
    <t>PERFIL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</si>
  <si>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</si>
  <si>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</si>
  <si>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</si>
  <si>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</si>
  <si>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</si>
  <si>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</si>
  <si>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</si>
  <si>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</si>
  <si>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DESENVOLVIMENTOS</t>
  </si>
  <si>
    <t>HOTELARIAS</t>
  </si>
  <si>
    <t>TIPO DE FII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</si>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</sst>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70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Segoe UI"/>
      <family val="2"/>
    </font>
    <font>
      <b/>
      <sz val="12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A9E16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Border="1"/>
    <xf numFmtId="170" fontId="0" fillId="0" borderId="7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70" fontId="0" fillId="3" borderId="12" xfId="0" applyNumberFormat="1" applyFill="1" applyBorder="1" applyAlignment="1">
      <alignment horizontal="center"/>
    </xf>
    <xf numFmtId="170" fontId="0" fillId="3" borderId="15" xfId="0" applyNumberFormat="1" applyFill="1" applyBorder="1" applyAlignment="1">
      <alignment horizontal="center"/>
    </xf>
    <xf numFmtId="170" fontId="0" fillId="3" borderId="13" xfId="0" applyNumberFormat="1" applyFill="1" applyBorder="1" applyAlignment="1">
      <alignment horizontal="center"/>
    </xf>
    <xf numFmtId="170" fontId="0" fillId="3" borderId="1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0" fontId="3" fillId="0" borderId="15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0" fontId="3" fillId="0" borderId="17" xfId="1" applyNumberFormat="1" applyFont="1" applyBorder="1" applyAlignment="1">
      <alignment horizontal="center"/>
    </xf>
    <xf numFmtId="8" fontId="3" fillId="3" borderId="17" xfId="0" applyNumberFormat="1" applyFont="1" applyFill="1" applyBorder="1" applyAlignment="1">
      <alignment horizontal="center"/>
    </xf>
    <xf numFmtId="8" fontId="3" fillId="3" borderId="20" xfId="0" applyNumberFormat="1" applyFont="1" applyFill="1" applyBorder="1" applyAlignment="1">
      <alignment horizontal="center"/>
    </xf>
    <xf numFmtId="170" fontId="0" fillId="3" borderId="17" xfId="0" applyNumberFormat="1" applyFill="1" applyBorder="1" applyAlignment="1">
      <alignment horizontal="center"/>
    </xf>
    <xf numFmtId="170" fontId="0" fillId="3" borderId="20" xfId="0" applyNumberFormat="1" applyFill="1" applyBorder="1" applyAlignment="1">
      <alignment horizontal="center"/>
    </xf>
    <xf numFmtId="0" fontId="5" fillId="0" borderId="5" xfId="0" applyFont="1" applyBorder="1" applyAlignment="1">
      <alignment horizontal="left" indent="3"/>
    </xf>
    <xf numFmtId="0" fontId="5" fillId="0" borderId="3" xfId="0" applyFont="1" applyBorder="1" applyAlignment="1">
      <alignment horizontal="left" indent="3"/>
    </xf>
    <xf numFmtId="0" fontId="5" fillId="0" borderId="6" xfId="0" applyFont="1" applyBorder="1" applyAlignment="1">
      <alignment horizontal="left" indent="3"/>
    </xf>
    <xf numFmtId="0" fontId="5" fillId="0" borderId="4" xfId="0" applyFont="1" applyBorder="1" applyAlignment="1">
      <alignment horizontal="left" indent="3"/>
    </xf>
    <xf numFmtId="0" fontId="5" fillId="0" borderId="8" xfId="0" applyFont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0" fontId="5" fillId="0" borderId="14" xfId="0" applyFont="1" applyBorder="1" applyAlignment="1">
      <alignment horizontal="left" indent="3"/>
    </xf>
    <xf numFmtId="0" fontId="5" fillId="0" borderId="12" xfId="0" applyFont="1" applyBorder="1" applyAlignment="1">
      <alignment horizontal="left" indent="3"/>
    </xf>
    <xf numFmtId="0" fontId="5" fillId="0" borderId="16" xfId="0" applyFont="1" applyBorder="1" applyAlignment="1">
      <alignment horizontal="left" indent="3"/>
    </xf>
    <xf numFmtId="0" fontId="5" fillId="0" borderId="13" xfId="0" applyFont="1" applyBorder="1" applyAlignment="1">
      <alignment horizontal="left" indent="3"/>
    </xf>
    <xf numFmtId="0" fontId="6" fillId="3" borderId="16" xfId="0" applyFont="1" applyFill="1" applyBorder="1" applyAlignment="1">
      <alignment horizontal="left" indent="3"/>
    </xf>
    <xf numFmtId="0" fontId="6" fillId="3" borderId="13" xfId="0" applyFont="1" applyFill="1" applyBorder="1" applyAlignment="1">
      <alignment horizontal="left" indent="3"/>
    </xf>
    <xf numFmtId="0" fontId="6" fillId="3" borderId="18" xfId="0" applyFont="1" applyFill="1" applyBorder="1" applyAlignment="1">
      <alignment horizontal="left" indent="3"/>
    </xf>
    <xf numFmtId="0" fontId="6" fillId="3" borderId="19" xfId="0" applyFont="1" applyFill="1" applyBorder="1" applyAlignment="1">
      <alignment horizontal="left" indent="3"/>
    </xf>
    <xf numFmtId="0" fontId="5" fillId="3" borderId="14" xfId="0" applyFont="1" applyFill="1" applyBorder="1" applyAlignment="1">
      <alignment horizontal="left" indent="3"/>
    </xf>
    <xf numFmtId="0" fontId="5" fillId="3" borderId="16" xfId="0" applyFont="1" applyFill="1" applyBorder="1" applyAlignment="1">
      <alignment horizontal="left" indent="3"/>
    </xf>
    <xf numFmtId="0" fontId="5" fillId="3" borderId="18" xfId="0" applyFont="1" applyFill="1" applyBorder="1" applyAlignment="1">
      <alignment horizontal="left" indent="3"/>
    </xf>
    <xf numFmtId="0" fontId="7" fillId="6" borderId="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2" fillId="2" borderId="0" xfId="2" applyBorder="1" applyAlignment="1">
      <alignment horizontal="left" indent="3"/>
    </xf>
    <xf numFmtId="0" fontId="2" fillId="2" borderId="0" xfId="2"/>
    <xf numFmtId="0" fontId="0" fillId="3" borderId="0" xfId="0" applyFill="1"/>
    <xf numFmtId="0" fontId="3" fillId="3" borderId="0" xfId="0" applyFont="1" applyFill="1" applyAlignment="1">
      <alignment horizontal="left" indent="3"/>
    </xf>
    <xf numFmtId="170" fontId="3" fillId="3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2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170" fontId="0" fillId="5" borderId="0" xfId="0" applyNumberFormat="1" applyFill="1"/>
    <xf numFmtId="170" fontId="0" fillId="7" borderId="0" xfId="0" applyNumberFormat="1" applyFill="1"/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0" xfId="1" applyFont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A9E16"/>
      <color rgb="FF86B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1600200</xdr:colOff>
      <xdr:row>0</xdr:row>
      <xdr:rowOff>133350</xdr:rowOff>
    </xdr:from>
    <xdr:to>
      <xdr:col>2</xdr:col>
      <xdr:colOff>2076074</xdr:colOff>
      <xdr:row>7</xdr:row>
      <xdr:rowOff>56993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1E2BF1A-DDC7-DA8A-15CA-7E86337F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133350"/>
          <a:ext cx="3009524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41C3-4DF3-4F97-937C-D99C4C511DBB}">
  <dimension ref="A8:H57"/>
  <sheetViews>
    <sheetView showGridLines="0" showRowColHeaders="0" tabSelected="1" zoomScaleNormal="100" workbookViewId="0">
      <selection activeCell="D19" sqref="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9.140625" customWidth="1"/>
    <col min="2" max="2" width="38" customWidth="1"/>
    <col min="3" max="3" width="31.85546875" bestFit="1" customWidth="1"/>
    <col min="4" max="4" width="13.85546875" customWidth="1"/>
    <col min="5" max="5" width="6.5703125" customWidth="1"/>
    <col min="6" max="6" width="4.42578125" customWidth="1"/>
    <col min="7" max="7" width="4.5703125" customWidth="1"/>
    <col min="9" max="16384" width="9.140625" hidden="1"/>
  </cols>
  <sheetData>
    <row r="8" spans="2:4" ht="15.75" thickBot="1" x14ac:dyDescent="0.3"/>
    <row r="9" spans="2:4" ht="30.75" x14ac:dyDescent="0.55000000000000004">
      <c r="B9" s="35" t="s">
        <v>15</v>
      </c>
      <c r="C9" s="36"/>
      <c r="D9" s="37"/>
    </row>
    <row r="10" spans="2:4" ht="15.75" x14ac:dyDescent="0.25">
      <c r="B10" s="18" t="s">
        <v>13</v>
      </c>
      <c r="C10" s="19"/>
      <c r="D10" s="3">
        <v>4200</v>
      </c>
    </row>
    <row r="11" spans="2:4" ht="15.75" x14ac:dyDescent="0.25">
      <c r="B11" s="20" t="s">
        <v>14</v>
      </c>
      <c r="C11" s="21"/>
      <c r="D11" s="5">
        <v>8.8999999999999999E-3</v>
      </c>
    </row>
    <row r="12" spans="2:4" ht="16.5" thickBot="1" x14ac:dyDescent="0.3">
      <c r="B12" s="22" t="s">
        <v>34</v>
      </c>
      <c r="C12" s="23"/>
      <c r="D12" s="4">
        <f>D10*30%</f>
        <v>1260</v>
      </c>
    </row>
    <row r="13" spans="2:4" ht="15.75" thickBot="1" x14ac:dyDescent="0.3"/>
    <row r="14" spans="2:4" ht="30.75" x14ac:dyDescent="0.25">
      <c r="B14" s="38" t="s">
        <v>5</v>
      </c>
      <c r="C14" s="39"/>
      <c r="D14" s="40"/>
    </row>
    <row r="15" spans="2:4" ht="15.75" x14ac:dyDescent="0.25">
      <c r="B15" s="24" t="s">
        <v>0</v>
      </c>
      <c r="C15" s="25"/>
      <c r="D15" s="11">
        <v>1260</v>
      </c>
    </row>
    <row r="16" spans="2:4" ht="15.75" x14ac:dyDescent="0.25">
      <c r="B16" s="26" t="s">
        <v>1</v>
      </c>
      <c r="C16" s="27"/>
      <c r="D16" s="12">
        <v>10</v>
      </c>
    </row>
    <row r="17" spans="1:8" ht="15.75" x14ac:dyDescent="0.25">
      <c r="B17" s="26" t="s">
        <v>2</v>
      </c>
      <c r="C17" s="27"/>
      <c r="D17" s="13">
        <v>1.0789999999999999E-2</v>
      </c>
    </row>
    <row r="18" spans="1:8" ht="15.75" x14ac:dyDescent="0.25">
      <c r="B18" s="28" t="s">
        <v>3</v>
      </c>
      <c r="C18" s="29"/>
      <c r="D18" s="14">
        <f>FV(taxa_mensal,qtd_anos*12,aporte*-1)</f>
        <v>306538.10778801696</v>
      </c>
    </row>
    <row r="19" spans="1:8" ht="16.5" thickBot="1" x14ac:dyDescent="0.3">
      <c r="B19" s="30" t="s">
        <v>4</v>
      </c>
      <c r="C19" s="31"/>
      <c r="D19" s="15">
        <f>patrimonio*Rendimento_carteira</f>
        <v>2728.189159313351</v>
      </c>
    </row>
    <row r="20" spans="1:8" ht="15.75" thickBot="1" x14ac:dyDescent="0.3">
      <c r="H20" s="2"/>
    </row>
    <row r="21" spans="1:8" ht="30.75" x14ac:dyDescent="0.25">
      <c r="B21" s="41" t="s">
        <v>11</v>
      </c>
      <c r="C21" s="42"/>
      <c r="D21" s="43" t="s">
        <v>12</v>
      </c>
    </row>
    <row r="22" spans="1:8" ht="15.75" x14ac:dyDescent="0.25">
      <c r="A22" s="1">
        <v>2</v>
      </c>
      <c r="B22" s="32" t="s">
        <v>6</v>
      </c>
      <c r="C22" s="6">
        <f>FV($D$17,$A22*12,$D$15*-1)</f>
        <v>34306.810395032975</v>
      </c>
      <c r="D22" s="7">
        <f>C22*Rendimento_carteira</f>
        <v>305.33061251579346</v>
      </c>
    </row>
    <row r="23" spans="1:8" ht="15.75" x14ac:dyDescent="0.25">
      <c r="A23" s="1">
        <v>5</v>
      </c>
      <c r="B23" s="33" t="s">
        <v>7</v>
      </c>
      <c r="C23" s="8">
        <f>FV($D$17,$A23*12,$D$15*-1)</f>
        <v>105558.91163809443</v>
      </c>
      <c r="D23" s="16">
        <f>C23*Rendimento_carteira</f>
        <v>939.47431357904043</v>
      </c>
    </row>
    <row r="24" spans="1:8" ht="15.75" x14ac:dyDescent="0.25">
      <c r="A24" s="1">
        <v>10</v>
      </c>
      <c r="B24" s="33" t="s">
        <v>8</v>
      </c>
      <c r="C24" s="8">
        <f>FV($D$17,$A24*12,$D$15*-1)</f>
        <v>306538.10778801696</v>
      </c>
      <c r="D24" s="16">
        <f>C24*Rendimento_carteira</f>
        <v>2728.189159313351</v>
      </c>
    </row>
    <row r="25" spans="1:8" ht="15.75" x14ac:dyDescent="0.25">
      <c r="A25" s="1">
        <v>20</v>
      </c>
      <c r="B25" s="33" t="s">
        <v>9</v>
      </c>
      <c r="C25" s="8">
        <f>FV($D$17,$A25*12,$D$15*-1)</f>
        <v>1417749.9841223215</v>
      </c>
      <c r="D25" s="16">
        <f>C25*Rendimento_carteira</f>
        <v>12617.974858688662</v>
      </c>
    </row>
    <row r="26" spans="1:8" ht="16.5" thickBot="1" x14ac:dyDescent="0.3">
      <c r="A26" s="1">
        <v>30</v>
      </c>
      <c r="B26" s="34" t="s">
        <v>10</v>
      </c>
      <c r="C26" s="9">
        <f>FV($D$17,$A26*12,$D$15*-1)</f>
        <v>5445933.7653059401</v>
      </c>
      <c r="D26" s="17">
        <f>C26*Rendimento_carteira</f>
        <v>48468.810511222866</v>
      </c>
    </row>
    <row r="29" spans="1:8" x14ac:dyDescent="0.25">
      <c r="B29" s="44" t="s">
        <v>19</v>
      </c>
      <c r="C29" s="50" t="s">
        <v>17</v>
      </c>
      <c r="D29" s="45"/>
    </row>
    <row r="30" spans="1:8" x14ac:dyDescent="0.25">
      <c r="B30" s="47" t="s">
        <v>18</v>
      </c>
      <c r="C30" s="48">
        <f>aporte</f>
        <v>1260</v>
      </c>
      <c r="D30" s="46"/>
    </row>
    <row r="32" spans="1:8" x14ac:dyDescent="0.25">
      <c r="B32" s="51" t="s">
        <v>21</v>
      </c>
      <c r="C32" s="51" t="s">
        <v>22</v>
      </c>
      <c r="D32" s="51" t="s">
        <v>23</v>
      </c>
    </row>
    <row r="33" spans="2:4" x14ac:dyDescent="0.25">
      <c r="B33" s="10" t="s">
        <v>24</v>
      </c>
      <c r="C33" s="49">
        <f>VLOOKUP($C$29&amp;"-"&amp;B33,Planilha2!$A:$D,4,FALSE)</f>
        <v>0.3</v>
      </c>
      <c r="D33" s="54">
        <f>C33*$C$30</f>
        <v>378</v>
      </c>
    </row>
    <row r="34" spans="2:4" x14ac:dyDescent="0.25">
      <c r="B34" s="10" t="s">
        <v>25</v>
      </c>
      <c r="C34" s="49">
        <f>VLOOKUP($C$29&amp;"-"&amp;B34,Planilha2!$A:$D,4,FALSE)</f>
        <v>0.5</v>
      </c>
      <c r="D34" s="54">
        <f t="shared" ref="D34:D37" si="0">C34*$C$30</f>
        <v>630</v>
      </c>
    </row>
    <row r="35" spans="2:4" x14ac:dyDescent="0.25">
      <c r="B35" s="10" t="s">
        <v>26</v>
      </c>
      <c r="C35" s="49">
        <f>VLOOKUP($C$29&amp;"-"&amp;B35,Planilha2!$A:$D,4,FALSE)</f>
        <v>0.1</v>
      </c>
      <c r="D35" s="54">
        <f t="shared" si="0"/>
        <v>126</v>
      </c>
    </row>
    <row r="36" spans="2:4" x14ac:dyDescent="0.25">
      <c r="B36" s="10" t="s">
        <v>27</v>
      </c>
      <c r="C36" s="49">
        <f>VLOOKUP($C$29&amp;"-"&amp;B36,Planilha2!$A:$D,4,FALSE)</f>
        <v>0.1</v>
      </c>
      <c r="D36" s="54">
        <f t="shared" si="0"/>
        <v>126</v>
      </c>
    </row>
    <row r="37" spans="2:4" x14ac:dyDescent="0.25">
      <c r="B37" s="10" t="s">
        <v>28</v>
      </c>
      <c r="C37" s="49">
        <f>VLOOKUP($C$29&amp;"-"&amp;B37,Planilha2!$A:$D,4,FALSE)</f>
        <v>0</v>
      </c>
      <c r="D37" s="54">
        <f t="shared" si="0"/>
        <v>0</v>
      </c>
    </row>
    <row r="38" spans="2:4" x14ac:dyDescent="0.25">
      <c r="B38" s="10" t="s">
        <v>29</v>
      </c>
      <c r="C38" s="49">
        <f>VLOOKUP($C$29&amp;"-"&amp;B38,Planilha2!$A:$D,4,FALSE)</f>
        <v>0</v>
      </c>
      <c r="D38" s="54">
        <f>C38*$C$30</f>
        <v>0</v>
      </c>
    </row>
    <row r="39" spans="2:4" x14ac:dyDescent="0.25">
      <c r="B39" s="52"/>
      <c r="C39" s="52"/>
      <c r="D39" s="53">
        <f>SUM(D33:D38)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1">
    <mergeCell ref="B10:C10"/>
    <mergeCell ref="B11:C11"/>
    <mergeCell ref="B12:C12"/>
    <mergeCell ref="B9:D9"/>
    <mergeCell ref="B21:C21"/>
    <mergeCell ref="B15:C15"/>
    <mergeCell ref="B16:C16"/>
    <mergeCell ref="B17:C17"/>
    <mergeCell ref="B18:C18"/>
    <mergeCell ref="B19:C19"/>
    <mergeCell ref="B14:D14"/>
  </mergeCells>
  <dataValidations count="1">
    <dataValidation type="list" allowBlank="1" showInputMessage="1" showErrorMessage="1" sqref="C29" xr:uid="{97AC7113-3E7C-4BDA-9565-9F25F6EF6C4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2772-F5B2-42FB-9CE5-71BF7B044B4F}">
  <dimension ref="A2:I20"/>
  <sheetViews>
    <sheetView workbookViewId="0">
      <selection activeCell="D13" sqref="D13"/>
    </sheetView>
  </sheetViews>
  <sheetFormatPr defaultRowHeight="15" x14ac:dyDescent="0.25"/>
  <cols>
    <col min="1" max="1" width="22.42578125" customWidth="1"/>
    <col min="2" max="2" width="12.140625" bestFit="1" customWidth="1"/>
    <col min="3" max="3" width="19.5703125" bestFit="1" customWidth="1"/>
    <col min="8" max="8" width="16.85546875" bestFit="1" customWidth="1"/>
  </cols>
  <sheetData>
    <row r="2" spans="1:9" x14ac:dyDescent="0.25">
      <c r="A2" t="s">
        <v>32</v>
      </c>
      <c r="B2" s="10" t="s">
        <v>19</v>
      </c>
      <c r="C2" s="10" t="s">
        <v>30</v>
      </c>
      <c r="D2" t="s">
        <v>31</v>
      </c>
    </row>
    <row r="3" spans="1:9" x14ac:dyDescent="0.25">
      <c r="A3" t="str">
        <f>B3&amp;"-"&amp;C3</f>
        <v>Conservador-PAPEL</v>
      </c>
      <c r="B3" s="10" t="s">
        <v>17</v>
      </c>
      <c r="C3" s="10" t="s">
        <v>24</v>
      </c>
      <c r="D3" s="49">
        <v>0.3</v>
      </c>
    </row>
    <row r="4" spans="1:9" x14ac:dyDescent="0.25">
      <c r="A4" t="str">
        <f t="shared" ref="A4:A9" si="0">B4&amp;"-"&amp;C4</f>
        <v>Conservador-TIJOLO</v>
      </c>
      <c r="B4" s="10" t="s">
        <v>17</v>
      </c>
      <c r="C4" s="10" t="s">
        <v>25</v>
      </c>
      <c r="D4" s="49">
        <v>0.5</v>
      </c>
      <c r="H4" t="s">
        <v>33</v>
      </c>
      <c r="I4" s="58">
        <f>VLOOKUP(H4,$A:$D,4,FALSE)</f>
        <v>0.35</v>
      </c>
    </row>
    <row r="5" spans="1:9" x14ac:dyDescent="0.25">
      <c r="A5" t="str">
        <f t="shared" si="0"/>
        <v>Conservador-HÍBRIDOS</v>
      </c>
      <c r="B5" s="10" t="s">
        <v>17</v>
      </c>
      <c r="C5" s="10" t="s">
        <v>26</v>
      </c>
      <c r="D5" s="49">
        <v>0.1</v>
      </c>
    </row>
    <row r="6" spans="1:9" x14ac:dyDescent="0.25">
      <c r="A6" t="str">
        <f t="shared" si="0"/>
        <v>Conservador-FOFs</v>
      </c>
      <c r="B6" s="10" t="s">
        <v>17</v>
      </c>
      <c r="C6" s="10" t="s">
        <v>27</v>
      </c>
      <c r="D6" s="49">
        <v>0.1</v>
      </c>
    </row>
    <row r="7" spans="1:9" x14ac:dyDescent="0.25">
      <c r="A7" t="str">
        <f t="shared" si="0"/>
        <v>Conservador-DESENVOLVIMENTOS</v>
      </c>
      <c r="B7" s="10" t="s">
        <v>17</v>
      </c>
      <c r="C7" s="10" t="s">
        <v>28</v>
      </c>
      <c r="D7" s="49">
        <v>0</v>
      </c>
    </row>
    <row r="8" spans="1:9" x14ac:dyDescent="0.25">
      <c r="A8" s="55" t="str">
        <f>B8&amp;"-"&amp;C8</f>
        <v>Conservador-HOTELARIAS</v>
      </c>
      <c r="B8" s="56" t="s">
        <v>17</v>
      </c>
      <c r="C8" s="56" t="s">
        <v>29</v>
      </c>
      <c r="D8" s="57">
        <v>0</v>
      </c>
    </row>
    <row r="9" spans="1:9" x14ac:dyDescent="0.25">
      <c r="A9" t="str">
        <f>B9&amp;"-"&amp;C9</f>
        <v>Moderado-PAPEL</v>
      </c>
      <c r="B9" s="10" t="s">
        <v>16</v>
      </c>
      <c r="C9" s="10" t="s">
        <v>24</v>
      </c>
      <c r="D9" s="49">
        <v>0.32</v>
      </c>
    </row>
    <row r="10" spans="1:9" x14ac:dyDescent="0.25">
      <c r="A10" t="str">
        <f t="shared" ref="A10:A20" si="1">B10&amp;"-"&amp;C10</f>
        <v>Moderado-TIJOLO</v>
      </c>
      <c r="B10" s="10" t="s">
        <v>16</v>
      </c>
      <c r="C10" s="10" t="s">
        <v>25</v>
      </c>
      <c r="D10" s="49">
        <v>0.35</v>
      </c>
    </row>
    <row r="11" spans="1:9" x14ac:dyDescent="0.25">
      <c r="A11" t="str">
        <f t="shared" si="1"/>
        <v>Moderado-HÍBRIDOS</v>
      </c>
      <c r="B11" s="10" t="s">
        <v>16</v>
      </c>
      <c r="C11" s="10" t="s">
        <v>26</v>
      </c>
      <c r="D11" s="49">
        <v>0.08</v>
      </c>
    </row>
    <row r="12" spans="1:9" x14ac:dyDescent="0.25">
      <c r="A12" t="str">
        <f t="shared" si="1"/>
        <v>Moderado-FOFs</v>
      </c>
      <c r="B12" s="10" t="s">
        <v>16</v>
      </c>
      <c r="C12" s="10" t="s">
        <v>27</v>
      </c>
      <c r="D12" s="49">
        <v>0.05</v>
      </c>
    </row>
    <row r="13" spans="1:9" x14ac:dyDescent="0.25">
      <c r="A13" t="str">
        <f t="shared" si="1"/>
        <v>Moderado-DESENVOLVIMENTOS</v>
      </c>
      <c r="B13" s="10" t="s">
        <v>16</v>
      </c>
      <c r="C13" s="10" t="s">
        <v>28</v>
      </c>
      <c r="D13" s="49">
        <v>0.1</v>
      </c>
    </row>
    <row r="14" spans="1:9" x14ac:dyDescent="0.25">
      <c r="A14" s="55" t="str">
        <f t="shared" si="1"/>
        <v>Moderado-HOTELARIAS</v>
      </c>
      <c r="B14" s="56" t="s">
        <v>16</v>
      </c>
      <c r="C14" s="56" t="s">
        <v>29</v>
      </c>
      <c r="D14" s="57">
        <v>0.1</v>
      </c>
    </row>
    <row r="15" spans="1:9" x14ac:dyDescent="0.25">
      <c r="A15" t="str">
        <f t="shared" si="1"/>
        <v>Agressivo-PAPEL</v>
      </c>
      <c r="B15" s="10" t="s">
        <v>20</v>
      </c>
      <c r="C15" s="10" t="s">
        <v>24</v>
      </c>
      <c r="D15" s="49">
        <v>0.5</v>
      </c>
    </row>
    <row r="16" spans="1:9" x14ac:dyDescent="0.25">
      <c r="A16" t="str">
        <f t="shared" si="1"/>
        <v>Agressivo-TIJOLO</v>
      </c>
      <c r="B16" s="10" t="s">
        <v>20</v>
      </c>
      <c r="C16" s="10" t="s">
        <v>25</v>
      </c>
      <c r="D16" s="49">
        <v>0.1</v>
      </c>
    </row>
    <row r="17" spans="1:4" x14ac:dyDescent="0.25">
      <c r="A17" t="str">
        <f t="shared" si="1"/>
        <v>Agressivo-HÍBRIDOS</v>
      </c>
      <c r="B17" s="10" t="s">
        <v>20</v>
      </c>
      <c r="C17" s="10" t="s">
        <v>26</v>
      </c>
      <c r="D17" s="49">
        <v>0.05</v>
      </c>
    </row>
    <row r="18" spans="1:4" x14ac:dyDescent="0.25">
      <c r="A18" t="str">
        <f t="shared" si="1"/>
        <v>Agressivo-FOFs</v>
      </c>
      <c r="B18" s="10" t="s">
        <v>20</v>
      </c>
      <c r="C18" s="10" t="s">
        <v>27</v>
      </c>
      <c r="D18" s="49">
        <v>0.05</v>
      </c>
    </row>
    <row r="19" spans="1:4" x14ac:dyDescent="0.25">
      <c r="A19" t="str">
        <f t="shared" si="1"/>
        <v>Agressivo-DESENVOLVIMENTOS</v>
      </c>
      <c r="B19" s="10" t="s">
        <v>20</v>
      </c>
      <c r="C19" s="10" t="s">
        <v>28</v>
      </c>
      <c r="D19" s="49">
        <v>0.2</v>
      </c>
    </row>
    <row r="20" spans="1:4" x14ac:dyDescent="0.25">
      <c r="A20" t="str">
        <f t="shared" si="1"/>
        <v>Agressivo-HOTELARIAS</v>
      </c>
      <c r="B20" s="10" t="s">
        <v>20</v>
      </c>
      <c r="C20" s="10" t="s">
        <v>29</v>
      </c>
      <c r="D20" s="49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6B1226D1C0074984D6F17F17C82398" ma:contentTypeVersion="6" ma:contentTypeDescription="Create a new document." ma:contentTypeScope="" ma:versionID="31412d2c1d80b2b4a4ce3114e0ac717f">
  <xsd:schema xmlns:xsd="http://www.w3.org/2001/XMLSchema" xmlns:xs="http://www.w3.org/2001/XMLSchema" xmlns:p="http://schemas.microsoft.com/office/2006/metadata/properties" xmlns:ns3="ff7781c4-4025-4bf5-a691-98540de0d278" targetNamespace="http://schemas.microsoft.com/office/2006/metadata/properties" ma:root="true" ma:fieldsID="bb90ed3a1bbb2e648a0dfadb3cb89e19" ns3:_="">
    <xsd:import namespace="ff7781c4-4025-4bf5-a691-98540de0d2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781c4-4025-4bf5-a691-98540de0d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7781c4-4025-4bf5-a691-98540de0d278" xsi:nil="true"/>
  </documentManagement>
</p:properties>
</file>

<file path=customXml/itemProps1.xml><?xml version="1.0" encoding="utf-8"?>
<ds:datastoreItem xmlns:ds="http://schemas.openxmlformats.org/officeDocument/2006/customXml" ds:itemID="{D8575F75-1E1F-4F07-8771-924FBEE3F1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7781c4-4025-4bf5-a691-98540de0d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EE50BA-7D67-4AA3-822A-2E0C632365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44CAC-37C0-4408-A5EC-C26D7C8A1B5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f7781c4-4025-4bf5-a691-98540de0d27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Namie Oishi - 823136532</dc:creator>
  <cp:lastModifiedBy>Mayra Namie Oishi - 823136532</cp:lastModifiedBy>
  <dcterms:created xsi:type="dcterms:W3CDTF">2025-06-19T13:44:52Z</dcterms:created>
  <dcterms:modified xsi:type="dcterms:W3CDTF">2025-06-19T15:48:18Z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0x010100AF6B1226D1C0074984D6F17F17C82398</vt:lpwstr>
  </property>
</Properties>
</file>