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SUS\Desktop\Job\"/>
    </mc:Choice>
  </mc:AlternateContent>
  <xr:revisionPtr revIDLastSave="0" documentId="13_ncr:1_{8902AA56-902A-49C7-B5EB-F6D86B35C0F1}" xr6:coauthVersionLast="47" xr6:coauthVersionMax="47" xr10:uidLastSave="{00000000-0000-0000-0000-000000000000}"/>
  <bookViews>
    <workbookView xWindow="-108" yWindow="-108" windowWidth="23256" windowHeight="12456" tabRatio="669" firstSheet="1" activeTab="1" xr2:uid="{00000000-000D-0000-FFFF-FFFF00000000}"/>
  </bookViews>
  <sheets>
    <sheet name="Cash Flow Plan (to be populated" sheetId="1" r:id="rId1"/>
    <sheet name="Supporting Data--&gt;" sheetId="2" r:id="rId2"/>
    <sheet name="Revenue Actuals &amp; Plan" sheetId="3" r:id="rId3"/>
    <sheet name="Cost of Sales" sheetId="4" r:id="rId4"/>
    <sheet name="Other Cash Related Items Planne" sheetId="5" r:id="rId5"/>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17" i="1" l="1"/>
  <c r="AA11" i="1"/>
  <c r="AB11" i="1"/>
  <c r="AC11" i="1"/>
  <c r="AD11" i="1"/>
  <c r="AE11" i="1"/>
  <c r="AF11" i="1"/>
  <c r="AG11" i="1"/>
  <c r="AH11" i="1"/>
  <c r="AI11" i="1"/>
  <c r="AJ11" i="1"/>
  <c r="AK11" i="1"/>
  <c r="Z11" i="1"/>
  <c r="P27" i="3"/>
  <c r="Q27" i="3"/>
  <c r="R27" i="3"/>
  <c r="S27" i="3"/>
  <c r="T27" i="3"/>
  <c r="U27" i="3"/>
  <c r="V27" i="3"/>
  <c r="W27" i="3"/>
  <c r="X27" i="3"/>
  <c r="Y27" i="3"/>
  <c r="Z27" i="3"/>
  <c r="AA27" i="3"/>
  <c r="AE9" i="3"/>
  <c r="AE10" i="3"/>
  <c r="AE11" i="3"/>
  <c r="AE12" i="3"/>
  <c r="AE13" i="3"/>
  <c r="AE14" i="3"/>
  <c r="AE15" i="3"/>
  <c r="AE16" i="3"/>
  <c r="AE17" i="3"/>
  <c r="AE18" i="3"/>
  <c r="AE8" i="3"/>
  <c r="R25" i="3"/>
  <c r="S25" i="3"/>
  <c r="T25" i="3"/>
  <c r="U25" i="3"/>
  <c r="V25" i="3"/>
  <c r="W25" i="3"/>
  <c r="X25" i="3"/>
  <c r="Y25" i="3"/>
  <c r="Z25" i="3"/>
  <c r="AA25" i="3"/>
  <c r="Q25" i="3"/>
  <c r="D82" i="1"/>
  <c r="E82" i="1"/>
  <c r="F82" i="1"/>
  <c r="G82" i="1"/>
  <c r="H82" i="1"/>
  <c r="I82" i="1"/>
  <c r="J82" i="1"/>
  <c r="K82" i="1"/>
  <c r="L82" i="1"/>
  <c r="M82" i="1"/>
  <c r="N82" i="1"/>
  <c r="D83" i="1"/>
  <c r="E83" i="1"/>
  <c r="F83" i="1"/>
  <c r="G83" i="1"/>
  <c r="H83" i="1"/>
  <c r="I83" i="1"/>
  <c r="J83" i="1"/>
  <c r="K83" i="1"/>
  <c r="L83" i="1"/>
  <c r="M83" i="1"/>
  <c r="N83" i="1"/>
  <c r="C83" i="1"/>
  <c r="C82" i="1"/>
  <c r="D78" i="1"/>
  <c r="E78" i="1"/>
  <c r="F78" i="1"/>
  <c r="G78" i="1"/>
  <c r="H78" i="1"/>
  <c r="I78" i="1"/>
  <c r="J78" i="1"/>
  <c r="K78" i="1"/>
  <c r="L78" i="1"/>
  <c r="M78" i="1"/>
  <c r="N78" i="1"/>
  <c r="D79" i="1"/>
  <c r="E79" i="1"/>
  <c r="F79" i="1"/>
  <c r="G79" i="1"/>
  <c r="H79" i="1"/>
  <c r="I79" i="1"/>
  <c r="J79" i="1"/>
  <c r="K79" i="1"/>
  <c r="L79" i="1"/>
  <c r="M79" i="1"/>
  <c r="N79" i="1"/>
  <c r="C79" i="1"/>
  <c r="C78" i="1"/>
  <c r="D15" i="5"/>
  <c r="E15" i="5"/>
  <c r="F15" i="5"/>
  <c r="G15" i="5"/>
  <c r="H15" i="5"/>
  <c r="I15" i="5"/>
  <c r="J15" i="5"/>
  <c r="K15" i="5"/>
  <c r="L15" i="5"/>
  <c r="M15" i="5"/>
  <c r="N15" i="5"/>
  <c r="C15" i="5"/>
  <c r="D14" i="5"/>
  <c r="E14" i="5"/>
  <c r="F14" i="5"/>
  <c r="G14" i="5"/>
  <c r="H14" i="5"/>
  <c r="I14" i="5"/>
  <c r="J14" i="5"/>
  <c r="K14" i="5"/>
  <c r="L14" i="5"/>
  <c r="M14" i="5"/>
  <c r="N14" i="5"/>
  <c r="C14" i="5"/>
  <c r="D75" i="1"/>
  <c r="E75" i="1"/>
  <c r="F75" i="1"/>
  <c r="G75" i="1"/>
  <c r="H75" i="1"/>
  <c r="I75" i="1"/>
  <c r="J75" i="1"/>
  <c r="K75" i="1"/>
  <c r="L75" i="1"/>
  <c r="M75" i="1"/>
  <c r="N75" i="1"/>
  <c r="C75" i="1"/>
  <c r="E51" i="2"/>
  <c r="F51" i="2"/>
  <c r="G51" i="2"/>
  <c r="H51" i="2"/>
  <c r="I51" i="2"/>
  <c r="J51" i="2"/>
  <c r="K51" i="2"/>
  <c r="L51" i="2"/>
  <c r="M51" i="2"/>
  <c r="N51" i="2"/>
  <c r="O51" i="2"/>
  <c r="D51" i="2"/>
  <c r="D76" i="1"/>
  <c r="E76" i="1"/>
  <c r="F76" i="1"/>
  <c r="G76" i="1"/>
  <c r="H76" i="1"/>
  <c r="I76" i="1"/>
  <c r="J76" i="1"/>
  <c r="K76" i="1"/>
  <c r="L76" i="1"/>
  <c r="M76" i="1"/>
  <c r="N76" i="1"/>
  <c r="C76" i="1"/>
  <c r="D16" i="4"/>
  <c r="E16" i="4"/>
  <c r="F16" i="4"/>
  <c r="G16" i="4"/>
  <c r="H16" i="4"/>
  <c r="I16" i="4"/>
  <c r="J16" i="4"/>
  <c r="K16" i="4"/>
  <c r="L16" i="4"/>
  <c r="M16" i="4"/>
  <c r="N16" i="4"/>
  <c r="C16" i="4"/>
  <c r="E49" i="2"/>
  <c r="F49" i="2"/>
  <c r="G49" i="2"/>
  <c r="H49" i="2"/>
  <c r="I49" i="2"/>
  <c r="J49" i="2"/>
  <c r="K49" i="2"/>
  <c r="L49" i="2"/>
  <c r="M49" i="2"/>
  <c r="N49" i="2"/>
  <c r="O49" i="2"/>
  <c r="D49" i="2"/>
  <c r="D40" i="1"/>
  <c r="E40" i="1"/>
  <c r="F40" i="1"/>
  <c r="G40" i="1"/>
  <c r="H40" i="1"/>
  <c r="I40" i="1"/>
  <c r="J40" i="1"/>
  <c r="K40" i="1"/>
  <c r="L40" i="1"/>
  <c r="M40" i="1"/>
  <c r="N40" i="1"/>
  <c r="D41" i="1"/>
  <c r="E41" i="1"/>
  <c r="F41" i="1"/>
  <c r="G41" i="1"/>
  <c r="H41" i="1"/>
  <c r="I41" i="1"/>
  <c r="J41" i="1"/>
  <c r="K41" i="1"/>
  <c r="L41" i="1"/>
  <c r="M41" i="1"/>
  <c r="N41" i="1"/>
  <c r="C41" i="1"/>
  <c r="C40" i="1"/>
  <c r="C37" i="1"/>
  <c r="D37" i="1"/>
  <c r="E37" i="1"/>
  <c r="F37" i="1"/>
  <c r="G37" i="1"/>
  <c r="H37" i="1"/>
  <c r="I37" i="1"/>
  <c r="J37" i="1"/>
  <c r="K37" i="1"/>
  <c r="L37" i="1"/>
  <c r="M37" i="1"/>
  <c r="N37" i="1"/>
  <c r="D36" i="1"/>
  <c r="E36" i="1"/>
  <c r="F36" i="1"/>
  <c r="G36" i="1"/>
  <c r="H36" i="1"/>
  <c r="I36" i="1"/>
  <c r="J36" i="1"/>
  <c r="K36" i="1"/>
  <c r="L36" i="1"/>
  <c r="M36" i="1"/>
  <c r="N36" i="1"/>
  <c r="C36" i="1"/>
  <c r="O47" i="2"/>
  <c r="E46" i="2"/>
  <c r="E47" i="2" s="1"/>
  <c r="D33" i="1" s="1"/>
  <c r="F46" i="2"/>
  <c r="F47" i="2" s="1"/>
  <c r="G46" i="2"/>
  <c r="G47" i="2" s="1"/>
  <c r="H46" i="2"/>
  <c r="H47" i="2" s="1"/>
  <c r="I46" i="2"/>
  <c r="I47" i="2" s="1"/>
  <c r="J46" i="2"/>
  <c r="J47" i="2" s="1"/>
  <c r="K46" i="2"/>
  <c r="K47" i="2" s="1"/>
  <c r="L46" i="2"/>
  <c r="L47" i="2" s="1"/>
  <c r="M46" i="2"/>
  <c r="M47" i="2" s="1"/>
  <c r="N46" i="2"/>
  <c r="N47" i="2" s="1"/>
  <c r="O46" i="2"/>
  <c r="D46" i="2"/>
  <c r="D47" i="2" s="1"/>
  <c r="T14" i="1"/>
  <c r="D14" i="4"/>
  <c r="E14" i="4"/>
  <c r="F14" i="4"/>
  <c r="G14" i="4"/>
  <c r="H14" i="4"/>
  <c r="I14" i="4"/>
  <c r="J14" i="4"/>
  <c r="K14" i="4"/>
  <c r="L14" i="4"/>
  <c r="M14" i="4"/>
  <c r="N14" i="4"/>
  <c r="C14" i="4"/>
  <c r="D9" i="2"/>
  <c r="E9" i="2"/>
  <c r="F9" i="2"/>
  <c r="G9" i="2"/>
  <c r="H9" i="2"/>
  <c r="I9" i="2"/>
  <c r="J9" i="2"/>
  <c r="K9" i="2"/>
  <c r="L9" i="2"/>
  <c r="M9" i="2"/>
  <c r="N9" i="2"/>
  <c r="D16" i="1"/>
  <c r="E16" i="1"/>
  <c r="F16" i="1"/>
  <c r="G16" i="1"/>
  <c r="H16" i="1"/>
  <c r="I16" i="1"/>
  <c r="J16" i="1"/>
  <c r="K16" i="1"/>
  <c r="L16" i="1"/>
  <c r="M16" i="1"/>
  <c r="N16" i="1"/>
  <c r="D17" i="1"/>
  <c r="E17" i="1"/>
  <c r="F17" i="1"/>
  <c r="G17" i="1"/>
  <c r="H17" i="1"/>
  <c r="I17" i="1"/>
  <c r="J17" i="1"/>
  <c r="K17" i="1"/>
  <c r="L17" i="1"/>
  <c r="M17" i="1"/>
  <c r="N17" i="1"/>
  <c r="C17" i="1"/>
  <c r="C16" i="1"/>
  <c r="C13" i="1"/>
  <c r="D13" i="1"/>
  <c r="E13" i="1"/>
  <c r="F13" i="1"/>
  <c r="G13" i="1"/>
  <c r="H13" i="1"/>
  <c r="I13" i="1"/>
  <c r="J13" i="1"/>
  <c r="K13" i="1"/>
  <c r="L13" i="1"/>
  <c r="M13" i="1"/>
  <c r="N13" i="1"/>
  <c r="D12" i="1"/>
  <c r="E12" i="1"/>
  <c r="F12" i="1"/>
  <c r="G12" i="1"/>
  <c r="H12" i="1"/>
  <c r="I12" i="1"/>
  <c r="J12" i="1"/>
  <c r="K12" i="1"/>
  <c r="L12" i="1"/>
  <c r="M12" i="1"/>
  <c r="N12" i="1"/>
  <c r="C12" i="1"/>
  <c r="D10" i="2"/>
  <c r="E10" i="2" s="1"/>
  <c r="F10" i="2" s="1"/>
  <c r="G10" i="2" s="1"/>
  <c r="H10" i="2" s="1"/>
  <c r="I10" i="2" s="1"/>
  <c r="J10" i="2" s="1"/>
  <c r="K10" i="2" s="1"/>
  <c r="L10" i="2" s="1"/>
  <c r="C9" i="2"/>
  <c r="C11" i="2" s="1"/>
  <c r="C10" i="1" s="1"/>
  <c r="D13" i="4"/>
  <c r="E13" i="4"/>
  <c r="F13" i="4"/>
  <c r="G13" i="4"/>
  <c r="H13" i="4"/>
  <c r="I13" i="4"/>
  <c r="J13" i="4"/>
  <c r="K13" i="4"/>
  <c r="L13" i="4"/>
  <c r="M13" i="4"/>
  <c r="N13" i="4"/>
  <c r="C13" i="4"/>
  <c r="N9" i="5"/>
  <c r="M9" i="5"/>
  <c r="L9" i="5"/>
  <c r="K9" i="5"/>
  <c r="J9" i="5"/>
  <c r="I9" i="5"/>
  <c r="H9" i="5"/>
  <c r="G9" i="5"/>
  <c r="F9" i="5"/>
  <c r="E9" i="5"/>
  <c r="D9" i="5"/>
  <c r="C9" i="5"/>
  <c r="AA18" i="3"/>
  <c r="Z18" i="3"/>
  <c r="Y18" i="3"/>
  <c r="X18" i="3"/>
  <c r="W18" i="3"/>
  <c r="V18" i="3"/>
  <c r="U18" i="3"/>
  <c r="T18" i="3"/>
  <c r="S18" i="3"/>
  <c r="R18" i="3"/>
  <c r="Q18" i="3"/>
  <c r="P18" i="3"/>
  <c r="O18" i="3"/>
  <c r="N18" i="3"/>
  <c r="M18" i="3"/>
  <c r="L18" i="3"/>
  <c r="K18" i="3"/>
  <c r="J18" i="3"/>
  <c r="I18" i="3"/>
  <c r="H18" i="3"/>
  <c r="G18" i="3"/>
  <c r="F18" i="3"/>
  <c r="E18" i="3"/>
  <c r="D18" i="3"/>
  <c r="AA17" i="3"/>
  <c r="Z17" i="3"/>
  <c r="Y17" i="3"/>
  <c r="X17" i="3"/>
  <c r="W17" i="3"/>
  <c r="V17" i="3"/>
  <c r="U17" i="3"/>
  <c r="T17" i="3"/>
  <c r="S17" i="3"/>
  <c r="R17" i="3"/>
  <c r="Q17" i="3"/>
  <c r="P17" i="3"/>
  <c r="O17" i="3"/>
  <c r="N17" i="3"/>
  <c r="M17" i="3"/>
  <c r="L17" i="3"/>
  <c r="K17" i="3"/>
  <c r="J17" i="3"/>
  <c r="I17" i="3"/>
  <c r="H17" i="3"/>
  <c r="G17" i="3"/>
  <c r="F17" i="3"/>
  <c r="E17" i="3"/>
  <c r="D17" i="3"/>
  <c r="AA15" i="3"/>
  <c r="Z15" i="3"/>
  <c r="Y15" i="3"/>
  <c r="X15" i="3"/>
  <c r="W15" i="3"/>
  <c r="V15" i="3"/>
  <c r="U15" i="3"/>
  <c r="T15" i="3"/>
  <c r="S15" i="3"/>
  <c r="R15" i="3"/>
  <c r="Q15" i="3"/>
  <c r="P15" i="3"/>
  <c r="O15" i="3"/>
  <c r="N15" i="3"/>
  <c r="M15" i="3"/>
  <c r="L15" i="3"/>
  <c r="K15" i="3"/>
  <c r="J15" i="3"/>
  <c r="I15" i="3"/>
  <c r="H15" i="3"/>
  <c r="G15" i="3"/>
  <c r="F15" i="3"/>
  <c r="E15" i="3"/>
  <c r="D15" i="3"/>
  <c r="AA11" i="3"/>
  <c r="Z11" i="3"/>
  <c r="Y11" i="3"/>
  <c r="X11" i="3"/>
  <c r="W11" i="3"/>
  <c r="V11" i="3"/>
  <c r="U11" i="3"/>
  <c r="T11" i="3"/>
  <c r="S11" i="3"/>
  <c r="R11" i="3"/>
  <c r="Q11" i="3"/>
  <c r="P11" i="3"/>
  <c r="O11" i="3"/>
  <c r="N11" i="3"/>
  <c r="M11" i="3"/>
  <c r="L11" i="3"/>
  <c r="K11" i="3"/>
  <c r="J11" i="3"/>
  <c r="I11" i="3"/>
  <c r="H11" i="3"/>
  <c r="G11" i="3"/>
  <c r="F11" i="3"/>
  <c r="E11" i="3"/>
  <c r="D11" i="3"/>
  <c r="AL11" i="1" l="1"/>
  <c r="T10" i="1" s="1"/>
  <c r="N23" i="3"/>
  <c r="N20" i="3"/>
  <c r="D77" i="1"/>
  <c r="G23" i="3"/>
  <c r="W23" i="3"/>
  <c r="J9" i="1" s="1"/>
  <c r="G20" i="3"/>
  <c r="W20" i="3"/>
  <c r="P75" i="1"/>
  <c r="H23" i="3"/>
  <c r="X20" i="3"/>
  <c r="J23" i="3"/>
  <c r="J20" i="3"/>
  <c r="Z20" i="3"/>
  <c r="K20" i="3"/>
  <c r="X23" i="3"/>
  <c r="K9" i="1" s="1"/>
  <c r="H20" i="3"/>
  <c r="I23" i="3"/>
  <c r="Y23" i="3"/>
  <c r="L9" i="1" s="1"/>
  <c r="I20" i="3"/>
  <c r="Y20" i="3"/>
  <c r="Z23" i="3"/>
  <c r="M9" i="1" s="1"/>
  <c r="K23" i="3"/>
  <c r="AA23" i="3"/>
  <c r="N9" i="1" s="1"/>
  <c r="AA20" i="3"/>
  <c r="L23" i="3"/>
  <c r="L20" i="3"/>
  <c r="M23" i="3"/>
  <c r="M20" i="3"/>
  <c r="I77" i="1"/>
  <c r="O23" i="3"/>
  <c r="R23" i="3"/>
  <c r="E9" i="1" s="1"/>
  <c r="S20" i="3"/>
  <c r="D23" i="3"/>
  <c r="D20" i="3"/>
  <c r="D22" i="3" s="1"/>
  <c r="E22" i="3" s="1"/>
  <c r="T20" i="3"/>
  <c r="E23" i="3"/>
  <c r="U20" i="3"/>
  <c r="O20" i="3"/>
  <c r="P23" i="3"/>
  <c r="C9" i="1" s="1"/>
  <c r="C11" i="1" s="1"/>
  <c r="P20" i="3"/>
  <c r="Q23" i="3"/>
  <c r="D9" i="1" s="1"/>
  <c r="Q20" i="3"/>
  <c r="R20" i="3"/>
  <c r="S23" i="3"/>
  <c r="F9" i="1" s="1"/>
  <c r="T23" i="3"/>
  <c r="G9" i="1" s="1"/>
  <c r="U23" i="3"/>
  <c r="H9" i="1" s="1"/>
  <c r="E20" i="3"/>
  <c r="F23" i="3"/>
  <c r="V23" i="3"/>
  <c r="I9" i="1" s="1"/>
  <c r="F20" i="3"/>
  <c r="V20" i="3"/>
  <c r="K77" i="1"/>
  <c r="Q78" i="1"/>
  <c r="L77" i="1"/>
  <c r="K80" i="1"/>
  <c r="L80" i="1"/>
  <c r="M80" i="1"/>
  <c r="N80" i="1"/>
  <c r="J77" i="1"/>
  <c r="C77" i="1"/>
  <c r="Q76" i="1"/>
  <c r="G80" i="1"/>
  <c r="Q82" i="1"/>
  <c r="H80" i="1"/>
  <c r="I80" i="1"/>
  <c r="F77" i="1"/>
  <c r="J80" i="1"/>
  <c r="G77" i="1"/>
  <c r="H77" i="1"/>
  <c r="Q79" i="1"/>
  <c r="D80" i="1"/>
  <c r="E80" i="1"/>
  <c r="F80" i="1"/>
  <c r="P76" i="1"/>
  <c r="M77" i="1"/>
  <c r="M81" i="1" s="1"/>
  <c r="M84" i="1" s="1"/>
  <c r="N77" i="1"/>
  <c r="N81" i="1" s="1"/>
  <c r="N84" i="1" s="1"/>
  <c r="Q83" i="1"/>
  <c r="P83" i="1"/>
  <c r="P82" i="1"/>
  <c r="P79" i="1"/>
  <c r="P78" i="1"/>
  <c r="C80" i="1"/>
  <c r="I38" i="1"/>
  <c r="G38" i="1"/>
  <c r="J38" i="1"/>
  <c r="U16" i="1"/>
  <c r="U17" i="1"/>
  <c r="V17" i="1" s="1"/>
  <c r="W17" i="1" s="1"/>
  <c r="U12" i="1"/>
  <c r="V12" i="1" s="1"/>
  <c r="U13" i="1"/>
  <c r="V13" i="1" s="1"/>
  <c r="W13" i="1" s="1"/>
  <c r="Q40" i="1"/>
  <c r="L38" i="1"/>
  <c r="K38" i="1"/>
  <c r="H38" i="1"/>
  <c r="N38" i="1"/>
  <c r="F38" i="1"/>
  <c r="P36" i="1"/>
  <c r="P41" i="1"/>
  <c r="M38" i="1"/>
  <c r="Q37" i="1"/>
  <c r="D38" i="1"/>
  <c r="E38" i="1"/>
  <c r="C34" i="1"/>
  <c r="C33" i="1"/>
  <c r="N33" i="1"/>
  <c r="M33" i="1"/>
  <c r="L33" i="1"/>
  <c r="K33" i="1"/>
  <c r="J33" i="1"/>
  <c r="I33" i="1"/>
  <c r="H33" i="1"/>
  <c r="G33" i="1"/>
  <c r="F33" i="1"/>
  <c r="E33" i="1"/>
  <c r="Q41" i="1"/>
  <c r="P40" i="1"/>
  <c r="P37" i="1"/>
  <c r="C38" i="1"/>
  <c r="Q36" i="1"/>
  <c r="P17" i="1"/>
  <c r="I14" i="1"/>
  <c r="P13" i="1"/>
  <c r="Q13" i="1"/>
  <c r="P12" i="1"/>
  <c r="Q16" i="1"/>
  <c r="Q12" i="1"/>
  <c r="P16" i="1"/>
  <c r="Q17" i="1"/>
  <c r="H14" i="1"/>
  <c r="K14" i="1"/>
  <c r="J14" i="1"/>
  <c r="G14" i="1"/>
  <c r="F14" i="1"/>
  <c r="E14" i="1"/>
  <c r="D14" i="1"/>
  <c r="L14" i="1"/>
  <c r="M14" i="1"/>
  <c r="N14" i="1"/>
  <c r="C14" i="1"/>
  <c r="J11" i="2"/>
  <c r="J34" i="1" s="1"/>
  <c r="K11" i="2"/>
  <c r="K34" i="1" s="1"/>
  <c r="D11" i="2"/>
  <c r="D34" i="1" s="1"/>
  <c r="D35" i="1" s="1"/>
  <c r="E11" i="2"/>
  <c r="E34" i="1" s="1"/>
  <c r="F11" i="2"/>
  <c r="F34" i="1" s="1"/>
  <c r="G11" i="2"/>
  <c r="G34" i="1" s="1"/>
  <c r="H11" i="2"/>
  <c r="H34" i="1" s="1"/>
  <c r="I11" i="2"/>
  <c r="I34" i="1" s="1"/>
  <c r="L11" i="2"/>
  <c r="L34" i="1" s="1"/>
  <c r="M10" i="2"/>
  <c r="V14" i="1" l="1"/>
  <c r="W12" i="1"/>
  <c r="W14" i="1" s="1"/>
  <c r="L81" i="1"/>
  <c r="L84" i="1" s="1"/>
  <c r="K81" i="1"/>
  <c r="K84" i="1" s="1"/>
  <c r="D81" i="1"/>
  <c r="D84" i="1" s="1"/>
  <c r="E77" i="1"/>
  <c r="Q77" i="1" s="1"/>
  <c r="Q75" i="1"/>
  <c r="C53" i="1"/>
  <c r="F22" i="3"/>
  <c r="G22" i="3" s="1"/>
  <c r="H22" i="3" s="1"/>
  <c r="I22" i="3" s="1"/>
  <c r="J22" i="3" s="1"/>
  <c r="K22" i="3" s="1"/>
  <c r="L22" i="3" s="1"/>
  <c r="M22" i="3" s="1"/>
  <c r="N22" i="3" s="1"/>
  <c r="O22" i="3" s="1"/>
  <c r="P22" i="3" s="1"/>
  <c r="Q22" i="3" s="1"/>
  <c r="P9" i="1"/>
  <c r="U9" i="1"/>
  <c r="Q9" i="1"/>
  <c r="U49" i="1"/>
  <c r="G81" i="1"/>
  <c r="G84" i="1" s="1"/>
  <c r="T9" i="1"/>
  <c r="T11" i="1" s="1"/>
  <c r="T15" i="1" s="1"/>
  <c r="T18" i="1" s="1"/>
  <c r="T19" i="1" s="1"/>
  <c r="F81" i="1"/>
  <c r="F84" i="1" s="1"/>
  <c r="H81" i="1"/>
  <c r="H84" i="1" s="1"/>
  <c r="I81" i="1"/>
  <c r="I84" i="1" s="1"/>
  <c r="J81" i="1"/>
  <c r="J84" i="1" s="1"/>
  <c r="Q80" i="1"/>
  <c r="P80" i="1"/>
  <c r="C81" i="1"/>
  <c r="U14" i="1"/>
  <c r="D39" i="1"/>
  <c r="D42" i="1" s="1"/>
  <c r="L35" i="1"/>
  <c r="L39" i="1" s="1"/>
  <c r="L42" i="1" s="1"/>
  <c r="P33" i="1"/>
  <c r="I35" i="1"/>
  <c r="I39" i="1" s="1"/>
  <c r="I42" i="1" s="1"/>
  <c r="H35" i="1"/>
  <c r="H39" i="1" s="1"/>
  <c r="H42" i="1" s="1"/>
  <c r="G35" i="1"/>
  <c r="G39" i="1" s="1"/>
  <c r="G42" i="1" s="1"/>
  <c r="J35" i="1"/>
  <c r="J39" i="1" s="1"/>
  <c r="J42" i="1" s="1"/>
  <c r="K35" i="1"/>
  <c r="K39" i="1" s="1"/>
  <c r="K42" i="1" s="1"/>
  <c r="C35" i="1"/>
  <c r="C39" i="1" s="1"/>
  <c r="F35" i="1"/>
  <c r="F39" i="1" s="1"/>
  <c r="F42" i="1" s="1"/>
  <c r="Q33" i="1"/>
  <c r="E35" i="1"/>
  <c r="E39" i="1" s="1"/>
  <c r="E42" i="1" s="1"/>
  <c r="Q38" i="1"/>
  <c r="P38" i="1"/>
  <c r="Q14" i="1"/>
  <c r="P14" i="1"/>
  <c r="C15" i="1"/>
  <c r="C52" i="1" s="1"/>
  <c r="L10" i="1"/>
  <c r="I10" i="1"/>
  <c r="H10" i="1"/>
  <c r="G10" i="1"/>
  <c r="F10" i="1"/>
  <c r="E10" i="1"/>
  <c r="D10" i="1"/>
  <c r="D53" i="1" s="1"/>
  <c r="K10" i="1"/>
  <c r="J10" i="1"/>
  <c r="M11" i="2"/>
  <c r="M34" i="1" s="1"/>
  <c r="M35" i="1" s="1"/>
  <c r="M39" i="1" s="1"/>
  <c r="M42" i="1" s="1"/>
  <c r="N10" i="2"/>
  <c r="N11" i="2" s="1"/>
  <c r="N34" i="1" s="1"/>
  <c r="N35" i="1" s="1"/>
  <c r="N39" i="1" s="1"/>
  <c r="N42" i="1" s="1"/>
  <c r="V9" i="1"/>
  <c r="W9" i="1"/>
  <c r="W10" i="1" l="1"/>
  <c r="W11" i="1" s="1"/>
  <c r="W15" i="1" s="1"/>
  <c r="W18" i="1" s="1"/>
  <c r="V10" i="1"/>
  <c r="V11" i="1" s="1"/>
  <c r="V15" i="1" s="1"/>
  <c r="V18" i="1" s="1"/>
  <c r="E81" i="1"/>
  <c r="E84" i="1" s="1"/>
  <c r="P77" i="1"/>
  <c r="R22" i="3"/>
  <c r="C84" i="1"/>
  <c r="C85" i="1" s="1"/>
  <c r="J11" i="1"/>
  <c r="J15" i="1" s="1"/>
  <c r="J18" i="1" s="1"/>
  <c r="J53" i="1"/>
  <c r="K11" i="1"/>
  <c r="K15" i="1" s="1"/>
  <c r="K53" i="1"/>
  <c r="E11" i="1"/>
  <c r="E15" i="1" s="1"/>
  <c r="E18" i="1" s="1"/>
  <c r="E53" i="1"/>
  <c r="F11" i="1"/>
  <c r="F15" i="1" s="1"/>
  <c r="F18" i="1" s="1"/>
  <c r="F53" i="1"/>
  <c r="G11" i="1"/>
  <c r="G15" i="1" s="1"/>
  <c r="G18" i="1" s="1"/>
  <c r="G53" i="1"/>
  <c r="H11" i="1"/>
  <c r="H15" i="1" s="1"/>
  <c r="H51" i="1" s="1"/>
  <c r="H53" i="1"/>
  <c r="I11" i="1"/>
  <c r="I15" i="1" s="1"/>
  <c r="I18" i="1" s="1"/>
  <c r="I53" i="1"/>
  <c r="L11" i="1"/>
  <c r="L15" i="1" s="1"/>
  <c r="L18" i="1" s="1"/>
  <c r="L53" i="1"/>
  <c r="P34" i="1"/>
  <c r="P35" i="1"/>
  <c r="Q35" i="1"/>
  <c r="Q34" i="1"/>
  <c r="C42" i="1"/>
  <c r="C43" i="1" s="1"/>
  <c r="Q39" i="1"/>
  <c r="P39" i="1"/>
  <c r="C51" i="1"/>
  <c r="C50" i="1"/>
  <c r="D11" i="1"/>
  <c r="C18" i="1"/>
  <c r="N10" i="1"/>
  <c r="M10" i="1"/>
  <c r="Q81" i="1" l="1"/>
  <c r="P81" i="1"/>
  <c r="S22" i="3"/>
  <c r="K51" i="1"/>
  <c r="K18" i="1"/>
  <c r="J52" i="1"/>
  <c r="J51" i="1"/>
  <c r="F51" i="1"/>
  <c r="K52" i="1"/>
  <c r="Q84" i="1"/>
  <c r="P84" i="1"/>
  <c r="G52" i="1"/>
  <c r="L52" i="1"/>
  <c r="L51" i="1"/>
  <c r="H52" i="1"/>
  <c r="G51" i="1"/>
  <c r="H18" i="1"/>
  <c r="M11" i="1"/>
  <c r="M15" i="1" s="1"/>
  <c r="M18" i="1" s="1"/>
  <c r="M53" i="1"/>
  <c r="N11" i="1"/>
  <c r="N15" i="1" s="1"/>
  <c r="N53" i="1"/>
  <c r="F50" i="1"/>
  <c r="F52" i="1"/>
  <c r="I51" i="1"/>
  <c r="E51" i="1"/>
  <c r="E50" i="1"/>
  <c r="I52" i="1"/>
  <c r="E52" i="1"/>
  <c r="U10" i="1"/>
  <c r="U11" i="1" s="1"/>
  <c r="U15" i="1" s="1"/>
  <c r="U18" i="1" s="1"/>
  <c r="Q42" i="1"/>
  <c r="P42" i="1"/>
  <c r="P10" i="1"/>
  <c r="Q10" i="1"/>
  <c r="C19" i="1"/>
  <c r="D15" i="1"/>
  <c r="C87" i="1" l="1"/>
  <c r="T22" i="3"/>
  <c r="Q53" i="1"/>
  <c r="M51" i="1"/>
  <c r="M52" i="1"/>
  <c r="P11" i="1"/>
  <c r="Q11" i="1"/>
  <c r="D85" i="1"/>
  <c r="P53" i="1"/>
  <c r="D43" i="1"/>
  <c r="E43" i="1" s="1"/>
  <c r="F43" i="1" s="1"/>
  <c r="G43" i="1" s="1"/>
  <c r="H43" i="1" s="1"/>
  <c r="I43" i="1" s="1"/>
  <c r="J43" i="1" s="1"/>
  <c r="K43" i="1" s="1"/>
  <c r="L43" i="1" s="1"/>
  <c r="M43" i="1" s="1"/>
  <c r="N43" i="1" s="1"/>
  <c r="N18" i="1"/>
  <c r="N51" i="1"/>
  <c r="N52" i="1"/>
  <c r="D52" i="1"/>
  <c r="D50" i="1"/>
  <c r="D51" i="1"/>
  <c r="Q15" i="1"/>
  <c r="P15" i="1"/>
  <c r="D18" i="1"/>
  <c r="E85" i="1" l="1"/>
  <c r="U22" i="3"/>
  <c r="G50" i="1"/>
  <c r="P52" i="1"/>
  <c r="Q52" i="1"/>
  <c r="P43" i="1"/>
  <c r="Q43" i="1"/>
  <c r="P51" i="1"/>
  <c r="Q51" i="1"/>
  <c r="P18" i="1"/>
  <c r="Q18" i="1"/>
  <c r="D19" i="1"/>
  <c r="D87" i="1" l="1"/>
  <c r="F85" i="1"/>
  <c r="V22" i="3"/>
  <c r="H50" i="1"/>
  <c r="E19" i="1"/>
  <c r="F19" i="1" s="1"/>
  <c r="G19" i="1" s="1"/>
  <c r="H19" i="1" s="1"/>
  <c r="I19" i="1" s="1"/>
  <c r="J19" i="1" s="1"/>
  <c r="K19" i="1" s="1"/>
  <c r="L19" i="1" s="1"/>
  <c r="M19" i="1" s="1"/>
  <c r="N19" i="1" s="1"/>
  <c r="U19" i="1" l="1"/>
  <c r="V19" i="1" s="1"/>
  <c r="W19" i="1" s="1"/>
  <c r="E87" i="1"/>
  <c r="G85" i="1"/>
  <c r="F87" i="1"/>
  <c r="W22" i="3"/>
  <c r="I50" i="1"/>
  <c r="Q19" i="1"/>
  <c r="P19" i="1"/>
  <c r="H85" i="1" l="1"/>
  <c r="G87" i="1"/>
  <c r="X22" i="3"/>
  <c r="J50" i="1"/>
  <c r="I85" i="1" l="1"/>
  <c r="H87" i="1"/>
  <c r="Y22" i="3"/>
  <c r="K50" i="1"/>
  <c r="J85" i="1" l="1"/>
  <c r="I87" i="1"/>
  <c r="Z22" i="3"/>
  <c r="L50" i="1"/>
  <c r="K85" i="1" l="1"/>
  <c r="J87" i="1"/>
  <c r="AA22" i="3"/>
  <c r="M50" i="1"/>
  <c r="L85" i="1" l="1"/>
  <c r="K87" i="1"/>
  <c r="N50" i="1"/>
  <c r="M85" i="1" l="1"/>
  <c r="L87" i="1"/>
  <c r="Q50" i="1"/>
  <c r="P50" i="1"/>
  <c r="N85" i="1" l="1"/>
  <c r="M87" i="1"/>
  <c r="N87" i="1" l="1"/>
  <c r="Q85" i="1"/>
  <c r="P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tc={DEDCC6CB-C15E-41C0-B706-012E98E5E3D5}</author>
    <author>tc={2806C39B-0E7B-451F-AA60-0FD7D10C596F}</author>
  </authors>
  <commentList>
    <comment ref="C9" authorId="0" shapeId="0" xr:uid="{DEDCC6CB-C15E-41C0-B706-012E98E5E3D5}">
      <text>
        <t>[Threaded comment]
Your version of Excel allows you to read this threaded comment; however, any edits to it will get removed if the file is opened in a newer version of Excel. Learn more: https://go.microsoft.com/fwlink/?linkid=870924
Comment:
    New Customer Procurement</t>
      </text>
    </comment>
    <comment ref="C10" authorId="1" shapeId="0" xr:uid="{2806C39B-0E7B-451F-AA60-0FD7D10C596F}">
      <text>
        <t>[Threaded comment]
Your version of Excel allows you to read this threaded comment; however, any edits to it will get removed if the file is opened in a newer version of Excel. Learn more: https://go.microsoft.com/fwlink/?linkid=870924
Comment:
    Selling additional services</t>
      </text>
    </comment>
  </commentList>
</comments>
</file>

<file path=xl/sharedStrings.xml><?xml version="1.0" encoding="utf-8"?>
<sst xmlns="http://schemas.openxmlformats.org/spreadsheetml/2006/main" count="397" uniqueCount="133">
  <si>
    <t>All numbers are in '$000</t>
  </si>
  <si>
    <t>2021 Year End Cash</t>
  </si>
  <si>
    <t xml:space="preserve">Year </t>
  </si>
  <si>
    <t>Month</t>
  </si>
  <si>
    <t>Jan</t>
  </si>
  <si>
    <t>Feb</t>
  </si>
  <si>
    <t>Mar</t>
  </si>
  <si>
    <t>Apr</t>
  </si>
  <si>
    <t>May</t>
  </si>
  <si>
    <t>Jun</t>
  </si>
  <si>
    <t>Jul</t>
  </si>
  <si>
    <t>Aug</t>
  </si>
  <si>
    <t>Sep</t>
  </si>
  <si>
    <t>Oct</t>
  </si>
  <si>
    <t>Nov</t>
  </si>
  <si>
    <t>Dec</t>
  </si>
  <si>
    <t>Receipts from Bookings</t>
  </si>
  <si>
    <t>Cost of Sales</t>
  </si>
  <si>
    <t>Cash Flow From Sales</t>
  </si>
  <si>
    <t>Payroll</t>
  </si>
  <si>
    <t>Non-Payroll &amp; IT Assets</t>
  </si>
  <si>
    <t>Total Operating Expenses</t>
  </si>
  <si>
    <t>Cash Flow From Operating Activities</t>
  </si>
  <si>
    <t>Debt Repayment</t>
  </si>
  <si>
    <t>Cash from Financing (incl.Option Exercises)</t>
  </si>
  <si>
    <t>Change in cash for the month</t>
  </si>
  <si>
    <t>Ending Cash Balance</t>
  </si>
  <si>
    <t>Revenue Actuals &amp; Plan</t>
  </si>
  <si>
    <t>2020 Year End ARR</t>
  </si>
  <si>
    <t>Year</t>
  </si>
  <si>
    <t>2021- ACTUALS</t>
  </si>
  <si>
    <t>2022- PLAN</t>
  </si>
  <si>
    <t>Sales Team Bookings</t>
  </si>
  <si>
    <t>New Logo</t>
  </si>
  <si>
    <t>Expansion</t>
  </si>
  <si>
    <t>Total Sales</t>
  </si>
  <si>
    <t>Customer Success Team Bookings</t>
  </si>
  <si>
    <t>Renewals</t>
  </si>
  <si>
    <t>Expansions</t>
  </si>
  <si>
    <t>Total Customer Success</t>
  </si>
  <si>
    <t>ARR</t>
  </si>
  <si>
    <t>$ Churn</t>
  </si>
  <si>
    <t>Net New ARR</t>
  </si>
  <si>
    <t>Ending ARR</t>
  </si>
  <si>
    <t>Total Bookings</t>
  </si>
  <si>
    <t>Cost of Sales &amp; Credits Balance</t>
  </si>
  <si>
    <t>Cost per Credit</t>
  </si>
  <si>
    <t>Number of Credits- Starting Balance</t>
  </si>
  <si>
    <t>Added</t>
  </si>
  <si>
    <t>Delivered</t>
  </si>
  <si>
    <t>Expired</t>
  </si>
  <si>
    <t>Number of Credits- Ending Balance</t>
  </si>
  <si>
    <t>Other Cash Related Items Planned</t>
  </si>
  <si>
    <t>No of Credit delivered</t>
  </si>
  <si>
    <t>Cost of Sales / COGS</t>
  </si>
  <si>
    <t>Cost per Unit (already given)</t>
  </si>
  <si>
    <t>#</t>
  </si>
  <si>
    <r>
      <t xml:space="preserve">* Note it has been mentioned to consider "No of Credit Delivered" for Cost of sales calculation instead of "no of credit ending balance" otherwise I would have taken </t>
    </r>
    <r>
      <rPr>
        <b/>
        <sz val="9"/>
        <color theme="5"/>
        <rFont val="Arial"/>
        <family val="2"/>
      </rPr>
      <t>"No of Cedit - ending Bal."</t>
    </r>
  </si>
  <si>
    <t>Trend Analysis</t>
  </si>
  <si>
    <t>Mean</t>
  </si>
  <si>
    <t>Median</t>
  </si>
  <si>
    <t>CFO / Sales</t>
  </si>
  <si>
    <t>CFO / Total Assets</t>
  </si>
  <si>
    <t>CFO / Total Debt</t>
  </si>
  <si>
    <t>Ratio Analysis</t>
  </si>
  <si>
    <t>LTM 2022</t>
  </si>
  <si>
    <t xml:space="preserve">Check </t>
  </si>
  <si>
    <t>Actual - CY</t>
  </si>
  <si>
    <t>Actual - PY</t>
  </si>
  <si>
    <t>Estimated - Forecast</t>
  </si>
  <si>
    <t>LT 2021</t>
  </si>
  <si>
    <t>COGS % Sales</t>
  </si>
  <si>
    <t>##  This is a critical finding that adjustments may be needed to improve financial performance as "Cash flow from operating Activity" is negative, which is not good indication for the organization. The organisation has not been operating profitably and is short of cash to repay its creditors and to find the financing of its asset and to do business expansion.</t>
  </si>
  <si>
    <t>##  Cash Flow from Financing Activity is Assumed to be zero / 0</t>
  </si>
  <si>
    <t>2021 Year End (YE) Cash balance was at $29M. Days Sales Outstanding (DSO) in 2021 was 70 days. However, the Account Receivables team is expecting to have much better performance in 2022.</t>
  </si>
  <si>
    <t>So Management is Assuming in the Year 2022 DSO may reduce between 14% - 15% which will be (70*14.5% = 10.15) rounding to 10 days reduction</t>
  </si>
  <si>
    <t>.</t>
  </si>
  <si>
    <t>It is assumed that during the Yr.2021 when firm was generating a sale it was based on 70 days (DOS) days sales outstanding</t>
  </si>
  <si>
    <t>Given Information and Assumption</t>
  </si>
  <si>
    <t>New Sales figure - (DSO: 60 days for Yr. 2022)</t>
  </si>
  <si>
    <t>Account Receivable for 2021</t>
  </si>
  <si>
    <t>No of days in a Year</t>
  </si>
  <si>
    <t>DSO = Days sales outstanding</t>
  </si>
  <si>
    <t>Old DSO (Days) - 2021</t>
  </si>
  <si>
    <t>New DSO (Days) - 2022</t>
  </si>
  <si>
    <t>Formula</t>
  </si>
  <si>
    <r>
      <t xml:space="preserve">DSO   =   [Avg A/R </t>
    </r>
    <r>
      <rPr>
        <sz val="11"/>
        <color rgb="FF000000"/>
        <rFont val="Arial"/>
        <family val="2"/>
      </rPr>
      <t>÷</t>
    </r>
    <r>
      <rPr>
        <sz val="10"/>
        <color rgb="FF000000"/>
        <rFont val="Arial"/>
        <family val="2"/>
      </rPr>
      <t xml:space="preserve"> Credit sales) </t>
    </r>
    <r>
      <rPr>
        <sz val="9"/>
        <color rgb="FF000000"/>
        <rFont val="Arial"/>
        <family val="2"/>
      </rPr>
      <t>X</t>
    </r>
    <r>
      <rPr>
        <sz val="10"/>
        <color rgb="FF000000"/>
        <rFont val="Arial"/>
        <family val="2"/>
      </rPr>
      <t xml:space="preserve"> 365 days]</t>
    </r>
  </si>
  <si>
    <r>
      <t>A/R   =   Credit sales</t>
    </r>
    <r>
      <rPr>
        <vertAlign val="superscript"/>
        <sz val="10"/>
        <color rgb="FF000000"/>
        <rFont val="Arial"/>
        <family val="2"/>
      </rPr>
      <t>2021</t>
    </r>
    <r>
      <rPr>
        <sz val="8"/>
        <color rgb="FF000000"/>
        <rFont val="Arial"/>
        <family val="2"/>
      </rPr>
      <t xml:space="preserve"> X</t>
    </r>
    <r>
      <rPr>
        <sz val="10"/>
        <color rgb="FF000000"/>
        <rFont val="Arial"/>
        <family val="2"/>
      </rPr>
      <t xml:space="preserve"> DSO</t>
    </r>
    <r>
      <rPr>
        <vertAlign val="superscript"/>
        <sz val="10"/>
        <color rgb="FF000000"/>
        <rFont val="Arial"/>
        <family val="2"/>
      </rPr>
      <t>2022</t>
    </r>
    <r>
      <rPr>
        <sz val="10"/>
        <color rgb="FF000000"/>
        <rFont val="Arial"/>
        <family val="2"/>
      </rPr>
      <t xml:space="preserve"> ÷ 365 days</t>
    </r>
  </si>
  <si>
    <r>
      <t>Net Credit Sales</t>
    </r>
    <r>
      <rPr>
        <vertAlign val="superscript"/>
        <sz val="10"/>
        <color rgb="FF000000"/>
        <rFont val="Arial"/>
        <family val="2"/>
      </rPr>
      <t xml:space="preserve">2022  </t>
    </r>
    <r>
      <rPr>
        <sz val="10"/>
        <color rgb="FF000000"/>
        <rFont val="Arial"/>
        <family val="2"/>
      </rPr>
      <t xml:space="preserve"> =   (A/R </t>
    </r>
    <r>
      <rPr>
        <sz val="8"/>
        <color rgb="FF000000"/>
        <rFont val="Arial"/>
        <family val="2"/>
      </rPr>
      <t>X</t>
    </r>
    <r>
      <rPr>
        <sz val="10"/>
        <color rgb="FF000000"/>
        <rFont val="Arial"/>
        <family val="2"/>
      </rPr>
      <t xml:space="preserve"> 365 days) ÷ 60 days</t>
    </r>
  </si>
  <si>
    <t>##  The Sales Figure / Receipt from the booking is taken directly from "Revenue Actual &amp; Plan Tab" at 2022 - Plan figures</t>
  </si>
  <si>
    <t>Assumption is made that Sales figure for 2022 is projected based on the Yr.2021 after DOS adjustment is made</t>
  </si>
  <si>
    <t>New Cash flow Satement - Projected Sales</t>
  </si>
  <si>
    <t>Moths</t>
  </si>
  <si>
    <t>Fluctuation (Actual vs estimated)</t>
  </si>
  <si>
    <t># New CF Statement from newly projected sales when DOS reduced to 60 days in the Yr.2022 from 70 days in the Yr.2021</t>
  </si>
  <si>
    <r>
      <t>Cash Flow Plan - Actual Given sales:</t>
    </r>
    <r>
      <rPr>
        <b/>
        <i/>
        <sz val="12"/>
        <color theme="1"/>
        <rFont val="Arial"/>
        <family val="2"/>
      </rPr>
      <t xml:space="preserve"> </t>
    </r>
    <r>
      <rPr>
        <b/>
        <i/>
        <sz val="12"/>
        <color rgb="FF00B050"/>
        <rFont val="Arial"/>
        <family val="2"/>
      </rPr>
      <t>2022 - Plan</t>
    </r>
  </si>
  <si>
    <t>Sales Expenses % Sales</t>
  </si>
  <si>
    <t>Ratios % of CF Statement &amp; Sales</t>
  </si>
  <si>
    <t>Levers to increase year end Cash Balance in 2022</t>
  </si>
  <si>
    <t>A)   If Sales is expected to be increase by 1.5 time for the next year as compared to 2021</t>
  </si>
  <si>
    <r>
      <rPr>
        <b/>
        <i/>
        <sz val="10"/>
        <color theme="4" tint="-0.499984740745262"/>
        <rFont val="Arial"/>
        <family val="2"/>
      </rPr>
      <t>1)</t>
    </r>
    <r>
      <rPr>
        <i/>
        <sz val="10"/>
        <color theme="4" tint="-0.499984740745262"/>
        <rFont val="Arial"/>
        <family val="2"/>
      </rPr>
      <t xml:space="preserve">    Company Can make effor to Increase the Sales or do Expansion (Who? - Do better Marketing, Provide better customer service, Reducing Churning: (as I can see Churn has been Increasing MOM basis)</t>
    </r>
  </si>
  <si>
    <r>
      <rPr>
        <b/>
        <i/>
        <sz val="10"/>
        <color theme="4" tint="-0.499984740745262"/>
        <rFont val="Arial"/>
        <family val="2"/>
      </rPr>
      <t>2)</t>
    </r>
    <r>
      <rPr>
        <i/>
        <sz val="10"/>
        <color theme="4" tint="-0.499984740745262"/>
        <rFont val="Arial"/>
        <family val="2"/>
      </rPr>
      <t xml:space="preserve">    Reduce Days sales outstanding (DOS). This DOS directly improves cash flow by speeding receivable collection. This makes sure that the corporation has more cash available quickly to improve te improves liquidity. (Company can do this by having credit control processes or setting credit time limit for its customers interms of payment)</t>
    </r>
  </si>
  <si>
    <r>
      <rPr>
        <b/>
        <i/>
        <sz val="10"/>
        <color theme="4" tint="-0.499984740745262"/>
        <rFont val="Arial"/>
        <family val="2"/>
      </rPr>
      <t>3)</t>
    </r>
    <r>
      <rPr>
        <i/>
        <sz val="10"/>
        <color theme="4" tint="-0.499984740745262"/>
        <rFont val="Arial"/>
        <family val="2"/>
      </rPr>
      <t xml:space="preserve">    Reduce Operating Expenses (Here in our case company can manage to reduce payroll and non-payroll expenses, by effectively managing staffing process or reduce overhead cost or can automate the process to reduce employee need)</t>
    </r>
  </si>
  <si>
    <r>
      <rPr>
        <b/>
        <i/>
        <sz val="10"/>
        <color theme="4" tint="-0.499984740745262"/>
        <rFont val="Arial"/>
        <family val="2"/>
      </rPr>
      <t>4)</t>
    </r>
    <r>
      <rPr>
        <i/>
        <sz val="10"/>
        <color theme="4" tint="-0.499984740745262"/>
        <rFont val="Arial"/>
        <family val="2"/>
      </rPr>
      <t xml:space="preserve">    Company additionally manage debt repayment (Can procure additional fining at lower rate of Interest)</t>
    </r>
  </si>
  <si>
    <t xml:space="preserve">C)   Will reduce DOS by 10 days </t>
  </si>
  <si>
    <t>% Growth in ARR</t>
  </si>
  <si>
    <t>-</t>
  </si>
  <si>
    <t>Reduced Cost of Sales by 10%</t>
  </si>
  <si>
    <r>
      <t xml:space="preserve">## </t>
    </r>
    <r>
      <rPr>
        <b/>
        <i/>
        <sz val="8"/>
        <color theme="3" tint="0.34998626667073579"/>
        <rFont val="Arial"/>
        <family val="2"/>
      </rPr>
      <t>NOTE</t>
    </r>
    <r>
      <rPr>
        <i/>
        <sz val="8"/>
        <color theme="3" tint="0.34998626667073579"/>
        <rFont val="Arial"/>
        <family val="2"/>
      </rPr>
      <t xml:space="preserve"> in Receipts from booking only current year sales has been included which is been collected from Sales team and Customer success Team. No Previous Year Sales is been added. Thus no ARR is been considered for calculation</t>
    </r>
  </si>
  <si>
    <t>Sales expected to increase by 1.5 time for 2022 and its been adjusted for 10days reduction in DSO</t>
  </si>
  <si>
    <t>D)   Will reduce payroll and Non-payroll expenses by 6%</t>
  </si>
  <si>
    <t>New Reduced payroll Expenses by 6%</t>
  </si>
  <si>
    <t>New Reduced non-payroll Expenses by 6%</t>
  </si>
  <si>
    <t>Difference between Actual Vs Estimated CF</t>
  </si>
  <si>
    <t>We can see that after adjusting New CF statement for new assumption the Cash balance figure show rise in value as compared to old Cash Bal.</t>
  </si>
  <si>
    <t xml:space="preserve">Define and discuss a couple of important KPIs </t>
  </si>
  <si>
    <t>1)   Primary will focus on ARR / Total Booking Value as a (Sales Number) - Will Track weather organization is trying to meet it's target Sales figure MOM / YOY basis</t>
  </si>
  <si>
    <t>Let see if we make above practices into existence what can be the new result for CF Statement / Cash Bal.</t>
  </si>
  <si>
    <t>B)   Operating expenses (Cost of Sales) expected to be reduce by 10%</t>
  </si>
  <si>
    <t>E)   No changes will be made in debt repayment  (expected to be constant as given)</t>
  </si>
  <si>
    <t>Projected CF statement for 2022</t>
  </si>
  <si>
    <t>2)  Will Trach No of Days Sales outstanding - Company must be aggressive in managing to collect cash from customer timely basis as per pre-defined payment policy</t>
  </si>
  <si>
    <t>3)  Track the percentage of customers not renewing their contracts (understand retention of existing customer - will see churning % ratio MOM basis</t>
  </si>
  <si>
    <t>5)  To have better liquidity and financial stability, we will periodically monitor the net change in the cash position over time.</t>
  </si>
  <si>
    <t>4)  Will focus on ratio like (Exp as a % of Sales; CFO / Sales; Interest coverage ratio; etc.) - Given in ratio analysis table</t>
  </si>
  <si>
    <t>ARR 2022 - Plan</t>
  </si>
  <si>
    <t>Churn % to the Sales</t>
  </si>
  <si>
    <t>Sales figure is forecasted based on Regression Analysis</t>
  </si>
  <si>
    <t>Debt Repayment expected to be $500</t>
  </si>
  <si>
    <t>Casflow from Financing activity expected to be forecasted based on Average of PY</t>
  </si>
  <si>
    <t>Geometric mean</t>
  </si>
  <si>
    <t>Cash Bal for 2019</t>
  </si>
  <si>
    <t>Payroll &amp; non-payroll expected to be based of increment offerent YFY (Assumed to be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</si>
</sst>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
    <numFmt numFmtId="166" formatCode="&quot;$&quot;#,###"/>
  </numFmts>
  <fonts count="55" x14ac:knownFonts="1">
    <font>
      <sz val="10"/>
      <color rgb="FF000000"/>
      <name val="Arial"/>
    </font>
    <font>
      <sz val="9"/>
      <color theme="1"/>
      <name val="Arial"/>
      <family val="2"/>
    </font>
    <font>
      <b/>
      <sz val="12"/>
      <color theme="1"/>
      <name val="Arial"/>
      <family val="2"/>
    </font>
    <font>
      <b/>
      <sz val="9"/>
      <color theme="1"/>
      <name val="Arial"/>
      <family val="2"/>
    </font>
    <font>
      <sz val="10"/>
      <name val="Arial"/>
      <family val="2"/>
    </font>
    <font>
      <sz val="9"/>
      <color rgb="FF4A86E8"/>
      <name val="Arial"/>
      <family val="2"/>
    </font>
    <font>
      <sz val="10"/>
      <color rgb="FF000000"/>
      <name val="Arial"/>
      <family val="2"/>
    </font>
    <font>
      <sz val="10"/>
      <color theme="1"/>
      <name val="Arial"/>
      <family val="2"/>
    </font>
    <font>
      <sz val="10"/>
      <color rgb="FF000000"/>
      <name val="Arial"/>
      <family val="2"/>
    </font>
    <font>
      <sz val="11"/>
      <color rgb="FF000000"/>
      <name val="Arial"/>
      <family val="2"/>
    </font>
    <font>
      <b/>
      <sz val="11"/>
      <color theme="0"/>
      <name val="Arial"/>
      <family val="2"/>
    </font>
    <font>
      <sz val="11"/>
      <color theme="0"/>
      <name val="Arial"/>
      <family val="2"/>
    </font>
    <font>
      <b/>
      <sz val="10"/>
      <color theme="1"/>
      <name val="Arial"/>
      <family val="2"/>
    </font>
    <font>
      <sz val="8"/>
      <color theme="5"/>
      <name val="Arial"/>
      <family val="2"/>
    </font>
    <font>
      <sz val="9"/>
      <color theme="5"/>
      <name val="Arial"/>
      <family val="2"/>
    </font>
    <font>
      <b/>
      <sz val="9"/>
      <color theme="5"/>
      <name val="Arial"/>
      <family val="2"/>
    </font>
    <font>
      <b/>
      <i/>
      <sz val="11"/>
      <name val="Calibri"/>
      <family val="2"/>
    </font>
    <font>
      <b/>
      <sz val="10"/>
      <color theme="0"/>
      <name val="Arial"/>
      <family val="2"/>
    </font>
    <font>
      <b/>
      <sz val="12"/>
      <color theme="0"/>
      <name val="Arial"/>
      <family val="2"/>
    </font>
    <font>
      <b/>
      <i/>
      <sz val="9"/>
      <color theme="1"/>
      <name val="Arial"/>
      <family val="2"/>
    </font>
    <font>
      <i/>
      <sz val="11"/>
      <color theme="3" tint="0.34998626667073579"/>
      <name val="Arial"/>
      <family val="2"/>
    </font>
    <font>
      <b/>
      <sz val="10"/>
      <name val="Arial"/>
      <family val="2"/>
    </font>
    <font>
      <b/>
      <i/>
      <sz val="10"/>
      <color rgb="FF000000"/>
      <name val="Arial"/>
      <family val="2"/>
    </font>
    <font>
      <b/>
      <i/>
      <sz val="10"/>
      <name val="Arial"/>
      <family val="2"/>
    </font>
    <font>
      <b/>
      <sz val="10"/>
      <color rgb="FF7030A0"/>
      <name val="Arial"/>
      <family val="2"/>
    </font>
    <font>
      <sz val="9"/>
      <color rgb="FF000000"/>
      <name val="Arial"/>
      <family val="2"/>
    </font>
    <font>
      <sz val="8"/>
      <color rgb="FF000000"/>
      <name val="Arial"/>
      <family val="2"/>
    </font>
    <font>
      <b/>
      <i/>
      <sz val="10"/>
      <color theme="3" tint="0.499984740745262"/>
      <name val="Arial"/>
      <family val="2"/>
    </font>
    <font>
      <vertAlign val="superscript"/>
      <sz val="10"/>
      <color rgb="FF000000"/>
      <name val="Arial"/>
      <family val="2"/>
    </font>
    <font>
      <i/>
      <sz val="10"/>
      <name val="Arial"/>
      <family val="2"/>
    </font>
    <font>
      <b/>
      <sz val="9"/>
      <name val="Arial"/>
      <family val="2"/>
    </font>
    <font>
      <b/>
      <i/>
      <sz val="9"/>
      <name val="Arial"/>
      <family val="2"/>
    </font>
    <font>
      <i/>
      <sz val="9"/>
      <color theme="3" tint="0.249977111117893"/>
      <name val="Arial"/>
      <family val="2"/>
    </font>
    <font>
      <i/>
      <sz val="9"/>
      <name val="Arial"/>
      <family val="2"/>
    </font>
    <font>
      <i/>
      <sz val="10"/>
      <color theme="3" tint="0.34998626667073579"/>
      <name val="Arial"/>
      <family val="2"/>
    </font>
    <font>
      <b/>
      <sz val="10"/>
      <color rgb="FFFF0000"/>
      <name val="Arial"/>
      <family val="2"/>
    </font>
    <font>
      <i/>
      <sz val="10"/>
      <color theme="3" tint="0.499984740745262"/>
      <name val="Arial"/>
      <family val="2"/>
    </font>
    <font>
      <sz val="10"/>
      <color theme="3" tint="0.499984740745262"/>
      <name val="Arial"/>
      <family val="2"/>
    </font>
    <font>
      <b/>
      <i/>
      <sz val="12"/>
      <color theme="1"/>
      <name val="Arial"/>
      <family val="2"/>
    </font>
    <font>
      <b/>
      <i/>
      <sz val="12"/>
      <color rgb="FF00B050"/>
      <name val="Arial"/>
      <family val="2"/>
    </font>
    <font>
      <sz val="11"/>
      <color theme="1"/>
      <name val="Arial"/>
      <family val="2"/>
    </font>
    <font>
      <sz val="9"/>
      <color theme="3" tint="0.34998626667073579"/>
      <name val="Arial"/>
      <family val="2"/>
    </font>
    <font>
      <b/>
      <sz val="10"/>
      <color theme="4" tint="-0.499984740745262"/>
      <name val="Arial"/>
      <family val="2"/>
    </font>
    <font>
      <i/>
      <sz val="10"/>
      <color theme="4" tint="-0.499984740745262"/>
      <name val="Arial"/>
      <family val="2"/>
    </font>
    <font>
      <b/>
      <i/>
      <sz val="10"/>
      <color theme="4" tint="-0.499984740745262"/>
      <name val="Arial"/>
      <family val="2"/>
    </font>
    <font>
      <i/>
      <sz val="9"/>
      <color theme="4" tint="-0.499984740745262"/>
      <name val="Arial"/>
      <family val="2"/>
    </font>
    <font>
      <b/>
      <sz val="9"/>
      <color rgb="FFFF0000"/>
      <name val="Arial"/>
      <family val="2"/>
    </font>
    <font>
      <i/>
      <sz val="8"/>
      <color theme="3" tint="0.34998626667073579"/>
      <name val="Arial"/>
      <family val="2"/>
    </font>
    <font>
      <b/>
      <i/>
      <sz val="8"/>
      <color theme="3" tint="0.34998626667073579"/>
      <name val="Arial"/>
      <family val="2"/>
    </font>
    <font>
      <i/>
      <sz val="9"/>
      <color rgb="FF000000"/>
      <name val="Arial"/>
      <family val="2"/>
    </font>
    <font>
      <b/>
      <i/>
      <sz val="9"/>
      <color theme="3" tint="0.14999847407452621"/>
      <name val="Arial"/>
      <family val="2"/>
    </font>
    <font>
      <b/>
      <i/>
      <sz val="9"/>
      <color theme="2"/>
      <name val="Arial"/>
      <family val="2"/>
    </font>
    <font>
      <sz val="9"/>
      <color theme="0"/>
      <name val="Arial"/>
      <family val="2"/>
    </font>
    <font>
      <i/>
      <sz val="10"/>
      <color rgb="FF7030A0"/>
      <name val="Arial"/>
      <family val="2"/>
    </font>
    <font>
      <i/>
      <sz val="9"/>
      <color theme="3" tint="0.499984740745262"/>
      <name val="Arial"/>
      <family val="2"/>
    </font>
  </fonts>
  <fills count="20">
    <fill>
      <patternFill patternType="none"/>
    </fill>
    <fill>
      <patternFill patternType="gray125"/>
    </fill>
    <fill>
      <patternFill patternType="solid">
        <fgColor rgb="FFCFE2F3"/>
        <bgColor rgb="FFCFE2F3"/>
      </patternFill>
    </fill>
    <fill>
      <patternFill patternType="solid">
        <fgColor rgb="FFF3F3F3"/>
        <bgColor rgb="FFF3F3F3"/>
      </patternFill>
    </fill>
    <fill>
      <patternFill patternType="solid">
        <fgColor rgb="FFEFEFEF"/>
        <bgColor rgb="FFEFEFEF"/>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3EB"/>
        <bgColor indexed="64"/>
      </patternFill>
    </fill>
    <fill>
      <patternFill patternType="solid">
        <fgColor theme="5" tint="0.79998168889431442"/>
        <bgColor indexed="64"/>
      </patternFill>
    </fill>
    <fill>
      <patternFill patternType="solid">
        <fgColor rgb="FF002060"/>
        <bgColor indexed="64"/>
      </patternFill>
    </fill>
    <fill>
      <patternFill patternType="solid">
        <fgColor theme="7" tint="0.79998168889431442"/>
        <bgColor rgb="FFCFE2F3"/>
      </patternFill>
    </fill>
    <fill>
      <patternFill patternType="solid">
        <fgColor theme="9" tint="0.79998168889431442"/>
        <bgColor indexed="64"/>
      </patternFill>
    </fill>
    <fill>
      <patternFill patternType="solid">
        <fgColor theme="7" tint="0.79998168889431442"/>
        <bgColor rgb="FFEFEFEF"/>
      </patternFill>
    </fill>
    <fill>
      <patternFill patternType="solid">
        <fgColor theme="2" tint="-4.9989318521683403E-2"/>
        <bgColor indexed="64"/>
      </patternFill>
    </fill>
    <fill>
      <patternFill patternType="solid">
        <fgColor theme="6" tint="0.79998168889431442"/>
        <bgColor rgb="FFCFE2F3"/>
      </patternFill>
    </fill>
    <fill>
      <patternFill patternType="solid">
        <fgColor rgb="FF0070C0"/>
        <bgColor indexed="64"/>
      </patternFill>
    </fill>
    <fill>
      <patternFill patternType="solid">
        <fgColor theme="5" tint="0.79998168889431442"/>
        <bgColor rgb="FFF3F3F3"/>
      </patternFill>
    </fill>
  </fills>
  <borders count="77">
    <border>
      <left/>
      <right/>
      <top/>
      <bottom/>
      <diagonal/>
    </border>
    <border>
      <left style="thick">
        <color rgb="FF000000"/>
      </left>
      <right style="thick">
        <color rgb="FF000000"/>
      </right>
      <top style="thick">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rgb="FF000000"/>
      </left>
      <right style="medium">
        <color indexed="64"/>
      </right>
      <top style="thin">
        <color rgb="FF000000"/>
      </top>
      <bottom style="thin">
        <color rgb="FF000000"/>
      </bottom>
      <diagonal/>
    </border>
    <border>
      <left/>
      <right style="medium">
        <color indexed="64"/>
      </right>
      <top style="thin">
        <color rgb="FF000000"/>
      </top>
      <bottom style="thin">
        <color rgb="FF000000"/>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rgb="FF000000"/>
      </top>
      <bottom style="thin">
        <color rgb="FF000000"/>
      </bottom>
      <diagonal/>
    </border>
    <border>
      <left/>
      <right/>
      <top style="thin">
        <color rgb="FF000000"/>
      </top>
      <bottom style="medium">
        <color indexed="64"/>
      </bottom>
      <diagonal/>
    </border>
    <border>
      <left style="medium">
        <color indexed="64"/>
      </left>
      <right/>
      <top style="medium">
        <color indexed="64"/>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medium">
        <color indexed="64"/>
      </left>
      <right style="thin">
        <color rgb="FF000000"/>
      </right>
      <top/>
      <bottom style="medium">
        <color indexed="64"/>
      </bottom>
      <diagonal/>
    </border>
    <border>
      <left/>
      <right style="thin">
        <color rgb="FF000000"/>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right style="thick">
        <color rgb="FF000000"/>
      </right>
      <top style="thin">
        <color rgb="FF000000"/>
      </top>
      <bottom style="thick">
        <color rgb="FF000000"/>
      </bottom>
      <diagonal/>
    </border>
    <border>
      <left/>
      <right style="thick">
        <color rgb="FF000000"/>
      </right>
      <top style="thin">
        <color rgb="FF000000"/>
      </top>
      <bottom style="thin">
        <color rgb="FF000000"/>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ck">
        <color rgb="FF000000"/>
      </left>
      <right/>
      <top style="thick">
        <color rgb="FF000000"/>
      </top>
      <bottom style="thick">
        <color rgb="FF000000"/>
      </bottom>
      <diagonal/>
    </border>
    <border>
      <left style="medium">
        <color indexed="64"/>
      </left>
      <right style="thin">
        <color indexed="64"/>
      </right>
      <top style="medium">
        <color indexed="64"/>
      </top>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indexed="64"/>
      </top>
      <bottom style="medium">
        <color indexed="64"/>
      </bottom>
      <diagonal/>
    </border>
  </borders>
  <cellStyleXfs count="2">
    <xf numFmtId="0" fontId="0" fillId="0" borderId="0"/>
    <xf numFmtId="9" fontId="6" fillId="0" borderId="0" applyFont="0" applyFill="0" applyBorder="0" applyAlignment="0" applyProtection="0"/>
  </cellStyleXfs>
  <cellXfs count="320">
    <xf numFmtId="0" fontId="0" fillId="0" borderId="0" xfId="0"/>
    <xf numFmtId="0" fontId="1" fillId="0" borderId="0" xfId="0" applyFont="1"/>
    <xf numFmtId="0" fontId="2" fillId="0" borderId="0" xfId="0" applyFont="1"/>
    <xf numFmtId="0" fontId="3" fillId="0" borderId="1" xfId="0" applyFont="1" applyBorder="1"/>
    <xf numFmtId="164" fontId="3" fillId="0" borderId="1" xfId="0" applyNumberFormat="1" applyFont="1" applyBorder="1"/>
    <xf numFmtId="0" fontId="3" fillId="0" borderId="0" xfId="0" applyFont="1" applyAlignment="1">
      <alignment horizontal="center"/>
    </xf>
    <xf numFmtId="0" fontId="3" fillId="0" borderId="0" xfId="0" applyFont="1"/>
    <xf numFmtId="0" fontId="1" fillId="2" borderId="2" xfId="0" applyFont="1" applyFill="1" applyBorder="1" applyAlignment="1">
      <alignment horizontal="right"/>
    </xf>
    <xf numFmtId="0" fontId="1" fillId="2" borderId="3" xfId="0" applyFont="1" applyFill="1" applyBorder="1" applyAlignment="1">
      <alignment horizontal="right"/>
    </xf>
    <xf numFmtId="0" fontId="1" fillId="2" borderId="4" xfId="0" applyFont="1" applyFill="1" applyBorder="1" applyAlignment="1">
      <alignment horizontal="right"/>
    </xf>
    <xf numFmtId="164" fontId="1" fillId="0" borderId="2" xfId="0" applyNumberFormat="1" applyFont="1" applyBorder="1" applyAlignment="1">
      <alignment horizontal="right"/>
    </xf>
    <xf numFmtId="164" fontId="1" fillId="0" borderId="3" xfId="0" applyNumberFormat="1" applyFont="1" applyBorder="1" applyAlignment="1">
      <alignment horizontal="right"/>
    </xf>
    <xf numFmtId="164" fontId="1" fillId="0" borderId="4" xfId="0" applyNumberFormat="1" applyFont="1" applyBorder="1" applyAlignment="1">
      <alignment horizontal="right"/>
    </xf>
    <xf numFmtId="164" fontId="3" fillId="3" borderId="2" xfId="0" applyNumberFormat="1" applyFont="1" applyFill="1" applyBorder="1" applyAlignment="1">
      <alignment horizontal="right"/>
    </xf>
    <xf numFmtId="164" fontId="3" fillId="3" borderId="3" xfId="0" applyNumberFormat="1" applyFont="1" applyFill="1" applyBorder="1" applyAlignment="1">
      <alignment horizontal="right"/>
    </xf>
    <xf numFmtId="164" fontId="3" fillId="3" borderId="4" xfId="0" applyNumberFormat="1" applyFont="1" applyFill="1" applyBorder="1" applyAlignment="1">
      <alignment horizontal="right"/>
    </xf>
    <xf numFmtId="164" fontId="3" fillId="4" borderId="2" xfId="0" applyNumberFormat="1" applyFont="1" applyFill="1" applyBorder="1" applyAlignment="1">
      <alignment horizontal="right"/>
    </xf>
    <xf numFmtId="164" fontId="3" fillId="4" borderId="3" xfId="0" applyNumberFormat="1" applyFont="1" applyFill="1" applyBorder="1" applyAlignment="1">
      <alignment horizontal="right"/>
    </xf>
    <xf numFmtId="164" fontId="3" fillId="4" borderId="4" xfId="0" applyNumberFormat="1" applyFont="1" applyFill="1" applyBorder="1" applyAlignment="1">
      <alignment horizontal="right"/>
    </xf>
    <xf numFmtId="164" fontId="3" fillId="0" borderId="2" xfId="0" applyNumberFormat="1" applyFont="1" applyBorder="1" applyAlignment="1">
      <alignment horizontal="right"/>
    </xf>
    <xf numFmtId="164" fontId="3" fillId="0" borderId="3" xfId="0" applyNumberFormat="1" applyFont="1" applyBorder="1" applyAlignment="1">
      <alignment horizontal="right"/>
    </xf>
    <xf numFmtId="164" fontId="3" fillId="0" borderId="4" xfId="0" applyNumberFormat="1" applyFont="1" applyBorder="1" applyAlignment="1">
      <alignment horizontal="right"/>
    </xf>
    <xf numFmtId="164" fontId="5" fillId="0" borderId="2" xfId="0" applyNumberFormat="1" applyFont="1" applyBorder="1" applyAlignment="1">
      <alignment horizontal="right"/>
    </xf>
    <xf numFmtId="164" fontId="5" fillId="0" borderId="3" xfId="0" applyNumberFormat="1" applyFont="1" applyBorder="1" applyAlignment="1">
      <alignment horizontal="right"/>
    </xf>
    <xf numFmtId="164" fontId="5" fillId="0" borderId="4" xfId="0" applyNumberFormat="1" applyFont="1" applyBorder="1" applyAlignment="1">
      <alignment horizontal="right"/>
    </xf>
    <xf numFmtId="0" fontId="3" fillId="2" borderId="8" xfId="0" applyFont="1" applyFill="1" applyBorder="1"/>
    <xf numFmtId="0" fontId="1" fillId="2" borderId="9" xfId="0" applyFont="1" applyFill="1" applyBorder="1"/>
    <xf numFmtId="0" fontId="3" fillId="2" borderId="10" xfId="0" applyFont="1" applyFill="1" applyBorder="1" applyAlignment="1">
      <alignment horizontal="center"/>
    </xf>
    <xf numFmtId="0" fontId="1" fillId="2" borderId="13" xfId="0" applyFont="1" applyFill="1" applyBorder="1"/>
    <xf numFmtId="0" fontId="1" fillId="2" borderId="14" xfId="0" applyFont="1" applyFill="1" applyBorder="1"/>
    <xf numFmtId="0" fontId="1" fillId="2" borderId="13" xfId="0" applyFont="1" applyFill="1" applyBorder="1" applyAlignment="1">
      <alignment horizontal="right"/>
    </xf>
    <xf numFmtId="0" fontId="1" fillId="4" borderId="13" xfId="0" applyFont="1" applyFill="1" applyBorder="1"/>
    <xf numFmtId="0" fontId="1" fillId="4" borderId="3" xfId="0" applyFont="1" applyFill="1" applyBorder="1"/>
    <xf numFmtId="0" fontId="1" fillId="4" borderId="4" xfId="0" applyFont="1" applyFill="1" applyBorder="1"/>
    <xf numFmtId="0" fontId="1" fillId="4" borderId="2" xfId="0" applyFont="1" applyFill="1" applyBorder="1"/>
    <xf numFmtId="0" fontId="3" fillId="4" borderId="3" xfId="0" applyFont="1" applyFill="1" applyBorder="1"/>
    <xf numFmtId="0" fontId="1" fillId="0" borderId="13" xfId="0" applyFont="1" applyBorder="1"/>
    <xf numFmtId="0" fontId="1" fillId="0" borderId="14" xfId="0" applyFont="1" applyBorder="1"/>
    <xf numFmtId="164" fontId="5" fillId="0" borderId="13" xfId="0" applyNumberFormat="1" applyFont="1" applyBorder="1" applyAlignment="1">
      <alignment horizontal="right"/>
    </xf>
    <xf numFmtId="0" fontId="3" fillId="0" borderId="14" xfId="0" applyFont="1" applyBorder="1"/>
    <xf numFmtId="164" fontId="3" fillId="0" borderId="13" xfId="0" applyNumberFormat="1" applyFont="1" applyBorder="1" applyAlignment="1">
      <alignment horizontal="right"/>
    </xf>
    <xf numFmtId="164" fontId="1" fillId="0" borderId="13" xfId="0" applyNumberFormat="1" applyFont="1" applyBorder="1" applyAlignment="1">
      <alignment horizontal="right"/>
    </xf>
    <xf numFmtId="164" fontId="1" fillId="0" borderId="13" xfId="0" applyNumberFormat="1" applyFont="1" applyBorder="1"/>
    <xf numFmtId="164" fontId="1" fillId="0" borderId="3" xfId="0" applyNumberFormat="1" applyFont="1" applyBorder="1"/>
    <xf numFmtId="164" fontId="1" fillId="0" borderId="4" xfId="0" applyNumberFormat="1" applyFont="1" applyBorder="1"/>
    <xf numFmtId="0" fontId="1" fillId="0" borderId="2" xfId="0" applyFont="1" applyBorder="1"/>
    <xf numFmtId="0" fontId="1" fillId="0" borderId="3" xfId="0" applyFont="1" applyBorder="1"/>
    <xf numFmtId="0" fontId="1" fillId="0" borderId="4" xfId="0" applyFont="1" applyBorder="1"/>
    <xf numFmtId="164" fontId="3" fillId="4" borderId="13" xfId="0" applyNumberFormat="1" applyFont="1" applyFill="1" applyBorder="1" applyAlignment="1">
      <alignment horizontal="right"/>
    </xf>
    <xf numFmtId="164" fontId="3" fillId="4" borderId="17" xfId="0" applyNumberFormat="1" applyFont="1" applyFill="1" applyBorder="1" applyAlignment="1">
      <alignment horizontal="right"/>
    </xf>
    <xf numFmtId="164" fontId="3" fillId="4" borderId="6" xfId="0" applyNumberFormat="1" applyFont="1" applyFill="1" applyBorder="1" applyAlignment="1">
      <alignment horizontal="right"/>
    </xf>
    <xf numFmtId="164" fontId="3" fillId="4" borderId="7" xfId="0" applyNumberFormat="1" applyFont="1" applyFill="1" applyBorder="1" applyAlignment="1">
      <alignment horizontal="right"/>
    </xf>
    <xf numFmtId="164" fontId="3" fillId="4" borderId="5" xfId="0" applyNumberFormat="1" applyFont="1" applyFill="1" applyBorder="1" applyAlignment="1">
      <alignment horizontal="right"/>
    </xf>
    <xf numFmtId="0" fontId="1" fillId="0" borderId="15" xfId="0" applyFont="1" applyBorder="1"/>
    <xf numFmtId="0" fontId="1" fillId="0" borderId="13" xfId="0" applyFont="1" applyBorder="1" applyAlignment="1">
      <alignment horizontal="right"/>
    </xf>
    <xf numFmtId="0" fontId="1" fillId="0" borderId="3" xfId="0" applyFont="1" applyBorder="1" applyAlignment="1">
      <alignment horizontal="right"/>
    </xf>
    <xf numFmtId="0" fontId="1" fillId="0" borderId="4" xfId="0" applyFont="1" applyBorder="1" applyAlignment="1">
      <alignment horizontal="right"/>
    </xf>
    <xf numFmtId="1" fontId="1" fillId="0" borderId="13" xfId="0" applyNumberFormat="1" applyFont="1" applyBorder="1" applyAlignment="1">
      <alignment horizontal="right"/>
    </xf>
    <xf numFmtId="1" fontId="1" fillId="0" borderId="3" xfId="0" applyNumberFormat="1" applyFont="1" applyBorder="1" applyAlignment="1">
      <alignment horizontal="right"/>
    </xf>
    <xf numFmtId="1" fontId="1" fillId="0" borderId="4" xfId="0" applyNumberFormat="1" applyFont="1" applyBorder="1" applyAlignment="1">
      <alignment horizontal="right"/>
    </xf>
    <xf numFmtId="0" fontId="1" fillId="0" borderId="16" xfId="0" applyFont="1" applyBorder="1"/>
    <xf numFmtId="3" fontId="1" fillId="0" borderId="17" xfId="0" applyNumberFormat="1" applyFont="1" applyBorder="1" applyAlignment="1">
      <alignment horizontal="right"/>
    </xf>
    <xf numFmtId="3" fontId="1" fillId="0" borderId="6" xfId="0" applyNumberFormat="1" applyFont="1" applyBorder="1" applyAlignment="1">
      <alignment horizontal="right"/>
    </xf>
    <xf numFmtId="3" fontId="1" fillId="0" borderId="7" xfId="0" applyNumberFormat="1" applyFont="1" applyBorder="1" applyAlignment="1">
      <alignment horizontal="right"/>
    </xf>
    <xf numFmtId="0" fontId="3" fillId="3" borderId="15" xfId="0" applyFont="1" applyFill="1" applyBorder="1"/>
    <xf numFmtId="164" fontId="3" fillId="3" borderId="13" xfId="0" applyNumberFormat="1" applyFont="1" applyFill="1" applyBorder="1" applyAlignment="1">
      <alignment horizontal="right"/>
    </xf>
    <xf numFmtId="164" fontId="1" fillId="0" borderId="17" xfId="0" applyNumberFormat="1" applyFont="1" applyBorder="1" applyAlignment="1">
      <alignment horizontal="right"/>
    </xf>
    <xf numFmtId="164" fontId="1" fillId="0" borderId="6" xfId="0" applyNumberFormat="1" applyFont="1" applyBorder="1" applyAlignment="1">
      <alignment horizontal="right"/>
    </xf>
    <xf numFmtId="164" fontId="1" fillId="0" borderId="7" xfId="0" applyNumberFormat="1" applyFont="1" applyBorder="1" applyAlignment="1">
      <alignment horizontal="right"/>
    </xf>
    <xf numFmtId="0" fontId="3" fillId="4" borderId="15" xfId="0" applyFont="1" applyFill="1" applyBorder="1"/>
    <xf numFmtId="1" fontId="1" fillId="0" borderId="0" xfId="0" applyNumberFormat="1" applyFont="1"/>
    <xf numFmtId="0" fontId="3" fillId="5" borderId="0" xfId="0" applyFont="1" applyFill="1"/>
    <xf numFmtId="0" fontId="8" fillId="0" borderId="0" xfId="0" applyFont="1"/>
    <xf numFmtId="0" fontId="3" fillId="6" borderId="15" xfId="0" applyFont="1" applyFill="1" applyBorder="1"/>
    <xf numFmtId="0" fontId="1" fillId="2" borderId="18" xfId="0" applyFont="1" applyFill="1" applyBorder="1" applyAlignment="1">
      <alignment horizontal="right"/>
    </xf>
    <xf numFmtId="0" fontId="7" fillId="0" borderId="18" xfId="0" applyFont="1" applyBorder="1"/>
    <xf numFmtId="1" fontId="7" fillId="0" borderId="18" xfId="0" applyNumberFormat="1" applyFont="1" applyBorder="1"/>
    <xf numFmtId="1" fontId="12" fillId="0" borderId="18" xfId="0" applyNumberFormat="1" applyFont="1" applyBorder="1"/>
    <xf numFmtId="0" fontId="10" fillId="0" borderId="0" xfId="0" applyFont="1"/>
    <xf numFmtId="0" fontId="11" fillId="0" borderId="0" xfId="0" applyFont="1"/>
    <xf numFmtId="0" fontId="3" fillId="2" borderId="18" xfId="0" applyFont="1" applyFill="1" applyBorder="1" applyAlignment="1">
      <alignment horizontal="right"/>
    </xf>
    <xf numFmtId="0" fontId="10" fillId="7" borderId="0" xfId="0" applyFont="1" applyFill="1"/>
    <xf numFmtId="0" fontId="11" fillId="7" borderId="0" xfId="0" applyFont="1" applyFill="1"/>
    <xf numFmtId="0" fontId="13" fillId="0" borderId="0" xfId="0" applyFont="1"/>
    <xf numFmtId="0" fontId="14" fillId="0" borderId="0" xfId="0" applyFont="1"/>
    <xf numFmtId="0" fontId="1" fillId="0" borderId="26" xfId="0" applyFont="1" applyBorder="1"/>
    <xf numFmtId="0" fontId="1" fillId="0" borderId="28" xfId="0" applyFont="1" applyBorder="1"/>
    <xf numFmtId="0" fontId="1" fillId="0" borderId="33" xfId="0" applyFont="1" applyBorder="1"/>
    <xf numFmtId="0" fontId="3" fillId="0" borderId="32" xfId="0" applyFont="1" applyBorder="1" applyAlignment="1">
      <alignment horizontal="center"/>
    </xf>
    <xf numFmtId="164" fontId="1" fillId="0" borderId="34" xfId="0" applyNumberFormat="1" applyFont="1" applyBorder="1"/>
    <xf numFmtId="0" fontId="1" fillId="0" borderId="0" xfId="0" applyFont="1" applyAlignment="1">
      <alignment horizontal="center"/>
    </xf>
    <xf numFmtId="164" fontId="1" fillId="0" borderId="0" xfId="0" applyNumberFormat="1" applyFont="1"/>
    <xf numFmtId="0" fontId="3" fillId="8" borderId="0" xfId="0" applyFont="1" applyFill="1"/>
    <xf numFmtId="0" fontId="1" fillId="2" borderId="0" xfId="0" applyFont="1" applyFill="1" applyAlignment="1">
      <alignment horizontal="right"/>
    </xf>
    <xf numFmtId="0" fontId="13" fillId="0" borderId="0" xfId="0" applyFont="1" applyAlignment="1">
      <alignment horizontal="left" wrapText="1"/>
    </xf>
    <xf numFmtId="0" fontId="4" fillId="0" borderId="0" xfId="0" applyFont="1"/>
    <xf numFmtId="0" fontId="1" fillId="0" borderId="0" xfId="0" applyFont="1" applyAlignment="1">
      <alignment horizontal="right"/>
    </xf>
    <xf numFmtId="164" fontId="1" fillId="0" borderId="0" xfId="0" applyNumberFormat="1" applyFont="1" applyAlignment="1">
      <alignment horizontal="right"/>
    </xf>
    <xf numFmtId="164" fontId="3" fillId="0" borderId="0" xfId="0" applyNumberFormat="1" applyFont="1" applyAlignment="1">
      <alignment horizontal="right"/>
    </xf>
    <xf numFmtId="0" fontId="1" fillId="2" borderId="14" xfId="0" applyFont="1" applyFill="1" applyBorder="1" applyAlignment="1">
      <alignment horizontal="right"/>
    </xf>
    <xf numFmtId="164" fontId="1" fillId="0" borderId="40" xfId="0" applyNumberFormat="1" applyFont="1" applyBorder="1" applyAlignment="1">
      <alignment horizontal="right"/>
    </xf>
    <xf numFmtId="164" fontId="3" fillId="3" borderId="40" xfId="0" applyNumberFormat="1" applyFont="1" applyFill="1" applyBorder="1" applyAlignment="1">
      <alignment horizontal="right"/>
    </xf>
    <xf numFmtId="164" fontId="3" fillId="4" borderId="40" xfId="0" applyNumberFormat="1" applyFont="1" applyFill="1" applyBorder="1" applyAlignment="1">
      <alignment horizontal="right"/>
    </xf>
    <xf numFmtId="164" fontId="1" fillId="0" borderId="18" xfId="0" applyNumberFormat="1" applyFont="1" applyBorder="1" applyAlignment="1">
      <alignment horizontal="right"/>
    </xf>
    <xf numFmtId="164" fontId="3" fillId="3" borderId="18" xfId="0" applyNumberFormat="1" applyFont="1" applyFill="1" applyBorder="1" applyAlignment="1">
      <alignment horizontal="right"/>
    </xf>
    <xf numFmtId="164" fontId="3" fillId="4" borderId="18" xfId="0" applyNumberFormat="1" applyFont="1" applyFill="1" applyBorder="1" applyAlignment="1">
      <alignment horizontal="right"/>
    </xf>
    <xf numFmtId="0" fontId="3" fillId="2" borderId="42" xfId="0" applyFont="1" applyFill="1" applyBorder="1" applyAlignment="1">
      <alignment horizontal="center"/>
    </xf>
    <xf numFmtId="0" fontId="1" fillId="2" borderId="43" xfId="0" applyFont="1" applyFill="1" applyBorder="1"/>
    <xf numFmtId="0" fontId="1" fillId="0" borderId="43" xfId="0" applyFont="1" applyBorder="1"/>
    <xf numFmtId="0" fontId="3" fillId="3" borderId="43" xfId="0" applyFont="1" applyFill="1" applyBorder="1"/>
    <xf numFmtId="0" fontId="3" fillId="4" borderId="43" xfId="0" applyFont="1" applyFill="1" applyBorder="1"/>
    <xf numFmtId="0" fontId="1" fillId="2" borderId="45" xfId="0" applyFont="1" applyFill="1" applyBorder="1" applyAlignment="1">
      <alignment horizontal="right"/>
    </xf>
    <xf numFmtId="164" fontId="1" fillId="0" borderId="45" xfId="0" applyNumberFormat="1" applyFont="1" applyBorder="1" applyAlignment="1">
      <alignment horizontal="right"/>
    </xf>
    <xf numFmtId="164" fontId="1" fillId="0" borderId="35" xfId="0" applyNumberFormat="1" applyFont="1" applyBorder="1" applyAlignment="1">
      <alignment horizontal="right"/>
    </xf>
    <xf numFmtId="164" fontId="3" fillId="3" borderId="45" xfId="0" applyNumberFormat="1" applyFont="1" applyFill="1" applyBorder="1" applyAlignment="1">
      <alignment horizontal="right"/>
    </xf>
    <xf numFmtId="164" fontId="3" fillId="4" borderId="45" xfId="0" applyNumberFormat="1" applyFont="1" applyFill="1" applyBorder="1" applyAlignment="1">
      <alignment horizontal="right"/>
    </xf>
    <xf numFmtId="0" fontId="3" fillId="2" borderId="28" xfId="0" applyFont="1" applyFill="1" applyBorder="1"/>
    <xf numFmtId="164" fontId="3" fillId="2" borderId="47" xfId="0" applyNumberFormat="1" applyFont="1" applyFill="1" applyBorder="1" applyAlignment="1">
      <alignment horizontal="right"/>
    </xf>
    <xf numFmtId="164" fontId="3" fillId="2" borderId="48" xfId="0" applyNumberFormat="1" applyFont="1" applyFill="1" applyBorder="1" applyAlignment="1">
      <alignment horizontal="right"/>
    </xf>
    <xf numFmtId="164" fontId="3" fillId="2" borderId="29" xfId="0" applyNumberFormat="1" applyFont="1" applyFill="1" applyBorder="1" applyAlignment="1">
      <alignment horizontal="right"/>
    </xf>
    <xf numFmtId="0" fontId="3" fillId="4" borderId="44" xfId="0" applyFont="1" applyFill="1" applyBorder="1"/>
    <xf numFmtId="164" fontId="3" fillId="4" borderId="46" xfId="0" applyNumberFormat="1" applyFont="1" applyFill="1" applyBorder="1" applyAlignment="1">
      <alignment horizontal="right"/>
    </xf>
    <xf numFmtId="164" fontId="3" fillId="4" borderId="24" xfId="0" applyNumberFormat="1" applyFont="1" applyFill="1" applyBorder="1" applyAlignment="1">
      <alignment horizontal="right"/>
    </xf>
    <xf numFmtId="164" fontId="3" fillId="4" borderId="41" xfId="0" applyNumberFormat="1" applyFont="1" applyFill="1" applyBorder="1" applyAlignment="1">
      <alignment horizontal="right"/>
    </xf>
    <xf numFmtId="164" fontId="3" fillId="4" borderId="37" xfId="0" applyNumberFormat="1" applyFont="1" applyFill="1" applyBorder="1" applyAlignment="1">
      <alignment horizontal="right"/>
    </xf>
    <xf numFmtId="0" fontId="3" fillId="2" borderId="21" xfId="0" applyFont="1" applyFill="1" applyBorder="1" applyAlignment="1">
      <alignment horizontal="right"/>
    </xf>
    <xf numFmtId="164" fontId="3" fillId="0" borderId="18" xfId="0" applyNumberFormat="1" applyFont="1" applyBorder="1" applyAlignment="1">
      <alignment horizontal="right"/>
    </xf>
    <xf numFmtId="0" fontId="2" fillId="11" borderId="0" xfId="0" applyFont="1" applyFill="1"/>
    <xf numFmtId="165" fontId="0" fillId="0" borderId="18" xfId="1" applyNumberFormat="1" applyFont="1" applyBorder="1" applyAlignment="1">
      <alignment horizontal="right"/>
    </xf>
    <xf numFmtId="165" fontId="0" fillId="10" borderId="18" xfId="1" applyNumberFormat="1" applyFont="1" applyFill="1" applyBorder="1" applyAlignment="1">
      <alignment horizontal="right"/>
    </xf>
    <xf numFmtId="0" fontId="16" fillId="8" borderId="26" xfId="0" applyFont="1" applyFill="1" applyBorder="1" applyAlignment="1">
      <alignment horizontal="left"/>
    </xf>
    <xf numFmtId="10" fontId="0" fillId="8" borderId="32" xfId="1" applyNumberFormat="1" applyFont="1" applyFill="1" applyBorder="1" applyAlignment="1">
      <alignment horizontal="right"/>
    </xf>
    <xf numFmtId="2" fontId="0" fillId="8" borderId="33" xfId="1" applyNumberFormat="1" applyFont="1" applyFill="1" applyBorder="1" applyAlignment="1">
      <alignment horizontal="right"/>
    </xf>
    <xf numFmtId="0" fontId="0" fillId="8" borderId="32" xfId="0" applyFill="1" applyBorder="1" applyAlignment="1">
      <alignment horizontal="right"/>
    </xf>
    <xf numFmtId="0" fontId="3" fillId="2" borderId="32" xfId="0" applyFont="1" applyFill="1" applyBorder="1" applyAlignment="1">
      <alignment horizontal="right"/>
    </xf>
    <xf numFmtId="9" fontId="0" fillId="0" borderId="18" xfId="1" applyFont="1" applyBorder="1"/>
    <xf numFmtId="9" fontId="0" fillId="0" borderId="35" xfId="1" applyFont="1" applyBorder="1"/>
    <xf numFmtId="0" fontId="18" fillId="12" borderId="0" xfId="0" applyFont="1" applyFill="1" applyAlignment="1">
      <alignment horizontal="left" wrapText="1"/>
    </xf>
    <xf numFmtId="0" fontId="19" fillId="0" borderId="0" xfId="0" applyFont="1"/>
    <xf numFmtId="0" fontId="3" fillId="2" borderId="20" xfId="0" applyFont="1" applyFill="1" applyBorder="1" applyAlignment="1">
      <alignment horizontal="right"/>
    </xf>
    <xf numFmtId="164" fontId="1" fillId="0" borderId="52" xfId="0" applyNumberFormat="1" applyFont="1" applyBorder="1" applyAlignment="1">
      <alignment horizontal="right"/>
    </xf>
    <xf numFmtId="164" fontId="3" fillId="8" borderId="36" xfId="0" applyNumberFormat="1" applyFont="1" applyFill="1" applyBorder="1"/>
    <xf numFmtId="164" fontId="1" fillId="8" borderId="39" xfId="0" applyNumberFormat="1" applyFont="1" applyFill="1" applyBorder="1" applyAlignment="1">
      <alignment horizontal="right"/>
    </xf>
    <xf numFmtId="0" fontId="3" fillId="13" borderId="49" xfId="0" applyFont="1" applyFill="1" applyBorder="1" applyAlignment="1">
      <alignment horizontal="center"/>
    </xf>
    <xf numFmtId="0" fontId="3" fillId="13" borderId="18" xfId="0" applyFont="1" applyFill="1" applyBorder="1" applyAlignment="1">
      <alignment horizontal="center"/>
    </xf>
    <xf numFmtId="0" fontId="3" fillId="13" borderId="35" xfId="0" applyFont="1" applyFill="1" applyBorder="1" applyAlignment="1">
      <alignment horizontal="center"/>
    </xf>
    <xf numFmtId="0" fontId="3" fillId="6" borderId="18" xfId="0" applyFont="1" applyFill="1" applyBorder="1" applyAlignment="1">
      <alignment horizontal="center"/>
    </xf>
    <xf numFmtId="0" fontId="1" fillId="0" borderId="18"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1" fontId="1" fillId="6" borderId="13" xfId="0" applyNumberFormat="1" applyFont="1" applyFill="1" applyBorder="1" applyAlignment="1">
      <alignment horizontal="right"/>
    </xf>
    <xf numFmtId="1" fontId="1" fillId="6" borderId="3" xfId="0" applyNumberFormat="1" applyFont="1" applyFill="1" applyBorder="1" applyAlignment="1">
      <alignment horizontal="right"/>
    </xf>
    <xf numFmtId="1" fontId="1" fillId="6" borderId="4" xfId="0" applyNumberFormat="1" applyFont="1" applyFill="1" applyBorder="1" applyAlignment="1">
      <alignment horizontal="right"/>
    </xf>
    <xf numFmtId="164" fontId="1" fillId="0" borderId="49" xfId="0" applyNumberFormat="1" applyFont="1" applyBorder="1" applyAlignment="1">
      <alignment horizontal="right"/>
    </xf>
    <xf numFmtId="164" fontId="3" fillId="4" borderId="50" xfId="0" applyNumberFormat="1" applyFont="1" applyFill="1" applyBorder="1" applyAlignment="1">
      <alignment horizontal="right"/>
    </xf>
    <xf numFmtId="164" fontId="3" fillId="2" borderId="51" xfId="0" applyNumberFormat="1" applyFont="1" applyFill="1" applyBorder="1" applyAlignment="1">
      <alignment horizontal="right"/>
    </xf>
    <xf numFmtId="164" fontId="1" fillId="0" borderId="53" xfId="0" applyNumberFormat="1" applyFont="1" applyBorder="1" applyAlignment="1">
      <alignment horizontal="right"/>
    </xf>
    <xf numFmtId="164" fontId="1" fillId="0" borderId="54" xfId="0" applyNumberFormat="1" applyFont="1" applyBorder="1" applyAlignment="1">
      <alignment horizontal="right"/>
    </xf>
    <xf numFmtId="164" fontId="1" fillId="8" borderId="55" xfId="0" applyNumberFormat="1" applyFont="1" applyFill="1" applyBorder="1" applyAlignment="1">
      <alignment horizontal="right"/>
    </xf>
    <xf numFmtId="0" fontId="3" fillId="6" borderId="34" xfId="0" applyFont="1" applyFill="1" applyBorder="1" applyAlignment="1">
      <alignment horizontal="center"/>
    </xf>
    <xf numFmtId="0" fontId="3" fillId="6" borderId="35" xfId="0" applyFont="1" applyFill="1" applyBorder="1" applyAlignment="1">
      <alignment horizontal="center"/>
    </xf>
    <xf numFmtId="0" fontId="13" fillId="0" borderId="0" xfId="0" applyFont="1" applyAlignment="1">
      <alignment horizontal="left" vertical="top" wrapText="1"/>
    </xf>
    <xf numFmtId="0" fontId="19" fillId="5" borderId="31" xfId="0" applyFont="1" applyFill="1" applyBorder="1" applyAlignment="1">
      <alignment horizontal="center"/>
    </xf>
    <xf numFmtId="0" fontId="19" fillId="5" borderId="32" xfId="0" applyFont="1" applyFill="1" applyBorder="1" applyAlignment="1">
      <alignment horizontal="center"/>
    </xf>
    <xf numFmtId="0" fontId="19" fillId="14" borderId="32" xfId="0" applyFont="1" applyFill="1" applyBorder="1" applyAlignment="1">
      <alignment horizontal="center"/>
    </xf>
    <xf numFmtId="0" fontId="19" fillId="14" borderId="33" xfId="0" applyFont="1" applyFill="1" applyBorder="1" applyAlignment="1">
      <alignment horizontal="center"/>
    </xf>
    <xf numFmtId="164" fontId="1" fillId="15" borderId="13" xfId="0" applyNumberFormat="1" applyFont="1" applyFill="1" applyBorder="1" applyAlignment="1">
      <alignment horizontal="right"/>
    </xf>
    <xf numFmtId="164" fontId="1" fillId="15" borderId="3" xfId="0" applyNumberFormat="1" applyFont="1" applyFill="1" applyBorder="1" applyAlignment="1">
      <alignment horizontal="right"/>
    </xf>
    <xf numFmtId="164" fontId="1" fillId="15" borderId="4" xfId="0" applyNumberFormat="1" applyFont="1" applyFill="1" applyBorder="1" applyAlignment="1">
      <alignment horizontal="right"/>
    </xf>
    <xf numFmtId="164" fontId="1" fillId="15" borderId="2" xfId="0" applyNumberFormat="1" applyFont="1" applyFill="1" applyBorder="1" applyAlignment="1">
      <alignment horizontal="right"/>
    </xf>
    <xf numFmtId="164" fontId="1" fillId="15" borderId="17" xfId="0" applyNumberFormat="1" applyFont="1" applyFill="1" applyBorder="1" applyAlignment="1">
      <alignment horizontal="right"/>
    </xf>
    <xf numFmtId="164" fontId="1" fillId="15" borderId="6" xfId="0" applyNumberFormat="1" applyFont="1" applyFill="1" applyBorder="1" applyAlignment="1">
      <alignment horizontal="right"/>
    </xf>
    <xf numFmtId="164" fontId="1" fillId="15" borderId="7" xfId="0" applyNumberFormat="1" applyFont="1" applyFill="1" applyBorder="1" applyAlignment="1">
      <alignment horizontal="right"/>
    </xf>
    <xf numFmtId="164" fontId="1" fillId="15" borderId="5" xfId="0" applyNumberFormat="1" applyFont="1" applyFill="1" applyBorder="1" applyAlignment="1">
      <alignment horizontal="right"/>
    </xf>
    <xf numFmtId="0" fontId="3" fillId="2" borderId="56" xfId="0" applyFont="1" applyFill="1" applyBorder="1"/>
    <xf numFmtId="0" fontId="1" fillId="2" borderId="57" xfId="0" applyFont="1" applyFill="1" applyBorder="1"/>
    <xf numFmtId="0" fontId="1" fillId="2" borderId="45" xfId="0" applyFont="1" applyFill="1" applyBorder="1"/>
    <xf numFmtId="0" fontId="1" fillId="2" borderId="22" xfId="0" applyFont="1" applyFill="1" applyBorder="1"/>
    <xf numFmtId="0" fontId="1" fillId="0" borderId="22" xfId="0" applyFont="1" applyBorder="1"/>
    <xf numFmtId="1" fontId="0" fillId="0" borderId="0" xfId="0" applyNumberFormat="1"/>
    <xf numFmtId="0" fontId="8" fillId="0" borderId="28" xfId="0" applyFont="1" applyBorder="1"/>
    <xf numFmtId="0" fontId="0" fillId="0" borderId="30" xfId="0" applyBorder="1"/>
    <xf numFmtId="0" fontId="17" fillId="18" borderId="0" xfId="0" applyFont="1" applyFill="1"/>
    <xf numFmtId="0" fontId="21" fillId="0" borderId="0" xfId="0" applyFont="1"/>
    <xf numFmtId="0" fontId="27" fillId="0" borderId="0" xfId="0" applyFont="1" applyAlignment="1">
      <alignment horizontal="left" indent="1"/>
    </xf>
    <xf numFmtId="0" fontId="3" fillId="0" borderId="0" xfId="0" applyFont="1" applyAlignment="1">
      <alignment horizontal="left" indent="7"/>
    </xf>
    <xf numFmtId="164" fontId="3" fillId="0" borderId="49" xfId="0" applyNumberFormat="1" applyFont="1" applyBorder="1" applyAlignment="1">
      <alignment horizontal="right"/>
    </xf>
    <xf numFmtId="164" fontId="3" fillId="0" borderId="37" xfId="0" applyNumberFormat="1" applyFont="1" applyBorder="1" applyAlignment="1">
      <alignment horizontal="right"/>
    </xf>
    <xf numFmtId="1" fontId="0" fillId="0" borderId="61" xfId="0" applyNumberFormat="1" applyBorder="1"/>
    <xf numFmtId="1" fontId="0" fillId="0" borderId="32" xfId="0" applyNumberFormat="1" applyBorder="1"/>
    <xf numFmtId="1" fontId="0" fillId="0" borderId="33" xfId="0" applyNumberFormat="1" applyBorder="1"/>
    <xf numFmtId="1" fontId="0" fillId="0" borderId="62" xfId="0" applyNumberFormat="1" applyBorder="1"/>
    <xf numFmtId="1" fontId="0" fillId="0" borderId="37" xfId="0" applyNumberFormat="1" applyBorder="1"/>
    <xf numFmtId="1" fontId="0" fillId="0" borderId="38" xfId="0" applyNumberFormat="1" applyBorder="1"/>
    <xf numFmtId="0" fontId="0" fillId="0" borderId="29" xfId="0" applyBorder="1"/>
    <xf numFmtId="0" fontId="8" fillId="0" borderId="60" xfId="0" applyFont="1" applyBorder="1"/>
    <xf numFmtId="0" fontId="0" fillId="0" borderId="63" xfId="0" applyBorder="1"/>
    <xf numFmtId="0" fontId="0" fillId="0" borderId="64" xfId="0" applyBorder="1"/>
    <xf numFmtId="0" fontId="8" fillId="0" borderId="66" xfId="0" applyFont="1" applyBorder="1"/>
    <xf numFmtId="0" fontId="0" fillId="0" borderId="67" xfId="0" applyBorder="1"/>
    <xf numFmtId="0" fontId="0" fillId="0" borderId="68" xfId="0" applyBorder="1"/>
    <xf numFmtId="0" fontId="27" fillId="0" borderId="0" xfId="0" applyFont="1" applyAlignment="1">
      <alignment horizontal="left" indent="2"/>
    </xf>
    <xf numFmtId="0" fontId="0" fillId="0" borderId="0" xfId="0" applyAlignment="1">
      <alignment horizontal="left" indent="2"/>
    </xf>
    <xf numFmtId="0" fontId="34" fillId="0" borderId="0" xfId="0" applyFont="1"/>
    <xf numFmtId="0" fontId="18" fillId="12" borderId="0" xfId="0" applyFont="1" applyFill="1" applyAlignment="1">
      <alignment horizontal="left" wrapText="1" indent="1"/>
    </xf>
    <xf numFmtId="0" fontId="33" fillId="0" borderId="0" xfId="0" applyFont="1"/>
    <xf numFmtId="0" fontId="1" fillId="2" borderId="60" xfId="0" applyFont="1" applyFill="1" applyBorder="1"/>
    <xf numFmtId="0" fontId="1" fillId="2" borderId="71" xfId="0" applyFont="1" applyFill="1" applyBorder="1" applyAlignment="1">
      <alignment horizontal="right"/>
    </xf>
    <xf numFmtId="0" fontId="1" fillId="2" borderId="72" xfId="0" applyFont="1" applyFill="1" applyBorder="1" applyAlignment="1">
      <alignment horizontal="right"/>
    </xf>
    <xf numFmtId="0" fontId="1" fillId="2" borderId="57" xfId="0" applyFont="1" applyFill="1" applyBorder="1" applyAlignment="1">
      <alignment horizontal="right"/>
    </xf>
    <xf numFmtId="0" fontId="3" fillId="2" borderId="61" xfId="0" applyFont="1" applyFill="1" applyBorder="1" applyAlignment="1">
      <alignment horizontal="center"/>
    </xf>
    <xf numFmtId="0" fontId="33" fillId="0" borderId="31" xfId="0" applyFont="1" applyBorder="1"/>
    <xf numFmtId="0" fontId="24" fillId="0" borderId="33" xfId="0" applyFont="1" applyBorder="1"/>
    <xf numFmtId="0" fontId="33" fillId="0" borderId="34" xfId="0" applyFont="1" applyBorder="1"/>
    <xf numFmtId="0" fontId="33" fillId="0" borderId="36" xfId="0" applyFont="1" applyBorder="1"/>
    <xf numFmtId="0" fontId="0" fillId="0" borderId="38" xfId="0" applyBorder="1"/>
    <xf numFmtId="0" fontId="35" fillId="0" borderId="35" xfId="0" applyFont="1" applyBorder="1"/>
    <xf numFmtId="0" fontId="36" fillId="0" borderId="0" xfId="0" applyFont="1"/>
    <xf numFmtId="1" fontId="37" fillId="0" borderId="0" xfId="0" applyNumberFormat="1" applyFont="1"/>
    <xf numFmtId="0" fontId="30" fillId="0" borderId="0" xfId="0" applyFont="1" applyAlignment="1">
      <alignment horizontal="left" indent="2"/>
    </xf>
    <xf numFmtId="0" fontId="31" fillId="0" borderId="0" xfId="0" applyFont="1" applyAlignment="1">
      <alignment horizontal="left" indent="6"/>
    </xf>
    <xf numFmtId="0" fontId="31" fillId="0" borderId="0" xfId="0" applyFont="1" applyAlignment="1">
      <alignment horizontal="left" indent="7"/>
    </xf>
    <xf numFmtId="0" fontId="40" fillId="11" borderId="0" xfId="0" applyFont="1" applyFill="1"/>
    <xf numFmtId="0" fontId="0" fillId="0" borderId="0" xfId="0" applyAlignment="1">
      <alignment horizontal="left"/>
    </xf>
    <xf numFmtId="9" fontId="0" fillId="0" borderId="0" xfId="1" applyFont="1" applyBorder="1"/>
    <xf numFmtId="165" fontId="1" fillId="0" borderId="18" xfId="1" applyNumberFormat="1" applyFont="1" applyBorder="1"/>
    <xf numFmtId="165" fontId="1" fillId="0" borderId="0" xfId="1" applyNumberFormat="1" applyFont="1" applyBorder="1"/>
    <xf numFmtId="0" fontId="20" fillId="14" borderId="0" xfId="0" applyFont="1" applyFill="1"/>
    <xf numFmtId="0" fontId="1" fillId="14" borderId="0" xfId="0" applyFont="1" applyFill="1"/>
    <xf numFmtId="0" fontId="41" fillId="0" borderId="0" xfId="0" applyFont="1"/>
    <xf numFmtId="0" fontId="32" fillId="0" borderId="0" xfId="0" applyFont="1"/>
    <xf numFmtId="0" fontId="43" fillId="0" borderId="0" xfId="0" applyFont="1"/>
    <xf numFmtId="0" fontId="45" fillId="0" borderId="0" xfId="0" applyFont="1"/>
    <xf numFmtId="9" fontId="1" fillId="0" borderId="32" xfId="0" applyNumberFormat="1" applyFont="1" applyBorder="1"/>
    <xf numFmtId="10" fontId="1" fillId="0" borderId="32" xfId="1" applyNumberFormat="1" applyFont="1" applyBorder="1"/>
    <xf numFmtId="0" fontId="8" fillId="9" borderId="0" xfId="0" applyFont="1" applyFill="1"/>
    <xf numFmtId="9" fontId="46" fillId="0" borderId="0" xfId="0" applyNumberFormat="1" applyFont="1"/>
    <xf numFmtId="0" fontId="1" fillId="0" borderId="73" xfId="0" applyFont="1" applyBorder="1"/>
    <xf numFmtId="164" fontId="1" fillId="0" borderId="19" xfId="0" applyNumberFormat="1" applyFont="1" applyBorder="1"/>
    <xf numFmtId="166" fontId="1" fillId="16" borderId="53" xfId="0" applyNumberFormat="1" applyFont="1" applyFill="1" applyBorder="1"/>
    <xf numFmtId="0" fontId="47" fillId="0" borderId="0" xfId="0" applyFont="1" applyAlignment="1">
      <alignment horizontal="left" wrapText="1"/>
    </xf>
    <xf numFmtId="0" fontId="42" fillId="0" borderId="20" xfId="0" applyFont="1" applyBorder="1"/>
    <xf numFmtId="1" fontId="0" fillId="0" borderId="20" xfId="0" applyNumberFormat="1" applyBorder="1"/>
    <xf numFmtId="1" fontId="0" fillId="0" borderId="21" xfId="0" applyNumberFormat="1" applyBorder="1"/>
    <xf numFmtId="9" fontId="3" fillId="6" borderId="0" xfId="0" applyNumberFormat="1" applyFont="1" applyFill="1"/>
    <xf numFmtId="1" fontId="1" fillId="0" borderId="20" xfId="0" applyNumberFormat="1" applyFont="1" applyBorder="1"/>
    <xf numFmtId="1" fontId="1" fillId="0" borderId="21" xfId="0" applyNumberFormat="1" applyFont="1" applyBorder="1"/>
    <xf numFmtId="1" fontId="1" fillId="0" borderId="29" xfId="0" applyNumberFormat="1" applyFont="1" applyBorder="1"/>
    <xf numFmtId="1" fontId="1" fillId="0" borderId="30" xfId="0" applyNumberFormat="1" applyFont="1" applyBorder="1"/>
    <xf numFmtId="164" fontId="1" fillId="5" borderId="0" xfId="0" applyNumberFormat="1" applyFont="1" applyFill="1"/>
    <xf numFmtId="164" fontId="3" fillId="5" borderId="37" xfId="0" applyNumberFormat="1" applyFont="1" applyFill="1" applyBorder="1" applyAlignment="1">
      <alignment horizontal="right"/>
    </xf>
    <xf numFmtId="0" fontId="50" fillId="5" borderId="0" xfId="0" applyFont="1" applyFill="1"/>
    <xf numFmtId="0" fontId="18" fillId="12" borderId="0" xfId="0" applyFont="1" applyFill="1" applyAlignment="1">
      <alignment horizontal="left"/>
    </xf>
    <xf numFmtId="165" fontId="0" fillId="0" borderId="0" xfId="1" applyNumberFormat="1" applyFont="1" applyFill="1" applyBorder="1" applyAlignment="1">
      <alignment horizontal="right"/>
    </xf>
    <xf numFmtId="0" fontId="8" fillId="0" borderId="34" xfId="0" applyFont="1" applyBorder="1" applyAlignment="1">
      <alignment horizontal="left"/>
    </xf>
    <xf numFmtId="0" fontId="31" fillId="7" borderId="0" xfId="0" applyFont="1" applyFill="1" applyAlignment="1">
      <alignment horizontal="left" indent="9"/>
    </xf>
    <xf numFmtId="0" fontId="51" fillId="7" borderId="0" xfId="0" applyFont="1" applyFill="1" applyAlignment="1">
      <alignment horizontal="left" indent="9"/>
    </xf>
    <xf numFmtId="0" fontId="51" fillId="0" borderId="0" xfId="0" applyFont="1" applyAlignment="1">
      <alignment horizontal="left" indent="8"/>
    </xf>
    <xf numFmtId="0" fontId="52" fillId="7" borderId="0" xfId="0" applyFont="1" applyFill="1" applyAlignment="1">
      <alignment horizontal="center"/>
    </xf>
    <xf numFmtId="0" fontId="52" fillId="7" borderId="74" xfId="0" applyFont="1" applyFill="1" applyBorder="1" applyAlignment="1">
      <alignment horizontal="center"/>
    </xf>
    <xf numFmtId="0" fontId="1" fillId="2" borderId="31" xfId="0" applyFont="1" applyFill="1" applyBorder="1" applyAlignment="1">
      <alignment horizontal="right"/>
    </xf>
    <xf numFmtId="164" fontId="3" fillId="4" borderId="32" xfId="0" applyNumberFormat="1" applyFont="1" applyFill="1" applyBorder="1" applyAlignment="1">
      <alignment horizontal="right"/>
    </xf>
    <xf numFmtId="0" fontId="1" fillId="2" borderId="34" xfId="0" applyFont="1" applyFill="1" applyBorder="1" applyAlignment="1">
      <alignment horizontal="right"/>
    </xf>
    <xf numFmtId="10" fontId="1" fillId="0" borderId="35" xfId="1" applyNumberFormat="1" applyFont="1" applyBorder="1"/>
    <xf numFmtId="0" fontId="1" fillId="2" borderId="36" xfId="0" applyFont="1" applyFill="1" applyBorder="1" applyAlignment="1">
      <alignment horizontal="right"/>
    </xf>
    <xf numFmtId="10" fontId="1" fillId="0" borderId="38" xfId="1" applyNumberFormat="1" applyFont="1" applyBorder="1"/>
    <xf numFmtId="0" fontId="1" fillId="8" borderId="31" xfId="0" applyFont="1" applyFill="1" applyBorder="1"/>
    <xf numFmtId="0" fontId="53" fillId="0" borderId="0" xfId="0" applyFont="1"/>
    <xf numFmtId="0" fontId="54" fillId="0" borderId="0" xfId="0" applyFont="1"/>
    <xf numFmtId="0" fontId="3" fillId="19" borderId="43" xfId="0" applyFont="1" applyFill="1" applyBorder="1"/>
    <xf numFmtId="165" fontId="3" fillId="19" borderId="45" xfId="1" applyNumberFormat="1" applyFont="1" applyFill="1" applyBorder="1" applyAlignment="1">
      <alignment horizontal="right"/>
    </xf>
    <xf numFmtId="165" fontId="3" fillId="19" borderId="27" xfId="1" applyNumberFormat="1" applyFont="1" applyFill="1" applyBorder="1" applyAlignment="1">
      <alignment horizontal="right"/>
    </xf>
    <xf numFmtId="1" fontId="1" fillId="0" borderId="34" xfId="1" applyNumberFormat="1" applyFont="1" applyBorder="1"/>
    <xf numFmtId="164" fontId="3" fillId="16" borderId="34" xfId="0" applyNumberFormat="1" applyFont="1" applyFill="1" applyBorder="1"/>
    <xf numFmtId="9" fontId="0" fillId="0" borderId="0" xfId="1" applyFont="1"/>
    <xf numFmtId="10" fontId="3" fillId="19" borderId="27" xfId="1" applyNumberFormat="1" applyFont="1" applyFill="1" applyBorder="1" applyAlignment="1">
      <alignment horizontal="right"/>
    </xf>
    <xf numFmtId="164" fontId="1" fillId="0" borderId="65" xfId="0" applyNumberFormat="1" applyFont="1" applyBorder="1"/>
    <xf numFmtId="1" fontId="1" fillId="0" borderId="65" xfId="1" applyNumberFormat="1" applyFont="1" applyBorder="1"/>
    <xf numFmtId="164" fontId="3" fillId="3" borderId="75" xfId="0" applyNumberFormat="1" applyFont="1" applyFill="1" applyBorder="1" applyAlignment="1">
      <alignment horizontal="right"/>
    </xf>
    <xf numFmtId="164" fontId="3" fillId="16" borderId="65" xfId="0" applyNumberFormat="1" applyFont="1" applyFill="1" applyBorder="1"/>
    <xf numFmtId="164" fontId="3" fillId="8" borderId="76" xfId="0" applyNumberFormat="1" applyFont="1" applyFill="1" applyBorder="1"/>
    <xf numFmtId="0" fontId="3" fillId="9" borderId="0" xfId="0" applyFont="1" applyFill="1" applyAlignment="1">
      <alignment horizontal="center" wrapText="1"/>
    </xf>
    <xf numFmtId="0" fontId="18" fillId="12" borderId="0" xfId="0" applyFont="1" applyFill="1" applyAlignment="1">
      <alignment horizontal="center" wrapText="1"/>
    </xf>
    <xf numFmtId="0" fontId="3" fillId="2" borderId="26" xfId="0" applyFont="1" applyFill="1" applyBorder="1" applyAlignment="1">
      <alignment horizontal="center"/>
    </xf>
    <xf numFmtId="0" fontId="4" fillId="0" borderId="20" xfId="0" applyFont="1" applyBorder="1"/>
    <xf numFmtId="0" fontId="47" fillId="0" borderId="20" xfId="0" applyFont="1" applyBorder="1" applyAlignment="1">
      <alignment horizontal="left" wrapText="1"/>
    </xf>
    <xf numFmtId="0" fontId="43" fillId="0" borderId="0" xfId="0" applyFont="1" applyAlignment="1">
      <alignment horizontal="left" wrapText="1"/>
    </xf>
    <xf numFmtId="0" fontId="47" fillId="0" borderId="0" xfId="0" applyFont="1" applyAlignment="1">
      <alignment horizontal="left" wrapText="1"/>
    </xf>
    <xf numFmtId="0" fontId="3" fillId="2" borderId="20" xfId="0" applyFont="1" applyFill="1" applyBorder="1" applyAlignment="1">
      <alignment horizontal="center"/>
    </xf>
    <xf numFmtId="0" fontId="29" fillId="0" borderId="0" xfId="0" applyFont="1" applyAlignment="1">
      <alignment horizontal="center" vertical="top" wrapText="1"/>
    </xf>
    <xf numFmtId="0" fontId="18" fillId="12" borderId="0" xfId="0" applyFont="1" applyFill="1" applyAlignment="1">
      <alignment horizontal="left" wrapText="1"/>
    </xf>
    <xf numFmtId="0" fontId="3" fillId="17" borderId="11" xfId="0" applyFont="1" applyFill="1" applyBorder="1" applyAlignment="1">
      <alignment horizontal="center"/>
    </xf>
    <xf numFmtId="0" fontId="4" fillId="6" borderId="11" xfId="0" applyFont="1" applyFill="1" applyBorder="1"/>
    <xf numFmtId="0" fontId="4" fillId="6" borderId="12" xfId="0" applyFont="1" applyFill="1" applyBorder="1"/>
    <xf numFmtId="0" fontId="3" fillId="2" borderId="18" xfId="0" applyFont="1" applyFill="1" applyBorder="1" applyAlignment="1">
      <alignment horizontal="center"/>
    </xf>
    <xf numFmtId="0" fontId="4" fillId="0" borderId="18" xfId="0" applyFont="1" applyBorder="1"/>
    <xf numFmtId="0" fontId="3" fillId="17" borderId="10" xfId="0" applyFont="1" applyFill="1" applyBorder="1" applyAlignment="1">
      <alignment horizontal="center"/>
    </xf>
    <xf numFmtId="0" fontId="3" fillId="17" borderId="12" xfId="0" applyFont="1" applyFill="1" applyBorder="1" applyAlignment="1">
      <alignment horizontal="center"/>
    </xf>
    <xf numFmtId="0" fontId="49" fillId="6" borderId="26" xfId="0" applyFont="1" applyFill="1" applyBorder="1" applyAlignment="1">
      <alignment horizontal="left" wrapText="1"/>
    </xf>
    <xf numFmtId="0" fontId="49" fillId="6" borderId="28" xfId="0" applyFont="1" applyFill="1" applyBorder="1" applyAlignment="1">
      <alignment horizontal="left" wrapText="1"/>
    </xf>
    <xf numFmtId="0" fontId="3" fillId="15" borderId="43" xfId="0" applyFont="1" applyFill="1" applyBorder="1"/>
    <xf numFmtId="0" fontId="21" fillId="5" borderId="23" xfId="0" applyFont="1" applyFill="1" applyBorder="1"/>
    <xf numFmtId="0" fontId="3" fillId="15" borderId="44" xfId="0" applyFont="1" applyFill="1" applyBorder="1"/>
    <xf numFmtId="0" fontId="21" fillId="5" borderId="25" xfId="0" applyFont="1" applyFill="1" applyBorder="1"/>
    <xf numFmtId="0" fontId="3" fillId="15" borderId="16" xfId="0" applyFont="1" applyFill="1" applyBorder="1"/>
    <xf numFmtId="0" fontId="3" fillId="15" borderId="58" xfId="0" applyFont="1" applyFill="1" applyBorder="1"/>
    <xf numFmtId="0" fontId="3" fillId="15" borderId="15" xfId="0" applyFont="1" applyFill="1" applyBorder="1"/>
    <xf numFmtId="0" fontId="3" fillId="15" borderId="59" xfId="0" applyFont="1" applyFill="1" applyBorder="1"/>
    <xf numFmtId="0" fontId="23" fillId="9" borderId="36" xfId="0" applyFont="1" applyFill="1" applyBorder="1" applyAlignment="1">
      <alignment horizontal="left"/>
    </xf>
    <xf numFmtId="0" fontId="23" fillId="9" borderId="37" xfId="0" applyFont="1" applyFill="1" applyBorder="1" applyAlignment="1">
      <alignment horizontal="left"/>
    </xf>
    <xf numFmtId="0" fontId="22" fillId="9" borderId="69" xfId="0" applyFont="1" applyFill="1" applyBorder="1" applyAlignment="1">
      <alignment horizontal="left"/>
    </xf>
    <xf numFmtId="0" fontId="22" fillId="9" borderId="70" xfId="0" applyFont="1" applyFill="1" applyBorder="1" applyAlignment="1">
      <alignment horizontal="left"/>
    </xf>
    <xf numFmtId="0" fontId="3" fillId="4" borderId="15" xfId="0" applyFont="1" applyFill="1" applyBorder="1"/>
    <xf numFmtId="0" fontId="4" fillId="0" borderId="2" xfId="0" applyFont="1" applyBorder="1"/>
    <xf numFmtId="0" fontId="3" fillId="4" borderId="16" xfId="0" applyFont="1" applyFill="1" applyBorder="1"/>
    <xf numFmtId="0" fontId="4" fillId="0" borderId="5" xfId="0" applyFont="1" applyBorder="1"/>
    <xf numFmtId="0" fontId="3" fillId="2" borderId="10" xfId="0" applyFont="1" applyFill="1" applyBorder="1" applyAlignment="1">
      <alignment horizontal="center"/>
    </xf>
    <xf numFmtId="0" fontId="4" fillId="0" borderId="11" xfId="0" applyFont="1" applyBorder="1"/>
    <xf numFmtId="0" fontId="4" fillId="0" borderId="12" xfId="0" applyFont="1" applyBorder="1"/>
    <xf numFmtId="0" fontId="3" fillId="2" borderId="11"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F3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New Cash Bal. as per New CF Statement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9.8796443220262861E-2"/>
          <c:y val="0.20674603174603173"/>
          <c:w val="0.55519595221699947"/>
          <c:h val="0.70603174603174601"/>
        </c:manualLayout>
      </c:layout>
      <c:lineChart>
        <c:grouping val="stacked"/>
        <c:varyColors val="0"/>
        <c:ser>
          <c:idx val="0"/>
          <c:order val="0"/>
          <c:tx>
            <c:v>Cash Balance as per new CF statement</c:v>
          </c:tx>
          <c:spPr>
            <a:ln w="22225" cap="rnd">
              <a:solidFill>
                <a:schemeClr val="accent1"/>
              </a:solidFill>
            </a:ln>
            <a:effectLst>
              <a:glow rad="139700">
                <a:schemeClr val="accent1">
                  <a:satMod val="175000"/>
                  <a:alpha val="14000"/>
                </a:schemeClr>
              </a:glow>
            </a:effectLst>
          </c:spPr>
          <c:marker>
            <c:symbol val="none"/>
          </c:marker>
          <c:val>
            <c:numRef>
              <c:f>'Cash Flow Plan (to be populated'!$C$87:$N$87</c:f>
              <c:numCache>
                <c:formatCode>"$"#,##0</c:formatCode>
                <c:ptCount val="12"/>
                <c:pt idx="0">
                  <c:v>1657.965159020001</c:v>
                </c:pt>
                <c:pt idx="1">
                  <c:v>2903.6877071800009</c:v>
                </c:pt>
                <c:pt idx="2">
                  <c:v>3548.77429424</c:v>
                </c:pt>
                <c:pt idx="3">
                  <c:v>4310.5467087200013</c:v>
                </c:pt>
                <c:pt idx="4">
                  <c:v>5094.8459370599994</c:v>
                </c:pt>
                <c:pt idx="5">
                  <c:v>7314.6761417000016</c:v>
                </c:pt>
                <c:pt idx="6">
                  <c:v>8472.9006627400013</c:v>
                </c:pt>
                <c:pt idx="7">
                  <c:v>8963.6178047800004</c:v>
                </c:pt>
                <c:pt idx="8">
                  <c:v>9446.8551007800015</c:v>
                </c:pt>
                <c:pt idx="9">
                  <c:v>9895.5522631000003</c:v>
                </c:pt>
                <c:pt idx="10">
                  <c:v>10477.245273120001</c:v>
                </c:pt>
                <c:pt idx="11">
                  <c:v>11001.31773828</c:v>
                </c:pt>
              </c:numCache>
            </c:numRef>
          </c:val>
          <c:smooth val="0"/>
          <c:extLst>
            <c:ext xmlns:c15="http://schemas.microsoft.com/office/drawing/2012/chart" uri="{02D57815-91ED-43cb-92C2-25804820EDAC}">
              <c15:filteredCategoryTitle>
                <c15:cat>
                  <c:strRef>
                    <c:extLst>
                      <c:ext uri="{02D57815-91ED-43cb-92C2-25804820EDAC}">
                        <c15:formulaRef>
                          <c15:sqref>'Cash Flow Plan (to be populated'!$C$74:$N$74</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15:cat>
              </c15:filteredCategoryTitle>
            </c:ext>
            <c:ext xmlns:c16="http://schemas.microsoft.com/office/drawing/2014/chart" uri="{C3380CC4-5D6E-409C-BE32-E72D297353CC}">
              <c16:uniqueId val="{00000000-B7DA-4BC8-9B24-AF4761C4D1B6}"/>
            </c:ext>
          </c:extLst>
        </c:ser>
        <c:ser>
          <c:idx val="1"/>
          <c:order val="1"/>
          <c:tx>
            <c:v>Cash Balance as per old CF statement</c:v>
          </c:tx>
          <c:spPr>
            <a:ln w="22225" cap="rnd">
              <a:solidFill>
                <a:schemeClr val="accent2"/>
              </a:solidFill>
            </a:ln>
            <a:effectLst>
              <a:glow rad="139700">
                <a:schemeClr val="accent2">
                  <a:satMod val="175000"/>
                  <a:alpha val="14000"/>
                </a:schemeClr>
              </a:glow>
            </a:effectLst>
          </c:spPr>
          <c:marker>
            <c:symbol val="none"/>
          </c:marker>
          <c:val>
            <c:numRef>
              <c:f>'Cash Flow Plan (to be populated'!$C$19:$N$19</c:f>
              <c:numCache>
                <c:formatCode>"$"#,##0</c:formatCode>
                <c:ptCount val="12"/>
                <c:pt idx="0">
                  <c:v>26724.248409799999</c:v>
                </c:pt>
                <c:pt idx="1">
                  <c:v>25372.122928199999</c:v>
                </c:pt>
                <c:pt idx="2">
                  <c:v>23865.557057599999</c:v>
                </c:pt>
                <c:pt idx="3">
                  <c:v>21274.232912799998</c:v>
                </c:pt>
                <c:pt idx="4">
                  <c:v>19525.240629399999</c:v>
                </c:pt>
                <c:pt idx="5">
                  <c:v>18112.538582999998</c:v>
                </c:pt>
                <c:pt idx="6">
                  <c:v>14393.593372599997</c:v>
                </c:pt>
                <c:pt idx="7">
                  <c:v>12425.221952199996</c:v>
                </c:pt>
                <c:pt idx="8">
                  <c:v>10736.948992199996</c:v>
                </c:pt>
                <c:pt idx="9">
                  <c:v>7395.3773689999962</c:v>
                </c:pt>
                <c:pt idx="10">
                  <c:v>4872.0472687999954</c:v>
                </c:pt>
                <c:pt idx="11">
                  <c:v>3714.8226171999959</c:v>
                </c:pt>
              </c:numCache>
            </c:numRef>
          </c:val>
          <c:smooth val="0"/>
          <c:extLst>
            <c:ext xmlns:c16="http://schemas.microsoft.com/office/drawing/2014/chart" uri="{C3380CC4-5D6E-409C-BE32-E72D297353CC}">
              <c16:uniqueId val="{00000002-B7DA-4BC8-9B24-AF4761C4D1B6}"/>
            </c:ext>
          </c:extLst>
        </c:ser>
        <c:dLbls>
          <c:showLegendKey val="0"/>
          <c:showVal val="0"/>
          <c:showCatName val="0"/>
          <c:showSerName val="0"/>
          <c:showPercent val="0"/>
          <c:showBubbleSize val="0"/>
        </c:dLbls>
        <c:smooth val="0"/>
        <c:axId val="438586751"/>
        <c:axId val="477833615"/>
      </c:lineChart>
      <c:catAx>
        <c:axId val="438586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7833615"/>
        <c:crosses val="autoZero"/>
        <c:auto val="1"/>
        <c:lblAlgn val="ctr"/>
        <c:lblOffset val="100"/>
        <c:noMultiLvlLbl val="0"/>
      </c:catAx>
      <c:valAx>
        <c:axId val="4778336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858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100"/>
              <a:t>ARR / Sales % growth rate</a:t>
            </a:r>
          </a:p>
        </c:rich>
      </c:tx>
      <c:layout>
        <c:manualLayout>
          <c:xMode val="edge"/>
          <c:yMode val="edge"/>
          <c:x val="0.10758647798742138"/>
          <c:y val="3.731343283582089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0.12991732283464566"/>
          <c:y val="0.22450248756218905"/>
          <c:w val="0.77406588916951424"/>
          <c:h val="0.63880597014925378"/>
        </c:manualLayout>
      </c:layout>
      <c:lineChart>
        <c:grouping val="standard"/>
        <c:varyColors val="0"/>
        <c:ser>
          <c:idx val="0"/>
          <c:order val="0"/>
          <c:tx>
            <c:strRef>
              <c:f>'Revenue Actuals &amp; Plan'!$P$25</c:f>
              <c:strCache>
                <c:ptCount val="1"/>
                <c:pt idx="0">
                  <c:v>-</c:v>
                </c:pt>
              </c:strCache>
            </c:strRef>
          </c:tx>
          <c:spPr>
            <a:ln w="34925" cap="rnd">
              <a:solidFill>
                <a:schemeClr val="lt1"/>
              </a:solidFill>
              <a:round/>
            </a:ln>
            <a:effectLst>
              <a:outerShdw dist="25400" dir="2700000" algn="tl" rotWithShape="0">
                <a:schemeClr val="accent1"/>
              </a:outerShdw>
            </a:effectLst>
          </c:spPr>
          <c:marker>
            <c:symbol val="none"/>
          </c:marker>
          <c:val>
            <c:numRef>
              <c:f>'Revenue Actuals &amp; Plan'!$Q$25:$AA$25</c:f>
              <c:numCache>
                <c:formatCode>0.00%</c:formatCode>
                <c:ptCount val="11"/>
                <c:pt idx="0">
                  <c:v>1.9375124648332465E-2</c:v>
                </c:pt>
                <c:pt idx="1">
                  <c:v>2.6853543910185573E-2</c:v>
                </c:pt>
                <c:pt idx="2">
                  <c:v>2.0386735852116145E-2</c:v>
                </c:pt>
                <c:pt idx="3">
                  <c:v>2.7670842123245443E-2</c:v>
                </c:pt>
                <c:pt idx="4">
                  <c:v>4.4020659208115376E-2</c:v>
                </c:pt>
                <c:pt idx="5">
                  <c:v>2.1872836137020846E-2</c:v>
                </c:pt>
                <c:pt idx="6">
                  <c:v>2.8615636595547445E-2</c:v>
                </c:pt>
                <c:pt idx="7">
                  <c:v>4.9234671410705699E-2</c:v>
                </c:pt>
                <c:pt idx="8">
                  <c:v>2.3905372329531493E-2</c:v>
                </c:pt>
                <c:pt idx="9">
                  <c:v>3.4961847580510241E-2</c:v>
                </c:pt>
                <c:pt idx="10">
                  <c:v>6.5255066962800701E-2</c:v>
                </c:pt>
              </c:numCache>
            </c:numRef>
          </c:val>
          <c:smooth val="0"/>
          <c:extLst>
            <c:ext xmlns:c16="http://schemas.microsoft.com/office/drawing/2014/chart" uri="{C3380CC4-5D6E-409C-BE32-E72D297353CC}">
              <c16:uniqueId val="{00000000-2A93-4BA8-B157-81170485464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3694927"/>
        <c:axId val="473697807"/>
      </c:lineChart>
      <c:catAx>
        <c:axId val="47369492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73697807"/>
        <c:crosses val="autoZero"/>
        <c:auto val="1"/>
        <c:lblAlgn val="ctr"/>
        <c:lblOffset val="100"/>
        <c:noMultiLvlLbl val="0"/>
      </c:catAx>
      <c:valAx>
        <c:axId val="4736978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47369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Churning Rate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724760967379078"/>
          <c:y val="0.20660897953126883"/>
          <c:w val="0.82513334270716165"/>
          <c:h val="0.66439290197420975"/>
        </c:manualLayout>
      </c:layout>
      <c:lineChart>
        <c:grouping val="standard"/>
        <c:varyColors val="0"/>
        <c:ser>
          <c:idx val="0"/>
          <c:order val="0"/>
          <c:tx>
            <c:v>Churning Rate</c:v>
          </c:tx>
          <c:spPr>
            <a:ln w="22225" cap="rnd">
              <a:solidFill>
                <a:schemeClr val="accent1"/>
              </a:solidFill>
            </a:ln>
            <a:effectLst>
              <a:glow rad="139700">
                <a:schemeClr val="accent1">
                  <a:satMod val="175000"/>
                  <a:alpha val="14000"/>
                </a:schemeClr>
              </a:glow>
            </a:effectLst>
          </c:spPr>
          <c:marker>
            <c:symbol val="none"/>
          </c:marker>
          <c:dLbls>
            <c:delete val="1"/>
          </c:dLbls>
          <c:cat>
            <c:strRef>
              <c:f>'Revenue Actuals &amp; Plan'!$AC$7:$AC$18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Actuals &amp; Plan'!$AE$7:$AE$18</c:f>
              <c:numCache>
                <c:formatCode>0.00%</c:formatCode>
                <c:ptCount val="12"/>
                <c:pt idx="0" formatCode="General">
                  <c:v>0</c:v>
                </c:pt>
                <c:pt idx="1">
                  <c:v>1.9375124648332465E-2</c:v>
                </c:pt>
                <c:pt idx="2">
                  <c:v>2.6853543910185573E-2</c:v>
                </c:pt>
                <c:pt idx="3">
                  <c:v>2.0386735852116145E-2</c:v>
                </c:pt>
                <c:pt idx="4">
                  <c:v>2.7670842123245443E-2</c:v>
                </c:pt>
                <c:pt idx="5">
                  <c:v>4.4020659208115376E-2</c:v>
                </c:pt>
                <c:pt idx="6">
                  <c:v>2.1872836137020846E-2</c:v>
                </c:pt>
                <c:pt idx="7">
                  <c:v>2.8615636595547445E-2</c:v>
                </c:pt>
                <c:pt idx="8">
                  <c:v>4.9234671410705699E-2</c:v>
                </c:pt>
                <c:pt idx="9">
                  <c:v>2.3905372329531493E-2</c:v>
                </c:pt>
                <c:pt idx="10">
                  <c:v>3.4961847580510241E-2</c:v>
                </c:pt>
                <c:pt idx="11">
                  <c:v>6.5255066962800701E-2</c:v>
                </c:pt>
              </c:numCache>
            </c:numRef>
          </c:val>
          <c:smooth val="0"/>
          <c:extLst>
            <c:ext xmlns:c16="http://schemas.microsoft.com/office/drawing/2014/chart" uri="{C3380CC4-5D6E-409C-BE32-E72D297353CC}">
              <c16:uniqueId val="{00000001-FE4F-43FB-897B-73FE8EFDA954}"/>
            </c:ext>
          </c:extLst>
        </c:ser>
        <c:dLbls>
          <c:dLblPos val="ctr"/>
          <c:showLegendKey val="0"/>
          <c:showVal val="1"/>
          <c:showCatName val="0"/>
          <c:showSerName val="0"/>
          <c:showPercent val="0"/>
          <c:showBubbleSize val="0"/>
        </c:dLbls>
        <c:smooth val="0"/>
        <c:axId val="1085112896"/>
        <c:axId val="1085115296"/>
      </c:lineChart>
      <c:catAx>
        <c:axId val="10851128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w="15875">
            <a:solidFill>
              <a:schemeClr val="accent1"/>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5115296"/>
        <c:crosses val="autoZero"/>
        <c:auto val="1"/>
        <c:lblAlgn val="ctr"/>
        <c:lblOffset val="100"/>
        <c:noMultiLvlLbl val="0"/>
      </c:catAx>
      <c:valAx>
        <c:axId val="1085115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511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Ratio Analysis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15915606703008278"/>
          <c:y val="0.17670093000489476"/>
          <c:w val="0.80766142919917816"/>
          <c:h val="0.66471338659760038"/>
        </c:manualLayout>
      </c:layout>
      <c:lineChart>
        <c:grouping val="standard"/>
        <c:varyColors val="0"/>
        <c:ser>
          <c:idx val="0"/>
          <c:order val="0"/>
          <c:tx>
            <c:strRef>
              <c:f>'Cash Flow Plan (to be populated'!$B$50</c:f>
              <c:strCache>
                <c:ptCount val="1"/>
                <c:pt idx="0">
                  <c:v>CFO / Sales</c:v>
                </c:pt>
              </c:strCache>
            </c:strRef>
          </c:tx>
          <c:spPr>
            <a:ln w="22225" cap="rnd">
              <a:solidFill>
                <a:schemeClr val="accent6"/>
              </a:solidFill>
              <a:round/>
            </a:ln>
            <a:effectLst/>
          </c:spPr>
          <c:marker>
            <c:symbol val="none"/>
          </c:marker>
          <c:val>
            <c:numRef>
              <c:f>'Cash Flow Plan (to be populated'!$C$50:$N$50</c:f>
              <c:numCache>
                <c:formatCode>0.0%</c:formatCode>
                <c:ptCount val="12"/>
                <c:pt idx="0">
                  <c:v>-9.5082876404017608E-2</c:v>
                </c:pt>
                <c:pt idx="1">
                  <c:v>-5.4827913432599733E-2</c:v>
                </c:pt>
                <c:pt idx="2">
                  <c:v>-5.9654851248581164E-2</c:v>
                </c:pt>
                <c:pt idx="3">
                  <c:v>-0.10195599461282671</c:v>
                </c:pt>
                <c:pt idx="4">
                  <c:v>-6.6647296728700997E-2</c:v>
                </c:pt>
                <c:pt idx="5">
                  <c:v>-5.1384762938743479E-2</c:v>
                </c:pt>
                <c:pt idx="6">
                  <c:v>-0.13385411389726345</c:v>
                </c:pt>
                <c:pt idx="7">
                  <c:v>-6.846111427615241E-2</c:v>
                </c:pt>
                <c:pt idx="8">
                  <c:v>-5.5508575380824009E-2</c:v>
                </c:pt>
                <c:pt idx="9">
                  <c:v>-0.10842604868163469</c:v>
                </c:pt>
                <c:pt idx="10">
                  <c:v>-7.8838680964315039E-2</c:v>
                </c:pt>
                <c:pt idx="11">
                  <c:v>-3.3377788036963986E-2</c:v>
                </c:pt>
              </c:numCache>
            </c:numRef>
          </c:val>
          <c:smooth val="0"/>
          <c:extLst>
            <c:ext xmlns:c15="http://schemas.microsoft.com/office/drawing/2012/chart" uri="{02D57815-91ED-43cb-92C2-25804820EDAC}">
              <c15:filteredCategoryTitle>
                <c15:cat>
                  <c:strRef>
                    <c:extLst>
                      <c:ext uri="{02D57815-91ED-43cb-92C2-25804820EDAC}">
                        <c15:formulaRef>
                          <c15:sqref>'Cash Flow Plan (to be populated'!$C$49:$N$49</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15:cat>
              </c15:filteredCategoryTitle>
            </c:ext>
            <c:ext xmlns:c16="http://schemas.microsoft.com/office/drawing/2014/chart" uri="{C3380CC4-5D6E-409C-BE32-E72D297353CC}">
              <c16:uniqueId val="{00000000-C107-47AB-88D0-DDD6321439CF}"/>
            </c:ext>
          </c:extLst>
        </c:ser>
        <c:ser>
          <c:idx val="1"/>
          <c:order val="1"/>
          <c:tx>
            <c:strRef>
              <c:f>'Cash Flow Plan (to be populated'!$B$51</c:f>
              <c:strCache>
                <c:ptCount val="1"/>
                <c:pt idx="0">
                  <c:v>CFO / Total Assets</c:v>
                </c:pt>
              </c:strCache>
            </c:strRef>
          </c:tx>
          <c:spPr>
            <a:ln w="22225" cap="rnd">
              <a:solidFill>
                <a:schemeClr val="accent5"/>
              </a:solidFill>
              <a:round/>
            </a:ln>
            <a:effectLst/>
          </c:spPr>
          <c:marker>
            <c:symbol val="none"/>
          </c:marker>
          <c:val>
            <c:numRef>
              <c:f>'Cash Flow Plan (to be populated'!$C$51:$N$51</c:f>
              <c:numCache>
                <c:formatCode>0.0%</c:formatCode>
                <c:ptCount val="12"/>
                <c:pt idx="0">
                  <c:v>-2.8256640481715007</c:v>
                </c:pt>
                <c:pt idx="1">
                  <c:v>-1.6280908301606922</c:v>
                </c:pt>
                <c:pt idx="2">
                  <c:v>-1.8033895473039214</c:v>
                </c:pt>
                <c:pt idx="3">
                  <c:v>-3.1069299573849878</c:v>
                </c:pt>
                <c:pt idx="4">
                  <c:v>-2.0450679518386714</c:v>
                </c:pt>
                <c:pt idx="5">
                  <c:v>-1.6500618863258028</c:v>
                </c:pt>
                <c:pt idx="6">
                  <c:v>-4.3612104018890205</c:v>
                </c:pt>
                <c:pt idx="7">
                  <c:v>-2.2782783357561551</c:v>
                </c:pt>
                <c:pt idx="8">
                  <c:v>-1.9359168149882906</c:v>
                </c:pt>
                <c:pt idx="9">
                  <c:v>-3.8900842625882346</c:v>
                </c:pt>
                <c:pt idx="10">
                  <c:v>-2.9447693493491127</c:v>
                </c:pt>
                <c:pt idx="11">
                  <c:v>-1.3359817280952375</c:v>
                </c:pt>
              </c:numCache>
            </c:numRef>
          </c:val>
          <c:smooth val="0"/>
          <c:extLst>
            <c:ext xmlns:c15="http://schemas.microsoft.com/office/drawing/2012/chart" uri="{02D57815-91ED-43cb-92C2-25804820EDAC}">
              <c15:filteredCategoryTitle>
                <c15:cat>
                  <c:strRef>
                    <c:extLst>
                      <c:ext uri="{02D57815-91ED-43cb-92C2-25804820EDAC}">
                        <c15:formulaRef>
                          <c15:sqref>'Cash Flow Plan (to be populated'!$C$49:$N$49</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15:cat>
              </c15:filteredCategoryTitle>
            </c:ext>
            <c:ext xmlns:c16="http://schemas.microsoft.com/office/drawing/2014/chart" uri="{C3380CC4-5D6E-409C-BE32-E72D297353CC}">
              <c16:uniqueId val="{00000001-C107-47AB-88D0-DDD6321439CF}"/>
            </c:ext>
          </c:extLst>
        </c:ser>
        <c:ser>
          <c:idx val="2"/>
          <c:order val="2"/>
          <c:tx>
            <c:strRef>
              <c:f>'Cash Flow Plan (to be populated'!$B$52</c:f>
              <c:strCache>
                <c:ptCount val="1"/>
                <c:pt idx="0">
                  <c:v>CFO / Total Debt</c:v>
                </c:pt>
              </c:strCache>
            </c:strRef>
          </c:tx>
          <c:spPr>
            <a:ln w="22225" cap="rnd">
              <a:solidFill>
                <a:schemeClr val="accent4"/>
              </a:solidFill>
              <a:round/>
            </a:ln>
            <a:effectLst/>
          </c:spPr>
          <c:marker>
            <c:symbol val="none"/>
          </c:marker>
          <c:val>
            <c:numRef>
              <c:f>'Cash Flow Plan (to be populated'!$C$52:$N$52</c:f>
              <c:numCache>
                <c:formatCode>0.0%</c:formatCode>
                <c:ptCount val="12"/>
                <c:pt idx="0">
                  <c:v>-44.815031804</c:v>
                </c:pt>
                <c:pt idx="1">
                  <c:v>-26.342509632000002</c:v>
                </c:pt>
                <c:pt idx="2">
                  <c:v>-29.431317411999999</c:v>
                </c:pt>
                <c:pt idx="3">
                  <c:v>-51.326482895999995</c:v>
                </c:pt>
                <c:pt idx="4">
                  <c:v>-34.479845668000003</c:v>
                </c:pt>
                <c:pt idx="5">
                  <c:v>-27.754040928000006</c:v>
                </c:pt>
                <c:pt idx="6">
                  <c:v>-73.878904208000009</c:v>
                </c:pt>
                <c:pt idx="7">
                  <c:v>-38.867428408000002</c:v>
                </c:pt>
                <c:pt idx="8">
                  <c:v>-25.434968615384619</c:v>
                </c:pt>
                <c:pt idx="9">
                  <c:v>-50.870332664615376</c:v>
                </c:pt>
                <c:pt idx="10">
                  <c:v>-38.282001541538463</c:v>
                </c:pt>
                <c:pt idx="11">
                  <c:v>-17.264994639999994</c:v>
                </c:pt>
              </c:numCache>
            </c:numRef>
          </c:val>
          <c:smooth val="0"/>
          <c:extLst>
            <c:ext xmlns:c15="http://schemas.microsoft.com/office/drawing/2012/chart" uri="{02D57815-91ED-43cb-92C2-25804820EDAC}">
              <c15:filteredCategoryTitle>
                <c15:cat>
                  <c:strRef>
                    <c:extLst>
                      <c:ext uri="{02D57815-91ED-43cb-92C2-25804820EDAC}">
                        <c15:formulaRef>
                          <c15:sqref>'Cash Flow Plan (to be populated'!$C$49:$N$49</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15:cat>
              </c15:filteredCategoryTitle>
            </c:ext>
            <c:ext xmlns:c16="http://schemas.microsoft.com/office/drawing/2014/chart" uri="{C3380CC4-5D6E-409C-BE32-E72D297353CC}">
              <c16:uniqueId val="{00000002-C107-47AB-88D0-DDD6321439CF}"/>
            </c:ext>
          </c:extLst>
        </c:ser>
        <c:ser>
          <c:idx val="3"/>
          <c:order val="3"/>
          <c:tx>
            <c:strRef>
              <c:f>'Cash Flow Plan (to be populated'!$B$53</c:f>
              <c:strCache>
                <c:ptCount val="1"/>
                <c:pt idx="0">
                  <c:v>Sales Expenses % Sales</c:v>
                </c:pt>
              </c:strCache>
            </c:strRef>
          </c:tx>
          <c:spPr>
            <a:ln w="22225" cap="rnd">
              <a:solidFill>
                <a:schemeClr val="accent6">
                  <a:lumMod val="60000"/>
                </a:schemeClr>
              </a:solidFill>
              <a:round/>
            </a:ln>
            <a:effectLst/>
          </c:spPr>
          <c:marker>
            <c:symbol val="none"/>
          </c:marker>
          <c:val>
            <c:numRef>
              <c:f>'Cash Flow Plan (to be populated'!$C$53:$N$53</c:f>
              <c:numCache>
                <c:formatCode>0.0%</c:formatCode>
                <c:ptCount val="12"/>
                <c:pt idx="0">
                  <c:v>0.15592569916264909</c:v>
                </c:pt>
                <c:pt idx="1">
                  <c:v>0.28353030119226763</c:v>
                </c:pt>
                <c:pt idx="2">
                  <c:v>0.33428154863266818</c:v>
                </c:pt>
                <c:pt idx="3">
                  <c:v>0.32417362452229298</c:v>
                </c:pt>
                <c:pt idx="4">
                  <c:v>0.3516655892530175</c:v>
                </c:pt>
                <c:pt idx="5">
                  <c:v>0.32215046277330084</c:v>
                </c:pt>
                <c:pt idx="6">
                  <c:v>0.54903716022358973</c:v>
                </c:pt>
                <c:pt idx="7">
                  <c:v>0.33312441270077336</c:v>
                </c:pt>
                <c:pt idx="8">
                  <c:v>0.34142193110140706</c:v>
                </c:pt>
                <c:pt idx="9">
                  <c:v>0.43206381217291556</c:v>
                </c:pt>
                <c:pt idx="10">
                  <c:v>0.50691413429649146</c:v>
                </c:pt>
                <c:pt idx="11">
                  <c:v>0.366313997047017</c:v>
                </c:pt>
              </c:numCache>
            </c:numRef>
          </c:val>
          <c:smooth val="0"/>
          <c:extLst>
            <c:ext xmlns:c15="http://schemas.microsoft.com/office/drawing/2012/chart" uri="{02D57815-91ED-43cb-92C2-25804820EDAC}">
              <c15:filteredCategoryTitle>
                <c15:cat>
                  <c:strRef>
                    <c:extLst>
                      <c:ext uri="{02D57815-91ED-43cb-92C2-25804820EDAC}">
                        <c15:formulaRef>
                          <c15:sqref>'Cash Flow Plan (to be populated'!$C$49:$N$49</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15:cat>
              </c15:filteredCategoryTitle>
            </c:ext>
            <c:ext xmlns:c16="http://schemas.microsoft.com/office/drawing/2014/chart" uri="{C3380CC4-5D6E-409C-BE32-E72D297353CC}">
              <c16:uniqueId val="{00000003-C107-47AB-88D0-DDD6321439CF}"/>
            </c:ext>
          </c:extLst>
        </c:ser>
        <c:dLbls>
          <c:showLegendKey val="0"/>
          <c:showVal val="0"/>
          <c:showCatName val="0"/>
          <c:showSerName val="0"/>
          <c:showPercent val="0"/>
          <c:showBubbleSize val="0"/>
        </c:dLbls>
        <c:smooth val="0"/>
        <c:axId val="1166271744"/>
        <c:axId val="1166266944"/>
      </c:lineChart>
      <c:catAx>
        <c:axId val="116627174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66266944"/>
        <c:crosses val="autoZero"/>
        <c:auto val="1"/>
        <c:lblAlgn val="ctr"/>
        <c:lblOffset val="100"/>
        <c:noMultiLvlLbl val="0"/>
      </c:catAx>
      <c:valAx>
        <c:axId val="116626694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66271744"/>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0.12577546584957422"/>
          <c:y val="0.86732433323485447"/>
          <c:w val="0.82989703210175647"/>
          <c:h val="0.121800190963079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Cash</a:t>
            </a:r>
            <a:r>
              <a:rPr lang="en-IN" baseline="0"/>
              <a:t> Bal Growth rate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'Cash Flow Plan (to be populated'!$C$19:$N$19</c:f>
              <c:numCache>
                <c:formatCode>"$"#,##0</c:formatCode>
                <c:ptCount val="12"/>
                <c:pt idx="0">
                  <c:v>26724.248409799999</c:v>
                </c:pt>
                <c:pt idx="1">
                  <c:v>25372.122928199999</c:v>
                </c:pt>
                <c:pt idx="2">
                  <c:v>23865.557057599999</c:v>
                </c:pt>
                <c:pt idx="3">
                  <c:v>21274.232912799998</c:v>
                </c:pt>
                <c:pt idx="4">
                  <c:v>19525.240629399999</c:v>
                </c:pt>
                <c:pt idx="5">
                  <c:v>18112.538582999998</c:v>
                </c:pt>
                <c:pt idx="6">
                  <c:v>14393.593372599997</c:v>
                </c:pt>
                <c:pt idx="7">
                  <c:v>12425.221952199996</c:v>
                </c:pt>
                <c:pt idx="8">
                  <c:v>10736.948992199996</c:v>
                </c:pt>
                <c:pt idx="9">
                  <c:v>7395.3773689999962</c:v>
                </c:pt>
                <c:pt idx="10">
                  <c:v>4872.0472687999954</c:v>
                </c:pt>
                <c:pt idx="11">
                  <c:v>3714.8226171999959</c:v>
                </c:pt>
              </c:numCache>
            </c:numRef>
          </c:val>
          <c:smooth val="0"/>
          <c:extLst>
            <c:ext xmlns:c15="http://schemas.microsoft.com/office/drawing/2012/chart" uri="{02D57815-91ED-43cb-92C2-25804820EDAC}">
              <c15:filteredCategoryTitle>
                <c15:cat>
                  <c:strRef>
                    <c:extLst>
                      <c:ext uri="{02D57815-91ED-43cb-92C2-25804820EDAC}">
                        <c15:formulaRef>
                          <c15:sqref>'Cash Flow Plan (to be populated'!$C$8:$N$8</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15:cat>
              </c15:filteredCategoryTitle>
            </c:ext>
            <c:ext xmlns:c16="http://schemas.microsoft.com/office/drawing/2014/chart" uri="{C3380CC4-5D6E-409C-BE32-E72D297353CC}">
              <c16:uniqueId val="{00000000-4485-42A8-B144-D09FAF4DFB21}"/>
            </c:ext>
          </c:extLst>
        </c:ser>
        <c:dLbls>
          <c:showLegendKey val="0"/>
          <c:showVal val="0"/>
          <c:showCatName val="0"/>
          <c:showSerName val="0"/>
          <c:showPercent val="0"/>
          <c:showBubbleSize val="0"/>
        </c:dLbls>
        <c:smooth val="0"/>
        <c:axId val="1166317072"/>
        <c:axId val="1166307952"/>
      </c:lineChart>
      <c:catAx>
        <c:axId val="11663170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07952"/>
        <c:crosses val="autoZero"/>
        <c:auto val="1"/>
        <c:lblAlgn val="ctr"/>
        <c:lblOffset val="100"/>
        <c:noMultiLvlLbl val="0"/>
      </c:catAx>
      <c:valAx>
        <c:axId val="1166307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1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205740</xdr:colOff>
      <xdr:row>87</xdr:row>
      <xdr:rowOff>129540</xdr:rowOff>
    </xdr:from>
    <xdr:to>
      <xdr:col>10</xdr:col>
      <xdr:colOff>632460</xdr:colOff>
      <xdr:row>106</xdr:row>
      <xdr:rowOff>144780</xdr:rowOff>
    </xdr:to>
    <xdr:graphicFrame macro="">
      <xdr:nvGraphicFramePr>
        <xdr:cNvPr id="6" name="Chart 5">
          <a:extLst>
            <a:ext uri="{FF2B5EF4-FFF2-40B4-BE49-F238E27FC236}">
              <a16:creationId xmlns:a16="http://schemas.microsoft.com/office/drawing/2014/main" id="{7AE8AA82-64E7-5CD9-368B-19ABA8177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2651760</xdr:colOff>
      <xdr:row>112</xdr:row>
      <xdr:rowOff>22860</xdr:rowOff>
    </xdr:from>
    <xdr:to>
      <xdr:col>6</xdr:col>
      <xdr:colOff>228600</xdr:colOff>
      <xdr:row>124</xdr:row>
      <xdr:rowOff>53340</xdr:rowOff>
    </xdr:to>
    <xdr:graphicFrame macro="">
      <xdr:nvGraphicFramePr>
        <xdr:cNvPr id="8" name="Chart 7">
          <a:extLst>
            <a:ext uri="{FF2B5EF4-FFF2-40B4-BE49-F238E27FC236}">
              <a16:creationId xmlns:a16="http://schemas.microsoft.com/office/drawing/2014/main" id="{55F55AD3-9B92-4AF1-9CE1-A817618AA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2628900</xdr:colOff>
      <xdr:row>128</xdr:row>
      <xdr:rowOff>22860</xdr:rowOff>
    </xdr:from>
    <xdr:to>
      <xdr:col>6</xdr:col>
      <xdr:colOff>205740</xdr:colOff>
      <xdr:row>140</xdr:row>
      <xdr:rowOff>121920</xdr:rowOff>
    </xdr:to>
    <xdr:graphicFrame macro="">
      <xdr:nvGraphicFramePr>
        <xdr:cNvPr id="9" name="Chart 8">
          <a:extLst>
            <a:ext uri="{FF2B5EF4-FFF2-40B4-BE49-F238E27FC236}">
              <a16:creationId xmlns:a16="http://schemas.microsoft.com/office/drawing/2014/main" id="{1DC75DFC-70EF-43C9-82CA-3C4290D82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2575560</xdr:colOff>
      <xdr:row>143</xdr:row>
      <xdr:rowOff>102870</xdr:rowOff>
    </xdr:from>
    <xdr:to>
      <xdr:col>6</xdr:col>
      <xdr:colOff>213360</xdr:colOff>
      <xdr:row>157</xdr:row>
      <xdr:rowOff>91440</xdr:rowOff>
    </xdr:to>
    <xdr:graphicFrame macro="">
      <xdr:nvGraphicFramePr>
        <xdr:cNvPr id="12" name="Chart 11">
          <a:extLst>
            <a:ext uri="{FF2B5EF4-FFF2-40B4-BE49-F238E27FC236}">
              <a16:creationId xmlns:a16="http://schemas.microsoft.com/office/drawing/2014/main" id="{BE8BE6A5-1920-3A5A-357F-433F33446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2514600</xdr:colOff>
      <xdr:row>161</xdr:row>
      <xdr:rowOff>30480</xdr:rowOff>
    </xdr:from>
    <xdr:to>
      <xdr:col>6</xdr:col>
      <xdr:colOff>167640</xdr:colOff>
      <xdr:row>172</xdr:row>
      <xdr:rowOff>76200</xdr:rowOff>
    </xdr:to>
    <xdr:graphicFrame macro="">
      <xdr:nvGraphicFramePr>
        <xdr:cNvPr id="14" name="Chart 13">
          <a:extLst>
            <a:ext uri="{FF2B5EF4-FFF2-40B4-BE49-F238E27FC236}">
              <a16:creationId xmlns:a16="http://schemas.microsoft.com/office/drawing/2014/main" id="{A4C61D89-6D0D-4D55-BBE9-47F386DEF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yur Sejpal" id="{FFC0ADEE-D560-4BDF-9163-5F304516F2A6}" userId="c9e599a5ed85602f"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6-19T02:55:04.46" personId="{FFC0ADEE-D560-4BDF-9163-5F304516F2A6}" id="{DEDCC6CB-C15E-41C0-B706-012E98E5E3D5}">
    <text>New Customer Procurement</text>
  </threadedComment>
  <threadedComment ref="C10" dT="2024-06-19T03:32:31.34" personId="{FFC0ADEE-D560-4BDF-9163-5F304516F2A6}" id="{2806C39B-0E7B-451F-AA60-0FD7D10C596F}">
    <text>Selling additional services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outlinePr summaryBelow="0" summaryRight="0"/>
  </sheetPr>
  <dimension ref="A1:AM1059"/>
  <sheetViews>
    <sheetView showGridLines="0" topLeftCell="A111" workbookViewId="0">
      <selection activeCell="E176" sqref="E176"/>
    </sheetView>
  </sheetViews>
  <sheetFormatPr defaultColWidth="14.44140625" defaultRowHeight="15.75" customHeight="1" outlineLevelRow="1" x14ac:dyDescent="0.25"/>
  <cols>
    <col min="1" max="1" width="3.5546875" customWidth="1"/>
    <col min="2" max="2" width="43.33203125" customWidth="1"/>
    <col min="3" max="3" width="11.77734375" customWidth="1"/>
    <col min="4" max="12" width="10.6640625" customWidth="1"/>
    <col min="13" max="13" width="13" customWidth="1"/>
    <col min="14" max="14" width="10.6640625" customWidth="1"/>
    <col min="15" max="15" width="14.109375" customWidth="1"/>
    <col min="16" max="16" width="10.21875" customWidth="1"/>
    <col min="17" max="17" width="10.33203125" customWidth="1"/>
    <col min="18" max="18" width="1.77734375" customWidth="1"/>
    <col min="19" max="19" width="1.33203125" customWidth="1"/>
    <col min="20" max="20" width="15.77734375" customWidth="1"/>
    <col min="21" max="21" width="15.21875" customWidth="1"/>
    <col min="22" max="22" width="18.33203125" customWidth="1"/>
    <col min="23" max="23" width="18.77734375" customWidth="1"/>
    <col min="24" max="24" width="11.44140625" customWidth="1"/>
    <col min="25" max="25" width="34.44140625" hidden="1" customWidth="1"/>
    <col min="26" max="38" width="0" hidden="1" customWidth="1"/>
  </cols>
  <sheetData>
    <row r="1" spans="1:38" ht="15.75" customHeight="1" x14ac:dyDescent="0.25">
      <c r="A1" s="6" t="s">
        <v>0</v>
      </c>
      <c r="B1" s="1"/>
      <c r="C1" s="1"/>
      <c r="D1" s="1"/>
      <c r="E1" s="1"/>
      <c r="F1" s="1"/>
      <c r="G1" s="1"/>
      <c r="H1" s="1"/>
      <c r="I1" s="1"/>
      <c r="J1" s="1"/>
      <c r="K1" s="1"/>
      <c r="L1" s="1"/>
      <c r="M1" s="1"/>
      <c r="N1" s="1"/>
      <c r="O1" s="1"/>
      <c r="P1" s="1"/>
      <c r="Q1" s="1"/>
      <c r="R1" s="1"/>
      <c r="S1" s="1"/>
      <c r="T1" s="1"/>
      <c r="U1" s="1"/>
      <c r="V1" s="1"/>
      <c r="W1" s="1"/>
      <c r="X1" s="1"/>
      <c r="Y1" s="1"/>
      <c r="Z1" s="1"/>
      <c r="AA1" s="1"/>
    </row>
    <row r="2" spans="1:38" ht="15.75" customHeight="1" x14ac:dyDescent="0.25">
      <c r="A2" s="1"/>
      <c r="B2" s="1"/>
      <c r="C2" s="1"/>
      <c r="D2" s="1"/>
      <c r="E2" s="1"/>
      <c r="F2" s="1"/>
      <c r="G2" s="1"/>
      <c r="H2" s="1"/>
      <c r="I2" s="1"/>
      <c r="J2" s="1"/>
      <c r="K2" s="1"/>
      <c r="L2" s="1"/>
      <c r="M2" s="1"/>
      <c r="N2" s="1"/>
      <c r="O2" s="1"/>
      <c r="P2" s="1"/>
      <c r="Q2" s="1"/>
      <c r="R2" s="1"/>
      <c r="S2" s="1"/>
      <c r="T2" s="1"/>
      <c r="U2" s="1"/>
      <c r="V2" s="1"/>
      <c r="W2" s="1"/>
      <c r="X2" s="1"/>
      <c r="Y2" s="1"/>
      <c r="Z2" s="1"/>
      <c r="AA2" s="1"/>
    </row>
    <row r="3" spans="1:38" ht="15.6" x14ac:dyDescent="0.3">
      <c r="A3" s="6" t="s">
        <v>56</v>
      </c>
      <c r="B3" s="127" t="s">
        <v>95</v>
      </c>
      <c r="C3" s="222"/>
      <c r="D3" s="222"/>
      <c r="E3" s="222"/>
      <c r="F3" s="222"/>
      <c r="G3" s="222"/>
      <c r="H3" s="222"/>
      <c r="I3" s="222"/>
      <c r="J3" s="222"/>
      <c r="K3" s="222"/>
      <c r="L3" s="222"/>
      <c r="M3" s="222"/>
      <c r="N3" s="222"/>
      <c r="O3" s="222"/>
      <c r="P3" s="222"/>
      <c r="Q3" s="222"/>
      <c r="R3" s="1"/>
      <c r="S3" s="1"/>
      <c r="T3" s="5" t="s">
        <v>131</v>
      </c>
      <c r="U3" s="1"/>
      <c r="V3" s="1"/>
      <c r="W3" s="1"/>
      <c r="X3" s="1"/>
      <c r="Y3" s="1"/>
      <c r="Z3" s="1"/>
      <c r="AA3" s="1"/>
    </row>
    <row r="4" spans="1:38" ht="15.75" customHeight="1" outlineLevel="1" thickBot="1" x14ac:dyDescent="0.3">
      <c r="A4" s="1"/>
      <c r="B4" s="1"/>
      <c r="C4" s="1"/>
      <c r="D4" s="1"/>
      <c r="E4" s="1"/>
      <c r="F4" s="1"/>
      <c r="G4" s="1"/>
      <c r="H4" s="1"/>
      <c r="I4" s="1"/>
      <c r="J4" s="1"/>
      <c r="K4" s="1"/>
      <c r="L4" s="1"/>
      <c r="M4" s="1"/>
      <c r="N4" s="1"/>
      <c r="O4" s="1"/>
      <c r="P4" s="1"/>
      <c r="Q4" s="1"/>
      <c r="R4" s="1"/>
      <c r="S4" s="1"/>
      <c r="T4" s="5">
        <v>0</v>
      </c>
      <c r="U4" s="1"/>
      <c r="V4" s="1"/>
      <c r="W4" s="1"/>
      <c r="X4" s="1"/>
      <c r="Y4" s="1"/>
      <c r="Z4" s="1"/>
      <c r="AA4" s="1"/>
    </row>
    <row r="5" spans="1:38" ht="15.75" customHeight="1" outlineLevel="1" thickTop="1" thickBot="1" x14ac:dyDescent="0.3">
      <c r="A5" s="1"/>
      <c r="B5" s="3" t="s">
        <v>1</v>
      </c>
      <c r="C5" s="4">
        <v>29000</v>
      </c>
      <c r="D5" s="5"/>
      <c r="E5" s="5"/>
      <c r="F5" s="219"/>
      <c r="G5" s="220"/>
      <c r="H5" s="221"/>
      <c r="I5" s="221"/>
      <c r="J5" s="221"/>
      <c r="K5" s="221"/>
      <c r="L5" s="221"/>
      <c r="M5" s="221"/>
      <c r="N5" s="221"/>
      <c r="O5" s="5"/>
      <c r="P5" s="5"/>
      <c r="Q5" s="5"/>
      <c r="R5" s="5"/>
      <c r="S5" s="1"/>
      <c r="T5" s="1"/>
      <c r="U5" s="1"/>
      <c r="V5" s="1"/>
      <c r="W5" s="1"/>
      <c r="X5" s="1"/>
      <c r="Y5" s="3" t="s">
        <v>1</v>
      </c>
      <c r="Z5" s="4">
        <v>29000</v>
      </c>
      <c r="AA5" s="5"/>
      <c r="AB5" s="5"/>
      <c r="AC5" s="219"/>
      <c r="AD5" s="220"/>
      <c r="AE5" s="221"/>
      <c r="AF5" s="221"/>
      <c r="AG5" s="221"/>
      <c r="AH5" s="221"/>
      <c r="AI5" s="221"/>
      <c r="AJ5" s="221"/>
      <c r="AK5" s="221"/>
    </row>
    <row r="6" spans="1:38" ht="15.75" customHeight="1" outlineLevel="1" thickTop="1" thickBot="1" x14ac:dyDescent="0.3">
      <c r="A6" s="1"/>
      <c r="B6" s="6"/>
      <c r="C6" s="90">
        <v>1</v>
      </c>
      <c r="D6" s="90">
        <v>2</v>
      </c>
      <c r="E6" s="90">
        <v>3</v>
      </c>
      <c r="F6" s="90">
        <v>4</v>
      </c>
      <c r="G6" s="90">
        <v>5</v>
      </c>
      <c r="H6" s="90">
        <v>6</v>
      </c>
      <c r="I6" s="90">
        <v>7</v>
      </c>
      <c r="J6" s="90">
        <v>8</v>
      </c>
      <c r="K6" s="90">
        <v>9</v>
      </c>
      <c r="L6" s="90">
        <v>10</v>
      </c>
      <c r="M6" s="90">
        <v>11</v>
      </c>
      <c r="N6" s="90">
        <v>12</v>
      </c>
      <c r="O6" s="1"/>
      <c r="P6" s="5"/>
      <c r="Q6" s="1"/>
      <c r="R6" s="5"/>
      <c r="S6" s="1"/>
      <c r="T6" s="162" t="s">
        <v>68</v>
      </c>
      <c r="U6" s="163" t="s">
        <v>67</v>
      </c>
      <c r="V6" s="164" t="s">
        <v>69</v>
      </c>
      <c r="W6" s="165" t="s">
        <v>69</v>
      </c>
      <c r="X6" s="1"/>
      <c r="Y6" s="6"/>
      <c r="Z6" s="90">
        <v>1</v>
      </c>
      <c r="AA6" s="90">
        <v>2</v>
      </c>
      <c r="AB6" s="90">
        <v>3</v>
      </c>
      <c r="AC6" s="90">
        <v>4</v>
      </c>
      <c r="AD6" s="90">
        <v>5</v>
      </c>
      <c r="AE6" s="90">
        <v>6</v>
      </c>
      <c r="AF6" s="90">
        <v>7</v>
      </c>
      <c r="AG6" s="90">
        <v>8</v>
      </c>
      <c r="AH6" s="90">
        <v>9</v>
      </c>
      <c r="AI6" s="90">
        <v>10</v>
      </c>
      <c r="AJ6" s="90">
        <v>11</v>
      </c>
      <c r="AK6" s="90">
        <v>12</v>
      </c>
    </row>
    <row r="7" spans="1:38" ht="15.75" customHeight="1" outlineLevel="1" x14ac:dyDescent="0.25">
      <c r="A7" s="1"/>
      <c r="B7" s="106" t="s">
        <v>2</v>
      </c>
      <c r="C7" s="283">
        <v>2022</v>
      </c>
      <c r="D7" s="284"/>
      <c r="E7" s="284"/>
      <c r="F7" s="284"/>
      <c r="G7" s="284"/>
      <c r="H7" s="284"/>
      <c r="I7" s="284"/>
      <c r="J7" s="284"/>
      <c r="K7" s="284"/>
      <c r="L7" s="284"/>
      <c r="M7" s="284"/>
      <c r="N7" s="284"/>
      <c r="O7" s="139"/>
      <c r="P7" s="139"/>
      <c r="Q7" s="125"/>
      <c r="R7" s="95"/>
      <c r="T7" s="159" t="s">
        <v>70</v>
      </c>
      <c r="U7" s="146" t="s">
        <v>65</v>
      </c>
      <c r="V7" s="146">
        <v>2023</v>
      </c>
      <c r="W7" s="160">
        <v>2024</v>
      </c>
      <c r="X7" s="1"/>
      <c r="Y7" s="106" t="s">
        <v>2</v>
      </c>
      <c r="Z7" s="283">
        <v>2022</v>
      </c>
      <c r="AA7" s="284"/>
      <c r="AB7" s="284"/>
      <c r="AC7" s="284"/>
      <c r="AD7" s="284"/>
      <c r="AE7" s="284"/>
      <c r="AF7" s="284"/>
      <c r="AG7" s="284"/>
      <c r="AH7" s="284"/>
      <c r="AI7" s="284"/>
      <c r="AJ7" s="284"/>
      <c r="AK7" s="284"/>
    </row>
    <row r="8" spans="1:38" ht="15.75" customHeight="1" outlineLevel="1" x14ac:dyDescent="0.25">
      <c r="A8" s="1"/>
      <c r="B8" s="107" t="s">
        <v>3</v>
      </c>
      <c r="C8" s="111" t="s">
        <v>4</v>
      </c>
      <c r="D8" s="8" t="s">
        <v>5</v>
      </c>
      <c r="E8" s="8" t="s">
        <v>6</v>
      </c>
      <c r="F8" s="8" t="s">
        <v>7</v>
      </c>
      <c r="G8" s="8" t="s">
        <v>8</v>
      </c>
      <c r="H8" s="8" t="s">
        <v>9</v>
      </c>
      <c r="I8" s="8" t="s">
        <v>10</v>
      </c>
      <c r="J8" s="8" t="s">
        <v>11</v>
      </c>
      <c r="K8" s="8" t="s">
        <v>12</v>
      </c>
      <c r="L8" s="8" t="s">
        <v>13</v>
      </c>
      <c r="M8" s="99" t="s">
        <v>14</v>
      </c>
      <c r="N8" s="74" t="s">
        <v>15</v>
      </c>
      <c r="O8" s="143" t="s">
        <v>58</v>
      </c>
      <c r="P8" s="144" t="s">
        <v>59</v>
      </c>
      <c r="Q8" s="145" t="s">
        <v>60</v>
      </c>
      <c r="R8" s="96"/>
      <c r="S8" s="1"/>
      <c r="T8" s="148">
        <v>1</v>
      </c>
      <c r="U8" s="147">
        <v>2</v>
      </c>
      <c r="V8" s="147">
        <v>3</v>
      </c>
      <c r="W8" s="149">
        <v>4</v>
      </c>
      <c r="X8" s="1"/>
      <c r="Y8" s="107" t="s">
        <v>3</v>
      </c>
      <c r="Z8" s="111" t="s">
        <v>4</v>
      </c>
      <c r="AA8" s="8" t="s">
        <v>5</v>
      </c>
      <c r="AB8" s="8" t="s">
        <v>6</v>
      </c>
      <c r="AC8" s="8" t="s">
        <v>7</v>
      </c>
      <c r="AD8" s="8" t="s">
        <v>8</v>
      </c>
      <c r="AE8" s="8" t="s">
        <v>9</v>
      </c>
      <c r="AF8" s="8" t="s">
        <v>10</v>
      </c>
      <c r="AG8" s="8" t="s">
        <v>11</v>
      </c>
      <c r="AH8" s="8" t="s">
        <v>12</v>
      </c>
      <c r="AI8" s="8" t="s">
        <v>13</v>
      </c>
      <c r="AJ8" s="99" t="s">
        <v>14</v>
      </c>
      <c r="AK8" s="74" t="s">
        <v>15</v>
      </c>
      <c r="AL8" s="93" t="s">
        <v>130</v>
      </c>
    </row>
    <row r="9" spans="1:38" ht="15.75" customHeight="1" outlineLevel="1" x14ac:dyDescent="0.25">
      <c r="A9" s="1"/>
      <c r="B9" s="108" t="s">
        <v>16</v>
      </c>
      <c r="C9" s="112">
        <f>'Revenue Actuals &amp; Plan'!P23</f>
        <v>1970.5</v>
      </c>
      <c r="D9" s="10">
        <f>'Revenue Actuals &amp; Plan'!Q23</f>
        <v>2591.6999999999998</v>
      </c>
      <c r="E9" s="10">
        <f>'Revenue Actuals &amp; Plan'!R23</f>
        <v>2706</v>
      </c>
      <c r="F9" s="10">
        <f>'Revenue Actuals &amp; Plan'!S23</f>
        <v>2512</v>
      </c>
      <c r="G9" s="10">
        <f>'Revenue Actuals &amp; Plan'!T23</f>
        <v>2676.1</v>
      </c>
      <c r="H9" s="10">
        <f>'Revenue Actuals &amp; Plan'!U23</f>
        <v>3114.7</v>
      </c>
      <c r="I9" s="10">
        <f>'Revenue Actuals &amp; Plan'!V23</f>
        <v>2128.8999999999996</v>
      </c>
      <c r="J9" s="10">
        <f>'Revenue Actuals &amp; Plan'!W23</f>
        <v>2689.6</v>
      </c>
      <c r="K9" s="10">
        <f>'Revenue Actuals &amp; Plan'!X23</f>
        <v>3297.6</v>
      </c>
      <c r="L9" s="10">
        <f>'Revenue Actuals &amp; Plan'!Y23</f>
        <v>2789.8</v>
      </c>
      <c r="M9" s="100">
        <f>'Revenue Actuals &amp; Plan'!Z23</f>
        <v>2810.2</v>
      </c>
      <c r="N9" s="103">
        <f>'Revenue Actuals &amp; Plan'!AA23</f>
        <v>4334.6000000000004</v>
      </c>
      <c r="O9" s="186"/>
      <c r="P9" s="103">
        <f t="shared" ref="P9:P19" si="0">IFERROR(AVERAGE(C9:N9),0)</f>
        <v>2801.8083333333329</v>
      </c>
      <c r="Q9" s="113">
        <f t="shared" ref="Q9:Q19" si="1">MEDIAN(C9:N9)</f>
        <v>2697.8</v>
      </c>
      <c r="R9" s="97"/>
      <c r="S9" s="1"/>
      <c r="T9" s="89">
        <f>SUM('Revenue Actuals &amp; Plan'!D23:O23)</f>
        <v>23215</v>
      </c>
      <c r="U9" s="89">
        <f>SUM(C9:N9)</f>
        <v>33621.699999999997</v>
      </c>
      <c r="V9" s="89">
        <f>_xlfn.FORECAST.ETS(V8,T9:U9,T8:U8)</f>
        <v>44028.400000000009</v>
      </c>
      <c r="W9" s="276">
        <f>_xlfn.FORECAST.ETS(W8,T9:V9,T8:V8)</f>
        <v>54435.099999999991</v>
      </c>
      <c r="X9" s="1"/>
      <c r="Y9" s="108" t="s">
        <v>16</v>
      </c>
      <c r="Z9" s="112">
        <v>1970.5</v>
      </c>
      <c r="AA9" s="10">
        <v>2591.6999999999998</v>
      </c>
      <c r="AB9" s="10">
        <v>2706</v>
      </c>
      <c r="AC9" s="10">
        <v>2512</v>
      </c>
      <c r="AD9" s="10">
        <v>2676.1</v>
      </c>
      <c r="AE9" s="10">
        <v>3114.7</v>
      </c>
      <c r="AF9" s="10">
        <v>2128.8999999999996</v>
      </c>
      <c r="AG9" s="10">
        <v>2689.6</v>
      </c>
      <c r="AH9" s="10">
        <v>3297.6</v>
      </c>
      <c r="AI9" s="10">
        <v>2789.8</v>
      </c>
      <c r="AJ9" s="100">
        <v>2810.2</v>
      </c>
      <c r="AK9" s="103">
        <v>4334.6000000000004</v>
      </c>
    </row>
    <row r="10" spans="1:38" ht="15.75" customHeight="1" outlineLevel="1" x14ac:dyDescent="0.25">
      <c r="A10" s="1"/>
      <c r="B10" s="108" t="s">
        <v>17</v>
      </c>
      <c r="C10" s="112">
        <f>'Supporting Data--&gt;'!C11</f>
        <v>307.25159020000001</v>
      </c>
      <c r="D10" s="10">
        <f>'Supporting Data--&gt;'!D11</f>
        <v>734.82548159999999</v>
      </c>
      <c r="E10" s="10">
        <f>'Supporting Data--&gt;'!E11</f>
        <v>904.56587060000004</v>
      </c>
      <c r="F10" s="10">
        <f>'Supporting Data--&gt;'!F11</f>
        <v>814.3241448</v>
      </c>
      <c r="G10" s="10">
        <f>'Supporting Data--&gt;'!G11</f>
        <v>941.09228340000004</v>
      </c>
      <c r="H10" s="10">
        <f>'Supporting Data--&gt;'!H11</f>
        <v>1003.4020464</v>
      </c>
      <c r="I10" s="10">
        <f>'Supporting Data--&gt;'!I11</f>
        <v>1168.8452104</v>
      </c>
      <c r="J10" s="10">
        <f>'Supporting Data--&gt;'!J11</f>
        <v>895.97142040000006</v>
      </c>
      <c r="K10" s="10">
        <f>'Supporting Data--&gt;'!K11</f>
        <v>1125.8729599999999</v>
      </c>
      <c r="L10" s="10">
        <f>'Supporting Data--&gt;'!L11</f>
        <v>1205.3716231999999</v>
      </c>
      <c r="M10" s="100">
        <f>'Supporting Data--&gt;'!M11</f>
        <v>1424.5301002000001</v>
      </c>
      <c r="N10" s="103">
        <f>'Supporting Data--&gt;'!N11</f>
        <v>1587.8246515999999</v>
      </c>
      <c r="O10" s="186"/>
      <c r="P10" s="103">
        <f t="shared" si="0"/>
        <v>1009.4897818999999</v>
      </c>
      <c r="Q10" s="113">
        <f t="shared" si="1"/>
        <v>972.24716490000003</v>
      </c>
      <c r="R10" s="97"/>
      <c r="S10" s="1"/>
      <c r="T10" s="272">
        <f>T9*AL11</f>
        <v>7979.4195016798885</v>
      </c>
      <c r="U10" s="272">
        <f>SUM(C10:N10)</f>
        <v>12113.877382799999</v>
      </c>
      <c r="V10" s="272">
        <f>V9*$AL$11</f>
        <v>15133.365220235317</v>
      </c>
      <c r="W10" s="277">
        <f>W9*$AL$11</f>
        <v>18710.338079513022</v>
      </c>
      <c r="X10" s="1"/>
      <c r="Y10" s="108" t="s">
        <v>17</v>
      </c>
      <c r="Z10" s="112">
        <v>307.25159020000001</v>
      </c>
      <c r="AA10" s="10">
        <v>734.82548159999999</v>
      </c>
      <c r="AB10" s="10">
        <v>904.56587060000004</v>
      </c>
      <c r="AC10" s="10">
        <v>814.3241448</v>
      </c>
      <c r="AD10" s="10">
        <v>941.09228340000004</v>
      </c>
      <c r="AE10" s="10">
        <v>1003.4020464</v>
      </c>
      <c r="AF10" s="10">
        <v>1168.8452104</v>
      </c>
      <c r="AG10" s="10">
        <v>895.97142040000006</v>
      </c>
      <c r="AH10" s="10">
        <v>1125.8729599999999</v>
      </c>
      <c r="AI10" s="10">
        <v>1205.3716231999999</v>
      </c>
      <c r="AJ10" s="100">
        <v>1424.5301002000001</v>
      </c>
      <c r="AK10" s="103">
        <v>1587.8246515999999</v>
      </c>
    </row>
    <row r="11" spans="1:38" ht="15.75" customHeight="1" outlineLevel="1" x14ac:dyDescent="0.25">
      <c r="A11" s="1"/>
      <c r="B11" s="109" t="s">
        <v>18</v>
      </c>
      <c r="C11" s="114">
        <f>C9-C10</f>
        <v>1663.2484098</v>
      </c>
      <c r="D11" s="13">
        <f t="shared" ref="D11:N11" si="2">D9-D10</f>
        <v>1856.8745183999999</v>
      </c>
      <c r="E11" s="13">
        <f t="shared" si="2"/>
        <v>1801.4341294000001</v>
      </c>
      <c r="F11" s="13">
        <f t="shared" si="2"/>
        <v>1697.6758552000001</v>
      </c>
      <c r="G11" s="13">
        <f t="shared" si="2"/>
        <v>1735.0077165999999</v>
      </c>
      <c r="H11" s="13">
        <f t="shared" si="2"/>
        <v>2111.2979535999998</v>
      </c>
      <c r="I11" s="13">
        <f t="shared" si="2"/>
        <v>960.05478959999959</v>
      </c>
      <c r="J11" s="13">
        <f t="shared" si="2"/>
        <v>1793.6285795999997</v>
      </c>
      <c r="K11" s="13">
        <f t="shared" si="2"/>
        <v>2171.7270399999998</v>
      </c>
      <c r="L11" s="13">
        <f t="shared" si="2"/>
        <v>1584.4283768000003</v>
      </c>
      <c r="M11" s="101">
        <f t="shared" si="2"/>
        <v>1385.6698997999997</v>
      </c>
      <c r="N11" s="104">
        <f t="shared" si="2"/>
        <v>2746.7753484000004</v>
      </c>
      <c r="O11" s="186"/>
      <c r="P11" s="103">
        <f t="shared" si="0"/>
        <v>1792.3185514333334</v>
      </c>
      <c r="Q11" s="113">
        <f t="shared" si="1"/>
        <v>1764.3181480999997</v>
      </c>
      <c r="R11" s="98"/>
      <c r="S11" s="1"/>
      <c r="T11" s="114">
        <f>T9-T10</f>
        <v>15235.580498320112</v>
      </c>
      <c r="U11" s="114">
        <f>U9-U10</f>
        <v>21507.8226172</v>
      </c>
      <c r="V11" s="114">
        <f t="shared" ref="V11:W11" si="3">V9-V10</f>
        <v>28895.03477976469</v>
      </c>
      <c r="W11" s="278">
        <f t="shared" si="3"/>
        <v>35724.76192048697</v>
      </c>
      <c r="X11" s="1"/>
      <c r="Y11" s="269" t="s">
        <v>71</v>
      </c>
      <c r="Z11" s="270">
        <f>Z10/Z9</f>
        <v>0.15592569916264909</v>
      </c>
      <c r="AA11" s="270">
        <f t="shared" ref="AA11:AK11" si="4">AA10/AA9</f>
        <v>0.28353030119226763</v>
      </c>
      <c r="AB11" s="270">
        <f t="shared" si="4"/>
        <v>0.33428154863266818</v>
      </c>
      <c r="AC11" s="270">
        <f t="shared" si="4"/>
        <v>0.32417362452229298</v>
      </c>
      <c r="AD11" s="270">
        <f t="shared" si="4"/>
        <v>0.3516655892530175</v>
      </c>
      <c r="AE11" s="270">
        <f t="shared" si="4"/>
        <v>0.32215046277330084</v>
      </c>
      <c r="AF11" s="270">
        <f t="shared" si="4"/>
        <v>0.54903716022358973</v>
      </c>
      <c r="AG11" s="270">
        <f t="shared" si="4"/>
        <v>0.33312441270077336</v>
      </c>
      <c r="AH11" s="270">
        <f t="shared" si="4"/>
        <v>0.34142193110140706</v>
      </c>
      <c r="AI11" s="270">
        <f t="shared" si="4"/>
        <v>0.43206381217291556</v>
      </c>
      <c r="AJ11" s="270">
        <f t="shared" si="4"/>
        <v>0.50691413429649146</v>
      </c>
      <c r="AK11" s="270">
        <f t="shared" si="4"/>
        <v>0.366313997047017</v>
      </c>
      <c r="AL11" s="271">
        <f>GEOMEAN(Z11:AK11)</f>
        <v>0.34371826412577594</v>
      </c>
    </row>
    <row r="12" spans="1:38" ht="15.75" customHeight="1" outlineLevel="1" x14ac:dyDescent="0.25">
      <c r="A12" s="1"/>
      <c r="B12" s="108" t="s">
        <v>19</v>
      </c>
      <c r="C12" s="112">
        <f>'Other Cash Related Items Planne'!C7</f>
        <v>3111</v>
      </c>
      <c r="D12" s="10">
        <f>'Other Cash Related Items Planne'!D7</f>
        <v>2365</v>
      </c>
      <c r="E12" s="10">
        <f>'Other Cash Related Items Planne'!E7</f>
        <v>2457</v>
      </c>
      <c r="F12" s="10">
        <f>'Other Cash Related Items Planne'!F7</f>
        <v>3438</v>
      </c>
      <c r="G12" s="10">
        <f>'Other Cash Related Items Planne'!G7</f>
        <v>2616</v>
      </c>
      <c r="H12" s="10">
        <f>'Other Cash Related Items Planne'!H7</f>
        <v>2658</v>
      </c>
      <c r="I12" s="10">
        <f>'Other Cash Related Items Planne'!I7</f>
        <v>3807</v>
      </c>
      <c r="J12" s="10">
        <f>'Other Cash Related Items Planne'!J7</f>
        <v>2884</v>
      </c>
      <c r="K12" s="10">
        <f>'Other Cash Related Items Planne'!K7</f>
        <v>2971</v>
      </c>
      <c r="L12" s="10">
        <f>'Other Cash Related Items Planne'!L7</f>
        <v>4041</v>
      </c>
      <c r="M12" s="100">
        <f>'Other Cash Related Items Planne'!M7</f>
        <v>3029</v>
      </c>
      <c r="N12" s="103">
        <f>'Other Cash Related Items Planne'!N7</f>
        <v>3029</v>
      </c>
      <c r="O12" s="186"/>
      <c r="P12" s="103">
        <f t="shared" si="0"/>
        <v>3033.8333333333335</v>
      </c>
      <c r="Q12" s="113">
        <f t="shared" si="1"/>
        <v>3000</v>
      </c>
      <c r="R12" s="97"/>
      <c r="S12" s="1"/>
      <c r="T12" s="89">
        <v>0</v>
      </c>
      <c r="U12" s="89">
        <f>SUM(C12:N12)</f>
        <v>36406</v>
      </c>
      <c r="V12" s="89">
        <f>U12+(U12*8%)</f>
        <v>39318.480000000003</v>
      </c>
      <c r="W12" s="276">
        <f>V12+(V12*8%)</f>
        <v>42463.958400000003</v>
      </c>
      <c r="X12" s="1"/>
      <c r="Y12" s="108" t="s">
        <v>19</v>
      </c>
      <c r="Z12" s="112">
        <v>3111</v>
      </c>
      <c r="AA12" s="10">
        <v>2365</v>
      </c>
      <c r="AB12" s="10">
        <v>2457</v>
      </c>
      <c r="AC12" s="10">
        <v>3438</v>
      </c>
      <c r="AD12" s="10">
        <v>2616</v>
      </c>
      <c r="AE12" s="10">
        <v>2658</v>
      </c>
      <c r="AF12" s="10">
        <v>3807</v>
      </c>
      <c r="AG12" s="10">
        <v>2884</v>
      </c>
      <c r="AH12" s="10">
        <v>2971</v>
      </c>
      <c r="AI12" s="10">
        <v>4041</v>
      </c>
      <c r="AJ12" s="100">
        <v>3029</v>
      </c>
      <c r="AK12" s="103">
        <v>3029</v>
      </c>
    </row>
    <row r="13" spans="1:38" ht="15.75" customHeight="1" outlineLevel="1" x14ac:dyDescent="0.25">
      <c r="A13" s="1"/>
      <c r="B13" s="108" t="s">
        <v>20</v>
      </c>
      <c r="C13" s="112">
        <f>'Other Cash Related Items Planne'!C8</f>
        <v>793</v>
      </c>
      <c r="D13" s="10">
        <f>'Other Cash Related Items Planne'!D8</f>
        <v>809</v>
      </c>
      <c r="E13" s="10">
        <f>'Other Cash Related Items Planne'!E8</f>
        <v>816</v>
      </c>
      <c r="F13" s="10">
        <f>'Other Cash Related Items Planne'!F8</f>
        <v>826</v>
      </c>
      <c r="G13" s="10">
        <f>'Other Cash Related Items Planne'!G8</f>
        <v>843</v>
      </c>
      <c r="H13" s="10">
        <f>'Other Cash Related Items Planne'!H8</f>
        <v>841</v>
      </c>
      <c r="I13" s="10">
        <f>'Other Cash Related Items Planne'!I8</f>
        <v>847</v>
      </c>
      <c r="J13" s="10">
        <f>'Other Cash Related Items Planne'!J8</f>
        <v>853</v>
      </c>
      <c r="K13" s="10">
        <f>'Other Cash Related Items Planne'!K8</f>
        <v>854</v>
      </c>
      <c r="L13" s="10">
        <f>'Other Cash Related Items Planne'!L8</f>
        <v>850</v>
      </c>
      <c r="M13" s="100">
        <f>'Other Cash Related Items Planne'!M8</f>
        <v>845</v>
      </c>
      <c r="N13" s="103">
        <f>'Other Cash Related Items Planne'!N8</f>
        <v>840</v>
      </c>
      <c r="O13" s="186"/>
      <c r="P13" s="103">
        <f t="shared" si="0"/>
        <v>834.75</v>
      </c>
      <c r="Q13" s="113">
        <f t="shared" si="1"/>
        <v>842</v>
      </c>
      <c r="R13" s="97"/>
      <c r="S13" s="1"/>
      <c r="T13" s="89">
        <v>0</v>
      </c>
      <c r="U13" s="89">
        <f>SUM(C13:N13)</f>
        <v>10017</v>
      </c>
      <c r="V13" s="89">
        <f>U13+(U13*8%)</f>
        <v>10818.36</v>
      </c>
      <c r="W13" s="276">
        <f>V13+(V13*8%)</f>
        <v>11683.828800000001</v>
      </c>
      <c r="X13" s="1"/>
      <c r="Y13" s="108" t="s">
        <v>20</v>
      </c>
      <c r="Z13" s="112">
        <v>793</v>
      </c>
      <c r="AA13" s="10">
        <v>809</v>
      </c>
      <c r="AB13" s="10">
        <v>816</v>
      </c>
      <c r="AC13" s="10">
        <v>826</v>
      </c>
      <c r="AD13" s="10">
        <v>843</v>
      </c>
      <c r="AE13" s="10">
        <v>841</v>
      </c>
      <c r="AF13" s="10">
        <v>847</v>
      </c>
      <c r="AG13" s="10">
        <v>853</v>
      </c>
      <c r="AH13" s="10">
        <v>854</v>
      </c>
      <c r="AI13" s="10">
        <v>850</v>
      </c>
      <c r="AJ13" s="100">
        <v>845</v>
      </c>
      <c r="AK13" s="103">
        <v>840</v>
      </c>
    </row>
    <row r="14" spans="1:38" ht="15.75" customHeight="1" outlineLevel="1" x14ac:dyDescent="0.25">
      <c r="A14" s="1"/>
      <c r="B14" s="109" t="s">
        <v>21</v>
      </c>
      <c r="C14" s="114">
        <f>SUM(C12:C13)</f>
        <v>3904</v>
      </c>
      <c r="D14" s="13">
        <f t="shared" ref="D14:N14" si="5">SUM(D12:D13)</f>
        <v>3174</v>
      </c>
      <c r="E14" s="13">
        <f t="shared" si="5"/>
        <v>3273</v>
      </c>
      <c r="F14" s="13">
        <f t="shared" si="5"/>
        <v>4264</v>
      </c>
      <c r="G14" s="13">
        <f t="shared" si="5"/>
        <v>3459</v>
      </c>
      <c r="H14" s="13">
        <f t="shared" si="5"/>
        <v>3499</v>
      </c>
      <c r="I14" s="13">
        <f t="shared" si="5"/>
        <v>4654</v>
      </c>
      <c r="J14" s="13">
        <f t="shared" si="5"/>
        <v>3737</v>
      </c>
      <c r="K14" s="13">
        <f t="shared" si="5"/>
        <v>3825</v>
      </c>
      <c r="L14" s="13">
        <f t="shared" si="5"/>
        <v>4891</v>
      </c>
      <c r="M14" s="101">
        <f t="shared" si="5"/>
        <v>3874</v>
      </c>
      <c r="N14" s="104">
        <f t="shared" si="5"/>
        <v>3869</v>
      </c>
      <c r="O14" s="186"/>
      <c r="P14" s="103">
        <f t="shared" si="0"/>
        <v>3868.5833333333335</v>
      </c>
      <c r="Q14" s="113">
        <f t="shared" si="1"/>
        <v>3847</v>
      </c>
      <c r="R14" s="98"/>
      <c r="S14" s="1"/>
      <c r="T14" s="273">
        <f t="shared" ref="T14" si="6">SUM(T12:T13)</f>
        <v>0</v>
      </c>
      <c r="U14" s="273">
        <f>SUM(U12:U13)</f>
        <v>46423</v>
      </c>
      <c r="V14" s="273">
        <f t="shared" ref="V14:W14" si="7">SUM(V12:V13)</f>
        <v>50136.840000000004</v>
      </c>
      <c r="W14" s="279">
        <f t="shared" si="7"/>
        <v>54147.787200000006</v>
      </c>
      <c r="X14" s="1"/>
      <c r="Y14" s="109" t="s">
        <v>21</v>
      </c>
      <c r="Z14" s="114">
        <v>3904</v>
      </c>
      <c r="AA14" s="13">
        <v>3174</v>
      </c>
      <c r="AB14" s="13">
        <v>3273</v>
      </c>
      <c r="AC14" s="13">
        <v>4264</v>
      </c>
      <c r="AD14" s="13">
        <v>3459</v>
      </c>
      <c r="AE14" s="13">
        <v>3499</v>
      </c>
      <c r="AF14" s="13">
        <v>4654</v>
      </c>
      <c r="AG14" s="13">
        <v>3737</v>
      </c>
      <c r="AH14" s="13">
        <v>3825</v>
      </c>
      <c r="AI14" s="13">
        <v>4891</v>
      </c>
      <c r="AJ14" s="101">
        <v>3874</v>
      </c>
      <c r="AK14" s="104">
        <v>3869</v>
      </c>
    </row>
    <row r="15" spans="1:38" ht="15.75" customHeight="1" outlineLevel="1" x14ac:dyDescent="0.25">
      <c r="A15" s="1"/>
      <c r="B15" s="110" t="s">
        <v>22</v>
      </c>
      <c r="C15" s="115">
        <f>C11-C14</f>
        <v>-2240.7515902</v>
      </c>
      <c r="D15" s="16">
        <f t="shared" ref="D15:N15" si="8">D11-D14</f>
        <v>-1317.1254816000001</v>
      </c>
      <c r="E15" s="16">
        <f t="shared" si="8"/>
        <v>-1471.5658705999999</v>
      </c>
      <c r="F15" s="16">
        <f t="shared" si="8"/>
        <v>-2566.3241447999999</v>
      </c>
      <c r="G15" s="16">
        <f t="shared" si="8"/>
        <v>-1723.9922834000001</v>
      </c>
      <c r="H15" s="16">
        <f t="shared" si="8"/>
        <v>-1387.7020464000002</v>
      </c>
      <c r="I15" s="16">
        <f t="shared" si="8"/>
        <v>-3693.9452104000002</v>
      </c>
      <c r="J15" s="16">
        <f t="shared" si="8"/>
        <v>-1943.3714204000003</v>
      </c>
      <c r="K15" s="16">
        <f t="shared" si="8"/>
        <v>-1653.2729600000002</v>
      </c>
      <c r="L15" s="16">
        <f t="shared" si="8"/>
        <v>-3306.5716231999995</v>
      </c>
      <c r="M15" s="102">
        <f t="shared" si="8"/>
        <v>-2488.3301002000003</v>
      </c>
      <c r="N15" s="105">
        <f t="shared" si="8"/>
        <v>-1122.2246515999996</v>
      </c>
      <c r="O15" s="186"/>
      <c r="P15" s="103">
        <f t="shared" si="0"/>
        <v>-2076.2647818999999</v>
      </c>
      <c r="Q15" s="113">
        <f t="shared" si="1"/>
        <v>-1833.6818519000003</v>
      </c>
      <c r="R15" s="98"/>
      <c r="S15" s="1"/>
      <c r="T15" s="273">
        <f t="shared" ref="T15" si="9">T11-T14</f>
        <v>15235.580498320112</v>
      </c>
      <c r="U15" s="273">
        <f>U11-U14</f>
        <v>-24915.1773828</v>
      </c>
      <c r="V15" s="273">
        <f t="shared" ref="V15:W15" si="10">V11-V14</f>
        <v>-21241.805220235314</v>
      </c>
      <c r="W15" s="279">
        <f t="shared" si="10"/>
        <v>-18423.025279513036</v>
      </c>
      <c r="X15" s="1"/>
      <c r="Y15" s="110" t="s">
        <v>22</v>
      </c>
      <c r="Z15" s="115">
        <v>-2240.7515902</v>
      </c>
      <c r="AA15" s="16">
        <v>-1317.1254816000001</v>
      </c>
      <c r="AB15" s="16">
        <v>-1471.5658705999999</v>
      </c>
      <c r="AC15" s="16">
        <v>-2566.3241447999999</v>
      </c>
      <c r="AD15" s="16">
        <v>-1723.9922834000001</v>
      </c>
      <c r="AE15" s="16">
        <v>-1387.7020464000002</v>
      </c>
      <c r="AF15" s="16">
        <v>-3693.9452104000002</v>
      </c>
      <c r="AG15" s="16">
        <v>-1943.3714204000003</v>
      </c>
      <c r="AH15" s="16">
        <v>-1653.2729600000002</v>
      </c>
      <c r="AI15" s="16">
        <v>-3306.5716231999995</v>
      </c>
      <c r="AJ15" s="102">
        <v>-2488.3301002000003</v>
      </c>
      <c r="AK15" s="105">
        <v>-1122.2246515999996</v>
      </c>
    </row>
    <row r="16" spans="1:38" ht="15.75" customHeight="1" outlineLevel="1" x14ac:dyDescent="0.25">
      <c r="A16" s="1"/>
      <c r="B16" s="108" t="s">
        <v>23</v>
      </c>
      <c r="C16" s="112">
        <f>'Other Cash Related Items Planne'!C10</f>
        <v>50</v>
      </c>
      <c r="D16" s="10">
        <f>'Other Cash Related Items Planne'!D10</f>
        <v>50</v>
      </c>
      <c r="E16" s="10">
        <f>'Other Cash Related Items Planne'!E10</f>
        <v>50</v>
      </c>
      <c r="F16" s="10">
        <f>'Other Cash Related Items Planne'!F10</f>
        <v>50</v>
      </c>
      <c r="G16" s="10">
        <f>'Other Cash Related Items Planne'!G10</f>
        <v>50</v>
      </c>
      <c r="H16" s="10">
        <f>'Other Cash Related Items Planne'!H10</f>
        <v>50</v>
      </c>
      <c r="I16" s="10">
        <f>'Other Cash Related Items Planne'!I10</f>
        <v>50</v>
      </c>
      <c r="J16" s="10">
        <f>'Other Cash Related Items Planne'!J10</f>
        <v>50</v>
      </c>
      <c r="K16" s="10">
        <f>'Other Cash Related Items Planne'!K10</f>
        <v>65</v>
      </c>
      <c r="L16" s="10">
        <f>'Other Cash Related Items Planne'!L10</f>
        <v>65</v>
      </c>
      <c r="M16" s="100">
        <f>'Other Cash Related Items Planne'!M10</f>
        <v>65</v>
      </c>
      <c r="N16" s="103">
        <f>'Other Cash Related Items Planne'!N10</f>
        <v>65</v>
      </c>
      <c r="O16" s="186"/>
      <c r="P16" s="103">
        <f t="shared" si="0"/>
        <v>55</v>
      </c>
      <c r="Q16" s="113">
        <f t="shared" si="1"/>
        <v>50</v>
      </c>
      <c r="R16" s="97"/>
      <c r="S16" s="1"/>
      <c r="T16" s="89">
        <v>50</v>
      </c>
      <c r="U16" s="89">
        <f>SUM(C16:N16)</f>
        <v>660</v>
      </c>
      <c r="V16" s="89">
        <v>500</v>
      </c>
      <c r="W16" s="276">
        <v>500</v>
      </c>
      <c r="X16" s="1"/>
      <c r="Y16" s="108" t="s">
        <v>23</v>
      </c>
      <c r="Z16" s="112">
        <v>50</v>
      </c>
      <c r="AA16" s="10">
        <v>50</v>
      </c>
      <c r="AB16" s="10">
        <v>50</v>
      </c>
      <c r="AC16" s="10">
        <v>50</v>
      </c>
      <c r="AD16" s="10">
        <v>50</v>
      </c>
      <c r="AE16" s="10">
        <v>50</v>
      </c>
      <c r="AF16" s="10">
        <v>50</v>
      </c>
      <c r="AG16" s="10">
        <v>50</v>
      </c>
      <c r="AH16" s="10">
        <v>65</v>
      </c>
      <c r="AI16" s="10">
        <v>65</v>
      </c>
      <c r="AJ16" s="100">
        <v>65</v>
      </c>
      <c r="AK16" s="103">
        <v>65</v>
      </c>
    </row>
    <row r="17" spans="1:39" ht="15.75" customHeight="1" outlineLevel="1" x14ac:dyDescent="0.25">
      <c r="A17" s="1"/>
      <c r="B17" s="108" t="s">
        <v>24</v>
      </c>
      <c r="C17" s="112">
        <f>'Other Cash Related Items Planne'!C11</f>
        <v>15</v>
      </c>
      <c r="D17" s="10">
        <f>'Other Cash Related Items Planne'!D11</f>
        <v>15</v>
      </c>
      <c r="E17" s="10">
        <f>'Other Cash Related Items Planne'!E11</f>
        <v>15</v>
      </c>
      <c r="F17" s="10">
        <f>'Other Cash Related Items Planne'!F11</f>
        <v>25</v>
      </c>
      <c r="G17" s="10">
        <f>'Other Cash Related Items Planne'!G11</f>
        <v>25</v>
      </c>
      <c r="H17" s="10">
        <f>'Other Cash Related Items Planne'!H11</f>
        <v>25</v>
      </c>
      <c r="I17" s="10">
        <f>'Other Cash Related Items Planne'!I11</f>
        <v>25</v>
      </c>
      <c r="J17" s="10">
        <f>'Other Cash Related Items Planne'!J11</f>
        <v>25</v>
      </c>
      <c r="K17" s="10">
        <f>'Other Cash Related Items Planne'!K11</f>
        <v>30</v>
      </c>
      <c r="L17" s="10">
        <f>'Other Cash Related Items Planne'!L11</f>
        <v>30</v>
      </c>
      <c r="M17" s="100">
        <f>'Other Cash Related Items Planne'!M11</f>
        <v>30</v>
      </c>
      <c r="N17" s="153">
        <f>'Other Cash Related Items Planne'!N11</f>
        <v>30</v>
      </c>
      <c r="O17" s="126"/>
      <c r="P17" s="156">
        <f t="shared" si="0"/>
        <v>24.166666666666668</v>
      </c>
      <c r="Q17" s="113">
        <f t="shared" si="1"/>
        <v>25</v>
      </c>
      <c r="R17" s="97"/>
      <c r="S17" s="1"/>
      <c r="T17" s="89">
        <v>0</v>
      </c>
      <c r="U17" s="89">
        <f>SUM(C17:N17)</f>
        <v>290</v>
      </c>
      <c r="V17" s="89">
        <f>U17+(U17*AL17)</f>
        <v>357.80622522327252</v>
      </c>
      <c r="W17" s="276">
        <f>V17+(V17*AL17)</f>
        <v>441.4665338225077</v>
      </c>
      <c r="X17" s="1"/>
      <c r="Y17" s="108" t="s">
        <v>24</v>
      </c>
      <c r="Z17" s="112">
        <v>15</v>
      </c>
      <c r="AA17" s="10">
        <v>15</v>
      </c>
      <c r="AB17" s="10">
        <v>15</v>
      </c>
      <c r="AC17" s="10">
        <v>25</v>
      </c>
      <c r="AD17" s="10">
        <v>25</v>
      </c>
      <c r="AE17" s="10">
        <v>25</v>
      </c>
      <c r="AF17" s="10">
        <v>25</v>
      </c>
      <c r="AG17" s="10">
        <v>25</v>
      </c>
      <c r="AH17" s="10">
        <v>30</v>
      </c>
      <c r="AI17" s="10">
        <v>30</v>
      </c>
      <c r="AJ17" s="100">
        <v>30</v>
      </c>
      <c r="AK17" s="153">
        <v>30</v>
      </c>
      <c r="AL17" s="275">
        <f>GEOMEAN(Z17:AK17)%</f>
        <v>0.23381456973542253</v>
      </c>
      <c r="AM17" s="274"/>
    </row>
    <row r="18" spans="1:39" ht="15.75" customHeight="1" outlineLevel="1" thickBot="1" x14ac:dyDescent="0.3">
      <c r="A18" s="1"/>
      <c r="B18" s="120" t="s">
        <v>25</v>
      </c>
      <c r="C18" s="121">
        <f>C15-C16+C17</f>
        <v>-2275.7515902</v>
      </c>
      <c r="D18" s="122">
        <f t="shared" ref="D18:N18" si="11">D15-D16+D17</f>
        <v>-1352.1254816000001</v>
      </c>
      <c r="E18" s="122">
        <f t="shared" si="11"/>
        <v>-1506.5658705999999</v>
      </c>
      <c r="F18" s="122">
        <f t="shared" si="11"/>
        <v>-2591.3241447999999</v>
      </c>
      <c r="G18" s="122">
        <f t="shared" si="11"/>
        <v>-1748.9922834000001</v>
      </c>
      <c r="H18" s="122">
        <f t="shared" si="11"/>
        <v>-1412.7020464000002</v>
      </c>
      <c r="I18" s="122">
        <f t="shared" si="11"/>
        <v>-3718.9452104000002</v>
      </c>
      <c r="J18" s="122">
        <f t="shared" si="11"/>
        <v>-1968.3714204000003</v>
      </c>
      <c r="K18" s="122">
        <f t="shared" si="11"/>
        <v>-1688.2729600000002</v>
      </c>
      <c r="L18" s="122">
        <f t="shared" si="11"/>
        <v>-3341.5716231999995</v>
      </c>
      <c r="M18" s="123">
        <f t="shared" si="11"/>
        <v>-2523.3301002000003</v>
      </c>
      <c r="N18" s="154">
        <f t="shared" si="11"/>
        <v>-1157.2246515999996</v>
      </c>
      <c r="O18" s="126"/>
      <c r="P18" s="157">
        <f t="shared" si="0"/>
        <v>-2107.0981152333334</v>
      </c>
      <c r="Q18" s="140">
        <f t="shared" si="1"/>
        <v>-1858.6818519000003</v>
      </c>
      <c r="R18" s="98"/>
      <c r="S18" s="1"/>
      <c r="T18" s="273">
        <f>T15-T16+T17</f>
        <v>15185.580498320112</v>
      </c>
      <c r="U18" s="273">
        <f>U15-U16+U17</f>
        <v>-25285.1773828</v>
      </c>
      <c r="V18" s="273">
        <f>V15-V16+V17</f>
        <v>-21383.99899501204</v>
      </c>
      <c r="W18" s="279">
        <f>W15-W16+W17</f>
        <v>-18481.558745690527</v>
      </c>
      <c r="X18" s="1"/>
      <c r="Y18" s="120" t="s">
        <v>25</v>
      </c>
      <c r="Z18" s="121">
        <v>-2275.7515902</v>
      </c>
      <c r="AA18" s="122">
        <v>-1352.1254816000001</v>
      </c>
      <c r="AB18" s="122">
        <v>-1506.5658705999999</v>
      </c>
      <c r="AC18" s="122">
        <v>-2591.3241447999999</v>
      </c>
      <c r="AD18" s="122">
        <v>-1748.9922834000001</v>
      </c>
      <c r="AE18" s="122">
        <v>-1412.7020464000002</v>
      </c>
      <c r="AF18" s="122">
        <v>-3718.9452104000002</v>
      </c>
      <c r="AG18" s="122">
        <v>-1968.3714204000003</v>
      </c>
      <c r="AH18" s="122">
        <v>-1688.2729600000002</v>
      </c>
      <c r="AI18" s="122">
        <v>-3341.5716231999995</v>
      </c>
      <c r="AJ18" s="123">
        <v>-2523.3301002000003</v>
      </c>
      <c r="AK18" s="154">
        <v>-1157.2246515999996</v>
      </c>
    </row>
    <row r="19" spans="1:39" ht="15.75" customHeight="1" outlineLevel="1" thickBot="1" x14ac:dyDescent="0.3">
      <c r="A19" s="1"/>
      <c r="B19" s="116" t="s">
        <v>26</v>
      </c>
      <c r="C19" s="117">
        <f>$C$5+C18</f>
        <v>26724.248409799999</v>
      </c>
      <c r="D19" s="118">
        <f>C19+D18</f>
        <v>25372.122928199999</v>
      </c>
      <c r="E19" s="118">
        <f t="shared" ref="E19:N19" si="12">D19+E18</f>
        <v>23865.557057599999</v>
      </c>
      <c r="F19" s="118">
        <f t="shared" si="12"/>
        <v>21274.232912799998</v>
      </c>
      <c r="G19" s="118">
        <f t="shared" si="12"/>
        <v>19525.240629399999</v>
      </c>
      <c r="H19" s="118">
        <f t="shared" si="12"/>
        <v>18112.538582999998</v>
      </c>
      <c r="I19" s="118">
        <f t="shared" si="12"/>
        <v>14393.593372599997</v>
      </c>
      <c r="J19" s="118">
        <f t="shared" si="12"/>
        <v>12425.221952199996</v>
      </c>
      <c r="K19" s="118">
        <f t="shared" si="12"/>
        <v>10736.948992199996</v>
      </c>
      <c r="L19" s="118">
        <f>K19+L18</f>
        <v>7395.3773689999962</v>
      </c>
      <c r="M19" s="119">
        <f t="shared" si="12"/>
        <v>4872.0472687999954</v>
      </c>
      <c r="N19" s="155">
        <f t="shared" si="12"/>
        <v>3714.8226171999959</v>
      </c>
      <c r="O19" s="187"/>
      <c r="P19" s="158">
        <f t="shared" si="0"/>
        <v>15700.996007733331</v>
      </c>
      <c r="Q19" s="142">
        <f t="shared" si="1"/>
        <v>16253.065977799997</v>
      </c>
      <c r="R19" s="98"/>
      <c r="S19" s="1"/>
      <c r="T19" s="141">
        <f>T4+T18</f>
        <v>15185.580498320112</v>
      </c>
      <c r="U19" s="141">
        <f>SUM(C19:N19)</f>
        <v>188411.95209279997</v>
      </c>
      <c r="V19" s="141">
        <f>U19+V18</f>
        <v>167027.95309778792</v>
      </c>
      <c r="W19" s="280">
        <f>V19+W18</f>
        <v>148546.39435209738</v>
      </c>
      <c r="X19" s="1"/>
      <c r="Y19" s="116" t="s">
        <v>26</v>
      </c>
      <c r="Z19" s="117">
        <v>26724.248409799999</v>
      </c>
      <c r="AA19" s="118">
        <v>25372.122928199999</v>
      </c>
      <c r="AB19" s="118">
        <v>23865.557057599999</v>
      </c>
      <c r="AC19" s="118">
        <v>21274.232912799998</v>
      </c>
      <c r="AD19" s="118">
        <v>19525.240629399999</v>
      </c>
      <c r="AE19" s="118">
        <v>18112.538582999998</v>
      </c>
      <c r="AF19" s="118">
        <v>14393.593372599997</v>
      </c>
      <c r="AG19" s="118">
        <v>12425.221952199996</v>
      </c>
      <c r="AH19" s="118">
        <v>10736.948992199996</v>
      </c>
      <c r="AI19" s="118">
        <v>7395.3773689999962</v>
      </c>
      <c r="AJ19" s="119">
        <v>4872.0472687999954</v>
      </c>
      <c r="AK19" s="155">
        <v>3714.8226171999959</v>
      </c>
    </row>
    <row r="20" spans="1:39" ht="13.8" customHeight="1" outlineLevel="1" x14ac:dyDescent="0.25">
      <c r="A20" s="1"/>
      <c r="B20" s="285" t="s">
        <v>72</v>
      </c>
      <c r="C20" s="285"/>
      <c r="D20" s="285"/>
      <c r="E20" s="285"/>
      <c r="F20" s="285"/>
      <c r="G20" s="285"/>
      <c r="H20" s="285"/>
      <c r="I20" s="285"/>
      <c r="J20" s="285"/>
      <c r="K20" s="285"/>
      <c r="L20" s="285"/>
      <c r="M20" s="285"/>
      <c r="N20" s="285"/>
      <c r="O20" s="285"/>
      <c r="P20" s="285"/>
      <c r="Q20" s="285"/>
      <c r="R20" s="94"/>
      <c r="S20" s="1"/>
      <c r="T20" s="268" t="s">
        <v>127</v>
      </c>
      <c r="U20" s="1"/>
      <c r="V20" s="1"/>
      <c r="W20" s="1"/>
      <c r="X20" s="1"/>
      <c r="Y20" s="1"/>
      <c r="Z20" s="1"/>
      <c r="AA20" s="1"/>
    </row>
    <row r="21" spans="1:39" ht="12" customHeight="1" outlineLevel="1" x14ac:dyDescent="0.25">
      <c r="A21" s="1"/>
      <c r="B21" s="287"/>
      <c r="C21" s="287"/>
      <c r="D21" s="287"/>
      <c r="E21" s="287"/>
      <c r="F21" s="287"/>
      <c r="G21" s="287"/>
      <c r="H21" s="287"/>
      <c r="I21" s="287"/>
      <c r="J21" s="287"/>
      <c r="K21" s="287"/>
      <c r="L21" s="287"/>
      <c r="M21" s="287"/>
      <c r="N21" s="287"/>
      <c r="O21" s="287"/>
      <c r="P21" s="287"/>
      <c r="Q21" s="287"/>
      <c r="R21" s="94"/>
      <c r="S21" s="1"/>
      <c r="T21" s="268" t="s">
        <v>71</v>
      </c>
      <c r="U21" s="1"/>
      <c r="V21" s="1"/>
      <c r="W21" s="1"/>
      <c r="X21" s="1"/>
      <c r="Y21" s="1"/>
      <c r="Z21" s="1"/>
      <c r="AA21" s="1"/>
    </row>
    <row r="22" spans="1:39" ht="10.199999999999999" customHeight="1" outlineLevel="1" x14ac:dyDescent="0.25">
      <c r="A22" s="1"/>
      <c r="B22" s="287" t="s">
        <v>73</v>
      </c>
      <c r="C22" s="287"/>
      <c r="D22" s="240"/>
      <c r="E22" s="240"/>
      <c r="F22" s="240"/>
      <c r="G22" s="240"/>
      <c r="H22" s="240"/>
      <c r="I22" s="240"/>
      <c r="J22" s="240"/>
      <c r="K22" s="240"/>
      <c r="L22" s="240"/>
      <c r="M22" s="240"/>
      <c r="N22" s="240"/>
      <c r="O22" s="240"/>
      <c r="P22" s="240"/>
      <c r="Q22" s="240"/>
      <c r="R22" s="94"/>
      <c r="S22" s="1"/>
      <c r="T22" s="268" t="s">
        <v>132</v>
      </c>
      <c r="U22" s="1"/>
      <c r="V22" s="1"/>
      <c r="W22" s="1"/>
      <c r="X22" s="1"/>
      <c r="Y22" s="1"/>
      <c r="Z22" s="1"/>
      <c r="AA22" s="1"/>
    </row>
    <row r="23" spans="1:39" ht="12" customHeight="1" outlineLevel="1" x14ac:dyDescent="0.25">
      <c r="A23" s="1"/>
      <c r="B23" s="287" t="s">
        <v>89</v>
      </c>
      <c r="C23" s="287"/>
      <c r="D23" s="287"/>
      <c r="E23" s="287"/>
      <c r="F23" s="287"/>
      <c r="G23" s="287"/>
      <c r="H23" s="287"/>
      <c r="I23" s="287"/>
      <c r="J23" s="287"/>
      <c r="K23" s="240"/>
      <c r="L23" s="240"/>
      <c r="M23" s="240"/>
      <c r="N23" s="240"/>
      <c r="O23" s="240"/>
      <c r="P23" s="240"/>
      <c r="Q23" s="240"/>
      <c r="R23" s="94"/>
      <c r="S23" s="1"/>
      <c r="T23" s="268" t="s">
        <v>128</v>
      </c>
      <c r="U23" s="1"/>
      <c r="V23" s="1"/>
      <c r="W23" s="1"/>
      <c r="X23" s="1"/>
      <c r="Y23" s="1"/>
      <c r="Z23" s="1"/>
      <c r="AA23" s="1"/>
    </row>
    <row r="24" spans="1:39" ht="10.8" customHeight="1" outlineLevel="1" x14ac:dyDescent="0.25">
      <c r="A24" s="1"/>
      <c r="B24" s="287" t="s">
        <v>108</v>
      </c>
      <c r="C24" s="287"/>
      <c r="D24" s="287"/>
      <c r="E24" s="287"/>
      <c r="F24" s="287"/>
      <c r="G24" s="287"/>
      <c r="H24" s="287"/>
      <c r="I24" s="287"/>
      <c r="J24" s="287"/>
      <c r="K24" s="287"/>
      <c r="L24" s="287"/>
      <c r="M24" s="287"/>
      <c r="N24" s="287"/>
      <c r="O24" s="287"/>
      <c r="P24" s="240"/>
      <c r="Q24" s="240"/>
      <c r="R24" s="94"/>
      <c r="S24" s="1"/>
      <c r="T24" s="268" t="s">
        <v>129</v>
      </c>
      <c r="U24" s="1"/>
      <c r="V24" s="1"/>
      <c r="W24" s="1"/>
      <c r="X24" s="1"/>
      <c r="Y24" s="1"/>
      <c r="Z24" s="1"/>
      <c r="AA24" s="1"/>
    </row>
    <row r="25" spans="1:39" ht="14.4" customHeight="1" x14ac:dyDescent="0.25">
      <c r="A25" s="1"/>
      <c r="B25" s="94"/>
      <c r="C25" s="94"/>
      <c r="D25" s="94"/>
      <c r="E25" s="94"/>
      <c r="F25" s="94"/>
      <c r="G25" s="94"/>
      <c r="H25" s="94"/>
      <c r="I25" s="94"/>
      <c r="J25" s="94"/>
      <c r="K25" s="94"/>
      <c r="L25" s="94"/>
      <c r="M25" s="94"/>
      <c r="N25" s="94"/>
      <c r="O25" s="94"/>
      <c r="P25" s="94"/>
      <c r="Q25" s="94"/>
      <c r="R25" s="94"/>
      <c r="S25" s="1"/>
      <c r="T25" s="1"/>
      <c r="U25" s="1"/>
      <c r="V25" s="1"/>
      <c r="W25" s="1"/>
      <c r="X25" s="1"/>
      <c r="Y25" s="1"/>
      <c r="Z25" s="1"/>
      <c r="AA25" s="1"/>
    </row>
    <row r="26" spans="1:39" ht="15.75" customHeight="1" x14ac:dyDescent="0.25">
      <c r="A26" s="1"/>
      <c r="B26" s="161"/>
      <c r="C26" s="94"/>
      <c r="D26" s="94"/>
      <c r="E26" s="94"/>
      <c r="F26" s="94"/>
      <c r="G26" s="94"/>
      <c r="H26" s="94"/>
      <c r="I26" s="94"/>
      <c r="J26" s="94"/>
      <c r="K26" s="94"/>
      <c r="L26" s="94"/>
      <c r="M26" s="94"/>
      <c r="N26" s="94"/>
      <c r="O26" s="94"/>
      <c r="P26" s="94"/>
      <c r="Q26" s="94"/>
      <c r="R26" s="94"/>
      <c r="S26" s="1"/>
      <c r="T26" s="1"/>
      <c r="U26" s="1"/>
      <c r="V26" s="1"/>
      <c r="W26" s="1"/>
      <c r="X26" s="1"/>
      <c r="Y26" s="1"/>
      <c r="Z26" s="1"/>
      <c r="AA26" s="1"/>
    </row>
    <row r="27" spans="1:39" ht="15.75" customHeight="1" x14ac:dyDescent="0.3">
      <c r="A27" s="6" t="s">
        <v>56</v>
      </c>
      <c r="B27" s="290" t="s">
        <v>91</v>
      </c>
      <c r="C27" s="290"/>
      <c r="D27" s="204"/>
      <c r="E27" s="137"/>
      <c r="F27" s="137"/>
      <c r="G27" s="137"/>
      <c r="H27" s="137"/>
      <c r="I27" s="137"/>
      <c r="J27" s="137"/>
      <c r="K27" s="137"/>
      <c r="L27" s="137"/>
      <c r="M27" s="137"/>
      <c r="N27" s="137"/>
      <c r="O27" s="137"/>
      <c r="P27" s="137"/>
      <c r="Q27" s="137"/>
      <c r="R27" s="94"/>
      <c r="S27" s="1"/>
      <c r="T27" s="1"/>
      <c r="U27" s="1"/>
      <c r="V27" s="1"/>
      <c r="W27" s="1"/>
      <c r="X27" s="1"/>
      <c r="Y27" s="1"/>
      <c r="Z27" s="1"/>
      <c r="AA27" s="1"/>
    </row>
    <row r="28" spans="1:39" ht="15.75" customHeight="1" outlineLevel="1" thickBot="1" x14ac:dyDescent="0.3">
      <c r="A28" s="1"/>
      <c r="B28" s="289"/>
      <c r="C28" s="289"/>
      <c r="D28" s="289"/>
      <c r="E28" s="289"/>
      <c r="F28" s="289"/>
      <c r="G28" s="289"/>
      <c r="H28" s="289"/>
      <c r="I28" s="289"/>
      <c r="J28" s="289"/>
      <c r="K28" s="289"/>
      <c r="L28" s="289"/>
      <c r="M28" s="289"/>
      <c r="N28" s="289"/>
      <c r="O28" s="289"/>
      <c r="P28" s="289"/>
      <c r="Q28" s="289"/>
      <c r="R28" s="289"/>
      <c r="S28" s="1"/>
      <c r="T28" s="1"/>
      <c r="U28" s="1"/>
      <c r="V28" s="1"/>
      <c r="W28" s="1"/>
      <c r="X28" s="1"/>
      <c r="Y28" s="1"/>
      <c r="Z28" s="1"/>
      <c r="AA28" s="1"/>
    </row>
    <row r="29" spans="1:39" ht="15.75" customHeight="1" outlineLevel="1" thickTop="1" thickBot="1" x14ac:dyDescent="0.3">
      <c r="A29" s="1"/>
      <c r="B29" s="3" t="s">
        <v>1</v>
      </c>
      <c r="C29" s="4">
        <v>29000</v>
      </c>
      <c r="D29" s="5"/>
      <c r="E29" s="185"/>
      <c r="F29" s="221"/>
      <c r="G29" s="221"/>
      <c r="H29" s="221"/>
      <c r="I29" s="221"/>
      <c r="J29" s="221"/>
      <c r="K29" s="221"/>
      <c r="L29" s="221"/>
      <c r="M29" s="221"/>
      <c r="N29" s="221"/>
      <c r="O29" s="185"/>
      <c r="P29" s="185"/>
      <c r="Q29" s="185"/>
      <c r="R29" s="94"/>
      <c r="S29" s="1"/>
      <c r="T29" s="1"/>
      <c r="U29" s="1"/>
      <c r="V29" s="1"/>
      <c r="W29" s="1"/>
      <c r="X29" s="1"/>
      <c r="Y29" s="1"/>
      <c r="Z29" s="1"/>
      <c r="AA29" s="1"/>
    </row>
    <row r="30" spans="1:39" ht="15.75" customHeight="1" outlineLevel="1" thickTop="1" thickBot="1" x14ac:dyDescent="0.3">
      <c r="A30" s="1"/>
      <c r="B30" s="6"/>
      <c r="C30" s="90">
        <v>1</v>
      </c>
      <c r="D30" s="90">
        <v>2</v>
      </c>
      <c r="E30" s="90">
        <v>3</v>
      </c>
      <c r="F30" s="90">
        <v>4</v>
      </c>
      <c r="G30" s="90">
        <v>5</v>
      </c>
      <c r="H30" s="90">
        <v>6</v>
      </c>
      <c r="I30" s="90">
        <v>7</v>
      </c>
      <c r="J30" s="90">
        <v>8</v>
      </c>
      <c r="K30" s="90">
        <v>9</v>
      </c>
      <c r="L30" s="90">
        <v>10</v>
      </c>
      <c r="M30" s="90">
        <v>11</v>
      </c>
      <c r="N30" s="90">
        <v>12</v>
      </c>
      <c r="O30" s="1"/>
      <c r="P30" s="5"/>
      <c r="Q30" s="1"/>
      <c r="R30" s="94"/>
      <c r="S30" s="1"/>
      <c r="X30" s="1"/>
      <c r="Y30" s="1"/>
      <c r="Z30" s="1"/>
      <c r="AA30" s="1"/>
    </row>
    <row r="31" spans="1:39" ht="15.75" customHeight="1" outlineLevel="1" x14ac:dyDescent="0.25">
      <c r="A31" s="1"/>
      <c r="B31" s="106" t="s">
        <v>2</v>
      </c>
      <c r="C31" s="283">
        <v>2022</v>
      </c>
      <c r="D31" s="288"/>
      <c r="E31" s="288"/>
      <c r="F31" s="288"/>
      <c r="G31" s="288"/>
      <c r="H31" s="288"/>
      <c r="I31" s="288"/>
      <c r="J31" s="288"/>
      <c r="K31" s="288"/>
      <c r="L31" s="288"/>
      <c r="M31" s="288"/>
      <c r="N31" s="288"/>
      <c r="O31" s="139"/>
      <c r="P31" s="139"/>
      <c r="Q31" s="125"/>
      <c r="R31" s="94"/>
      <c r="S31" s="1"/>
      <c r="X31" s="1"/>
      <c r="Y31" s="1"/>
      <c r="Z31" s="1"/>
      <c r="AA31" s="1"/>
    </row>
    <row r="32" spans="1:39" ht="15.75" customHeight="1" outlineLevel="1" x14ac:dyDescent="0.25">
      <c r="A32" s="1"/>
      <c r="B32" s="107" t="s">
        <v>3</v>
      </c>
      <c r="C32" s="111" t="s">
        <v>4</v>
      </c>
      <c r="D32" s="8" t="s">
        <v>5</v>
      </c>
      <c r="E32" s="8" t="s">
        <v>6</v>
      </c>
      <c r="F32" s="8" t="s">
        <v>7</v>
      </c>
      <c r="G32" s="8" t="s">
        <v>8</v>
      </c>
      <c r="H32" s="8" t="s">
        <v>9</v>
      </c>
      <c r="I32" s="8" t="s">
        <v>10</v>
      </c>
      <c r="J32" s="8" t="s">
        <v>11</v>
      </c>
      <c r="K32" s="8" t="s">
        <v>12</v>
      </c>
      <c r="L32" s="8" t="s">
        <v>13</v>
      </c>
      <c r="M32" s="99" t="s">
        <v>14</v>
      </c>
      <c r="N32" s="74" t="s">
        <v>15</v>
      </c>
      <c r="O32" s="143" t="s">
        <v>58</v>
      </c>
      <c r="P32" s="144" t="s">
        <v>59</v>
      </c>
      <c r="Q32" s="145" t="s">
        <v>60</v>
      </c>
      <c r="R32" s="94"/>
      <c r="S32" s="1"/>
      <c r="X32" s="1"/>
      <c r="Y32" s="1"/>
      <c r="Z32" s="1"/>
      <c r="AA32" s="1"/>
    </row>
    <row r="33" spans="1:27" ht="15.75" customHeight="1" outlineLevel="1" x14ac:dyDescent="0.25">
      <c r="A33" s="1"/>
      <c r="B33" s="108" t="s">
        <v>16</v>
      </c>
      <c r="C33" s="112">
        <f>'Supporting Data--&gt;'!D47</f>
        <v>2242.3333333333335</v>
      </c>
      <c r="D33" s="112">
        <f>'Supporting Data--&gt;'!E47</f>
        <v>2382.3333333333335</v>
      </c>
      <c r="E33" s="112">
        <f>'Supporting Data--&gt;'!F47</f>
        <v>2042.8333333333333</v>
      </c>
      <c r="F33" s="112">
        <f>'Supporting Data--&gt;'!G47</f>
        <v>1957.6666666666667</v>
      </c>
      <c r="G33" s="112">
        <f>'Supporting Data--&gt;'!H47</f>
        <v>2105.8333333333335</v>
      </c>
      <c r="H33" s="112">
        <f>'Supporting Data--&gt;'!I47</f>
        <v>3349.5</v>
      </c>
      <c r="I33" s="112">
        <f>'Supporting Data--&gt;'!J47</f>
        <v>1927.333333333333</v>
      </c>
      <c r="J33" s="112">
        <f>'Supporting Data--&gt;'!K47</f>
        <v>1911</v>
      </c>
      <c r="K33" s="112">
        <f>'Supporting Data--&gt;'!L47</f>
        <v>2292.5</v>
      </c>
      <c r="L33" s="112">
        <f>'Supporting Data--&gt;'!M47</f>
        <v>1883</v>
      </c>
      <c r="M33" s="112">
        <f>'Supporting Data--&gt;'!N47</f>
        <v>2011.3333333333333</v>
      </c>
      <c r="N33" s="112">
        <f>'Supporting Data--&gt;'!O47</f>
        <v>2978.5</v>
      </c>
      <c r="O33" s="186"/>
      <c r="P33" s="103">
        <f t="shared" ref="P33:P43" si="13">IFERROR(AVERAGE(C33:N33),0)</f>
        <v>2257.0138888888887</v>
      </c>
      <c r="Q33" s="113">
        <f t="shared" ref="Q33:Q43" si="14">MEDIAN(C33:N33)</f>
        <v>2074.3333333333335</v>
      </c>
      <c r="R33" s="94"/>
      <c r="S33" s="1"/>
      <c r="X33" s="1"/>
      <c r="Y33" s="1"/>
      <c r="Z33" s="1"/>
      <c r="AA33" s="1"/>
    </row>
    <row r="34" spans="1:27" ht="15.75" customHeight="1" outlineLevel="1" x14ac:dyDescent="0.25">
      <c r="A34" s="1"/>
      <c r="B34" s="108" t="s">
        <v>17</v>
      </c>
      <c r="C34" s="112">
        <f>'Supporting Data--&gt;'!C11</f>
        <v>307.25159020000001</v>
      </c>
      <c r="D34" s="112">
        <f>'Supporting Data--&gt;'!D11</f>
        <v>734.82548159999999</v>
      </c>
      <c r="E34" s="112">
        <f>'Supporting Data--&gt;'!E11</f>
        <v>904.56587060000004</v>
      </c>
      <c r="F34" s="112">
        <f>'Supporting Data--&gt;'!F11</f>
        <v>814.3241448</v>
      </c>
      <c r="G34" s="112">
        <f>'Supporting Data--&gt;'!G11</f>
        <v>941.09228340000004</v>
      </c>
      <c r="H34" s="112">
        <f>'Supporting Data--&gt;'!H11</f>
        <v>1003.4020464</v>
      </c>
      <c r="I34" s="112">
        <f>'Supporting Data--&gt;'!I11</f>
        <v>1168.8452104</v>
      </c>
      <c r="J34" s="112">
        <f>'Supporting Data--&gt;'!J11</f>
        <v>895.97142040000006</v>
      </c>
      <c r="K34" s="112">
        <f>'Supporting Data--&gt;'!K11</f>
        <v>1125.8729599999999</v>
      </c>
      <c r="L34" s="112">
        <f>'Supporting Data--&gt;'!L11</f>
        <v>1205.3716231999999</v>
      </c>
      <c r="M34" s="112">
        <f>'Supporting Data--&gt;'!M11</f>
        <v>1424.5301002000001</v>
      </c>
      <c r="N34" s="112">
        <f>'Supporting Data--&gt;'!N11</f>
        <v>1587.8246515999999</v>
      </c>
      <c r="O34" s="186"/>
      <c r="P34" s="103">
        <f t="shared" si="13"/>
        <v>1009.4897818999999</v>
      </c>
      <c r="Q34" s="113">
        <f t="shared" si="14"/>
        <v>972.24716490000003</v>
      </c>
      <c r="R34" s="94"/>
      <c r="S34" s="1"/>
      <c r="X34" s="1"/>
      <c r="Y34" s="1"/>
      <c r="Z34" s="1"/>
      <c r="AA34" s="1"/>
    </row>
    <row r="35" spans="1:27" ht="15.75" customHeight="1" outlineLevel="1" x14ac:dyDescent="0.25">
      <c r="A35" s="1"/>
      <c r="B35" s="109" t="s">
        <v>18</v>
      </c>
      <c r="C35" s="114">
        <f>C33-C34</f>
        <v>1935.0817431333335</v>
      </c>
      <c r="D35" s="13">
        <f t="shared" ref="D35" si="15">D33-D34</f>
        <v>1647.5078517333336</v>
      </c>
      <c r="E35" s="13">
        <f t="shared" ref="E35" si="16">E33-E34</f>
        <v>1138.2674627333331</v>
      </c>
      <c r="F35" s="13">
        <f t="shared" ref="F35" si="17">F33-F34</f>
        <v>1143.3425218666666</v>
      </c>
      <c r="G35" s="13">
        <f t="shared" ref="G35" si="18">G33-G34</f>
        <v>1164.7410499333334</v>
      </c>
      <c r="H35" s="13">
        <f t="shared" ref="H35" si="19">H33-H34</f>
        <v>2346.0979536</v>
      </c>
      <c r="I35" s="13">
        <f t="shared" ref="I35" si="20">I33-I34</f>
        <v>758.48812293333299</v>
      </c>
      <c r="J35" s="13">
        <f t="shared" ref="J35" si="21">J33-J34</f>
        <v>1015.0285795999999</v>
      </c>
      <c r="K35" s="13">
        <f t="shared" ref="K35" si="22">K33-K34</f>
        <v>1166.6270400000001</v>
      </c>
      <c r="L35" s="13">
        <f t="shared" ref="L35" si="23">L33-L34</f>
        <v>677.62837680000007</v>
      </c>
      <c r="M35" s="101">
        <f t="shared" ref="M35" si="24">M33-M34</f>
        <v>586.80323313333315</v>
      </c>
      <c r="N35" s="104">
        <f t="shared" ref="N35" si="25">N33-N34</f>
        <v>1390.6753484000001</v>
      </c>
      <c r="O35" s="186"/>
      <c r="P35" s="103">
        <f t="shared" si="13"/>
        <v>1247.5241069888889</v>
      </c>
      <c r="Q35" s="113">
        <f t="shared" si="14"/>
        <v>1154.0417858999999</v>
      </c>
      <c r="R35" s="94"/>
      <c r="S35" s="1"/>
      <c r="X35" s="1"/>
      <c r="Y35" s="1"/>
      <c r="Z35" s="1"/>
      <c r="AA35" s="1"/>
    </row>
    <row r="36" spans="1:27" ht="15.75" customHeight="1" outlineLevel="1" x14ac:dyDescent="0.25">
      <c r="A36" s="1"/>
      <c r="B36" s="108" t="s">
        <v>19</v>
      </c>
      <c r="C36" s="112">
        <f>'Other Cash Related Items Planne'!C7</f>
        <v>3111</v>
      </c>
      <c r="D36" s="112">
        <f>'Other Cash Related Items Planne'!D7</f>
        <v>2365</v>
      </c>
      <c r="E36" s="112">
        <f>'Other Cash Related Items Planne'!E7</f>
        <v>2457</v>
      </c>
      <c r="F36" s="112">
        <f>'Other Cash Related Items Planne'!F7</f>
        <v>3438</v>
      </c>
      <c r="G36" s="112">
        <f>'Other Cash Related Items Planne'!G7</f>
        <v>2616</v>
      </c>
      <c r="H36" s="112">
        <f>'Other Cash Related Items Planne'!H7</f>
        <v>2658</v>
      </c>
      <c r="I36" s="112">
        <f>'Other Cash Related Items Planne'!I7</f>
        <v>3807</v>
      </c>
      <c r="J36" s="112">
        <f>'Other Cash Related Items Planne'!J7</f>
        <v>2884</v>
      </c>
      <c r="K36" s="112">
        <f>'Other Cash Related Items Planne'!K7</f>
        <v>2971</v>
      </c>
      <c r="L36" s="112">
        <f>'Other Cash Related Items Planne'!L7</f>
        <v>4041</v>
      </c>
      <c r="M36" s="112">
        <f>'Other Cash Related Items Planne'!M7</f>
        <v>3029</v>
      </c>
      <c r="N36" s="112">
        <f>'Other Cash Related Items Planne'!N7</f>
        <v>3029</v>
      </c>
      <c r="O36" s="186"/>
      <c r="P36" s="103">
        <f t="shared" si="13"/>
        <v>3033.8333333333335</v>
      </c>
      <c r="Q36" s="113">
        <f t="shared" si="14"/>
        <v>3000</v>
      </c>
      <c r="R36" s="94"/>
      <c r="S36" s="1"/>
      <c r="X36" s="1"/>
      <c r="Y36" s="1"/>
      <c r="Z36" s="1"/>
      <c r="AA36" s="1"/>
    </row>
    <row r="37" spans="1:27" ht="15.75" customHeight="1" outlineLevel="1" x14ac:dyDescent="0.25">
      <c r="A37" s="1"/>
      <c r="B37" s="108" t="s">
        <v>20</v>
      </c>
      <c r="C37" s="112">
        <f>'Other Cash Related Items Planne'!C8</f>
        <v>793</v>
      </c>
      <c r="D37" s="112">
        <f>'Other Cash Related Items Planne'!D8</f>
        <v>809</v>
      </c>
      <c r="E37" s="112">
        <f>'Other Cash Related Items Planne'!E8</f>
        <v>816</v>
      </c>
      <c r="F37" s="112">
        <f>'Other Cash Related Items Planne'!F8</f>
        <v>826</v>
      </c>
      <c r="G37" s="112">
        <f>'Other Cash Related Items Planne'!G8</f>
        <v>843</v>
      </c>
      <c r="H37" s="112">
        <f>'Other Cash Related Items Planne'!H8</f>
        <v>841</v>
      </c>
      <c r="I37" s="112">
        <f>'Other Cash Related Items Planne'!I8</f>
        <v>847</v>
      </c>
      <c r="J37" s="112">
        <f>'Other Cash Related Items Planne'!J8</f>
        <v>853</v>
      </c>
      <c r="K37" s="112">
        <f>'Other Cash Related Items Planne'!K8</f>
        <v>854</v>
      </c>
      <c r="L37" s="112">
        <f>'Other Cash Related Items Planne'!L8</f>
        <v>850</v>
      </c>
      <c r="M37" s="112">
        <f>'Other Cash Related Items Planne'!M8</f>
        <v>845</v>
      </c>
      <c r="N37" s="112">
        <f>'Other Cash Related Items Planne'!N8</f>
        <v>840</v>
      </c>
      <c r="O37" s="186"/>
      <c r="P37" s="103">
        <f t="shared" si="13"/>
        <v>834.75</v>
      </c>
      <c r="Q37" s="113">
        <f t="shared" si="14"/>
        <v>842</v>
      </c>
      <c r="R37" s="94"/>
      <c r="S37" s="1"/>
      <c r="X37" s="1"/>
      <c r="Y37" s="1"/>
      <c r="Z37" s="1"/>
      <c r="AA37" s="1"/>
    </row>
    <row r="38" spans="1:27" ht="15.75" customHeight="1" outlineLevel="1" x14ac:dyDescent="0.25">
      <c r="A38" s="1"/>
      <c r="B38" s="109" t="s">
        <v>21</v>
      </c>
      <c r="C38" s="114">
        <f>SUM(C36:C37)</f>
        <v>3904</v>
      </c>
      <c r="D38" s="13">
        <f t="shared" ref="D38" si="26">SUM(D36:D37)</f>
        <v>3174</v>
      </c>
      <c r="E38" s="13">
        <f t="shared" ref="E38" si="27">SUM(E36:E37)</f>
        <v>3273</v>
      </c>
      <c r="F38" s="13">
        <f t="shared" ref="F38" si="28">SUM(F36:F37)</f>
        <v>4264</v>
      </c>
      <c r="G38" s="13">
        <f t="shared" ref="G38" si="29">SUM(G36:G37)</f>
        <v>3459</v>
      </c>
      <c r="H38" s="13">
        <f t="shared" ref="H38" si="30">SUM(H36:H37)</f>
        <v>3499</v>
      </c>
      <c r="I38" s="13">
        <f t="shared" ref="I38" si="31">SUM(I36:I37)</f>
        <v>4654</v>
      </c>
      <c r="J38" s="13">
        <f t="shared" ref="J38" si="32">SUM(J36:J37)</f>
        <v>3737</v>
      </c>
      <c r="K38" s="13">
        <f t="shared" ref="K38" si="33">SUM(K36:K37)</f>
        <v>3825</v>
      </c>
      <c r="L38" s="13">
        <f t="shared" ref="L38" si="34">SUM(L36:L37)</f>
        <v>4891</v>
      </c>
      <c r="M38" s="101">
        <f t="shared" ref="M38" si="35">SUM(M36:M37)</f>
        <v>3874</v>
      </c>
      <c r="N38" s="104">
        <f t="shared" ref="N38" si="36">SUM(N36:N37)</f>
        <v>3869</v>
      </c>
      <c r="O38" s="186"/>
      <c r="P38" s="103">
        <f t="shared" si="13"/>
        <v>3868.5833333333335</v>
      </c>
      <c r="Q38" s="113">
        <f t="shared" si="14"/>
        <v>3847</v>
      </c>
      <c r="R38" s="94"/>
      <c r="S38" s="1"/>
      <c r="X38" s="1"/>
      <c r="Y38" s="1"/>
      <c r="Z38" s="1"/>
      <c r="AA38" s="1"/>
    </row>
    <row r="39" spans="1:27" ht="15.75" customHeight="1" outlineLevel="1" x14ac:dyDescent="0.25">
      <c r="A39" s="1"/>
      <c r="B39" s="110" t="s">
        <v>22</v>
      </c>
      <c r="C39" s="115">
        <f>C35-C38</f>
        <v>-1968.9182568666665</v>
      </c>
      <c r="D39" s="16">
        <f t="shared" ref="D39" si="37">D35-D38</f>
        <v>-1526.4921482666664</v>
      </c>
      <c r="E39" s="16">
        <f t="shared" ref="E39" si="38">E35-E38</f>
        <v>-2134.7325372666669</v>
      </c>
      <c r="F39" s="16">
        <f t="shared" ref="F39" si="39">F35-F38</f>
        <v>-3120.6574781333334</v>
      </c>
      <c r="G39" s="16">
        <f t="shared" ref="G39" si="40">G35-G38</f>
        <v>-2294.2589500666663</v>
      </c>
      <c r="H39" s="16">
        <f t="shared" ref="H39" si="41">H35-H38</f>
        <v>-1152.9020464</v>
      </c>
      <c r="I39" s="16">
        <f t="shared" ref="I39" si="42">I35-I38</f>
        <v>-3895.5118770666668</v>
      </c>
      <c r="J39" s="16">
        <f t="shared" ref="J39" si="43">J35-J38</f>
        <v>-2721.9714204000002</v>
      </c>
      <c r="K39" s="16">
        <f t="shared" ref="K39" si="44">K35-K38</f>
        <v>-2658.3729599999997</v>
      </c>
      <c r="L39" s="16">
        <f t="shared" ref="L39" si="45">L35-L38</f>
        <v>-4213.3716231999997</v>
      </c>
      <c r="M39" s="102">
        <f t="shared" ref="M39" si="46">M35-M38</f>
        <v>-3287.1967668666666</v>
      </c>
      <c r="N39" s="105">
        <f t="shared" ref="N39" si="47">N35-N38</f>
        <v>-2478.3246515999999</v>
      </c>
      <c r="O39" s="186"/>
      <c r="P39" s="103">
        <f t="shared" si="13"/>
        <v>-2621.0592263444446</v>
      </c>
      <c r="Q39" s="113">
        <f t="shared" si="14"/>
        <v>-2568.3488057999998</v>
      </c>
      <c r="R39" s="94"/>
      <c r="S39" s="1"/>
      <c r="X39" s="1"/>
      <c r="Y39" s="1"/>
      <c r="Z39" s="1"/>
      <c r="AA39" s="1"/>
    </row>
    <row r="40" spans="1:27" ht="15.75" customHeight="1" outlineLevel="1" x14ac:dyDescent="0.25">
      <c r="A40" s="1"/>
      <c r="B40" s="108" t="s">
        <v>23</v>
      </c>
      <c r="C40" s="112">
        <f>'Other Cash Related Items Planne'!C10</f>
        <v>50</v>
      </c>
      <c r="D40" s="112">
        <f>'Other Cash Related Items Planne'!D10</f>
        <v>50</v>
      </c>
      <c r="E40" s="112">
        <f>'Other Cash Related Items Planne'!E10</f>
        <v>50</v>
      </c>
      <c r="F40" s="112">
        <f>'Other Cash Related Items Planne'!F10</f>
        <v>50</v>
      </c>
      <c r="G40" s="112">
        <f>'Other Cash Related Items Planne'!G10</f>
        <v>50</v>
      </c>
      <c r="H40" s="112">
        <f>'Other Cash Related Items Planne'!H10</f>
        <v>50</v>
      </c>
      <c r="I40" s="112">
        <f>'Other Cash Related Items Planne'!I10</f>
        <v>50</v>
      </c>
      <c r="J40" s="112">
        <f>'Other Cash Related Items Planne'!J10</f>
        <v>50</v>
      </c>
      <c r="K40" s="112">
        <f>'Other Cash Related Items Planne'!K10</f>
        <v>65</v>
      </c>
      <c r="L40" s="112">
        <f>'Other Cash Related Items Planne'!L10</f>
        <v>65</v>
      </c>
      <c r="M40" s="112">
        <f>'Other Cash Related Items Planne'!M10</f>
        <v>65</v>
      </c>
      <c r="N40" s="112">
        <f>'Other Cash Related Items Planne'!N10</f>
        <v>65</v>
      </c>
      <c r="O40" s="186"/>
      <c r="P40" s="103">
        <f t="shared" si="13"/>
        <v>55</v>
      </c>
      <c r="Q40" s="113">
        <f t="shared" si="14"/>
        <v>50</v>
      </c>
      <c r="R40" s="94"/>
      <c r="S40" s="1"/>
      <c r="X40" s="1"/>
      <c r="Y40" s="1"/>
      <c r="Z40" s="1"/>
      <c r="AA40" s="1"/>
    </row>
    <row r="41" spans="1:27" ht="15.75" customHeight="1" outlineLevel="1" x14ac:dyDescent="0.25">
      <c r="A41" s="1"/>
      <c r="B41" s="108" t="s">
        <v>24</v>
      </c>
      <c r="C41" s="112">
        <f>'Other Cash Related Items Planne'!C11</f>
        <v>15</v>
      </c>
      <c r="D41" s="112">
        <f>'Other Cash Related Items Planne'!D11</f>
        <v>15</v>
      </c>
      <c r="E41" s="112">
        <f>'Other Cash Related Items Planne'!E11</f>
        <v>15</v>
      </c>
      <c r="F41" s="112">
        <f>'Other Cash Related Items Planne'!F11</f>
        <v>25</v>
      </c>
      <c r="G41" s="112">
        <f>'Other Cash Related Items Planne'!G11</f>
        <v>25</v>
      </c>
      <c r="H41" s="112">
        <f>'Other Cash Related Items Planne'!H11</f>
        <v>25</v>
      </c>
      <c r="I41" s="112">
        <f>'Other Cash Related Items Planne'!I11</f>
        <v>25</v>
      </c>
      <c r="J41" s="112">
        <f>'Other Cash Related Items Planne'!J11</f>
        <v>25</v>
      </c>
      <c r="K41" s="112">
        <f>'Other Cash Related Items Planne'!K11</f>
        <v>30</v>
      </c>
      <c r="L41" s="112">
        <f>'Other Cash Related Items Planne'!L11</f>
        <v>30</v>
      </c>
      <c r="M41" s="112">
        <f>'Other Cash Related Items Planne'!M11</f>
        <v>30</v>
      </c>
      <c r="N41" s="112">
        <f>'Other Cash Related Items Planne'!N11</f>
        <v>30</v>
      </c>
      <c r="O41" s="126"/>
      <c r="P41" s="156">
        <f t="shared" si="13"/>
        <v>24.166666666666668</v>
      </c>
      <c r="Q41" s="113">
        <f t="shared" si="14"/>
        <v>25</v>
      </c>
      <c r="R41" s="94"/>
      <c r="S41" s="1"/>
      <c r="X41" s="1"/>
      <c r="Y41" s="1"/>
      <c r="Z41" s="1"/>
      <c r="AA41" s="1"/>
    </row>
    <row r="42" spans="1:27" ht="15.75" customHeight="1" outlineLevel="1" thickBot="1" x14ac:dyDescent="0.3">
      <c r="A42" s="1"/>
      <c r="B42" s="120" t="s">
        <v>25</v>
      </c>
      <c r="C42" s="121">
        <f>C39-C40+C41</f>
        <v>-2003.9182568666665</v>
      </c>
      <c r="D42" s="122">
        <f t="shared" ref="D42" si="48">D39-D40+D41</f>
        <v>-1561.4921482666664</v>
      </c>
      <c r="E42" s="122">
        <f t="shared" ref="E42" si="49">E39-E40+E41</f>
        <v>-2169.7325372666669</v>
      </c>
      <c r="F42" s="122">
        <f t="shared" ref="F42" si="50">F39-F40+F41</f>
        <v>-3145.6574781333334</v>
      </c>
      <c r="G42" s="122">
        <f t="shared" ref="G42" si="51">G39-G40+G41</f>
        <v>-2319.2589500666663</v>
      </c>
      <c r="H42" s="122">
        <f t="shared" ref="H42" si="52">H39-H40+H41</f>
        <v>-1177.9020464</v>
      </c>
      <c r="I42" s="122">
        <f t="shared" ref="I42" si="53">I39-I40+I41</f>
        <v>-3920.5118770666668</v>
      </c>
      <c r="J42" s="122">
        <f t="shared" ref="J42" si="54">J39-J40+J41</f>
        <v>-2746.9714204000002</v>
      </c>
      <c r="K42" s="122">
        <f t="shared" ref="K42" si="55">K39-K40+K41</f>
        <v>-2693.3729599999997</v>
      </c>
      <c r="L42" s="122">
        <f t="shared" ref="L42" si="56">L39-L40+L41</f>
        <v>-4248.3716231999997</v>
      </c>
      <c r="M42" s="123">
        <f t="shared" ref="M42" si="57">M39-M40+M41</f>
        <v>-3322.1967668666666</v>
      </c>
      <c r="N42" s="154">
        <f t="shared" ref="N42" si="58">N39-N40+N41</f>
        <v>-2513.3246515999999</v>
      </c>
      <c r="O42" s="126"/>
      <c r="P42" s="157">
        <f t="shared" si="13"/>
        <v>-2651.8925596777776</v>
      </c>
      <c r="Q42" s="140">
        <f t="shared" si="14"/>
        <v>-2603.3488057999998</v>
      </c>
      <c r="R42" s="94"/>
      <c r="S42" s="1"/>
      <c r="X42" s="1"/>
      <c r="Y42" s="1"/>
      <c r="Z42" s="1"/>
      <c r="AA42" s="1"/>
    </row>
    <row r="43" spans="1:27" ht="15.75" customHeight="1" outlineLevel="1" thickBot="1" x14ac:dyDescent="0.3">
      <c r="A43" s="1"/>
      <c r="B43" s="116" t="s">
        <v>26</v>
      </c>
      <c r="C43" s="117">
        <f>$C$29+C42</f>
        <v>26996.081743133334</v>
      </c>
      <c r="D43" s="118">
        <f>C43+D42</f>
        <v>25434.589594866669</v>
      </c>
      <c r="E43" s="118">
        <f t="shared" ref="E43" si="59">D43+E42</f>
        <v>23264.857057600002</v>
      </c>
      <c r="F43" s="118">
        <f t="shared" ref="F43" si="60">E43+F42</f>
        <v>20119.199579466669</v>
      </c>
      <c r="G43" s="118">
        <f t="shared" ref="G43" si="61">F43+G42</f>
        <v>17799.940629400004</v>
      </c>
      <c r="H43" s="118">
        <f t="shared" ref="H43" si="62">G43+H42</f>
        <v>16622.038583000005</v>
      </c>
      <c r="I43" s="118">
        <f t="shared" ref="I43" si="63">H43+I42</f>
        <v>12701.526705933338</v>
      </c>
      <c r="J43" s="118">
        <f t="shared" ref="J43" si="64">I43+J42</f>
        <v>9954.5552855333372</v>
      </c>
      <c r="K43" s="118">
        <f t="shared" ref="K43" si="65">J43+K42</f>
        <v>7261.1823255333375</v>
      </c>
      <c r="L43" s="118">
        <f>K43+L42</f>
        <v>3012.8107023333378</v>
      </c>
      <c r="M43" s="119">
        <f t="shared" ref="M43" si="66">L43+M42</f>
        <v>-309.38606453332886</v>
      </c>
      <c r="N43" s="155">
        <f t="shared" ref="N43" si="67">M43+N42</f>
        <v>-2822.7107161333288</v>
      </c>
      <c r="O43" s="187"/>
      <c r="P43" s="158">
        <f t="shared" si="13"/>
        <v>13336.223785511116</v>
      </c>
      <c r="Q43" s="142">
        <f t="shared" si="14"/>
        <v>14661.782644466672</v>
      </c>
      <c r="R43" s="94"/>
      <c r="S43" s="1"/>
      <c r="X43" s="1"/>
      <c r="Y43" s="1"/>
      <c r="Z43" s="1"/>
      <c r="AA43" s="1"/>
    </row>
    <row r="44" spans="1:27" ht="15.75" customHeight="1" outlineLevel="1" x14ac:dyDescent="0.25">
      <c r="A44" s="1"/>
      <c r="B44" s="285" t="s">
        <v>94</v>
      </c>
      <c r="C44" s="285"/>
      <c r="D44" s="285"/>
      <c r="E44" s="285"/>
      <c r="F44" s="285"/>
      <c r="G44" s="285"/>
      <c r="H44" s="94"/>
      <c r="I44" s="94"/>
      <c r="J44" s="94"/>
      <c r="K44" s="94"/>
      <c r="L44" s="94"/>
      <c r="M44" s="94"/>
      <c r="N44" s="94"/>
      <c r="O44" s="94"/>
      <c r="P44" s="94"/>
      <c r="Q44" s="94"/>
      <c r="R44" s="94"/>
      <c r="S44" s="1"/>
      <c r="T44" s="1"/>
      <c r="U44" s="1"/>
      <c r="V44" s="1"/>
      <c r="W44" s="1"/>
      <c r="X44" s="1"/>
      <c r="Y44" s="1"/>
      <c r="Z44" s="1"/>
      <c r="AA44" s="1"/>
    </row>
    <row r="45" spans="1:27" ht="15.75" customHeight="1" x14ac:dyDescent="0.25">
      <c r="A45" s="1"/>
      <c r="B45" s="94"/>
      <c r="C45" s="94"/>
      <c r="D45" s="94"/>
      <c r="E45" s="94"/>
      <c r="F45" s="94"/>
      <c r="G45" s="94"/>
      <c r="H45" s="94"/>
      <c r="I45" s="94"/>
      <c r="J45" s="94"/>
      <c r="K45" s="94"/>
      <c r="L45" s="94"/>
      <c r="M45" s="94"/>
      <c r="N45" s="94"/>
      <c r="O45" s="94"/>
      <c r="P45" s="94"/>
      <c r="Q45" s="94"/>
      <c r="R45" s="94"/>
      <c r="S45" s="1"/>
      <c r="T45" s="1"/>
      <c r="U45" s="1"/>
      <c r="V45" s="1"/>
      <c r="W45" s="1"/>
      <c r="X45" s="1"/>
      <c r="Y45" s="1"/>
      <c r="Z45" s="1"/>
      <c r="AA45" s="1"/>
    </row>
    <row r="46" spans="1:27" ht="15.75" customHeight="1" x14ac:dyDescent="0.25">
      <c r="A46" s="1"/>
      <c r="B46" s="94"/>
      <c r="C46" s="94"/>
      <c r="D46" s="94"/>
      <c r="E46" s="94"/>
      <c r="F46" s="94"/>
      <c r="G46" s="94"/>
      <c r="H46" s="94"/>
      <c r="I46" s="94"/>
      <c r="J46" s="94"/>
      <c r="K46" s="94"/>
      <c r="L46" s="94"/>
      <c r="M46" s="94"/>
      <c r="N46" s="94"/>
      <c r="O46" s="94"/>
      <c r="P46" s="94"/>
      <c r="Q46" s="94"/>
      <c r="R46" s="94"/>
      <c r="S46" s="1"/>
      <c r="T46" s="1"/>
      <c r="U46" s="1"/>
      <c r="V46" s="1"/>
      <c r="W46" s="1"/>
      <c r="X46" s="1"/>
      <c r="Y46" s="1"/>
      <c r="Z46" s="1"/>
      <c r="AA46" s="1"/>
    </row>
    <row r="47" spans="1:27" ht="15.75" customHeight="1" x14ac:dyDescent="0.3">
      <c r="A47" s="138" t="s">
        <v>56</v>
      </c>
      <c r="B47" s="137" t="s">
        <v>64</v>
      </c>
      <c r="C47" s="137"/>
      <c r="D47" s="137"/>
      <c r="E47" s="137"/>
      <c r="F47" s="137"/>
      <c r="G47" s="137"/>
      <c r="H47" s="137"/>
      <c r="I47" s="137"/>
      <c r="J47" s="137"/>
      <c r="K47" s="137"/>
      <c r="L47" s="137"/>
      <c r="M47" s="137"/>
      <c r="N47" s="137"/>
      <c r="O47" s="137"/>
      <c r="P47" s="137"/>
      <c r="Q47" s="137"/>
      <c r="R47" s="94"/>
      <c r="S47" s="1"/>
      <c r="T47" s="1"/>
      <c r="U47" s="1"/>
      <c r="V47" s="1"/>
      <c r="W47" s="1"/>
      <c r="X47" s="1"/>
      <c r="Y47" s="1"/>
      <c r="Z47" s="1"/>
      <c r="AA47" s="1"/>
    </row>
    <row r="48" spans="1:27" ht="15.75" customHeight="1" outlineLevel="1"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outlineLevel="1" x14ac:dyDescent="0.3">
      <c r="A49" s="1"/>
      <c r="B49" s="130" t="s">
        <v>97</v>
      </c>
      <c r="C49" s="133" t="s">
        <v>4</v>
      </c>
      <c r="D49" s="133" t="s">
        <v>5</v>
      </c>
      <c r="E49" s="133" t="s">
        <v>6</v>
      </c>
      <c r="F49" s="133" t="s">
        <v>7</v>
      </c>
      <c r="G49" s="133" t="s">
        <v>8</v>
      </c>
      <c r="H49" s="133" t="s">
        <v>9</v>
      </c>
      <c r="I49" s="133" t="s">
        <v>10</v>
      </c>
      <c r="J49" s="133" t="s">
        <v>11</v>
      </c>
      <c r="K49" s="133" t="s">
        <v>12</v>
      </c>
      <c r="L49" s="133" t="s">
        <v>13</v>
      </c>
      <c r="M49" s="133" t="s">
        <v>14</v>
      </c>
      <c r="N49" s="133" t="s">
        <v>15</v>
      </c>
      <c r="O49" s="134" t="s">
        <v>58</v>
      </c>
      <c r="P49" s="131" t="s">
        <v>59</v>
      </c>
      <c r="Q49" s="132" t="s">
        <v>60</v>
      </c>
      <c r="R49" s="1"/>
      <c r="S49" s="1"/>
      <c r="T49" s="1" t="s">
        <v>71</v>
      </c>
      <c r="U49" s="1">
        <f>C10/C9</f>
        <v>0.15592569916264909</v>
      </c>
      <c r="V49" s="1"/>
      <c r="W49" s="1"/>
      <c r="X49" s="1"/>
      <c r="Y49" s="1"/>
      <c r="Z49" s="1"/>
    </row>
    <row r="50" spans="1:27" ht="15.75" customHeight="1" outlineLevel="1" x14ac:dyDescent="0.25">
      <c r="A50" s="1"/>
      <c r="B50" s="254" t="s">
        <v>61</v>
      </c>
      <c r="C50" s="128">
        <f>C15/'Revenue Actuals &amp; Plan'!P22</f>
        <v>-9.5082876404017608E-2</v>
      </c>
      <c r="D50" s="128">
        <f>D15/'Revenue Actuals &amp; Plan'!Q22</f>
        <v>-5.4827913432599733E-2</v>
      </c>
      <c r="E50" s="128">
        <f>E15/'Revenue Actuals &amp; Plan'!R22</f>
        <v>-5.9654851248581164E-2</v>
      </c>
      <c r="F50" s="128">
        <f>F15/'Revenue Actuals &amp; Plan'!S22</f>
        <v>-0.10195599461282671</v>
      </c>
      <c r="G50" s="128">
        <f>G15/'Revenue Actuals &amp; Plan'!T22</f>
        <v>-6.6647296728700997E-2</v>
      </c>
      <c r="H50" s="128">
        <f>H15/'Revenue Actuals &amp; Plan'!U22</f>
        <v>-5.1384762938743479E-2</v>
      </c>
      <c r="I50" s="128">
        <f>I15/'Revenue Actuals &amp; Plan'!V22</f>
        <v>-0.13385411389726345</v>
      </c>
      <c r="J50" s="128">
        <f>J15/'Revenue Actuals &amp; Plan'!W22</f>
        <v>-6.846111427615241E-2</v>
      </c>
      <c r="K50" s="128">
        <f>K15/'Revenue Actuals &amp; Plan'!X22</f>
        <v>-5.5508575380824009E-2</v>
      </c>
      <c r="L50" s="128">
        <f>L15/'Revenue Actuals &amp; Plan'!Y22</f>
        <v>-0.10842604868163469</v>
      </c>
      <c r="M50" s="128">
        <f>M15/'Revenue Actuals &amp; Plan'!Z22</f>
        <v>-7.8838680964315039E-2</v>
      </c>
      <c r="N50" s="128">
        <f>N15/'Revenue Actuals &amp; Plan'!AA22</f>
        <v>-3.3377788036963986E-2</v>
      </c>
      <c r="O50" s="129"/>
      <c r="P50" s="135">
        <f>IFERROR(AVERAGEA(C50:N50),0)</f>
        <v>-7.5668334716885277E-2</v>
      </c>
      <c r="Q50" s="136">
        <f>IFERROR(MEDIAN(C50:N50),0)</f>
        <v>-6.7554205502426704E-2</v>
      </c>
      <c r="R50" s="1"/>
      <c r="S50" s="1"/>
      <c r="T50" s="1"/>
      <c r="U50" s="1"/>
      <c r="V50" s="1"/>
      <c r="W50" s="1"/>
      <c r="X50" s="1"/>
      <c r="Y50" s="1"/>
      <c r="Z50" s="1"/>
    </row>
    <row r="51" spans="1:27" ht="15.75" customHeight="1" outlineLevel="1" x14ac:dyDescent="0.25">
      <c r="A51" s="1"/>
      <c r="B51" s="254" t="s">
        <v>62</v>
      </c>
      <c r="C51" s="128">
        <f>C15/C13</f>
        <v>-2.8256640481715007</v>
      </c>
      <c r="D51" s="128">
        <f t="shared" ref="D51:L51" si="68">D15/D13</f>
        <v>-1.6280908301606922</v>
      </c>
      <c r="E51" s="128">
        <f t="shared" si="68"/>
        <v>-1.8033895473039214</v>
      </c>
      <c r="F51" s="128">
        <f t="shared" si="68"/>
        <v>-3.1069299573849878</v>
      </c>
      <c r="G51" s="128">
        <f t="shared" si="68"/>
        <v>-2.0450679518386714</v>
      </c>
      <c r="H51" s="128">
        <f t="shared" si="68"/>
        <v>-1.6500618863258028</v>
      </c>
      <c r="I51" s="128">
        <f t="shared" si="68"/>
        <v>-4.3612104018890205</v>
      </c>
      <c r="J51" s="128">
        <f t="shared" si="68"/>
        <v>-2.2782783357561551</v>
      </c>
      <c r="K51" s="128">
        <f t="shared" si="68"/>
        <v>-1.9359168149882906</v>
      </c>
      <c r="L51" s="128">
        <f t="shared" si="68"/>
        <v>-3.8900842625882346</v>
      </c>
      <c r="M51" s="128">
        <f t="shared" ref="M51:N51" si="69">M15/M13</f>
        <v>-2.9447693493491127</v>
      </c>
      <c r="N51" s="128">
        <f t="shared" si="69"/>
        <v>-1.3359817280952375</v>
      </c>
      <c r="O51" s="129"/>
      <c r="P51" s="135">
        <f t="shared" ref="P51:P52" si="70">IFERROR(AVERAGEA(C51:N51),0)</f>
        <v>-2.4837870928209687</v>
      </c>
      <c r="Q51" s="136">
        <f t="shared" ref="Q51:Q52" si="71">IFERROR(MEDIAN(C51:N51),0)</f>
        <v>-2.1616731437974135</v>
      </c>
      <c r="R51" s="1"/>
      <c r="S51" s="1"/>
      <c r="T51" s="1"/>
      <c r="U51" s="1"/>
      <c r="V51" s="1"/>
      <c r="W51" s="1"/>
      <c r="X51" s="1"/>
      <c r="Y51" s="1"/>
      <c r="Z51" s="1"/>
    </row>
    <row r="52" spans="1:27" ht="15.75" customHeight="1" outlineLevel="1" x14ac:dyDescent="0.25">
      <c r="A52" s="1"/>
      <c r="B52" s="254" t="s">
        <v>63</v>
      </c>
      <c r="C52" s="128">
        <f>C15/C16</f>
        <v>-44.815031804</v>
      </c>
      <c r="D52" s="128">
        <f t="shared" ref="D52:L52" si="72">D15/D16</f>
        <v>-26.342509632000002</v>
      </c>
      <c r="E52" s="128">
        <f t="shared" si="72"/>
        <v>-29.431317411999999</v>
      </c>
      <c r="F52" s="128">
        <f t="shared" si="72"/>
        <v>-51.326482895999995</v>
      </c>
      <c r="G52" s="128">
        <f t="shared" si="72"/>
        <v>-34.479845668000003</v>
      </c>
      <c r="H52" s="128">
        <f t="shared" si="72"/>
        <v>-27.754040928000006</v>
      </c>
      <c r="I52" s="128">
        <f t="shared" si="72"/>
        <v>-73.878904208000009</v>
      </c>
      <c r="J52" s="128">
        <f t="shared" si="72"/>
        <v>-38.867428408000002</v>
      </c>
      <c r="K52" s="128">
        <f t="shared" si="72"/>
        <v>-25.434968615384619</v>
      </c>
      <c r="L52" s="128">
        <f t="shared" si="72"/>
        <v>-50.870332664615376</v>
      </c>
      <c r="M52" s="128">
        <f t="shared" ref="M52:N52" si="73">M15/M16</f>
        <v>-38.282001541538463</v>
      </c>
      <c r="N52" s="128">
        <f t="shared" si="73"/>
        <v>-17.264994639999994</v>
      </c>
      <c r="O52" s="129"/>
      <c r="P52" s="135">
        <f t="shared" si="70"/>
        <v>-38.22898820146154</v>
      </c>
      <c r="Q52" s="136">
        <f t="shared" si="71"/>
        <v>-36.380923604769237</v>
      </c>
      <c r="R52" s="1"/>
      <c r="S52" s="1"/>
      <c r="T52" s="1"/>
      <c r="U52" s="1"/>
      <c r="V52" s="1"/>
      <c r="W52" s="1"/>
      <c r="X52" s="1"/>
      <c r="Y52" s="1"/>
      <c r="Z52" s="1"/>
    </row>
    <row r="53" spans="1:27" ht="15.75" customHeight="1" outlineLevel="1" x14ac:dyDescent="0.25">
      <c r="A53" s="1"/>
      <c r="B53" s="254" t="s">
        <v>96</v>
      </c>
      <c r="C53" s="225">
        <f>C10/C9</f>
        <v>0.15592569916264909</v>
      </c>
      <c r="D53" s="225">
        <f t="shared" ref="D53:N53" si="74">D10/D9</f>
        <v>0.28353030119226763</v>
      </c>
      <c r="E53" s="225">
        <f t="shared" si="74"/>
        <v>0.33428154863266818</v>
      </c>
      <c r="F53" s="225">
        <f t="shared" si="74"/>
        <v>0.32417362452229298</v>
      </c>
      <c r="G53" s="225">
        <f t="shared" si="74"/>
        <v>0.3516655892530175</v>
      </c>
      <c r="H53" s="225">
        <f t="shared" si="74"/>
        <v>0.32215046277330084</v>
      </c>
      <c r="I53" s="225">
        <f t="shared" si="74"/>
        <v>0.54903716022358973</v>
      </c>
      <c r="J53" s="225">
        <f t="shared" si="74"/>
        <v>0.33312441270077336</v>
      </c>
      <c r="K53" s="225">
        <f t="shared" si="74"/>
        <v>0.34142193110140706</v>
      </c>
      <c r="L53" s="225">
        <f t="shared" si="74"/>
        <v>0.43206381217291556</v>
      </c>
      <c r="M53" s="225">
        <f t="shared" si="74"/>
        <v>0.50691413429649146</v>
      </c>
      <c r="N53" s="225">
        <f t="shared" si="74"/>
        <v>0.366313997047017</v>
      </c>
      <c r="O53" s="129"/>
      <c r="P53" s="135">
        <f t="shared" ref="P53" si="75">IFERROR(AVERAGEA(C53:N53),0)</f>
        <v>0.35838355608986583</v>
      </c>
      <c r="Q53" s="136">
        <f t="shared" ref="Q53" si="76">IFERROR(MEDIAN(C53:N53),0)</f>
        <v>0.33785173986703765</v>
      </c>
      <c r="R53" s="1"/>
      <c r="S53" s="1"/>
      <c r="T53" s="1"/>
      <c r="U53" s="1"/>
      <c r="V53" s="1"/>
      <c r="W53" s="1"/>
      <c r="X53" s="1"/>
      <c r="Y53" s="1"/>
      <c r="Z53" s="1"/>
      <c r="AA53" s="1"/>
    </row>
    <row r="54" spans="1:27" ht="15.75" customHeight="1" x14ac:dyDescent="0.25">
      <c r="A54" s="1"/>
      <c r="B54" s="223"/>
      <c r="C54" s="226"/>
      <c r="D54" s="226"/>
      <c r="E54" s="226"/>
      <c r="F54" s="226"/>
      <c r="G54" s="226"/>
      <c r="H54" s="226"/>
      <c r="I54" s="226"/>
      <c r="J54" s="226"/>
      <c r="K54" s="226"/>
      <c r="L54" s="226"/>
      <c r="M54" s="226"/>
      <c r="N54" s="226"/>
      <c r="O54" s="253"/>
      <c r="P54" s="224"/>
      <c r="Q54" s="224"/>
      <c r="R54" s="1"/>
      <c r="S54" s="1"/>
      <c r="T54" s="1"/>
      <c r="U54" s="1"/>
      <c r="V54" s="1"/>
      <c r="W54" s="1"/>
      <c r="X54" s="1"/>
      <c r="Y54" s="1"/>
      <c r="Z54" s="1"/>
      <c r="AA54" s="1"/>
    </row>
    <row r="55" spans="1:27"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x14ac:dyDescent="0.3">
      <c r="A56" s="6" t="s">
        <v>56</v>
      </c>
      <c r="B56" s="282" t="s">
        <v>98</v>
      </c>
      <c r="C56" s="282"/>
      <c r="D56" s="137"/>
      <c r="E56" s="137"/>
      <c r="F56" s="137"/>
      <c r="G56" s="137"/>
      <c r="H56" s="137"/>
      <c r="I56" s="137"/>
      <c r="J56" s="137"/>
      <c r="K56" s="137"/>
      <c r="L56" s="137"/>
      <c r="M56" s="137"/>
      <c r="N56" s="137"/>
      <c r="O56" s="137"/>
      <c r="P56" s="137"/>
      <c r="Q56" s="137"/>
      <c r="R56" s="1"/>
      <c r="S56" s="1"/>
      <c r="T56" s="1"/>
      <c r="U56" s="1"/>
      <c r="V56" s="1"/>
      <c r="W56" s="1"/>
      <c r="X56" s="1"/>
      <c r="Y56" s="1"/>
      <c r="Z56" s="1"/>
      <c r="AA56" s="1"/>
    </row>
    <row r="57" spans="1:27" ht="15.75" customHeight="1" outlineLevel="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outlineLevel="1" x14ac:dyDescent="0.25">
      <c r="A58" s="1"/>
      <c r="B58" s="231" t="s">
        <v>100</v>
      </c>
      <c r="C58" s="232"/>
      <c r="D58" s="232"/>
      <c r="E58" s="232"/>
      <c r="F58" s="232"/>
      <c r="G58" s="232"/>
      <c r="H58" s="232"/>
      <c r="I58" s="232"/>
      <c r="J58" s="232"/>
      <c r="K58" s="232"/>
      <c r="L58" s="232"/>
      <c r="M58" s="232"/>
      <c r="N58" s="232"/>
      <c r="O58" s="232"/>
      <c r="P58" s="232"/>
      <c r="Q58" s="232"/>
      <c r="R58" s="232"/>
      <c r="S58" s="1"/>
      <c r="T58" s="1"/>
      <c r="U58" s="1"/>
      <c r="V58" s="1"/>
      <c r="W58" s="1"/>
      <c r="X58" s="1"/>
      <c r="Y58" s="1"/>
      <c r="Z58" s="1"/>
      <c r="AA58" s="1"/>
    </row>
    <row r="59" spans="1:27" ht="15.75" customHeight="1" outlineLevel="1" x14ac:dyDescent="0.25">
      <c r="A59" s="1"/>
      <c r="B59" s="286" t="s">
        <v>101</v>
      </c>
      <c r="C59" s="286"/>
      <c r="D59" s="286"/>
      <c r="E59" s="286"/>
      <c r="F59" s="286"/>
      <c r="G59" s="286"/>
      <c r="H59" s="286"/>
      <c r="I59" s="286"/>
      <c r="J59" s="286"/>
      <c r="K59" s="286"/>
      <c r="L59" s="286"/>
      <c r="M59" s="286"/>
      <c r="N59" s="286"/>
      <c r="O59" s="286"/>
      <c r="P59" s="286"/>
      <c r="Q59" s="286"/>
      <c r="R59" s="286"/>
      <c r="S59" s="1"/>
      <c r="T59" s="1"/>
      <c r="U59" s="1"/>
      <c r="V59" s="1"/>
      <c r="W59" s="1"/>
      <c r="X59" s="1"/>
      <c r="Y59" s="1"/>
      <c r="Z59" s="1"/>
      <c r="AA59" s="1"/>
    </row>
    <row r="60" spans="1:27" ht="15.75" customHeight="1" outlineLevel="1" x14ac:dyDescent="0.25">
      <c r="A60" s="1"/>
      <c r="B60" s="286"/>
      <c r="C60" s="286"/>
      <c r="D60" s="286"/>
      <c r="E60" s="286"/>
      <c r="F60" s="286"/>
      <c r="G60" s="286"/>
      <c r="H60" s="286"/>
      <c r="I60" s="286"/>
      <c r="J60" s="286"/>
      <c r="K60" s="286"/>
      <c r="L60" s="286"/>
      <c r="M60" s="286"/>
      <c r="N60" s="286"/>
      <c r="O60" s="286"/>
      <c r="P60" s="286"/>
      <c r="Q60" s="286"/>
      <c r="R60" s="286"/>
      <c r="S60" s="1"/>
      <c r="T60" s="1"/>
      <c r="U60" s="1"/>
      <c r="V60" s="1"/>
      <c r="W60" s="1"/>
      <c r="X60" s="1"/>
      <c r="Y60" s="1"/>
      <c r="Z60" s="1"/>
      <c r="AA60" s="1"/>
    </row>
    <row r="61" spans="1:27" ht="15.75" customHeight="1" outlineLevel="1" x14ac:dyDescent="0.25">
      <c r="A61" s="1"/>
      <c r="B61" s="231" t="s">
        <v>102</v>
      </c>
      <c r="C61" s="232"/>
      <c r="D61" s="232"/>
      <c r="E61" s="232"/>
      <c r="F61" s="232"/>
      <c r="G61" s="232"/>
      <c r="H61" s="232"/>
      <c r="I61" s="232"/>
      <c r="J61" s="232"/>
      <c r="K61" s="232"/>
      <c r="L61" s="232"/>
      <c r="M61" s="232"/>
      <c r="N61" s="232"/>
      <c r="O61" s="232"/>
      <c r="P61" s="232"/>
      <c r="Q61" s="232"/>
      <c r="R61" s="232"/>
      <c r="S61" s="1"/>
      <c r="T61" s="1"/>
      <c r="U61" s="1"/>
      <c r="V61" s="1"/>
      <c r="W61" s="1"/>
      <c r="X61" s="1"/>
      <c r="Y61" s="1"/>
      <c r="Z61" s="1"/>
      <c r="AA61" s="1"/>
    </row>
    <row r="62" spans="1:27" ht="15.75" customHeight="1" outlineLevel="1" x14ac:dyDescent="0.25">
      <c r="A62" s="1"/>
      <c r="B62" s="231" t="s">
        <v>103</v>
      </c>
      <c r="C62" s="232"/>
      <c r="D62" s="232"/>
      <c r="E62" s="232"/>
      <c r="F62" s="232"/>
      <c r="G62" s="232"/>
      <c r="H62" s="232"/>
      <c r="I62" s="232"/>
      <c r="J62" s="232"/>
      <c r="K62" s="232"/>
      <c r="L62" s="232"/>
      <c r="M62" s="232"/>
      <c r="N62" s="232"/>
      <c r="O62" s="232"/>
      <c r="P62" s="232"/>
      <c r="Q62" s="232"/>
      <c r="R62" s="232"/>
      <c r="S62" s="1"/>
      <c r="T62" s="1"/>
      <c r="U62" s="1"/>
      <c r="V62" s="1"/>
      <c r="W62" s="1"/>
      <c r="X62" s="1"/>
      <c r="Y62" s="1"/>
      <c r="Z62" s="1"/>
      <c r="AA62" s="1"/>
    </row>
    <row r="63" spans="1:27" ht="15.75" customHeight="1" outlineLevel="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outlineLevel="1" x14ac:dyDescent="0.3">
      <c r="A64" s="1"/>
      <c r="B64" s="227" t="s">
        <v>117</v>
      </c>
      <c r="C64" s="228"/>
      <c r="D64" s="228"/>
      <c r="E64" s="228"/>
      <c r="F64" s="228"/>
      <c r="G64" s="228"/>
      <c r="H64" s="1"/>
      <c r="I64" s="1"/>
      <c r="J64" s="1"/>
      <c r="K64" s="1"/>
      <c r="L64" s="1"/>
      <c r="M64" s="1"/>
      <c r="N64" s="1"/>
      <c r="O64" s="1"/>
      <c r="P64" s="1"/>
      <c r="Q64" s="1"/>
      <c r="R64" s="1"/>
      <c r="S64" s="1"/>
      <c r="T64" s="1"/>
      <c r="U64" s="1"/>
      <c r="V64" s="1"/>
      <c r="W64" s="1"/>
      <c r="X64" s="1"/>
      <c r="Y64" s="1"/>
      <c r="Z64" s="1"/>
      <c r="AA64" s="1"/>
    </row>
    <row r="65" spans="1:27" ht="15.75" customHeight="1" outlineLevel="1" x14ac:dyDescent="0.25">
      <c r="A65" s="1"/>
      <c r="B65" s="230" t="s">
        <v>99</v>
      </c>
      <c r="C65" s="229"/>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outlineLevel="1" x14ac:dyDescent="0.25">
      <c r="A66" s="1"/>
      <c r="B66" s="230" t="s">
        <v>118</v>
      </c>
      <c r="C66" s="229"/>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outlineLevel="1" x14ac:dyDescent="0.25">
      <c r="A67" s="1"/>
      <c r="B67" s="230" t="s">
        <v>104</v>
      </c>
      <c r="C67" s="229"/>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outlineLevel="1" x14ac:dyDescent="0.25">
      <c r="A68" s="1"/>
      <c r="B68" s="230" t="s">
        <v>110</v>
      </c>
      <c r="C68" s="229"/>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outlineLevel="1" x14ac:dyDescent="0.25">
      <c r="A69" s="1"/>
      <c r="B69" s="230" t="s">
        <v>119</v>
      </c>
      <c r="C69" s="229"/>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outlineLevel="1" thickBo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outlineLevel="1" thickTop="1" thickBot="1" x14ac:dyDescent="0.3">
      <c r="A71" s="1"/>
      <c r="B71" s="3" t="s">
        <v>1</v>
      </c>
      <c r="C71" s="4">
        <v>29000</v>
      </c>
      <c r="D71" s="5"/>
      <c r="E71" s="5"/>
      <c r="F71" s="219"/>
      <c r="G71" s="220"/>
      <c r="H71" s="257" t="s">
        <v>120</v>
      </c>
      <c r="I71" s="255"/>
      <c r="J71" s="256"/>
      <c r="K71" s="256"/>
      <c r="L71" s="221"/>
      <c r="M71" s="221"/>
      <c r="N71" s="221"/>
      <c r="O71" s="5"/>
      <c r="P71" s="5"/>
      <c r="Q71" s="5"/>
      <c r="R71" s="1"/>
      <c r="S71" s="1"/>
      <c r="T71" s="1"/>
      <c r="U71" s="1"/>
      <c r="V71" s="1"/>
      <c r="W71" s="1"/>
      <c r="X71" s="1"/>
      <c r="Y71" s="1"/>
      <c r="Z71" s="1"/>
      <c r="AA71" s="1"/>
    </row>
    <row r="72" spans="1:27" ht="15.75" customHeight="1" outlineLevel="1" thickTop="1" thickBot="1" x14ac:dyDescent="0.3">
      <c r="A72" s="1"/>
      <c r="B72" s="6"/>
      <c r="C72" s="90">
        <v>1</v>
      </c>
      <c r="D72" s="90">
        <v>2</v>
      </c>
      <c r="E72" s="90">
        <v>3</v>
      </c>
      <c r="F72" s="90">
        <v>4</v>
      </c>
      <c r="G72" s="90">
        <v>5</v>
      </c>
      <c r="H72" s="90">
        <v>6</v>
      </c>
      <c r="I72" s="90">
        <v>7</v>
      </c>
      <c r="J72" s="90">
        <v>8</v>
      </c>
      <c r="K72" s="90">
        <v>9</v>
      </c>
      <c r="L72" s="90">
        <v>10</v>
      </c>
      <c r="M72" s="90">
        <v>11</v>
      </c>
      <c r="N72" s="90">
        <v>12</v>
      </c>
      <c r="O72" s="1"/>
      <c r="P72" s="5"/>
      <c r="Q72" s="1"/>
      <c r="R72" s="1"/>
      <c r="S72" s="1"/>
      <c r="T72" s="1"/>
      <c r="U72" s="1"/>
      <c r="V72" s="1"/>
      <c r="W72" s="1"/>
      <c r="X72" s="1"/>
      <c r="Y72" s="1"/>
      <c r="Z72" s="1"/>
      <c r="AA72" s="1"/>
    </row>
    <row r="73" spans="1:27" ht="15.75" customHeight="1" outlineLevel="1" x14ac:dyDescent="0.25">
      <c r="A73" s="1"/>
      <c r="B73" s="106" t="s">
        <v>2</v>
      </c>
      <c r="C73" s="283">
        <v>2022</v>
      </c>
      <c r="D73" s="284"/>
      <c r="E73" s="284"/>
      <c r="F73" s="284"/>
      <c r="G73" s="284"/>
      <c r="H73" s="284"/>
      <c r="I73" s="284"/>
      <c r="J73" s="284"/>
      <c r="K73" s="284"/>
      <c r="L73" s="284"/>
      <c r="M73" s="284"/>
      <c r="N73" s="284"/>
      <c r="O73" s="139"/>
      <c r="P73" s="139"/>
      <c r="Q73" s="125"/>
      <c r="R73" s="1"/>
      <c r="S73" s="1"/>
      <c r="T73" s="1"/>
      <c r="U73" s="1"/>
      <c r="V73" s="1"/>
      <c r="W73" s="1"/>
      <c r="X73" s="1"/>
      <c r="Y73" s="1"/>
      <c r="Z73" s="1"/>
      <c r="AA73" s="1"/>
    </row>
    <row r="74" spans="1:27" ht="15.75" customHeight="1" outlineLevel="1" x14ac:dyDescent="0.25">
      <c r="A74" s="1"/>
      <c r="B74" s="107" t="s">
        <v>3</v>
      </c>
      <c r="C74" s="111" t="s">
        <v>4</v>
      </c>
      <c r="D74" s="8" t="s">
        <v>5</v>
      </c>
      <c r="E74" s="8" t="s">
        <v>6</v>
      </c>
      <c r="F74" s="8" t="s">
        <v>7</v>
      </c>
      <c r="G74" s="8" t="s">
        <v>8</v>
      </c>
      <c r="H74" s="8" t="s">
        <v>9</v>
      </c>
      <c r="I74" s="8" t="s">
        <v>10</v>
      </c>
      <c r="J74" s="8" t="s">
        <v>11</v>
      </c>
      <c r="K74" s="8" t="s">
        <v>12</v>
      </c>
      <c r="L74" s="8" t="s">
        <v>13</v>
      </c>
      <c r="M74" s="99" t="s">
        <v>14</v>
      </c>
      <c r="N74" s="74" t="s">
        <v>15</v>
      </c>
      <c r="O74" s="143" t="s">
        <v>58</v>
      </c>
      <c r="P74" s="144" t="s">
        <v>59</v>
      </c>
      <c r="Q74" s="145" t="s">
        <v>60</v>
      </c>
      <c r="R74" s="1"/>
      <c r="S74" s="1"/>
      <c r="T74" s="1"/>
      <c r="U74" s="1"/>
      <c r="V74" s="1"/>
      <c r="W74" s="1"/>
      <c r="X74" s="1"/>
      <c r="Y74" s="1"/>
      <c r="Z74" s="1"/>
      <c r="AA74" s="1"/>
    </row>
    <row r="75" spans="1:27" ht="15.75" customHeight="1" outlineLevel="1" x14ac:dyDescent="0.25">
      <c r="A75" s="1"/>
      <c r="B75" s="108" t="s">
        <v>16</v>
      </c>
      <c r="C75" s="112">
        <f>'Supporting Data--&gt;'!D51</f>
        <v>3363.5</v>
      </c>
      <c r="D75" s="112">
        <f>'Supporting Data--&gt;'!E51</f>
        <v>3573.5</v>
      </c>
      <c r="E75" s="112">
        <f>'Supporting Data--&gt;'!F51</f>
        <v>3064.25</v>
      </c>
      <c r="F75" s="112">
        <f>'Supporting Data--&gt;'!G51</f>
        <v>2936.5</v>
      </c>
      <c r="G75" s="112">
        <f>'Supporting Data--&gt;'!H51</f>
        <v>3158.75</v>
      </c>
      <c r="H75" s="112">
        <f>'Supporting Data--&gt;'!I51</f>
        <v>5024.25</v>
      </c>
      <c r="I75" s="112">
        <f>'Supporting Data--&gt;'!J51</f>
        <v>2890.9999999999995</v>
      </c>
      <c r="J75" s="112">
        <f>'Supporting Data--&gt;'!K51</f>
        <v>2866.5</v>
      </c>
      <c r="K75" s="112">
        <f>'Supporting Data--&gt;'!L51</f>
        <v>3438.75</v>
      </c>
      <c r="L75" s="112">
        <f>'Supporting Data--&gt;'!M51</f>
        <v>2824.5</v>
      </c>
      <c r="M75" s="112">
        <f>'Supporting Data--&gt;'!N51</f>
        <v>3017</v>
      </c>
      <c r="N75" s="112">
        <f>'Supporting Data--&gt;'!O51</f>
        <v>4467.75</v>
      </c>
      <c r="O75" s="186"/>
      <c r="P75" s="103">
        <f t="shared" ref="P75:P85" si="77">IFERROR(AVERAGE(C75:N75),0)</f>
        <v>3385.5208333333335</v>
      </c>
      <c r="Q75" s="113">
        <f t="shared" ref="Q75:Q85" si="78">MEDIAN(C75:N75)</f>
        <v>3111.5</v>
      </c>
      <c r="R75" s="1"/>
      <c r="S75" s="1"/>
      <c r="T75" s="1"/>
      <c r="U75" s="1"/>
      <c r="V75" s="1"/>
      <c r="W75" s="1"/>
      <c r="X75" s="1"/>
      <c r="Y75" s="1"/>
      <c r="Z75" s="1"/>
      <c r="AA75" s="1"/>
    </row>
    <row r="76" spans="1:27" ht="15.75" customHeight="1" outlineLevel="1" x14ac:dyDescent="0.25">
      <c r="A76" s="1"/>
      <c r="B76" s="108" t="s">
        <v>17</v>
      </c>
      <c r="C76" s="112">
        <f>'Cost of Sales'!C16</f>
        <v>276.52643118000003</v>
      </c>
      <c r="D76" s="112">
        <f>'Cost of Sales'!D16</f>
        <v>661.34293344000002</v>
      </c>
      <c r="E76" s="112">
        <f>'Cost of Sales'!E16</f>
        <v>814.10928353999998</v>
      </c>
      <c r="F76" s="112">
        <f>'Cost of Sales'!F16</f>
        <v>732.89173031999997</v>
      </c>
      <c r="G76" s="112">
        <f>'Cost of Sales'!G16</f>
        <v>846.98305505999997</v>
      </c>
      <c r="H76" s="112">
        <f>'Cost of Sales'!H16</f>
        <v>903.06184175999999</v>
      </c>
      <c r="I76" s="112">
        <f>'Cost of Sales'!I16</f>
        <v>1051.9606893600001</v>
      </c>
      <c r="J76" s="112">
        <f>'Cost of Sales'!J16</f>
        <v>806.37427836000006</v>
      </c>
      <c r="K76" s="112">
        <f>'Cost of Sales'!K16</f>
        <v>1013.2856639999999</v>
      </c>
      <c r="L76" s="112">
        <f>'Cost of Sales'!L16</f>
        <v>1084.8344608799998</v>
      </c>
      <c r="M76" s="112">
        <f>'Cost of Sales'!M16</f>
        <v>1282.0770901800001</v>
      </c>
      <c r="N76" s="112">
        <f>'Cost of Sales'!N16</f>
        <v>1429.04218644</v>
      </c>
      <c r="O76" s="186"/>
      <c r="P76" s="103">
        <f t="shared" si="77"/>
        <v>908.54080370999998</v>
      </c>
      <c r="Q76" s="113">
        <f t="shared" si="78"/>
        <v>875.02244840999992</v>
      </c>
      <c r="R76" s="1"/>
      <c r="S76" s="1"/>
      <c r="T76" s="1"/>
      <c r="U76" s="1"/>
      <c r="V76" s="1"/>
      <c r="W76" s="1"/>
      <c r="X76" s="1"/>
      <c r="Y76" s="1"/>
      <c r="Z76" s="1"/>
      <c r="AA76" s="1"/>
    </row>
    <row r="77" spans="1:27" ht="15.75" customHeight="1" outlineLevel="1" x14ac:dyDescent="0.25">
      <c r="A77" s="1"/>
      <c r="B77" s="109" t="s">
        <v>18</v>
      </c>
      <c r="C77" s="114">
        <f>C75-C76</f>
        <v>3086.9735688199999</v>
      </c>
      <c r="D77" s="13">
        <f t="shared" ref="D77" si="79">D75-D76</f>
        <v>2912.1570665600002</v>
      </c>
      <c r="E77" s="13">
        <f t="shared" ref="E77" si="80">E75-E76</f>
        <v>2250.14071646</v>
      </c>
      <c r="F77" s="13">
        <f t="shared" ref="F77" si="81">F75-F76</f>
        <v>2203.6082696799999</v>
      </c>
      <c r="G77" s="13">
        <f t="shared" ref="G77" si="82">G75-G76</f>
        <v>2311.76694494</v>
      </c>
      <c r="H77" s="13">
        <f t="shared" ref="H77" si="83">H75-H76</f>
        <v>4121.1881582400001</v>
      </c>
      <c r="I77" s="13">
        <f t="shared" ref="I77" si="84">I75-I76</f>
        <v>1839.0393106399995</v>
      </c>
      <c r="J77" s="13">
        <f t="shared" ref="J77" si="85">J75-J76</f>
        <v>2060.1257216399999</v>
      </c>
      <c r="K77" s="13">
        <f t="shared" ref="K77" si="86">K75-K76</f>
        <v>2425.464336</v>
      </c>
      <c r="L77" s="13">
        <f t="shared" ref="L77" si="87">L75-L76</f>
        <v>1739.6655391200002</v>
      </c>
      <c r="M77" s="101">
        <f t="shared" ref="M77" si="88">M75-M76</f>
        <v>1734.9229098199999</v>
      </c>
      <c r="N77" s="104">
        <f t="shared" ref="N77" si="89">N75-N76</f>
        <v>3038.70781356</v>
      </c>
      <c r="O77" s="186"/>
      <c r="P77" s="103">
        <f t="shared" si="77"/>
        <v>2476.9800296233334</v>
      </c>
      <c r="Q77" s="113">
        <f t="shared" si="78"/>
        <v>2280.9538307000003</v>
      </c>
      <c r="R77" s="1"/>
      <c r="S77" s="1"/>
      <c r="T77" s="1"/>
      <c r="U77" s="1"/>
      <c r="V77" s="1"/>
      <c r="W77" s="1"/>
      <c r="X77" s="1"/>
      <c r="Y77" s="1"/>
      <c r="Z77" s="1"/>
      <c r="AA77" s="1"/>
    </row>
    <row r="78" spans="1:27" ht="15.75" customHeight="1" outlineLevel="1" x14ac:dyDescent="0.25">
      <c r="A78" s="1"/>
      <c r="B78" s="108" t="s">
        <v>19</v>
      </c>
      <c r="C78" s="112">
        <f>'Other Cash Related Items Planne'!C14</f>
        <v>2924.34</v>
      </c>
      <c r="D78" s="112">
        <f>'Other Cash Related Items Planne'!D14</f>
        <v>2223.1</v>
      </c>
      <c r="E78" s="112">
        <f>'Other Cash Related Items Planne'!E14</f>
        <v>2309.58</v>
      </c>
      <c r="F78" s="112">
        <f>'Other Cash Related Items Planne'!F14</f>
        <v>3231.72</v>
      </c>
      <c r="G78" s="112">
        <f>'Other Cash Related Items Planne'!G14</f>
        <v>2459.04</v>
      </c>
      <c r="H78" s="112">
        <f>'Other Cash Related Items Planne'!H14</f>
        <v>2498.52</v>
      </c>
      <c r="I78" s="112">
        <f>'Other Cash Related Items Planne'!I14</f>
        <v>3578.58</v>
      </c>
      <c r="J78" s="112">
        <f>'Other Cash Related Items Planne'!J14</f>
        <v>2710.96</v>
      </c>
      <c r="K78" s="112">
        <f>'Other Cash Related Items Planne'!K14</f>
        <v>2792.74</v>
      </c>
      <c r="L78" s="112">
        <f>'Other Cash Related Items Planne'!L14</f>
        <v>3798.54</v>
      </c>
      <c r="M78" s="112">
        <f>'Other Cash Related Items Planne'!M14</f>
        <v>2847.26</v>
      </c>
      <c r="N78" s="112">
        <f>'Other Cash Related Items Planne'!N14</f>
        <v>2847.26</v>
      </c>
      <c r="O78" s="186"/>
      <c r="P78" s="103">
        <f t="shared" si="77"/>
        <v>2851.8033333333333</v>
      </c>
      <c r="Q78" s="113">
        <f t="shared" si="78"/>
        <v>2820</v>
      </c>
      <c r="R78" s="1"/>
      <c r="S78" s="1"/>
      <c r="T78" s="1"/>
      <c r="U78" s="1"/>
      <c r="V78" s="1"/>
      <c r="W78" s="1"/>
      <c r="X78" s="1"/>
      <c r="Y78" s="1"/>
      <c r="Z78" s="1"/>
      <c r="AA78" s="1"/>
    </row>
    <row r="79" spans="1:27" ht="15.75" customHeight="1" outlineLevel="1" x14ac:dyDescent="0.25">
      <c r="A79" s="1"/>
      <c r="B79" s="108" t="s">
        <v>20</v>
      </c>
      <c r="C79" s="112">
        <f>'Other Cash Related Items Planne'!C15</f>
        <v>745.42</v>
      </c>
      <c r="D79" s="112">
        <f>'Other Cash Related Items Planne'!D15</f>
        <v>760.46</v>
      </c>
      <c r="E79" s="112">
        <f>'Other Cash Related Items Planne'!E15</f>
        <v>767.04</v>
      </c>
      <c r="F79" s="112">
        <f>'Other Cash Related Items Planne'!F15</f>
        <v>776.44</v>
      </c>
      <c r="G79" s="112">
        <f>'Other Cash Related Items Planne'!G15</f>
        <v>792.42</v>
      </c>
      <c r="H79" s="112">
        <f>'Other Cash Related Items Planne'!H15</f>
        <v>790.54</v>
      </c>
      <c r="I79" s="112">
        <f>'Other Cash Related Items Planne'!I15</f>
        <v>796.18</v>
      </c>
      <c r="J79" s="112">
        <f>'Other Cash Related Items Planne'!J15</f>
        <v>801.82</v>
      </c>
      <c r="K79" s="112">
        <f>'Other Cash Related Items Planne'!K15</f>
        <v>802.76</v>
      </c>
      <c r="L79" s="112">
        <f>'Other Cash Related Items Planne'!L15</f>
        <v>799</v>
      </c>
      <c r="M79" s="112">
        <f>'Other Cash Related Items Planne'!M15</f>
        <v>794.3</v>
      </c>
      <c r="N79" s="112">
        <f>'Other Cash Related Items Planne'!N15</f>
        <v>789.6</v>
      </c>
      <c r="O79" s="186"/>
      <c r="P79" s="103">
        <f t="shared" si="77"/>
        <v>784.66499999999996</v>
      </c>
      <c r="Q79" s="113">
        <f t="shared" si="78"/>
        <v>791.48</v>
      </c>
      <c r="R79" s="1"/>
      <c r="S79" s="1"/>
      <c r="T79" s="1"/>
      <c r="U79" s="1"/>
      <c r="V79" s="1"/>
      <c r="W79" s="1"/>
      <c r="X79" s="1"/>
      <c r="Y79" s="1"/>
      <c r="Z79" s="1"/>
      <c r="AA79" s="1"/>
    </row>
    <row r="80" spans="1:27" ht="15.75" customHeight="1" outlineLevel="1" x14ac:dyDescent="0.25">
      <c r="A80" s="1"/>
      <c r="B80" s="109" t="s">
        <v>21</v>
      </c>
      <c r="C80" s="114">
        <f>SUM(C78:C79)</f>
        <v>3669.76</v>
      </c>
      <c r="D80" s="13">
        <f t="shared" ref="D80" si="90">SUM(D78:D79)</f>
        <v>2983.56</v>
      </c>
      <c r="E80" s="13">
        <f t="shared" ref="E80" si="91">SUM(E78:E79)</f>
        <v>3076.62</v>
      </c>
      <c r="F80" s="13">
        <f t="shared" ref="F80" si="92">SUM(F78:F79)</f>
        <v>4008.16</v>
      </c>
      <c r="G80" s="13">
        <f t="shared" ref="G80" si="93">SUM(G78:G79)</f>
        <v>3251.46</v>
      </c>
      <c r="H80" s="13">
        <f t="shared" ref="H80" si="94">SUM(H78:H79)</f>
        <v>3289.06</v>
      </c>
      <c r="I80" s="13">
        <f t="shared" ref="I80" si="95">SUM(I78:I79)</f>
        <v>4374.76</v>
      </c>
      <c r="J80" s="13">
        <f t="shared" ref="J80" si="96">SUM(J78:J79)</f>
        <v>3512.78</v>
      </c>
      <c r="K80" s="13">
        <f t="shared" ref="K80" si="97">SUM(K78:K79)</f>
        <v>3595.5</v>
      </c>
      <c r="L80" s="13">
        <f t="shared" ref="L80" si="98">SUM(L78:L79)</f>
        <v>4597.54</v>
      </c>
      <c r="M80" s="101">
        <f t="shared" ref="M80" si="99">SUM(M78:M79)</f>
        <v>3641.5600000000004</v>
      </c>
      <c r="N80" s="104">
        <f t="shared" ref="N80" si="100">SUM(N78:N79)</f>
        <v>3636.86</v>
      </c>
      <c r="O80" s="186"/>
      <c r="P80" s="103">
        <f t="shared" si="77"/>
        <v>3636.4683333333328</v>
      </c>
      <c r="Q80" s="113">
        <f t="shared" si="78"/>
        <v>3616.1800000000003</v>
      </c>
      <c r="R80" s="1"/>
      <c r="S80" s="1"/>
      <c r="T80" s="1"/>
      <c r="U80" s="1"/>
      <c r="V80" s="1"/>
      <c r="W80" s="1"/>
      <c r="X80" s="1"/>
      <c r="Y80" s="1"/>
      <c r="Z80" s="1"/>
      <c r="AA80" s="1"/>
    </row>
    <row r="81" spans="1:27" ht="13.2" outlineLevel="1" x14ac:dyDescent="0.25">
      <c r="A81" s="1"/>
      <c r="B81" s="110" t="s">
        <v>22</v>
      </c>
      <c r="C81" s="115">
        <f>C77-C80</f>
        <v>-582.78643118000036</v>
      </c>
      <c r="D81" s="16">
        <f t="shared" ref="D81" si="101">D77-D80</f>
        <v>-71.402933439999742</v>
      </c>
      <c r="E81" s="16">
        <f t="shared" ref="E81" si="102">E77-E80</f>
        <v>-826.47928353999987</v>
      </c>
      <c r="F81" s="16">
        <f t="shared" ref="F81" si="103">F77-F80</f>
        <v>-1804.5517303199999</v>
      </c>
      <c r="G81" s="16">
        <f t="shared" ref="G81" si="104">G77-G80</f>
        <v>-939.69305506000001</v>
      </c>
      <c r="H81" s="16">
        <f t="shared" ref="H81" si="105">H77-H80</f>
        <v>832.12815824000018</v>
      </c>
      <c r="I81" s="16">
        <f t="shared" ref="I81" si="106">I77-I80</f>
        <v>-2535.7206893600005</v>
      </c>
      <c r="J81" s="16">
        <f t="shared" ref="J81" si="107">J77-J80</f>
        <v>-1452.6542783600003</v>
      </c>
      <c r="K81" s="16">
        <f t="shared" ref="K81" si="108">K77-K80</f>
        <v>-1170.035664</v>
      </c>
      <c r="L81" s="16">
        <f t="shared" ref="L81" si="109">L77-L80</f>
        <v>-2857.8744608799998</v>
      </c>
      <c r="M81" s="102">
        <f t="shared" ref="M81" si="110">M77-M80</f>
        <v>-1906.6370901800005</v>
      </c>
      <c r="N81" s="105">
        <f t="shared" ref="N81" si="111">N77-N80</f>
        <v>-598.15218644000015</v>
      </c>
      <c r="O81" s="186"/>
      <c r="P81" s="103">
        <f t="shared" si="77"/>
        <v>-1159.4883037100001</v>
      </c>
      <c r="Q81" s="113">
        <f t="shared" si="78"/>
        <v>-1054.86435953</v>
      </c>
      <c r="R81" s="1"/>
      <c r="S81" s="1"/>
      <c r="T81" s="1"/>
      <c r="U81" s="1"/>
      <c r="V81" s="1"/>
      <c r="W81" s="1"/>
      <c r="X81" s="1"/>
      <c r="Y81" s="1"/>
      <c r="Z81" s="1"/>
      <c r="AA81" s="1"/>
    </row>
    <row r="82" spans="1:27" ht="13.2" outlineLevel="1" x14ac:dyDescent="0.25">
      <c r="A82" s="1"/>
      <c r="B82" s="108" t="s">
        <v>23</v>
      </c>
      <c r="C82" s="112">
        <f>'Other Cash Related Items Planne'!C10</f>
        <v>50</v>
      </c>
      <c r="D82" s="112">
        <f>'Other Cash Related Items Planne'!D10</f>
        <v>50</v>
      </c>
      <c r="E82" s="112">
        <f>'Other Cash Related Items Planne'!E10</f>
        <v>50</v>
      </c>
      <c r="F82" s="112">
        <f>'Other Cash Related Items Planne'!F10</f>
        <v>50</v>
      </c>
      <c r="G82" s="112">
        <f>'Other Cash Related Items Planne'!G10</f>
        <v>50</v>
      </c>
      <c r="H82" s="112">
        <f>'Other Cash Related Items Planne'!H10</f>
        <v>50</v>
      </c>
      <c r="I82" s="112">
        <f>'Other Cash Related Items Planne'!I10</f>
        <v>50</v>
      </c>
      <c r="J82" s="112">
        <f>'Other Cash Related Items Planne'!J10</f>
        <v>50</v>
      </c>
      <c r="K82" s="112">
        <f>'Other Cash Related Items Planne'!K10</f>
        <v>65</v>
      </c>
      <c r="L82" s="112">
        <f>'Other Cash Related Items Planne'!L10</f>
        <v>65</v>
      </c>
      <c r="M82" s="112">
        <f>'Other Cash Related Items Planne'!M10</f>
        <v>65</v>
      </c>
      <c r="N82" s="112">
        <f>'Other Cash Related Items Planne'!N10</f>
        <v>65</v>
      </c>
      <c r="O82" s="186"/>
      <c r="P82" s="103">
        <f t="shared" si="77"/>
        <v>55</v>
      </c>
      <c r="Q82" s="113">
        <f t="shared" si="78"/>
        <v>50</v>
      </c>
      <c r="R82" s="1"/>
      <c r="S82" s="1"/>
      <c r="T82" s="1"/>
      <c r="U82" s="1"/>
      <c r="V82" s="1"/>
      <c r="W82" s="1"/>
      <c r="X82" s="1"/>
      <c r="Y82" s="1"/>
      <c r="Z82" s="1"/>
      <c r="AA82" s="1"/>
    </row>
    <row r="83" spans="1:27" ht="13.2" outlineLevel="1" x14ac:dyDescent="0.25">
      <c r="A83" s="1"/>
      <c r="B83" s="108" t="s">
        <v>24</v>
      </c>
      <c r="C83" s="112">
        <f>'Other Cash Related Items Planne'!C11</f>
        <v>15</v>
      </c>
      <c r="D83" s="112">
        <f>'Other Cash Related Items Planne'!D11</f>
        <v>15</v>
      </c>
      <c r="E83" s="112">
        <f>'Other Cash Related Items Planne'!E11</f>
        <v>15</v>
      </c>
      <c r="F83" s="112">
        <f>'Other Cash Related Items Planne'!F11</f>
        <v>25</v>
      </c>
      <c r="G83" s="112">
        <f>'Other Cash Related Items Planne'!G11</f>
        <v>25</v>
      </c>
      <c r="H83" s="112">
        <f>'Other Cash Related Items Planne'!H11</f>
        <v>25</v>
      </c>
      <c r="I83" s="112">
        <f>'Other Cash Related Items Planne'!I11</f>
        <v>25</v>
      </c>
      <c r="J83" s="112">
        <f>'Other Cash Related Items Planne'!J11</f>
        <v>25</v>
      </c>
      <c r="K83" s="112">
        <f>'Other Cash Related Items Planne'!K11</f>
        <v>30</v>
      </c>
      <c r="L83" s="112">
        <f>'Other Cash Related Items Planne'!L11</f>
        <v>30</v>
      </c>
      <c r="M83" s="112">
        <f>'Other Cash Related Items Planne'!M11</f>
        <v>30</v>
      </c>
      <c r="N83" s="112">
        <f>'Other Cash Related Items Planne'!N11</f>
        <v>30</v>
      </c>
      <c r="O83" s="126"/>
      <c r="P83" s="156">
        <f t="shared" si="77"/>
        <v>24.166666666666668</v>
      </c>
      <c r="Q83" s="113">
        <f t="shared" si="78"/>
        <v>25</v>
      </c>
      <c r="R83" s="1"/>
      <c r="S83" s="1"/>
      <c r="T83" s="1"/>
      <c r="U83" s="1"/>
      <c r="V83" s="1"/>
      <c r="W83" s="1"/>
      <c r="X83" s="1"/>
      <c r="Y83" s="1"/>
      <c r="Z83" s="1"/>
      <c r="AA83" s="1"/>
    </row>
    <row r="84" spans="1:27" ht="13.8" outlineLevel="1" thickBot="1" x14ac:dyDescent="0.3">
      <c r="A84" s="1"/>
      <c r="B84" s="120" t="s">
        <v>25</v>
      </c>
      <c r="C84" s="121">
        <f>C81-C82+C83</f>
        <v>-617.78643118000036</v>
      </c>
      <c r="D84" s="122">
        <f t="shared" ref="D84" si="112">D81-D82+D83</f>
        <v>-106.40293343999974</v>
      </c>
      <c r="E84" s="122">
        <f t="shared" ref="E84" si="113">E81-E82+E83</f>
        <v>-861.47928353999987</v>
      </c>
      <c r="F84" s="122">
        <f t="shared" ref="F84" si="114">F81-F82+F83</f>
        <v>-1829.5517303199999</v>
      </c>
      <c r="G84" s="122">
        <f t="shared" ref="G84" si="115">G81-G82+G83</f>
        <v>-964.69305506000001</v>
      </c>
      <c r="H84" s="122">
        <f t="shared" ref="H84" si="116">H81-H82+H83</f>
        <v>807.12815824000018</v>
      </c>
      <c r="I84" s="122">
        <f t="shared" ref="I84" si="117">I81-I82+I83</f>
        <v>-2560.7206893600005</v>
      </c>
      <c r="J84" s="122">
        <f t="shared" ref="J84" si="118">J81-J82+J83</f>
        <v>-1477.6542783600003</v>
      </c>
      <c r="K84" s="122">
        <f t="shared" ref="K84" si="119">K81-K82+K83</f>
        <v>-1205.035664</v>
      </c>
      <c r="L84" s="122">
        <f t="shared" ref="L84" si="120">L81-L82+L83</f>
        <v>-2892.8744608799998</v>
      </c>
      <c r="M84" s="123">
        <f t="shared" ref="M84" si="121">M81-M82+M83</f>
        <v>-1941.6370901800005</v>
      </c>
      <c r="N84" s="154">
        <f t="shared" ref="N84" si="122">N81-N82+N83</f>
        <v>-633.15218644000015</v>
      </c>
      <c r="O84" s="126"/>
      <c r="P84" s="157">
        <f t="shared" si="77"/>
        <v>-1190.3216370433333</v>
      </c>
      <c r="Q84" s="140">
        <f t="shared" si="78"/>
        <v>-1084.86435953</v>
      </c>
      <c r="R84" s="1"/>
      <c r="S84" s="1"/>
      <c r="T84" s="1"/>
      <c r="U84" s="1"/>
      <c r="V84" s="1"/>
      <c r="W84" s="1"/>
      <c r="X84" s="1"/>
      <c r="Y84" s="1"/>
      <c r="Z84" s="1"/>
      <c r="AA84" s="1"/>
    </row>
    <row r="85" spans="1:27" ht="13.8" outlineLevel="1" thickBot="1" x14ac:dyDescent="0.3">
      <c r="A85" s="1"/>
      <c r="B85" s="116" t="s">
        <v>26</v>
      </c>
      <c r="C85" s="117">
        <f>$C$71+C84</f>
        <v>28382.21356882</v>
      </c>
      <c r="D85" s="118">
        <f>C85+D84</f>
        <v>28275.810635379999</v>
      </c>
      <c r="E85" s="118">
        <f t="shared" ref="E85" si="123">D85+E84</f>
        <v>27414.331351839999</v>
      </c>
      <c r="F85" s="118">
        <f t="shared" ref="F85" si="124">E85+F84</f>
        <v>25584.77962152</v>
      </c>
      <c r="G85" s="118">
        <f t="shared" ref="G85" si="125">F85+G84</f>
        <v>24620.086566459999</v>
      </c>
      <c r="H85" s="118">
        <f t="shared" ref="H85" si="126">G85+H84</f>
        <v>25427.214724699999</v>
      </c>
      <c r="I85" s="118">
        <f t="shared" ref="I85" si="127">H85+I84</f>
        <v>22866.494035339998</v>
      </c>
      <c r="J85" s="118">
        <f t="shared" ref="J85" si="128">I85+J84</f>
        <v>21388.839756979996</v>
      </c>
      <c r="K85" s="118">
        <f t="shared" ref="K85" si="129">J85+K84</f>
        <v>20183.804092979997</v>
      </c>
      <c r="L85" s="118">
        <f>K85+L84</f>
        <v>17290.929632099997</v>
      </c>
      <c r="M85" s="119">
        <f t="shared" ref="M85" si="130">L85+M84</f>
        <v>15349.292541919996</v>
      </c>
      <c r="N85" s="155">
        <f t="shared" ref="N85" si="131">M85+N84</f>
        <v>14716.140355479996</v>
      </c>
      <c r="O85" s="187"/>
      <c r="P85" s="158">
        <f t="shared" si="77"/>
        <v>22624.994740293332</v>
      </c>
      <c r="Q85" s="142">
        <f t="shared" si="78"/>
        <v>23743.2903009</v>
      </c>
      <c r="R85" s="1"/>
      <c r="S85" s="1"/>
      <c r="T85" s="1"/>
      <c r="U85" s="1"/>
      <c r="V85" s="1"/>
      <c r="W85" s="1"/>
      <c r="X85" s="1"/>
      <c r="Y85" s="1"/>
      <c r="Z85" s="1"/>
      <c r="AA85" s="1"/>
    </row>
    <row r="86" spans="1:27" ht="13.2" outlineLevel="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8" outlineLevel="1" thickBot="1" x14ac:dyDescent="0.3">
      <c r="A87" s="1"/>
      <c r="B87" s="251" t="s">
        <v>113</v>
      </c>
      <c r="C87" s="249">
        <f>C85-C19</f>
        <v>1657.965159020001</v>
      </c>
      <c r="D87" s="249">
        <f t="shared" ref="D87:N87" si="132">D85-D19</f>
        <v>2903.6877071800009</v>
      </c>
      <c r="E87" s="249">
        <f t="shared" si="132"/>
        <v>3548.77429424</v>
      </c>
      <c r="F87" s="249">
        <f t="shared" si="132"/>
        <v>4310.5467087200013</v>
      </c>
      <c r="G87" s="249">
        <f t="shared" si="132"/>
        <v>5094.8459370599994</v>
      </c>
      <c r="H87" s="249">
        <f t="shared" si="132"/>
        <v>7314.6761417000016</v>
      </c>
      <c r="I87" s="249">
        <f t="shared" si="132"/>
        <v>8472.9006627400013</v>
      </c>
      <c r="J87" s="249">
        <f t="shared" si="132"/>
        <v>8963.6178047800004</v>
      </c>
      <c r="K87" s="249">
        <f t="shared" si="132"/>
        <v>9446.8551007800015</v>
      </c>
      <c r="L87" s="249">
        <f t="shared" si="132"/>
        <v>9895.5522631000003</v>
      </c>
      <c r="M87" s="249">
        <f t="shared" si="132"/>
        <v>10477.245273120001</v>
      </c>
      <c r="N87" s="249">
        <f t="shared" si="132"/>
        <v>11001.31773828</v>
      </c>
      <c r="O87" s="250"/>
      <c r="P87" s="1"/>
      <c r="Q87" s="1"/>
      <c r="R87" s="1"/>
      <c r="S87" s="1"/>
      <c r="T87" s="1"/>
      <c r="U87" s="1"/>
      <c r="V87" s="1"/>
      <c r="W87" s="1"/>
      <c r="X87" s="1"/>
      <c r="Y87" s="1"/>
      <c r="Z87" s="1"/>
      <c r="AA87" s="1"/>
    </row>
    <row r="88" spans="1:27" ht="13.2" outlineLevel="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2" outlineLevel="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2" outlineLevel="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2" outlineLevel="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2" outlineLevel="1" x14ac:dyDescent="0.25">
      <c r="A92" s="1"/>
      <c r="B92" s="1"/>
      <c r="C92" s="1"/>
      <c r="D92" s="1"/>
      <c r="E92" s="1"/>
      <c r="F92" s="1"/>
      <c r="G92" s="1"/>
      <c r="H92" s="1"/>
      <c r="I92" s="1"/>
      <c r="J92" s="1"/>
      <c r="K92" s="1"/>
      <c r="L92" s="281" t="s">
        <v>114</v>
      </c>
      <c r="M92" s="281"/>
      <c r="N92" s="281"/>
      <c r="O92" s="281"/>
      <c r="P92" s="1"/>
      <c r="Q92" s="1"/>
      <c r="R92" s="1"/>
      <c r="S92" s="1"/>
      <c r="T92" s="1"/>
      <c r="U92" s="1"/>
      <c r="V92" s="1"/>
      <c r="W92" s="1"/>
      <c r="X92" s="1"/>
      <c r="Y92" s="1"/>
      <c r="Z92" s="1"/>
      <c r="AA92" s="1"/>
    </row>
    <row r="93" spans="1:27" ht="13.2" outlineLevel="1" x14ac:dyDescent="0.25">
      <c r="A93" s="1"/>
      <c r="B93" s="1"/>
      <c r="C93" s="1"/>
      <c r="D93" s="1"/>
      <c r="E93" s="1"/>
      <c r="F93" s="1"/>
      <c r="G93" s="1"/>
      <c r="H93" s="1"/>
      <c r="I93" s="1"/>
      <c r="J93" s="1"/>
      <c r="K93" s="1"/>
      <c r="L93" s="281"/>
      <c r="M93" s="281"/>
      <c r="N93" s="281"/>
      <c r="O93" s="281"/>
      <c r="P93" s="1"/>
      <c r="Q93" s="1"/>
      <c r="R93" s="1"/>
      <c r="S93" s="1"/>
      <c r="T93" s="1"/>
      <c r="U93" s="1"/>
      <c r="V93" s="1"/>
      <c r="W93" s="1"/>
      <c r="X93" s="1"/>
      <c r="Y93" s="1"/>
      <c r="Z93" s="1"/>
      <c r="AA93" s="1"/>
    </row>
    <row r="94" spans="1:27" ht="13.2" outlineLevel="1" x14ac:dyDescent="0.25">
      <c r="A94" s="1"/>
      <c r="B94" s="1"/>
      <c r="C94" s="1"/>
      <c r="D94" s="1"/>
      <c r="E94" s="1"/>
      <c r="F94" s="1"/>
      <c r="G94" s="1"/>
      <c r="H94" s="1"/>
      <c r="I94" s="1"/>
      <c r="J94" s="1"/>
      <c r="K94" s="1"/>
      <c r="L94" s="281"/>
      <c r="M94" s="281"/>
      <c r="N94" s="281"/>
      <c r="O94" s="281"/>
      <c r="P94" s="1"/>
      <c r="Q94" s="1"/>
      <c r="R94" s="1"/>
      <c r="S94" s="1"/>
      <c r="T94" s="1"/>
      <c r="U94" s="1"/>
      <c r="V94" s="1"/>
      <c r="W94" s="1"/>
      <c r="X94" s="1"/>
      <c r="Y94" s="1"/>
      <c r="Z94" s="1"/>
      <c r="AA94" s="1"/>
    </row>
    <row r="95" spans="1:27" ht="13.2" outlineLevel="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2" outlineLevel="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2" outlineLevel="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2" outlineLevel="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2" outlineLevel="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2" outlineLevel="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2" outlineLevel="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2" outlineLevel="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2" outlineLevel="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2" outlineLevel="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2" outlineLevel="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2" outlineLevel="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2" outlineLevel="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6" x14ac:dyDescent="0.3">
      <c r="A110" s="6" t="s">
        <v>56</v>
      </c>
      <c r="B110" s="252" t="s">
        <v>115</v>
      </c>
      <c r="C110" s="252"/>
      <c r="D110" s="252"/>
      <c r="E110" s="252"/>
      <c r="F110" s="252"/>
      <c r="G110" s="252"/>
      <c r="H110" s="252"/>
      <c r="I110" s="252"/>
      <c r="J110" s="252"/>
      <c r="K110" s="252"/>
      <c r="L110" s="252"/>
      <c r="M110" s="252"/>
      <c r="N110" s="252"/>
      <c r="O110" s="252"/>
      <c r="P110" s="252"/>
      <c r="Q110" s="252"/>
      <c r="R110" s="1"/>
      <c r="S110" s="1"/>
      <c r="T110" s="1"/>
      <c r="U110" s="1"/>
      <c r="V110" s="1"/>
      <c r="W110" s="1"/>
      <c r="X110" s="1"/>
      <c r="Y110" s="1"/>
      <c r="Z110" s="1"/>
      <c r="AA110" s="1"/>
    </row>
    <row r="111" spans="1:27"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2" outlineLevel="1" x14ac:dyDescent="0.25">
      <c r="A112" s="1"/>
      <c r="B112" s="267" t="s">
        <v>116</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2" outlineLevel="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2" outlineLevel="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2" outlineLevel="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2" outlineLevel="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2" outlineLevel="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2" outlineLevel="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2" outlineLevel="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2" outlineLevel="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2" outlineLevel="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2" outlineLevel="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2" outlineLevel="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2" outlineLevel="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2" outlineLevel="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2" outlineLevel="1" x14ac:dyDescent="0.25">
      <c r="A126" s="1"/>
      <c r="B126" s="267" t="s">
        <v>121</v>
      </c>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2" outlineLevel="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2" outlineLevel="1" x14ac:dyDescent="0.25">
      <c r="A128" s="1"/>
      <c r="B128" s="267" t="s">
        <v>122</v>
      </c>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2" outlineLevel="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2" outlineLevel="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2" outlineLevel="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2" outlineLevel="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2" outlineLevel="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2" outlineLevel="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2" outlineLevel="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2" outlineLevel="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2" outlineLevel="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2" outlineLevel="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2" outlineLevel="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6" customHeight="1" outlineLevel="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2" outlineLevel="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2" outlineLevel="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2" outlineLevel="1" x14ac:dyDescent="0.25">
      <c r="A143" s="1"/>
      <c r="B143" s="267" t="s">
        <v>124</v>
      </c>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2" outlineLevel="1" x14ac:dyDescent="0.25">
      <c r="A144" s="1"/>
      <c r="B144" s="267"/>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2" outlineLevel="1" x14ac:dyDescent="0.25">
      <c r="A145" s="1"/>
      <c r="B145" s="267"/>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2" outlineLevel="1" x14ac:dyDescent="0.25">
      <c r="A146" s="1"/>
      <c r="B146" s="267"/>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2" outlineLevel="1" x14ac:dyDescent="0.25">
      <c r="A147" s="1"/>
      <c r="B147" s="267"/>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2" outlineLevel="1" x14ac:dyDescent="0.25">
      <c r="A148" s="1"/>
      <c r="B148" s="267"/>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2" outlineLevel="1" x14ac:dyDescent="0.25">
      <c r="A149" s="1"/>
      <c r="B149" s="267"/>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2" outlineLevel="1" x14ac:dyDescent="0.25">
      <c r="A150" s="1"/>
      <c r="B150" s="267"/>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2" outlineLevel="1" x14ac:dyDescent="0.25">
      <c r="A151" s="1"/>
      <c r="B151" s="267"/>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2" outlineLevel="1" x14ac:dyDescent="0.25">
      <c r="A152" s="1"/>
      <c r="B152" s="267"/>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2" outlineLevel="1" x14ac:dyDescent="0.25">
      <c r="A153" s="1"/>
      <c r="B153" s="267"/>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2" outlineLevel="1" x14ac:dyDescent="0.25">
      <c r="A154" s="1"/>
      <c r="B154" s="267"/>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2" outlineLevel="1" x14ac:dyDescent="0.25">
      <c r="A155" s="1"/>
      <c r="B155" s="267"/>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2" outlineLevel="1" x14ac:dyDescent="0.25">
      <c r="A156" s="1"/>
      <c r="B156" s="267"/>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2" outlineLevel="1" x14ac:dyDescent="0.25">
      <c r="A157" s="1"/>
      <c r="B157" s="267"/>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2" outlineLevel="1" x14ac:dyDescent="0.25">
      <c r="A158" s="1"/>
      <c r="B158" s="267"/>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2" outlineLevel="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2" outlineLevel="1" x14ac:dyDescent="0.25">
      <c r="A160" s="1"/>
      <c r="B160" s="267" t="s">
        <v>123</v>
      </c>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2" outlineLevel="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2" outlineLevel="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2" outlineLevel="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2" outlineLevel="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2" outlineLevel="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2" outlineLevel="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2" outlineLevel="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2" outlineLevel="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2" outlineLevel="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2" outlineLevel="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2" outlineLevel="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2" outlineLevel="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2" outlineLevel="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2"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2"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2"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2"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2"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2"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2"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2"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2"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2"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2"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2"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2"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2"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2"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2"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2"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3.2"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3.2"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3.2"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1:27" ht="13.2"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1:27" ht="13.2"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spans="1:27" ht="13.2"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spans="1:27" ht="13.2"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spans="1:27" ht="13.2"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spans="1:27" ht="13.2"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row r="1014" spans="1:27" ht="13.2"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row>
    <row r="1015" spans="1:27" ht="13.2"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row>
    <row r="1016" spans="1:27" ht="13.2"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row>
    <row r="1017" spans="1:27" ht="13.2"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row>
    <row r="1018" spans="1:27" ht="13.2"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row>
    <row r="1019" spans="1:27" ht="13.2"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row>
    <row r="1020" spans="1:27" ht="13.2"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row>
    <row r="1021" spans="1:27" ht="13.2"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row>
    <row r="1022" spans="1:27" ht="13.2"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row>
    <row r="1023" spans="1:27" ht="13.2"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row>
    <row r="1024" spans="1:27" ht="13.2"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row>
    <row r="1025" spans="1:27" ht="13.2"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row>
    <row r="1026" spans="1:27" ht="13.2"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row>
    <row r="1027" spans="1:27" ht="13.2"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row>
    <row r="1028" spans="1:27" ht="13.2"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row>
    <row r="1029" spans="1:27" ht="13.2"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row>
    <row r="1030" spans="1:27" ht="13.2"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row>
    <row r="1031" spans="1:27" ht="13.2"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row>
    <row r="1032" spans="1:27" ht="13.2"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row>
    <row r="1033" spans="1:27" ht="13.2"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row>
    <row r="1034" spans="1:27" ht="13.2"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row>
    <row r="1035" spans="1:27" ht="13.2"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row>
    <row r="1036" spans="1:27" ht="13.2"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row>
    <row r="1037" spans="1:27" ht="13.2"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row>
    <row r="1038" spans="1:27" ht="13.2"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row>
    <row r="1039" spans="1:27" ht="13.2"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row>
    <row r="1040" spans="1:27" ht="13.2"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row>
    <row r="1041" spans="1:27" ht="13.2"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row>
    <row r="1042" spans="1:27" ht="13.2"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row>
    <row r="1043" spans="1:27" ht="13.2"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row>
    <row r="1044" spans="1:27" ht="13.2"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row>
    <row r="1045" spans="1:27" ht="13.2"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row>
    <row r="1046" spans="1:27" ht="13.2"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row>
    <row r="1047" spans="1:27" ht="13.2"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row>
    <row r="1048" spans="1:27" ht="13.2"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row>
    <row r="1049" spans="1:27" ht="13.2"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row>
    <row r="1050" spans="1:27" ht="13.2"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row>
    <row r="1051" spans="1:27" ht="13.2"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row>
    <row r="1052" spans="1:27" ht="13.2"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row>
    <row r="1053" spans="1:27" ht="13.2" x14ac:dyDescent="0.2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row>
    <row r="1054" spans="1:27" ht="13.2" x14ac:dyDescent="0.2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row>
    <row r="1055" spans="1:27" ht="13.2" x14ac:dyDescent="0.2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row>
    <row r="1056" spans="1:27" ht="13.2" x14ac:dyDescent="0.2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row>
    <row r="1057" spans="1:27" ht="13.2" x14ac:dyDescent="0.2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row>
    <row r="1058" spans="1:27" ht="13.2" x14ac:dyDescent="0.2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row>
    <row r="1059" spans="1:27" ht="13.2" x14ac:dyDescent="0.2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row>
  </sheetData>
  <mergeCells count="14">
    <mergeCell ref="L92:O94"/>
    <mergeCell ref="B56:C56"/>
    <mergeCell ref="Z7:AK7"/>
    <mergeCell ref="B44:G44"/>
    <mergeCell ref="B59:R60"/>
    <mergeCell ref="C73:N73"/>
    <mergeCell ref="B24:O24"/>
    <mergeCell ref="C7:N7"/>
    <mergeCell ref="B20:Q21"/>
    <mergeCell ref="C31:N31"/>
    <mergeCell ref="B28:R28"/>
    <mergeCell ref="B23:J23"/>
    <mergeCell ref="B27:C27"/>
    <mergeCell ref="B22:C22"/>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markers="1" negative="1" xr2:uid="{912AA657-A4E1-426B-85BF-3F77689AEE11}">
          <x14:colorSeries theme="4"/>
          <x14:colorNegative theme="4"/>
          <x14:colorAxis rgb="FF000000"/>
          <x14:colorMarkers theme="4" tint="-0.249977111117893"/>
          <x14:colorFirst theme="4" tint="-0.249977111117893"/>
          <x14:colorLast theme="4" tint="-0.249977111117893"/>
          <x14:colorHigh theme="4" tint="-0.249977111117893"/>
          <x14:colorLow theme="4" tint="-0.249977111117893"/>
          <x14:sparklines>
            <x14:sparkline>
              <xm:f>'Cash Flow Plan (to be populated'!C87:N87</xm:f>
              <xm:sqref>O87</xm:sqref>
            </x14:sparkline>
          </x14:sparklines>
        </x14:sparklineGroup>
        <x14:sparklineGroup displayEmptyCellsAs="gap" markers="1" negative="1" xr2:uid="{52906C56-92FD-468F-BC84-49D97046CA1E}">
          <x14:colorSeries theme="4"/>
          <x14:colorNegative theme="4"/>
          <x14:colorAxis rgb="FF000000"/>
          <x14:colorMarkers theme="4" tint="-0.249977111117893"/>
          <x14:colorFirst theme="4" tint="-0.249977111117893"/>
          <x14:colorLast theme="4" tint="-0.249977111117893"/>
          <x14:colorHigh theme="4" tint="-0.249977111117893"/>
          <x14:colorLow theme="4" tint="-0.249977111117893"/>
          <x14:sparklines>
            <x14:sparkline>
              <xm:f>'Cash Flow Plan (to be populated'!C75:N75</xm:f>
              <xm:sqref>O75</xm:sqref>
            </x14:sparkline>
            <x14:sparkline>
              <xm:f>'Cash Flow Plan (to be populated'!C76:N76</xm:f>
              <xm:sqref>O76</xm:sqref>
            </x14:sparkline>
            <x14:sparkline>
              <xm:f>'Cash Flow Plan (to be populated'!C77:N77</xm:f>
              <xm:sqref>O77</xm:sqref>
            </x14:sparkline>
            <x14:sparkline>
              <xm:f>'Cash Flow Plan (to be populated'!C78:N78</xm:f>
              <xm:sqref>O78</xm:sqref>
            </x14:sparkline>
            <x14:sparkline>
              <xm:f>'Cash Flow Plan (to be populated'!C79:N79</xm:f>
              <xm:sqref>O79</xm:sqref>
            </x14:sparkline>
            <x14:sparkline>
              <xm:f>'Cash Flow Plan (to be populated'!C80:N80</xm:f>
              <xm:sqref>O80</xm:sqref>
            </x14:sparkline>
            <x14:sparkline>
              <xm:f>'Cash Flow Plan (to be populated'!C81:N81</xm:f>
              <xm:sqref>O81</xm:sqref>
            </x14:sparkline>
            <x14:sparkline>
              <xm:f>'Cash Flow Plan (to be populated'!C82:N82</xm:f>
              <xm:sqref>O82</xm:sqref>
            </x14:sparkline>
            <x14:sparkline>
              <xm:f>'Cash Flow Plan (to be populated'!C83:N83</xm:f>
              <xm:sqref>O83</xm:sqref>
            </x14:sparkline>
            <x14:sparkline>
              <xm:f>'Cash Flow Plan (to be populated'!C84:N84</xm:f>
              <xm:sqref>O84</xm:sqref>
            </x14:sparkline>
            <x14:sparkline>
              <xm:f>'Cash Flow Plan (to be populated'!C85:N85</xm:f>
              <xm:sqref>O85</xm:sqref>
            </x14:sparkline>
          </x14:sparklines>
        </x14:sparklineGroup>
        <x14:sparklineGroup displayEmptyCellsAs="gap" markers="1" xr2:uid="{3178719F-9C72-4C1C-B588-045B84F21FBA}">
          <x14:colorSeries rgb="FF000000"/>
          <x14:colorNegative rgb="FF0070C0"/>
          <x14:colorAxis rgb="FF000000"/>
          <x14:colorMarkers rgb="FF0070C0"/>
          <x14:colorFirst rgb="FF0070C0"/>
          <x14:colorLast rgb="FF0070C0"/>
          <x14:colorHigh rgb="FF0070C0"/>
          <x14:colorLow rgb="FF0070C0"/>
          <x14:sparklines>
            <x14:sparkline>
              <xm:f>'Cash Flow Plan (to be populated'!C50:N50</xm:f>
              <xm:sqref>O50</xm:sqref>
            </x14:sparkline>
            <x14:sparkline>
              <xm:f>'Cash Flow Plan (to be populated'!C51:N51</xm:f>
              <xm:sqref>O51</xm:sqref>
            </x14:sparkline>
            <x14:sparkline>
              <xm:f>'Cash Flow Plan (to be populated'!C52:N52</xm:f>
              <xm:sqref>O52</xm:sqref>
            </x14:sparkline>
            <x14:sparkline>
              <xm:f>'Cash Flow Plan (to be populated'!C53:N53</xm:f>
              <xm:sqref>O53</xm:sqref>
            </x14:sparkline>
            <x14:sparkline>
              <xm:f>'Cash Flow Plan (to be populated'!C54:N54</xm:f>
              <xm:sqref>O54</xm:sqref>
            </x14:sparkline>
          </x14:sparklines>
        </x14:sparklineGroup>
        <x14:sparklineGroup displayEmptyCellsAs="gap" markers="1" negative="1" xr2:uid="{A9ABE2BA-4A49-4BA0-A008-FE42C691363D}">
          <x14:colorSeries theme="4"/>
          <x14:colorNegative theme="4"/>
          <x14:colorAxis rgb="FF000000"/>
          <x14:colorMarkers theme="4" tint="-0.249977111117893"/>
          <x14:colorFirst theme="4" tint="-0.249977111117893"/>
          <x14:colorLast theme="4" tint="-0.249977111117893"/>
          <x14:colorHigh theme="4" tint="-0.249977111117893"/>
          <x14:colorLow theme="4" tint="-0.249977111117893"/>
          <x14:sparklines>
            <x14:sparkline>
              <xm:f>'Cash Flow Plan (to be populated'!C33:N33</xm:f>
              <xm:sqref>O33</xm:sqref>
            </x14:sparkline>
            <x14:sparkline>
              <xm:f>'Cash Flow Plan (to be populated'!C34:N34</xm:f>
              <xm:sqref>O34</xm:sqref>
            </x14:sparkline>
            <x14:sparkline>
              <xm:f>'Cash Flow Plan (to be populated'!C35:N35</xm:f>
              <xm:sqref>O35</xm:sqref>
            </x14:sparkline>
            <x14:sparkline>
              <xm:f>'Cash Flow Plan (to be populated'!C36:N36</xm:f>
              <xm:sqref>O36</xm:sqref>
            </x14:sparkline>
            <x14:sparkline>
              <xm:f>'Cash Flow Plan (to be populated'!C37:N37</xm:f>
              <xm:sqref>O37</xm:sqref>
            </x14:sparkline>
            <x14:sparkline>
              <xm:f>'Cash Flow Plan (to be populated'!C38:N38</xm:f>
              <xm:sqref>O38</xm:sqref>
            </x14:sparkline>
            <x14:sparkline>
              <xm:f>'Cash Flow Plan (to be populated'!C39:N39</xm:f>
              <xm:sqref>O39</xm:sqref>
            </x14:sparkline>
            <x14:sparkline>
              <xm:f>'Cash Flow Plan (to be populated'!C40:N40</xm:f>
              <xm:sqref>O40</xm:sqref>
            </x14:sparkline>
            <x14:sparkline>
              <xm:f>'Cash Flow Plan (to be populated'!C41:N41</xm:f>
              <xm:sqref>O41</xm:sqref>
            </x14:sparkline>
            <x14:sparkline>
              <xm:f>'Cash Flow Plan (to be populated'!C42:N42</xm:f>
              <xm:sqref>O42</xm:sqref>
            </x14:sparkline>
            <x14:sparkline>
              <xm:f>'Cash Flow Plan (to be populated'!C43:N43</xm:f>
              <xm:sqref>O43</xm:sqref>
            </x14:sparkline>
          </x14:sparklines>
        </x14:sparklineGroup>
        <x14:sparklineGroup displayEmptyCellsAs="gap" markers="1" negative="1" xr2:uid="{D554C414-2B0D-4C1B-873B-A3B2D26F1D49}">
          <x14:colorSeries theme="4"/>
          <x14:colorNegative theme="4"/>
          <x14:colorAxis rgb="FF000000"/>
          <x14:colorMarkers theme="4" tint="-0.249977111117893"/>
          <x14:colorFirst theme="4" tint="-0.249977111117893"/>
          <x14:colorLast theme="4" tint="-0.249977111117893"/>
          <x14:colorHigh theme="4" tint="-0.249977111117893"/>
          <x14:colorLow theme="4" tint="-0.249977111117893"/>
          <x14:sparklines>
            <x14:sparkline>
              <xm:f>'Cash Flow Plan (to be populated'!C9:N9</xm:f>
              <xm:sqref>O9</xm:sqref>
            </x14:sparkline>
            <x14:sparkline>
              <xm:f>'Cash Flow Plan (to be populated'!C10:N10</xm:f>
              <xm:sqref>O10</xm:sqref>
            </x14:sparkline>
            <x14:sparkline>
              <xm:f>'Cash Flow Plan (to be populated'!C11:N11</xm:f>
              <xm:sqref>O11</xm:sqref>
            </x14:sparkline>
            <x14:sparkline>
              <xm:f>'Cash Flow Plan (to be populated'!C12:N12</xm:f>
              <xm:sqref>O12</xm:sqref>
            </x14:sparkline>
            <x14:sparkline>
              <xm:f>'Cash Flow Plan (to be populated'!C13:N13</xm:f>
              <xm:sqref>O13</xm:sqref>
            </x14:sparkline>
            <x14:sparkline>
              <xm:f>'Cash Flow Plan (to be populated'!C14:N14</xm:f>
              <xm:sqref>O14</xm:sqref>
            </x14:sparkline>
            <x14:sparkline>
              <xm:f>'Cash Flow Plan (to be populated'!C15:N15</xm:f>
              <xm:sqref>O15</xm:sqref>
            </x14:sparkline>
            <x14:sparkline>
              <xm:f>'Cash Flow Plan (to be populated'!C16:N16</xm:f>
              <xm:sqref>O16</xm:sqref>
            </x14:sparkline>
            <x14:sparkline>
              <xm:f>'Cash Flow Plan (to be populated'!C17:N17</xm:f>
              <xm:sqref>O17</xm:sqref>
            </x14:sparkline>
            <x14:sparkline>
              <xm:f>'Cash Flow Plan (to be populated'!C18:N18</xm:f>
              <xm:sqref>O18</xm:sqref>
            </x14:sparkline>
            <x14:sparkline>
              <xm:f>'Cash Flow Plan (to be populated'!C19:N19</xm:f>
              <xm:sqref>O19</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AA52"/>
  <sheetViews>
    <sheetView showGridLines="0" tabSelected="1" workbookViewId="0">
      <selection activeCell="D59" sqref="D59"/>
    </sheetView>
  </sheetViews>
  <sheetFormatPr defaultColWidth="14.44140625" defaultRowHeight="15.75" customHeight="1" outlineLevelRow="1" x14ac:dyDescent="0.25"/>
  <cols>
    <col min="1" max="1" width="3.109375" customWidth="1"/>
    <col min="2" max="2" width="40.5546875" customWidth="1"/>
    <col min="3" max="3" width="21.109375" customWidth="1"/>
    <col min="4" max="4" width="20.21875" customWidth="1"/>
  </cols>
  <sheetData>
    <row r="1" spans="1:14" ht="15.75" customHeight="1" x14ac:dyDescent="0.25">
      <c r="B1" s="1" t="s">
        <v>0</v>
      </c>
    </row>
    <row r="5" spans="1:14" ht="15.75" customHeight="1" x14ac:dyDescent="0.25">
      <c r="A5" s="72" t="s">
        <v>56</v>
      </c>
      <c r="B5" s="81" t="s">
        <v>54</v>
      </c>
      <c r="C5" s="82"/>
      <c r="D5" s="82"/>
      <c r="E5" s="82"/>
      <c r="F5" s="82"/>
      <c r="G5" s="82"/>
      <c r="H5" s="82"/>
      <c r="I5" s="82"/>
      <c r="J5" s="82"/>
      <c r="K5" s="82"/>
      <c r="L5" s="82"/>
      <c r="M5" s="82"/>
      <c r="N5" s="82"/>
    </row>
    <row r="6" spans="1:14" ht="15.75" customHeight="1" x14ac:dyDescent="0.25">
      <c r="B6" s="78"/>
      <c r="C6" s="79"/>
      <c r="D6" s="79"/>
      <c r="E6" s="79"/>
      <c r="F6" s="79"/>
      <c r="G6" s="79"/>
      <c r="H6" s="79"/>
      <c r="I6" s="79"/>
      <c r="J6" s="79"/>
      <c r="K6" s="79"/>
      <c r="L6" s="79"/>
      <c r="M6" s="79"/>
      <c r="N6" s="79"/>
    </row>
    <row r="7" spans="1:14" ht="15.75" customHeight="1" x14ac:dyDescent="0.25">
      <c r="B7" s="80" t="s">
        <v>2</v>
      </c>
      <c r="C7" s="294">
        <v>2022</v>
      </c>
      <c r="D7" s="295"/>
      <c r="E7" s="295"/>
      <c r="F7" s="295"/>
      <c r="G7" s="295"/>
      <c r="H7" s="295"/>
      <c r="I7" s="295"/>
      <c r="J7" s="295"/>
      <c r="K7" s="295"/>
      <c r="L7" s="295"/>
      <c r="M7" s="295"/>
      <c r="N7" s="295"/>
    </row>
    <row r="8" spans="1:14" ht="15.75" customHeight="1" x14ac:dyDescent="0.25">
      <c r="B8" s="80" t="s">
        <v>3</v>
      </c>
      <c r="C8" s="74" t="s">
        <v>4</v>
      </c>
      <c r="D8" s="74" t="s">
        <v>5</v>
      </c>
      <c r="E8" s="74" t="s">
        <v>6</v>
      </c>
      <c r="F8" s="74" t="s">
        <v>7</v>
      </c>
      <c r="G8" s="74" t="s">
        <v>8</v>
      </c>
      <c r="H8" s="74" t="s">
        <v>9</v>
      </c>
      <c r="I8" s="74" t="s">
        <v>10</v>
      </c>
      <c r="J8" s="74" t="s">
        <v>11</v>
      </c>
      <c r="K8" s="74" t="s">
        <v>12</v>
      </c>
      <c r="L8" s="74" t="s">
        <v>13</v>
      </c>
      <c r="M8" s="74" t="s">
        <v>14</v>
      </c>
      <c r="N8" s="74" t="s">
        <v>15</v>
      </c>
    </row>
    <row r="9" spans="1:14" ht="15.75" customHeight="1" x14ac:dyDescent="0.25">
      <c r="B9" s="75" t="s">
        <v>53</v>
      </c>
      <c r="C9" s="76">
        <f>'Cost of Sales'!C9</f>
        <v>153.6257951</v>
      </c>
      <c r="D9" s="76">
        <f>'Cost of Sales'!D9</f>
        <v>367.41274079999999</v>
      </c>
      <c r="E9" s="76">
        <f>'Cost of Sales'!E9</f>
        <v>452.28293530000002</v>
      </c>
      <c r="F9" s="76">
        <f>'Cost of Sales'!F9</f>
        <v>407.1620724</v>
      </c>
      <c r="G9" s="76">
        <f>'Cost of Sales'!G9</f>
        <v>470.54614170000002</v>
      </c>
      <c r="H9" s="76">
        <f>'Cost of Sales'!H9</f>
        <v>501.70102320000001</v>
      </c>
      <c r="I9" s="76">
        <f>'Cost of Sales'!I9</f>
        <v>584.42260520000002</v>
      </c>
      <c r="J9" s="76">
        <f>'Cost of Sales'!J9</f>
        <v>447.98571020000003</v>
      </c>
      <c r="K9" s="76">
        <f>'Cost of Sales'!K9</f>
        <v>562.93647999999996</v>
      </c>
      <c r="L9" s="76">
        <f>'Cost of Sales'!L9</f>
        <v>602.68581159999997</v>
      </c>
      <c r="M9" s="76">
        <f>'Cost of Sales'!M9</f>
        <v>712.26505010000005</v>
      </c>
      <c r="N9" s="76">
        <f>'Cost of Sales'!N9</f>
        <v>793.91232579999996</v>
      </c>
    </row>
    <row r="10" spans="1:14" ht="15.75" customHeight="1" x14ac:dyDescent="0.25">
      <c r="B10" s="75" t="s">
        <v>55</v>
      </c>
      <c r="C10" s="75">
        <v>2</v>
      </c>
      <c r="D10" s="75">
        <f t="shared" ref="D10:N10" si="0">C10</f>
        <v>2</v>
      </c>
      <c r="E10" s="75">
        <f t="shared" si="0"/>
        <v>2</v>
      </c>
      <c r="F10" s="75">
        <f t="shared" si="0"/>
        <v>2</v>
      </c>
      <c r="G10" s="75">
        <f t="shared" si="0"/>
        <v>2</v>
      </c>
      <c r="H10" s="75">
        <f t="shared" si="0"/>
        <v>2</v>
      </c>
      <c r="I10" s="75">
        <f t="shared" si="0"/>
        <v>2</v>
      </c>
      <c r="J10" s="75">
        <f t="shared" si="0"/>
        <v>2</v>
      </c>
      <c r="K10" s="75">
        <f t="shared" si="0"/>
        <v>2</v>
      </c>
      <c r="L10" s="75">
        <f t="shared" si="0"/>
        <v>2</v>
      </c>
      <c r="M10" s="75">
        <f t="shared" si="0"/>
        <v>2</v>
      </c>
      <c r="N10" s="75">
        <f t="shared" si="0"/>
        <v>2</v>
      </c>
    </row>
    <row r="11" spans="1:14" ht="15.75" customHeight="1" x14ac:dyDescent="0.25">
      <c r="B11" s="75" t="s">
        <v>54</v>
      </c>
      <c r="C11" s="77">
        <f t="shared" ref="C11:N11" si="1">C9*C10</f>
        <v>307.25159020000001</v>
      </c>
      <c r="D11" s="77">
        <f t="shared" si="1"/>
        <v>734.82548159999999</v>
      </c>
      <c r="E11" s="77">
        <f t="shared" si="1"/>
        <v>904.56587060000004</v>
      </c>
      <c r="F11" s="77">
        <f t="shared" si="1"/>
        <v>814.3241448</v>
      </c>
      <c r="G11" s="77">
        <f t="shared" si="1"/>
        <v>941.09228340000004</v>
      </c>
      <c r="H11" s="77">
        <f t="shared" si="1"/>
        <v>1003.4020464</v>
      </c>
      <c r="I11" s="77">
        <f t="shared" si="1"/>
        <v>1168.8452104</v>
      </c>
      <c r="J11" s="77">
        <f t="shared" si="1"/>
        <v>895.97142040000006</v>
      </c>
      <c r="K11" s="77">
        <f t="shared" si="1"/>
        <v>1125.8729599999999</v>
      </c>
      <c r="L11" s="77">
        <f t="shared" si="1"/>
        <v>1205.3716231999999</v>
      </c>
      <c r="M11" s="77">
        <f t="shared" si="1"/>
        <v>1424.5301002000001</v>
      </c>
      <c r="N11" s="77">
        <f t="shared" si="1"/>
        <v>1587.8246515999999</v>
      </c>
    </row>
    <row r="12" spans="1:14" ht="15.75" customHeight="1" x14ac:dyDescent="0.25">
      <c r="B12" s="84" t="s">
        <v>57</v>
      </c>
    </row>
    <row r="13" spans="1:14" ht="15.75" customHeight="1" x14ac:dyDescent="0.25">
      <c r="B13" s="83"/>
    </row>
    <row r="14" spans="1:14" ht="15" customHeight="1" x14ac:dyDescent="0.25">
      <c r="B14" s="182" t="s">
        <v>78</v>
      </c>
    </row>
    <row r="15" spans="1:14" ht="15.75" customHeight="1" x14ac:dyDescent="0.25">
      <c r="A15" s="72" t="s">
        <v>56</v>
      </c>
      <c r="B15" s="203" t="s">
        <v>74</v>
      </c>
    </row>
    <row r="16" spans="1:14" ht="15.75" customHeight="1" x14ac:dyDescent="0.25">
      <c r="A16" s="72" t="s">
        <v>56</v>
      </c>
      <c r="B16" s="203" t="s">
        <v>77</v>
      </c>
    </row>
    <row r="17" spans="1:27" ht="15.75" customHeight="1" x14ac:dyDescent="0.25">
      <c r="A17" s="72" t="s">
        <v>56</v>
      </c>
      <c r="B17" s="203" t="s">
        <v>75</v>
      </c>
    </row>
    <row r="18" spans="1:27" ht="15.75" customHeight="1" x14ac:dyDescent="0.25">
      <c r="A18" s="72" t="s">
        <v>56</v>
      </c>
      <c r="B18" s="203" t="s">
        <v>90</v>
      </c>
    </row>
    <row r="19" spans="1:27" ht="15.75" customHeight="1" x14ac:dyDescent="0.25">
      <c r="A19" s="72"/>
      <c r="B19" s="72"/>
    </row>
    <row r="20" spans="1:27" ht="15.75" customHeight="1" x14ac:dyDescent="0.3">
      <c r="B20" s="2" t="s">
        <v>27</v>
      </c>
      <c r="C20" s="1"/>
      <c r="D20" s="1"/>
      <c r="E20" s="1"/>
      <c r="F20" s="1"/>
      <c r="G20" s="1"/>
      <c r="H20" s="1"/>
      <c r="I20" s="1"/>
      <c r="J20" s="1"/>
      <c r="K20" s="1"/>
      <c r="L20" s="1"/>
      <c r="M20" s="1"/>
      <c r="N20" s="1"/>
      <c r="O20" s="1"/>
      <c r="P20" s="1"/>
      <c r="Q20" s="1"/>
      <c r="R20" s="1"/>
      <c r="S20" s="1"/>
      <c r="T20" s="1"/>
      <c r="U20" s="1"/>
      <c r="V20" s="1"/>
      <c r="W20" s="1"/>
      <c r="X20" s="1"/>
      <c r="Y20" s="1"/>
      <c r="Z20" s="1"/>
      <c r="AA20" s="1"/>
    </row>
    <row r="21" spans="1:27" ht="9" customHeight="1" thickBot="1" x14ac:dyDescent="0.3">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thickTop="1" thickBot="1" x14ac:dyDescent="0.3">
      <c r="B22" s="3" t="s">
        <v>28</v>
      </c>
      <c r="C22" s="4">
        <v>17572</v>
      </c>
      <c r="D22" s="5"/>
      <c r="E22" s="5"/>
      <c r="F22" s="5"/>
      <c r="G22" s="5"/>
      <c r="H22" s="5"/>
      <c r="I22" s="5"/>
      <c r="J22" s="5"/>
      <c r="K22" s="5"/>
      <c r="L22" s="5"/>
      <c r="M22" s="5"/>
      <c r="N22" s="5"/>
      <c r="O22" s="5"/>
      <c r="P22" s="5"/>
      <c r="Q22" s="5"/>
      <c r="R22" s="5"/>
      <c r="S22" s="5"/>
      <c r="T22" s="5"/>
      <c r="U22" s="5"/>
      <c r="V22" s="5"/>
      <c r="W22" s="5"/>
      <c r="X22" s="5"/>
      <c r="Y22" s="5"/>
      <c r="Z22" s="5"/>
      <c r="AA22" s="5"/>
    </row>
    <row r="23" spans="1:27" ht="6.6" customHeight="1" thickTop="1" thickBot="1" x14ac:dyDescent="0.3">
      <c r="B23" s="6"/>
      <c r="C23" s="1"/>
      <c r="D23" s="5"/>
      <c r="E23" s="5"/>
      <c r="F23" s="5"/>
      <c r="G23" s="5"/>
      <c r="H23" s="5"/>
      <c r="I23" s="5"/>
      <c r="J23" s="5"/>
      <c r="K23" s="5"/>
      <c r="L23" s="5"/>
      <c r="M23" s="5"/>
      <c r="N23" s="5"/>
      <c r="O23" s="5"/>
      <c r="P23" s="5"/>
      <c r="Q23" s="5"/>
      <c r="R23" s="5"/>
      <c r="S23" s="5"/>
      <c r="T23" s="5"/>
      <c r="U23" s="5"/>
      <c r="V23" s="5"/>
      <c r="W23" s="5"/>
      <c r="X23" s="5"/>
      <c r="Y23" s="5"/>
      <c r="Z23" s="5"/>
      <c r="AA23" s="5"/>
    </row>
    <row r="24" spans="1:27" ht="15.75" customHeight="1" thickTop="1" x14ac:dyDescent="0.25">
      <c r="B24" s="25" t="s">
        <v>29</v>
      </c>
      <c r="C24" s="26"/>
      <c r="D24" s="296" t="s">
        <v>30</v>
      </c>
      <c r="E24" s="291"/>
      <c r="F24" s="291"/>
      <c r="G24" s="291"/>
      <c r="H24" s="291"/>
      <c r="I24" s="291"/>
      <c r="J24" s="291"/>
      <c r="K24" s="291"/>
      <c r="L24" s="291"/>
      <c r="M24" s="291"/>
      <c r="N24" s="291"/>
      <c r="O24" s="297"/>
    </row>
    <row r="25" spans="1:27" ht="15.75" customHeight="1" x14ac:dyDescent="0.25">
      <c r="B25" s="28" t="s">
        <v>3</v>
      </c>
      <c r="C25" s="29"/>
      <c r="D25" s="30" t="s">
        <v>4</v>
      </c>
      <c r="E25" s="8" t="s">
        <v>5</v>
      </c>
      <c r="F25" s="8" t="s">
        <v>6</v>
      </c>
      <c r="G25" s="8" t="s">
        <v>7</v>
      </c>
      <c r="H25" s="8" t="s">
        <v>8</v>
      </c>
      <c r="I25" s="8" t="s">
        <v>9</v>
      </c>
      <c r="J25" s="8" t="s">
        <v>10</v>
      </c>
      <c r="K25" s="8" t="s">
        <v>11</v>
      </c>
      <c r="L25" s="8" t="s">
        <v>12</v>
      </c>
      <c r="M25" s="8" t="s">
        <v>13</v>
      </c>
      <c r="N25" s="8" t="s">
        <v>14</v>
      </c>
      <c r="O25" s="9" t="s">
        <v>15</v>
      </c>
    </row>
    <row r="26" spans="1:27" s="72" customFormat="1" ht="15.75" customHeight="1" x14ac:dyDescent="0.25">
      <c r="A26"/>
      <c r="B26" s="69" t="s">
        <v>32</v>
      </c>
      <c r="C26" s="37" t="s">
        <v>35</v>
      </c>
      <c r="D26" s="41">
        <v>1200</v>
      </c>
      <c r="E26" s="11">
        <v>1193</v>
      </c>
      <c r="F26" s="11">
        <v>875</v>
      </c>
      <c r="G26" s="11">
        <v>838</v>
      </c>
      <c r="H26" s="11">
        <v>983</v>
      </c>
      <c r="I26" s="11">
        <v>1872</v>
      </c>
      <c r="J26" s="11">
        <v>752</v>
      </c>
      <c r="K26" s="11">
        <v>819</v>
      </c>
      <c r="L26" s="11">
        <v>867</v>
      </c>
      <c r="M26" s="11">
        <v>936</v>
      </c>
      <c r="N26" s="11">
        <v>871</v>
      </c>
      <c r="O26" s="12">
        <v>1466</v>
      </c>
    </row>
    <row r="27" spans="1:27" s="72" customFormat="1" ht="15.75" customHeight="1" x14ac:dyDescent="0.25">
      <c r="A27"/>
      <c r="B27" s="69" t="s">
        <v>36</v>
      </c>
      <c r="C27" s="37" t="s">
        <v>39</v>
      </c>
      <c r="D27" s="41">
        <v>722</v>
      </c>
      <c r="E27" s="11">
        <v>849</v>
      </c>
      <c r="F27" s="11">
        <v>876</v>
      </c>
      <c r="G27" s="11">
        <v>840</v>
      </c>
      <c r="H27" s="11">
        <v>822</v>
      </c>
      <c r="I27" s="11">
        <v>999</v>
      </c>
      <c r="J27" s="11">
        <v>900</v>
      </c>
      <c r="K27" s="11">
        <v>819</v>
      </c>
      <c r="L27" s="11">
        <v>1098</v>
      </c>
      <c r="M27" s="11">
        <v>678</v>
      </c>
      <c r="N27" s="11">
        <v>853</v>
      </c>
      <c r="O27" s="12">
        <v>1087</v>
      </c>
    </row>
    <row r="28" spans="1:27" s="72" customFormat="1" ht="15.75" customHeight="1" x14ac:dyDescent="0.25">
      <c r="A28"/>
      <c r="B28" s="69" t="s">
        <v>40</v>
      </c>
      <c r="C28" s="37" t="s">
        <v>42</v>
      </c>
      <c r="D28" s="41">
        <v>402</v>
      </c>
      <c r="E28" s="11">
        <v>781</v>
      </c>
      <c r="F28" s="11">
        <v>220</v>
      </c>
      <c r="G28" s="11">
        <v>491</v>
      </c>
      <c r="H28" s="11">
        <v>551</v>
      </c>
      <c r="I28" s="11">
        <v>1531</v>
      </c>
      <c r="J28" s="11">
        <v>288</v>
      </c>
      <c r="K28" s="11">
        <v>377</v>
      </c>
      <c r="L28" s="11">
        <v>410</v>
      </c>
      <c r="M28" s="11">
        <v>117</v>
      </c>
      <c r="N28" s="11">
        <v>54</v>
      </c>
      <c r="O28" s="12">
        <v>421</v>
      </c>
    </row>
    <row r="29" spans="1:27" s="72" customFormat="1" ht="15.75" customHeight="1" x14ac:dyDescent="0.25">
      <c r="A29"/>
      <c r="B29" s="306" t="s">
        <v>43</v>
      </c>
      <c r="C29" s="307"/>
      <c r="D29" s="166">
        <v>17974</v>
      </c>
      <c r="E29" s="167">
        <v>18755</v>
      </c>
      <c r="F29" s="167">
        <v>18975</v>
      </c>
      <c r="G29" s="167">
        <v>19466</v>
      </c>
      <c r="H29" s="167">
        <v>20017</v>
      </c>
      <c r="I29" s="167">
        <v>21548</v>
      </c>
      <c r="J29" s="167">
        <v>21836</v>
      </c>
      <c r="K29" s="167">
        <v>22213</v>
      </c>
      <c r="L29" s="167">
        <v>22623</v>
      </c>
      <c r="M29" s="167">
        <v>22740</v>
      </c>
      <c r="N29" s="167">
        <v>22794</v>
      </c>
      <c r="O29" s="168">
        <v>23215</v>
      </c>
    </row>
    <row r="30" spans="1:27" s="72" customFormat="1" ht="15.75" customHeight="1" thickBot="1" x14ac:dyDescent="0.3">
      <c r="A30"/>
      <c r="B30" s="304" t="s">
        <v>44</v>
      </c>
      <c r="C30" s="305"/>
      <c r="D30" s="170">
        <v>1922</v>
      </c>
      <c r="E30" s="171">
        <v>2042</v>
      </c>
      <c r="F30" s="171">
        <v>1751</v>
      </c>
      <c r="G30" s="171">
        <v>1678</v>
      </c>
      <c r="H30" s="171">
        <v>1805</v>
      </c>
      <c r="I30" s="171">
        <v>2871</v>
      </c>
      <c r="J30" s="171">
        <v>1652</v>
      </c>
      <c r="K30" s="171">
        <v>1638</v>
      </c>
      <c r="L30" s="171">
        <v>1965</v>
      </c>
      <c r="M30" s="171">
        <v>1614</v>
      </c>
      <c r="N30" s="171">
        <v>1724</v>
      </c>
      <c r="O30" s="172">
        <v>2553</v>
      </c>
    </row>
    <row r="31" spans="1:27" ht="15.75" customHeight="1" collapsed="1" thickTop="1" x14ac:dyDescent="0.25"/>
    <row r="32" spans="1:27" ht="15.75" hidden="1" customHeight="1" outlineLevel="1" thickTop="1" x14ac:dyDescent="0.25">
      <c r="B32" s="174" t="s">
        <v>29</v>
      </c>
      <c r="C32" s="175"/>
      <c r="D32" s="291" t="s">
        <v>31</v>
      </c>
      <c r="E32" s="292"/>
      <c r="F32" s="292"/>
      <c r="G32" s="292"/>
      <c r="H32" s="292"/>
      <c r="I32" s="292"/>
      <c r="J32" s="292"/>
      <c r="K32" s="292"/>
      <c r="L32" s="292"/>
      <c r="M32" s="292"/>
      <c r="N32" s="292"/>
      <c r="O32" s="293"/>
    </row>
    <row r="33" spans="2:15" ht="15.75" hidden="1" customHeight="1" outlineLevel="1" x14ac:dyDescent="0.25">
      <c r="B33" s="176" t="s">
        <v>3</v>
      </c>
      <c r="C33" s="177"/>
      <c r="D33" s="7" t="s">
        <v>4</v>
      </c>
      <c r="E33" s="8" t="s">
        <v>5</v>
      </c>
      <c r="F33" s="8" t="s">
        <v>6</v>
      </c>
      <c r="G33" s="8" t="s">
        <v>7</v>
      </c>
      <c r="H33" s="8" t="s">
        <v>8</v>
      </c>
      <c r="I33" s="8" t="s">
        <v>9</v>
      </c>
      <c r="J33" s="8" t="s">
        <v>10</v>
      </c>
      <c r="K33" s="8" t="s">
        <v>11</v>
      </c>
      <c r="L33" s="8" t="s">
        <v>12</v>
      </c>
      <c r="M33" s="8" t="s">
        <v>13</v>
      </c>
      <c r="N33" s="8" t="s">
        <v>14</v>
      </c>
      <c r="O33" s="9" t="s">
        <v>15</v>
      </c>
    </row>
    <row r="34" spans="2:15" ht="15.75" hidden="1" customHeight="1" outlineLevel="1" x14ac:dyDescent="0.25">
      <c r="B34" s="110" t="s">
        <v>32</v>
      </c>
      <c r="C34" s="178" t="s">
        <v>35</v>
      </c>
      <c r="D34" s="10">
        <v>870.09999999999991</v>
      </c>
      <c r="E34" s="11">
        <v>1020.5</v>
      </c>
      <c r="F34" s="11">
        <v>1471.8</v>
      </c>
      <c r="G34" s="11">
        <v>1162.5999999999999</v>
      </c>
      <c r="H34" s="11">
        <v>1371.5</v>
      </c>
      <c r="I34" s="11">
        <v>1998.1</v>
      </c>
      <c r="J34" s="11">
        <v>1162.5999999999999</v>
      </c>
      <c r="K34" s="11">
        <v>1371.5</v>
      </c>
      <c r="L34" s="11">
        <v>1998.1</v>
      </c>
      <c r="M34" s="11">
        <v>1455</v>
      </c>
      <c r="N34" s="11">
        <v>1722.4</v>
      </c>
      <c r="O34" s="12">
        <v>2524.5</v>
      </c>
    </row>
    <row r="35" spans="2:15" ht="15.75" hidden="1" customHeight="1" outlineLevel="1" x14ac:dyDescent="0.25">
      <c r="B35" s="110" t="s">
        <v>36</v>
      </c>
      <c r="C35" s="178" t="s">
        <v>39</v>
      </c>
      <c r="D35" s="10">
        <v>1100.4000000000001</v>
      </c>
      <c r="E35" s="11">
        <v>1571.2</v>
      </c>
      <c r="F35" s="11">
        <v>1234.2</v>
      </c>
      <c r="G35" s="11">
        <v>1349.4</v>
      </c>
      <c r="H35" s="11">
        <v>1304.5999999999999</v>
      </c>
      <c r="I35" s="11">
        <v>1116.5999999999999</v>
      </c>
      <c r="J35" s="11">
        <v>966.3</v>
      </c>
      <c r="K35" s="11">
        <v>1318.1</v>
      </c>
      <c r="L35" s="11">
        <v>1299.5</v>
      </c>
      <c r="M35" s="11">
        <v>1334.8</v>
      </c>
      <c r="N35" s="11">
        <v>1087.8</v>
      </c>
      <c r="O35" s="12">
        <v>1810.1</v>
      </c>
    </row>
    <row r="36" spans="2:15" ht="15.75" hidden="1" customHeight="1" outlineLevel="1" x14ac:dyDescent="0.25">
      <c r="B36" s="110" t="s">
        <v>40</v>
      </c>
      <c r="C36" s="178" t="s">
        <v>42</v>
      </c>
      <c r="D36" s="10">
        <v>351.29999999999995</v>
      </c>
      <c r="E36" s="11">
        <v>456.5999999999998</v>
      </c>
      <c r="F36" s="11">
        <v>645.1</v>
      </c>
      <c r="G36" s="11">
        <v>502.9</v>
      </c>
      <c r="H36" s="11">
        <v>696.49999999999989</v>
      </c>
      <c r="I36" s="11">
        <v>1138.6999999999998</v>
      </c>
      <c r="J36" s="11">
        <v>590.70000000000005</v>
      </c>
      <c r="K36" s="11">
        <v>789.69999999999993</v>
      </c>
      <c r="L36" s="11">
        <v>1397.6</v>
      </c>
      <c r="M36" s="11">
        <v>712.00000000000023</v>
      </c>
      <c r="N36" s="11">
        <v>1066.2</v>
      </c>
      <c r="O36" s="12">
        <v>2059.6</v>
      </c>
    </row>
    <row r="37" spans="2:15" ht="15.75" hidden="1" customHeight="1" outlineLevel="1" x14ac:dyDescent="0.25">
      <c r="B37" s="300" t="s">
        <v>43</v>
      </c>
      <c r="C37" s="301"/>
      <c r="D37" s="169">
        <v>23566.3</v>
      </c>
      <c r="E37" s="167">
        <v>24022.899999999998</v>
      </c>
      <c r="F37" s="167">
        <v>24667.999999999996</v>
      </c>
      <c r="G37" s="167">
        <v>25170.899999999998</v>
      </c>
      <c r="H37" s="167">
        <v>25867.399999999998</v>
      </c>
      <c r="I37" s="167">
        <v>27006.1</v>
      </c>
      <c r="J37" s="167">
        <v>27596.799999999999</v>
      </c>
      <c r="K37" s="167">
        <v>28386.5</v>
      </c>
      <c r="L37" s="167">
        <v>29784.1</v>
      </c>
      <c r="M37" s="167">
        <v>30496.1</v>
      </c>
      <c r="N37" s="167">
        <v>31562.3</v>
      </c>
      <c r="O37" s="168">
        <v>33621.9</v>
      </c>
    </row>
    <row r="38" spans="2:15" ht="15.75" hidden="1" customHeight="1" outlineLevel="1" thickBot="1" x14ac:dyDescent="0.3">
      <c r="B38" s="302" t="s">
        <v>44</v>
      </c>
      <c r="C38" s="303"/>
      <c r="D38" s="173">
        <v>1970.5</v>
      </c>
      <c r="E38" s="171">
        <v>2591.6999999999998</v>
      </c>
      <c r="F38" s="171">
        <v>2706</v>
      </c>
      <c r="G38" s="171">
        <v>2512</v>
      </c>
      <c r="H38" s="171">
        <v>2676.1</v>
      </c>
      <c r="I38" s="171">
        <v>3114.7</v>
      </c>
      <c r="J38" s="171">
        <v>2128.8999999999996</v>
      </c>
      <c r="K38" s="171">
        <v>2689.6</v>
      </c>
      <c r="L38" s="171">
        <v>3297.6</v>
      </c>
      <c r="M38" s="171">
        <v>2789.8</v>
      </c>
      <c r="N38" s="171">
        <v>2810.2</v>
      </c>
      <c r="O38" s="172">
        <v>4334.6000000000004</v>
      </c>
    </row>
    <row r="39" spans="2:15" ht="15.75" customHeight="1" x14ac:dyDescent="0.25">
      <c r="B39" s="6"/>
      <c r="C39" s="183"/>
      <c r="D39" s="97"/>
      <c r="E39" s="97"/>
      <c r="F39" s="97"/>
      <c r="G39" s="97"/>
      <c r="H39" s="97"/>
      <c r="I39" s="97"/>
      <c r="J39" s="97"/>
      <c r="K39" s="97"/>
      <c r="L39" s="97"/>
      <c r="M39" s="97"/>
      <c r="N39" s="97"/>
      <c r="O39" s="97"/>
    </row>
    <row r="40" spans="2:15" ht="15.75" customHeight="1" thickBot="1" x14ac:dyDescent="0.3">
      <c r="D40" s="201" t="s">
        <v>82</v>
      </c>
      <c r="E40" s="202"/>
      <c r="H40" s="184" t="s">
        <v>85</v>
      </c>
    </row>
    <row r="41" spans="2:15" ht="15.75" customHeight="1" x14ac:dyDescent="0.25">
      <c r="D41" s="211" t="s">
        <v>84</v>
      </c>
      <c r="E41" s="212">
        <v>60</v>
      </c>
      <c r="G41" s="195" t="s">
        <v>86</v>
      </c>
      <c r="H41" s="196"/>
      <c r="I41" s="197"/>
    </row>
    <row r="42" spans="2:15" ht="15.75" customHeight="1" x14ac:dyDescent="0.25">
      <c r="D42" s="213" t="s">
        <v>83</v>
      </c>
      <c r="E42" s="216">
        <v>70</v>
      </c>
      <c r="G42" s="198" t="s">
        <v>87</v>
      </c>
      <c r="H42" s="199"/>
      <c r="I42" s="200"/>
    </row>
    <row r="43" spans="2:15" ht="15.75" customHeight="1" thickBot="1" x14ac:dyDescent="0.3">
      <c r="D43" s="214" t="s">
        <v>81</v>
      </c>
      <c r="E43" s="215">
        <v>365</v>
      </c>
      <c r="G43" s="180" t="s">
        <v>88</v>
      </c>
      <c r="H43" s="194"/>
      <c r="I43" s="181"/>
    </row>
    <row r="44" spans="2:15" ht="9" customHeight="1" thickBot="1" x14ac:dyDescent="0.3">
      <c r="D44" s="205"/>
      <c r="G44" s="72"/>
    </row>
    <row r="45" spans="2:15" ht="13.2" customHeight="1" thickBot="1" x14ac:dyDescent="0.3">
      <c r="B45" s="206"/>
      <c r="C45" s="210" t="s">
        <v>92</v>
      </c>
      <c r="D45" s="207" t="s">
        <v>4</v>
      </c>
      <c r="E45" s="208" t="s">
        <v>5</v>
      </c>
      <c r="F45" s="208" t="s">
        <v>6</v>
      </c>
      <c r="G45" s="208" t="s">
        <v>7</v>
      </c>
      <c r="H45" s="208" t="s">
        <v>8</v>
      </c>
      <c r="I45" s="208" t="s">
        <v>9</v>
      </c>
      <c r="J45" s="208" t="s">
        <v>10</v>
      </c>
      <c r="K45" s="208" t="s">
        <v>11</v>
      </c>
      <c r="L45" s="208" t="s">
        <v>12</v>
      </c>
      <c r="M45" s="208" t="s">
        <v>13</v>
      </c>
      <c r="N45" s="208" t="s">
        <v>14</v>
      </c>
      <c r="O45" s="209" t="s">
        <v>15</v>
      </c>
    </row>
    <row r="46" spans="2:15" ht="15" customHeight="1" x14ac:dyDescent="0.25">
      <c r="B46" s="310" t="s">
        <v>80</v>
      </c>
      <c r="C46" s="311"/>
      <c r="D46" s="188">
        <f>D30*$E$42/$E$43</f>
        <v>368.60273972602738</v>
      </c>
      <c r="E46" s="189">
        <f t="shared" ref="E46:O46" si="2">E30*$E$42/$E$43</f>
        <v>391.61643835616439</v>
      </c>
      <c r="F46" s="189">
        <f t="shared" si="2"/>
        <v>335.8082191780822</v>
      </c>
      <c r="G46" s="189">
        <f t="shared" si="2"/>
        <v>321.8082191780822</v>
      </c>
      <c r="H46" s="189">
        <f t="shared" si="2"/>
        <v>346.16438356164383</v>
      </c>
      <c r="I46" s="189">
        <f t="shared" si="2"/>
        <v>550.60273972602738</v>
      </c>
      <c r="J46" s="189">
        <f t="shared" si="2"/>
        <v>316.82191780821915</v>
      </c>
      <c r="K46" s="189">
        <f t="shared" si="2"/>
        <v>314.13698630136986</v>
      </c>
      <c r="L46" s="189">
        <f t="shared" si="2"/>
        <v>376.84931506849313</v>
      </c>
      <c r="M46" s="189">
        <f t="shared" si="2"/>
        <v>309.53424657534248</v>
      </c>
      <c r="N46" s="189">
        <f t="shared" si="2"/>
        <v>330.63013698630135</v>
      </c>
      <c r="O46" s="190">
        <f t="shared" si="2"/>
        <v>489.61643835616439</v>
      </c>
    </row>
    <row r="47" spans="2:15" ht="15.75" customHeight="1" thickBot="1" x14ac:dyDescent="0.3">
      <c r="B47" s="308" t="s">
        <v>79</v>
      </c>
      <c r="C47" s="309"/>
      <c r="D47" s="191">
        <f>D46*$E$43/$E$41</f>
        <v>2242.3333333333335</v>
      </c>
      <c r="E47" s="192">
        <f t="shared" ref="E47:O47" si="3">E46*$E$43/$E$41</f>
        <v>2382.3333333333335</v>
      </c>
      <c r="F47" s="192">
        <f t="shared" si="3"/>
        <v>2042.8333333333333</v>
      </c>
      <c r="G47" s="192">
        <f t="shared" si="3"/>
        <v>1957.6666666666667</v>
      </c>
      <c r="H47" s="192">
        <f t="shared" si="3"/>
        <v>2105.8333333333335</v>
      </c>
      <c r="I47" s="192">
        <f t="shared" si="3"/>
        <v>3349.5</v>
      </c>
      <c r="J47" s="192">
        <f t="shared" si="3"/>
        <v>1927.333333333333</v>
      </c>
      <c r="K47" s="192">
        <f t="shared" si="3"/>
        <v>1911</v>
      </c>
      <c r="L47" s="192">
        <f t="shared" si="3"/>
        <v>2292.5</v>
      </c>
      <c r="M47" s="192">
        <f t="shared" si="3"/>
        <v>1883</v>
      </c>
      <c r="N47" s="192">
        <f t="shared" si="3"/>
        <v>2011.3333333333333</v>
      </c>
      <c r="O47" s="193">
        <f t="shared" si="3"/>
        <v>2978.5</v>
      </c>
    </row>
    <row r="48" spans="2:15" ht="15.75" customHeight="1" x14ac:dyDescent="0.25">
      <c r="D48" s="72" t="s">
        <v>76</v>
      </c>
      <c r="E48" s="179"/>
    </row>
    <row r="49" spans="2:15" ht="15.75" customHeight="1" x14ac:dyDescent="0.25">
      <c r="B49" s="217" t="s">
        <v>93</v>
      </c>
      <c r="C49" s="217"/>
      <c r="D49" s="218">
        <f>D47-D38</f>
        <v>271.83333333333348</v>
      </c>
      <c r="E49" s="218">
        <f t="shared" ref="E49:O49" si="4">E47-E38</f>
        <v>-209.36666666666633</v>
      </c>
      <c r="F49" s="218">
        <f t="shared" si="4"/>
        <v>-663.16666666666674</v>
      </c>
      <c r="G49" s="218">
        <f t="shared" si="4"/>
        <v>-554.33333333333326</v>
      </c>
      <c r="H49" s="218">
        <f t="shared" si="4"/>
        <v>-570.26666666666642</v>
      </c>
      <c r="I49" s="218">
        <f t="shared" si="4"/>
        <v>234.80000000000018</v>
      </c>
      <c r="J49" s="218">
        <f t="shared" si="4"/>
        <v>-201.56666666666661</v>
      </c>
      <c r="K49" s="218">
        <f t="shared" si="4"/>
        <v>-778.59999999999991</v>
      </c>
      <c r="L49" s="218">
        <f t="shared" si="4"/>
        <v>-1005.0999999999999</v>
      </c>
      <c r="M49" s="218">
        <f t="shared" si="4"/>
        <v>-906.80000000000018</v>
      </c>
      <c r="N49" s="218">
        <f t="shared" si="4"/>
        <v>-798.86666666666656</v>
      </c>
      <c r="O49" s="218">
        <f t="shared" si="4"/>
        <v>-1356.1000000000004</v>
      </c>
    </row>
    <row r="50" spans="2:15" ht="15.75" customHeight="1" thickBot="1" x14ac:dyDescent="0.3"/>
    <row r="51" spans="2:15" ht="12" customHeight="1" x14ac:dyDescent="0.25">
      <c r="B51" s="298" t="s">
        <v>109</v>
      </c>
      <c r="C51" s="241">
        <v>1.5</v>
      </c>
      <c r="D51" s="242">
        <f>D47*$C$51</f>
        <v>3363.5</v>
      </c>
      <c r="E51" s="242">
        <f t="shared" ref="E51:O51" si="5">E47*$C$51</f>
        <v>3573.5</v>
      </c>
      <c r="F51" s="242">
        <f t="shared" si="5"/>
        <v>3064.25</v>
      </c>
      <c r="G51" s="242">
        <f t="shared" si="5"/>
        <v>2936.5</v>
      </c>
      <c r="H51" s="242">
        <f t="shared" si="5"/>
        <v>3158.75</v>
      </c>
      <c r="I51" s="242">
        <f t="shared" si="5"/>
        <v>5024.25</v>
      </c>
      <c r="J51" s="242">
        <f t="shared" si="5"/>
        <v>2890.9999999999995</v>
      </c>
      <c r="K51" s="242">
        <f t="shared" si="5"/>
        <v>2866.5</v>
      </c>
      <c r="L51" s="242">
        <f t="shared" si="5"/>
        <v>3438.75</v>
      </c>
      <c r="M51" s="242">
        <f t="shared" si="5"/>
        <v>2824.5</v>
      </c>
      <c r="N51" s="242">
        <f t="shared" si="5"/>
        <v>3017</v>
      </c>
      <c r="O51" s="243">
        <f t="shared" si="5"/>
        <v>4467.75</v>
      </c>
    </row>
    <row r="52" spans="2:15" ht="14.4" customHeight="1" thickBot="1" x14ac:dyDescent="0.3">
      <c r="B52" s="299"/>
      <c r="C52" s="194"/>
      <c r="D52" s="194"/>
      <c r="E52" s="194"/>
      <c r="F52" s="194"/>
      <c r="G52" s="194"/>
      <c r="H52" s="194"/>
      <c r="I52" s="194"/>
      <c r="J52" s="194"/>
      <c r="K52" s="194"/>
      <c r="L52" s="194"/>
      <c r="M52" s="194"/>
      <c r="N52" s="194"/>
      <c r="O52" s="181"/>
    </row>
  </sheetData>
  <mergeCells count="10">
    <mergeCell ref="D32:O32"/>
    <mergeCell ref="C7:N7"/>
    <mergeCell ref="D24:O24"/>
    <mergeCell ref="B51:B52"/>
    <mergeCell ref="B37:C37"/>
    <mergeCell ref="B38:C38"/>
    <mergeCell ref="B30:C30"/>
    <mergeCell ref="B29:C29"/>
    <mergeCell ref="B47:C47"/>
    <mergeCell ref="B46:C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L991"/>
  <sheetViews>
    <sheetView showGridLines="0" topLeftCell="A4" workbookViewId="0">
      <selection activeCell="P23" sqref="P23"/>
    </sheetView>
  </sheetViews>
  <sheetFormatPr defaultColWidth="14.44140625" defaultRowHeight="15.75" customHeight="1" x14ac:dyDescent="0.25"/>
  <cols>
    <col min="2" max="2" width="21.33203125" customWidth="1"/>
    <col min="3" max="3" width="12" customWidth="1"/>
    <col min="4" max="13" width="8.77734375" customWidth="1"/>
    <col min="14" max="14" width="16.21875" customWidth="1"/>
    <col min="15" max="15" width="12.5546875" customWidth="1"/>
    <col min="16" max="27" width="8.77734375" customWidth="1"/>
    <col min="28" max="28" width="8.21875" customWidth="1"/>
  </cols>
  <sheetData>
    <row r="1" spans="1:38" ht="15.75" customHeight="1" x14ac:dyDescent="0.25">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ht="15.6" x14ac:dyDescent="0.3">
      <c r="A2" s="1"/>
      <c r="B2" s="2" t="s">
        <v>27</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row>
    <row r="3" spans="1:38" ht="15.75" customHeigh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row>
    <row r="4" spans="1:38" ht="15.75" customHeight="1" x14ac:dyDescent="0.25">
      <c r="A4" s="1"/>
      <c r="B4" s="3" t="s">
        <v>28</v>
      </c>
      <c r="C4" s="4">
        <v>17572</v>
      </c>
      <c r="D4" s="5"/>
      <c r="E4" s="5"/>
      <c r="F4" s="5"/>
      <c r="G4" s="5"/>
      <c r="H4" s="5"/>
      <c r="I4" s="5"/>
      <c r="J4" s="5"/>
      <c r="K4" s="5"/>
      <c r="L4" s="5"/>
      <c r="M4" s="5"/>
      <c r="N4" s="5"/>
      <c r="O4" s="5"/>
      <c r="P4" s="5"/>
      <c r="Q4" s="5"/>
      <c r="R4" s="5"/>
      <c r="S4" s="5"/>
      <c r="T4" s="5"/>
      <c r="U4" s="5"/>
      <c r="V4" s="5"/>
      <c r="W4" s="5"/>
      <c r="X4" s="5"/>
      <c r="Y4" s="5"/>
      <c r="Z4" s="5"/>
      <c r="AA4" s="5"/>
      <c r="AB4" s="1"/>
      <c r="AC4" s="1"/>
      <c r="AD4" s="1"/>
      <c r="AE4" s="1"/>
      <c r="AF4" s="1"/>
      <c r="AG4" s="1"/>
      <c r="AH4" s="1"/>
      <c r="AI4" s="1"/>
      <c r="AJ4" s="1"/>
      <c r="AK4" s="1"/>
      <c r="AL4" s="1"/>
    </row>
    <row r="5" spans="1:38" ht="15.75" customHeight="1" thickTop="1" thickBot="1" x14ac:dyDescent="0.3">
      <c r="A5" s="1"/>
      <c r="B5" s="6"/>
      <c r="C5" s="1"/>
      <c r="D5" s="5"/>
      <c r="E5" s="5"/>
      <c r="F5" s="5"/>
      <c r="G5" s="5"/>
      <c r="H5" s="5"/>
      <c r="I5" s="5"/>
      <c r="J5" s="5"/>
      <c r="K5" s="5"/>
      <c r="L5" s="5"/>
      <c r="M5" s="5"/>
      <c r="N5" s="5"/>
      <c r="O5" s="5"/>
      <c r="P5" s="5"/>
      <c r="Q5" s="5"/>
      <c r="R5" s="5"/>
      <c r="S5" s="5"/>
      <c r="T5" s="5"/>
      <c r="U5" s="5"/>
      <c r="V5" s="5"/>
      <c r="W5" s="5"/>
      <c r="X5" s="5"/>
      <c r="Y5" s="5"/>
      <c r="Z5" s="5"/>
      <c r="AA5" s="5"/>
      <c r="AB5" s="1"/>
      <c r="AC5" s="1"/>
      <c r="AD5" s="1"/>
      <c r="AE5" s="1"/>
      <c r="AF5" s="1"/>
      <c r="AG5" s="1"/>
      <c r="AH5" s="1"/>
      <c r="AI5" s="1"/>
      <c r="AJ5" s="1"/>
      <c r="AK5" s="1"/>
      <c r="AL5" s="1"/>
    </row>
    <row r="6" spans="1:38" ht="15.75" customHeight="1" thickTop="1" thickBot="1" x14ac:dyDescent="0.3">
      <c r="A6" s="1"/>
      <c r="B6" s="25" t="s">
        <v>29</v>
      </c>
      <c r="C6" s="26"/>
      <c r="D6" s="316" t="s">
        <v>30</v>
      </c>
      <c r="E6" s="317"/>
      <c r="F6" s="317"/>
      <c r="G6" s="317"/>
      <c r="H6" s="317"/>
      <c r="I6" s="317"/>
      <c r="J6" s="317"/>
      <c r="K6" s="317"/>
      <c r="L6" s="317"/>
      <c r="M6" s="317"/>
      <c r="N6" s="317"/>
      <c r="O6" s="318"/>
      <c r="P6" s="319" t="s">
        <v>31</v>
      </c>
      <c r="Q6" s="317"/>
      <c r="R6" s="317"/>
      <c r="S6" s="317"/>
      <c r="T6" s="317"/>
      <c r="U6" s="317"/>
      <c r="V6" s="317"/>
      <c r="W6" s="317"/>
      <c r="X6" s="317"/>
      <c r="Y6" s="317"/>
      <c r="Z6" s="317"/>
      <c r="AA6" s="318"/>
      <c r="AB6" s="1"/>
      <c r="AC6" s="258" t="s">
        <v>3</v>
      </c>
      <c r="AD6" s="258" t="s">
        <v>125</v>
      </c>
      <c r="AE6" s="259" t="s">
        <v>105</v>
      </c>
      <c r="AF6" s="1"/>
      <c r="AG6" s="1"/>
      <c r="AH6" s="1"/>
      <c r="AI6" s="1"/>
      <c r="AJ6" s="1"/>
      <c r="AK6" s="1"/>
      <c r="AL6" s="1"/>
    </row>
    <row r="7" spans="1:38" ht="15.75" customHeight="1" x14ac:dyDescent="0.25">
      <c r="A7" s="1"/>
      <c r="B7" s="28" t="s">
        <v>3</v>
      </c>
      <c r="C7" s="29"/>
      <c r="D7" s="30" t="s">
        <v>4</v>
      </c>
      <c r="E7" s="8" t="s">
        <v>5</v>
      </c>
      <c r="F7" s="8" t="s">
        <v>6</v>
      </c>
      <c r="G7" s="8" t="s">
        <v>7</v>
      </c>
      <c r="H7" s="8" t="s">
        <v>8</v>
      </c>
      <c r="I7" s="8" t="s">
        <v>9</v>
      </c>
      <c r="J7" s="8" t="s">
        <v>10</v>
      </c>
      <c r="K7" s="8" t="s">
        <v>11</v>
      </c>
      <c r="L7" s="8" t="s">
        <v>12</v>
      </c>
      <c r="M7" s="8" t="s">
        <v>13</v>
      </c>
      <c r="N7" s="8" t="s">
        <v>14</v>
      </c>
      <c r="O7" s="9" t="s">
        <v>15</v>
      </c>
      <c r="P7" s="7" t="s">
        <v>4</v>
      </c>
      <c r="Q7" s="8" t="s">
        <v>5</v>
      </c>
      <c r="R7" s="8" t="s">
        <v>6</v>
      </c>
      <c r="S7" s="8" t="s">
        <v>7</v>
      </c>
      <c r="T7" s="8" t="s">
        <v>8</v>
      </c>
      <c r="U7" s="8" t="s">
        <v>9</v>
      </c>
      <c r="V7" s="8" t="s">
        <v>10</v>
      </c>
      <c r="W7" s="8" t="s">
        <v>11</v>
      </c>
      <c r="X7" s="8" t="s">
        <v>12</v>
      </c>
      <c r="Y7" s="8" t="s">
        <v>13</v>
      </c>
      <c r="Z7" s="8" t="s">
        <v>14</v>
      </c>
      <c r="AA7" s="9" t="s">
        <v>15</v>
      </c>
      <c r="AB7" s="1"/>
      <c r="AC7" s="260" t="s">
        <v>4</v>
      </c>
      <c r="AD7" s="261">
        <v>23566.3</v>
      </c>
      <c r="AE7" s="87" t="s">
        <v>106</v>
      </c>
      <c r="AF7" s="1"/>
      <c r="AG7" s="1"/>
      <c r="AH7" s="1"/>
      <c r="AI7" s="1"/>
      <c r="AJ7" s="1"/>
      <c r="AK7" s="1"/>
      <c r="AL7" s="1"/>
    </row>
    <row r="8" spans="1:38" ht="15.75" customHeight="1" x14ac:dyDescent="0.25">
      <c r="A8" s="1"/>
      <c r="B8" s="312" t="s">
        <v>32</v>
      </c>
      <c r="C8" s="313"/>
      <c r="D8" s="31"/>
      <c r="E8" s="32"/>
      <c r="F8" s="32"/>
      <c r="G8" s="32"/>
      <c r="H8" s="32"/>
      <c r="I8" s="32"/>
      <c r="J8" s="32"/>
      <c r="K8" s="32"/>
      <c r="L8" s="32"/>
      <c r="M8" s="32"/>
      <c r="N8" s="32"/>
      <c r="O8" s="33"/>
      <c r="P8" s="34"/>
      <c r="Q8" s="35"/>
      <c r="R8" s="35"/>
      <c r="S8" s="35"/>
      <c r="T8" s="35"/>
      <c r="U8" s="35"/>
      <c r="V8" s="35"/>
      <c r="W8" s="35"/>
      <c r="X8" s="35"/>
      <c r="Y8" s="35"/>
      <c r="Z8" s="35"/>
      <c r="AA8" s="33"/>
      <c r="AB8" s="1"/>
      <c r="AC8" s="262" t="s">
        <v>5</v>
      </c>
      <c r="AD8" s="105">
        <v>24022.899999999998</v>
      </c>
      <c r="AE8" s="263">
        <f>AD8/AD7-1</f>
        <v>1.9375124648332465E-2</v>
      </c>
      <c r="AF8" s="1"/>
      <c r="AG8" s="1"/>
      <c r="AH8" s="1"/>
      <c r="AI8" s="1"/>
      <c r="AJ8" s="1"/>
      <c r="AK8" s="1"/>
      <c r="AL8" s="1"/>
    </row>
    <row r="9" spans="1:38" ht="15.75" customHeight="1" x14ac:dyDescent="0.25">
      <c r="A9" s="1"/>
      <c r="B9" s="36"/>
      <c r="C9" s="37" t="s">
        <v>33</v>
      </c>
      <c r="D9" s="38">
        <v>1039</v>
      </c>
      <c r="E9" s="23">
        <v>1134</v>
      </c>
      <c r="F9" s="23">
        <v>654</v>
      </c>
      <c r="G9" s="23">
        <v>738</v>
      </c>
      <c r="H9" s="23">
        <v>883</v>
      </c>
      <c r="I9" s="23">
        <v>897</v>
      </c>
      <c r="J9" s="23">
        <v>687</v>
      </c>
      <c r="K9" s="23">
        <v>789</v>
      </c>
      <c r="L9" s="23">
        <v>786</v>
      </c>
      <c r="M9" s="23">
        <v>936</v>
      </c>
      <c r="N9" s="23">
        <v>716</v>
      </c>
      <c r="O9" s="24">
        <v>890</v>
      </c>
      <c r="P9" s="22">
        <v>627.29999999999995</v>
      </c>
      <c r="Q9" s="23">
        <v>717.3</v>
      </c>
      <c r="R9" s="23">
        <v>987</v>
      </c>
      <c r="S9" s="23">
        <v>802.2</v>
      </c>
      <c r="T9" s="23">
        <v>927</v>
      </c>
      <c r="U9" s="23">
        <v>1301.5</v>
      </c>
      <c r="V9" s="23">
        <v>802.2</v>
      </c>
      <c r="W9" s="23">
        <v>927</v>
      </c>
      <c r="X9" s="23">
        <v>1301.5</v>
      </c>
      <c r="Y9" s="23">
        <v>976.90000000000009</v>
      </c>
      <c r="Z9" s="23">
        <v>1136.7</v>
      </c>
      <c r="AA9" s="24">
        <v>1616</v>
      </c>
      <c r="AB9" s="1"/>
      <c r="AC9" s="262" t="s">
        <v>6</v>
      </c>
      <c r="AD9" s="105">
        <v>24667.999999999996</v>
      </c>
      <c r="AE9" s="263">
        <f t="shared" ref="AE9:AE18" si="0">AD9/AD8-1</f>
        <v>2.6853543910185573E-2</v>
      </c>
      <c r="AF9" s="1"/>
      <c r="AG9" s="1"/>
      <c r="AH9" s="1"/>
      <c r="AI9" s="1"/>
      <c r="AJ9" s="1"/>
      <c r="AK9" s="1"/>
      <c r="AL9" s="1"/>
    </row>
    <row r="10" spans="1:38" ht="15.75" customHeight="1" x14ac:dyDescent="0.25">
      <c r="A10" s="1"/>
      <c r="B10" s="36"/>
      <c r="C10" s="37" t="s">
        <v>34</v>
      </c>
      <c r="D10" s="38">
        <v>161</v>
      </c>
      <c r="E10" s="23">
        <v>59</v>
      </c>
      <c r="F10" s="23">
        <v>221</v>
      </c>
      <c r="G10" s="23">
        <v>100</v>
      </c>
      <c r="H10" s="23">
        <v>100</v>
      </c>
      <c r="I10" s="23">
        <v>975</v>
      </c>
      <c r="J10" s="23">
        <v>65</v>
      </c>
      <c r="K10" s="23">
        <v>30</v>
      </c>
      <c r="L10" s="23">
        <v>81</v>
      </c>
      <c r="M10" s="23">
        <v>0</v>
      </c>
      <c r="N10" s="23">
        <v>155</v>
      </c>
      <c r="O10" s="24">
        <v>576</v>
      </c>
      <c r="P10" s="22">
        <v>242.8</v>
      </c>
      <c r="Q10" s="23">
        <v>303.2</v>
      </c>
      <c r="R10" s="23">
        <v>484.79999999999995</v>
      </c>
      <c r="S10" s="23">
        <v>360.4</v>
      </c>
      <c r="T10" s="23">
        <v>444.5</v>
      </c>
      <c r="U10" s="23">
        <v>696.6</v>
      </c>
      <c r="V10" s="23">
        <v>360.4</v>
      </c>
      <c r="W10" s="23">
        <v>444.5</v>
      </c>
      <c r="X10" s="23">
        <v>696.6</v>
      </c>
      <c r="Y10" s="23">
        <v>478.1</v>
      </c>
      <c r="Z10" s="23">
        <v>585.70000000000005</v>
      </c>
      <c r="AA10" s="24">
        <v>908.5</v>
      </c>
      <c r="AB10" s="1"/>
      <c r="AC10" s="262" t="s">
        <v>7</v>
      </c>
      <c r="AD10" s="105">
        <v>25170.899999999998</v>
      </c>
      <c r="AE10" s="263">
        <f t="shared" si="0"/>
        <v>2.0386735852116145E-2</v>
      </c>
      <c r="AF10" s="1"/>
      <c r="AG10" s="1"/>
      <c r="AH10" s="1"/>
      <c r="AI10" s="1"/>
      <c r="AJ10" s="1"/>
      <c r="AK10" s="1"/>
      <c r="AL10" s="1"/>
    </row>
    <row r="11" spans="1:38" ht="15.75" customHeight="1" x14ac:dyDescent="0.25">
      <c r="A11" s="1"/>
      <c r="B11" s="36"/>
      <c r="C11" s="39" t="s">
        <v>35</v>
      </c>
      <c r="D11" s="40">
        <f t="shared" ref="D11:AA11" si="1">SUM(D9:D10)</f>
        <v>1200</v>
      </c>
      <c r="E11" s="20">
        <f t="shared" si="1"/>
        <v>1193</v>
      </c>
      <c r="F11" s="20">
        <f t="shared" si="1"/>
        <v>875</v>
      </c>
      <c r="G11" s="20">
        <f t="shared" si="1"/>
        <v>838</v>
      </c>
      <c r="H11" s="20">
        <f t="shared" si="1"/>
        <v>983</v>
      </c>
      <c r="I11" s="20">
        <f t="shared" si="1"/>
        <v>1872</v>
      </c>
      <c r="J11" s="20">
        <f t="shared" si="1"/>
        <v>752</v>
      </c>
      <c r="K11" s="20">
        <f t="shared" si="1"/>
        <v>819</v>
      </c>
      <c r="L11" s="20">
        <f t="shared" si="1"/>
        <v>867</v>
      </c>
      <c r="M11" s="20">
        <f t="shared" si="1"/>
        <v>936</v>
      </c>
      <c r="N11" s="20">
        <f t="shared" si="1"/>
        <v>871</v>
      </c>
      <c r="O11" s="21">
        <f t="shared" si="1"/>
        <v>1466</v>
      </c>
      <c r="P11" s="19">
        <f t="shared" si="1"/>
        <v>870.09999999999991</v>
      </c>
      <c r="Q11" s="20">
        <f t="shared" si="1"/>
        <v>1020.5</v>
      </c>
      <c r="R11" s="20">
        <f t="shared" si="1"/>
        <v>1471.8</v>
      </c>
      <c r="S11" s="20">
        <f t="shared" si="1"/>
        <v>1162.5999999999999</v>
      </c>
      <c r="T11" s="20">
        <f t="shared" si="1"/>
        <v>1371.5</v>
      </c>
      <c r="U11" s="20">
        <f t="shared" si="1"/>
        <v>1998.1</v>
      </c>
      <c r="V11" s="20">
        <f t="shared" si="1"/>
        <v>1162.5999999999999</v>
      </c>
      <c r="W11" s="20">
        <f t="shared" si="1"/>
        <v>1371.5</v>
      </c>
      <c r="X11" s="20">
        <f t="shared" si="1"/>
        <v>1998.1</v>
      </c>
      <c r="Y11" s="20">
        <f t="shared" si="1"/>
        <v>1455</v>
      </c>
      <c r="Z11" s="20">
        <f t="shared" si="1"/>
        <v>1722.4</v>
      </c>
      <c r="AA11" s="21">
        <f t="shared" si="1"/>
        <v>2524.5</v>
      </c>
      <c r="AB11" s="1"/>
      <c r="AC11" s="262" t="s">
        <v>8</v>
      </c>
      <c r="AD11" s="105">
        <v>25867.399999999998</v>
      </c>
      <c r="AE11" s="263">
        <f t="shared" si="0"/>
        <v>2.7670842123245443E-2</v>
      </c>
      <c r="AF11" s="1"/>
      <c r="AG11" s="1"/>
      <c r="AH11" s="1"/>
      <c r="AI11" s="1"/>
      <c r="AJ11" s="1"/>
      <c r="AK11" s="1"/>
      <c r="AL11" s="1"/>
    </row>
    <row r="12" spans="1:38" ht="15.75" customHeight="1" x14ac:dyDescent="0.25">
      <c r="A12" s="1"/>
      <c r="B12" s="312" t="s">
        <v>36</v>
      </c>
      <c r="C12" s="313"/>
      <c r="D12" s="31"/>
      <c r="E12" s="32"/>
      <c r="F12" s="32"/>
      <c r="G12" s="32"/>
      <c r="H12" s="32"/>
      <c r="I12" s="32"/>
      <c r="J12" s="32"/>
      <c r="K12" s="32"/>
      <c r="L12" s="32"/>
      <c r="M12" s="32"/>
      <c r="N12" s="32"/>
      <c r="O12" s="33"/>
      <c r="P12" s="34"/>
      <c r="Q12" s="32"/>
      <c r="R12" s="32"/>
      <c r="S12" s="32"/>
      <c r="T12" s="32"/>
      <c r="U12" s="32"/>
      <c r="V12" s="32"/>
      <c r="W12" s="32"/>
      <c r="X12" s="32"/>
      <c r="Y12" s="32"/>
      <c r="Z12" s="32"/>
      <c r="AA12" s="33"/>
      <c r="AB12" s="1"/>
      <c r="AC12" s="262" t="s">
        <v>9</v>
      </c>
      <c r="AD12" s="105">
        <v>27006.1</v>
      </c>
      <c r="AE12" s="263">
        <f t="shared" si="0"/>
        <v>4.4020659208115376E-2</v>
      </c>
      <c r="AF12" s="1"/>
      <c r="AG12" s="1"/>
      <c r="AH12" s="1"/>
      <c r="AI12" s="1"/>
      <c r="AJ12" s="1"/>
      <c r="AK12" s="1"/>
      <c r="AL12" s="1"/>
    </row>
    <row r="13" spans="1:38" ht="15.75" customHeight="1" x14ac:dyDescent="0.25">
      <c r="A13" s="1"/>
      <c r="B13" s="36"/>
      <c r="C13" s="37" t="s">
        <v>37</v>
      </c>
      <c r="D13" s="38">
        <v>554</v>
      </c>
      <c r="E13" s="23">
        <v>681</v>
      </c>
      <c r="F13" s="23">
        <v>724</v>
      </c>
      <c r="G13" s="23">
        <v>671</v>
      </c>
      <c r="H13" s="23">
        <v>554</v>
      </c>
      <c r="I13" s="23">
        <v>605</v>
      </c>
      <c r="J13" s="23">
        <v>677</v>
      </c>
      <c r="K13" s="23">
        <v>622</v>
      </c>
      <c r="L13" s="23">
        <v>656</v>
      </c>
      <c r="M13" s="23">
        <v>609</v>
      </c>
      <c r="N13" s="23">
        <v>700</v>
      </c>
      <c r="O13" s="24">
        <v>876</v>
      </c>
      <c r="P13" s="22">
        <v>890</v>
      </c>
      <c r="Q13" s="23">
        <v>1500</v>
      </c>
      <c r="R13" s="23">
        <v>1091</v>
      </c>
      <c r="S13" s="23">
        <v>1200</v>
      </c>
      <c r="T13" s="23">
        <v>1000</v>
      </c>
      <c r="U13" s="23">
        <v>1000</v>
      </c>
      <c r="V13" s="23">
        <v>800</v>
      </c>
      <c r="W13" s="23">
        <v>1100</v>
      </c>
      <c r="X13" s="23">
        <v>1000</v>
      </c>
      <c r="Y13" s="23">
        <v>1100</v>
      </c>
      <c r="Z13" s="23">
        <v>890</v>
      </c>
      <c r="AA13" s="24">
        <v>1300</v>
      </c>
      <c r="AB13" s="1"/>
      <c r="AC13" s="262" t="s">
        <v>10</v>
      </c>
      <c r="AD13" s="105">
        <v>27596.799999999999</v>
      </c>
      <c r="AE13" s="263">
        <f t="shared" si="0"/>
        <v>2.1872836137020846E-2</v>
      </c>
      <c r="AF13" s="1"/>
      <c r="AG13" s="1"/>
      <c r="AH13" s="1"/>
      <c r="AI13" s="1"/>
      <c r="AJ13" s="1"/>
      <c r="AK13" s="1"/>
      <c r="AL13" s="1"/>
    </row>
    <row r="14" spans="1:38" ht="15.75" customHeight="1" x14ac:dyDescent="0.25">
      <c r="A14" s="1"/>
      <c r="B14" s="36"/>
      <c r="C14" s="37" t="s">
        <v>38</v>
      </c>
      <c r="D14" s="38">
        <v>168</v>
      </c>
      <c r="E14" s="23">
        <v>168</v>
      </c>
      <c r="F14" s="23">
        <v>152</v>
      </c>
      <c r="G14" s="23">
        <v>169</v>
      </c>
      <c r="H14" s="23">
        <v>268</v>
      </c>
      <c r="I14" s="23">
        <v>394</v>
      </c>
      <c r="J14" s="23">
        <v>223</v>
      </c>
      <c r="K14" s="23">
        <v>197</v>
      </c>
      <c r="L14" s="23">
        <v>442</v>
      </c>
      <c r="M14" s="23">
        <v>69</v>
      </c>
      <c r="N14" s="23">
        <v>153</v>
      </c>
      <c r="O14" s="24">
        <v>211</v>
      </c>
      <c r="P14" s="22">
        <v>210.4</v>
      </c>
      <c r="Q14" s="23">
        <v>71.199999999999989</v>
      </c>
      <c r="R14" s="23">
        <v>143.19999999999999</v>
      </c>
      <c r="S14" s="23">
        <v>149.39999999999998</v>
      </c>
      <c r="T14" s="23">
        <v>304.60000000000002</v>
      </c>
      <c r="U14" s="23">
        <v>116.60000000000002</v>
      </c>
      <c r="V14" s="23">
        <v>166.3</v>
      </c>
      <c r="W14" s="23">
        <v>218.10000000000002</v>
      </c>
      <c r="X14" s="23">
        <v>299.5</v>
      </c>
      <c r="Y14" s="23">
        <v>234.8</v>
      </c>
      <c r="Z14" s="23">
        <v>197.8</v>
      </c>
      <c r="AA14" s="24">
        <v>510.1</v>
      </c>
      <c r="AB14" s="1"/>
      <c r="AC14" s="262" t="s">
        <v>11</v>
      </c>
      <c r="AD14" s="105">
        <v>28386.5</v>
      </c>
      <c r="AE14" s="263">
        <f t="shared" si="0"/>
        <v>2.8615636595547445E-2</v>
      </c>
      <c r="AF14" s="1"/>
      <c r="AG14" s="1"/>
      <c r="AH14" s="1"/>
      <c r="AI14" s="1"/>
      <c r="AJ14" s="1"/>
      <c r="AK14" s="1"/>
      <c r="AL14" s="1"/>
    </row>
    <row r="15" spans="1:38" ht="15.75" customHeight="1" x14ac:dyDescent="0.25">
      <c r="A15" s="1"/>
      <c r="B15" s="36"/>
      <c r="C15" s="39" t="s">
        <v>39</v>
      </c>
      <c r="D15" s="40">
        <f t="shared" ref="D15:AA15" si="2">SUM(D13:D14)</f>
        <v>722</v>
      </c>
      <c r="E15" s="20">
        <f t="shared" si="2"/>
        <v>849</v>
      </c>
      <c r="F15" s="20">
        <f t="shared" si="2"/>
        <v>876</v>
      </c>
      <c r="G15" s="20">
        <f t="shared" si="2"/>
        <v>840</v>
      </c>
      <c r="H15" s="20">
        <f t="shared" si="2"/>
        <v>822</v>
      </c>
      <c r="I15" s="20">
        <f t="shared" si="2"/>
        <v>999</v>
      </c>
      <c r="J15" s="20">
        <f t="shared" si="2"/>
        <v>900</v>
      </c>
      <c r="K15" s="20">
        <f t="shared" si="2"/>
        <v>819</v>
      </c>
      <c r="L15" s="20">
        <f t="shared" si="2"/>
        <v>1098</v>
      </c>
      <c r="M15" s="20">
        <f t="shared" si="2"/>
        <v>678</v>
      </c>
      <c r="N15" s="20">
        <f t="shared" si="2"/>
        <v>853</v>
      </c>
      <c r="O15" s="21">
        <f t="shared" si="2"/>
        <v>1087</v>
      </c>
      <c r="P15" s="19">
        <f t="shared" si="2"/>
        <v>1100.4000000000001</v>
      </c>
      <c r="Q15" s="20">
        <f t="shared" si="2"/>
        <v>1571.2</v>
      </c>
      <c r="R15" s="20">
        <f t="shared" si="2"/>
        <v>1234.2</v>
      </c>
      <c r="S15" s="20">
        <f t="shared" si="2"/>
        <v>1349.4</v>
      </c>
      <c r="T15" s="20">
        <f t="shared" si="2"/>
        <v>1304.5999999999999</v>
      </c>
      <c r="U15" s="20">
        <f t="shared" si="2"/>
        <v>1116.5999999999999</v>
      </c>
      <c r="V15" s="20">
        <f t="shared" si="2"/>
        <v>966.3</v>
      </c>
      <c r="W15" s="20">
        <f t="shared" si="2"/>
        <v>1318.1</v>
      </c>
      <c r="X15" s="20">
        <f t="shared" si="2"/>
        <v>1299.5</v>
      </c>
      <c r="Y15" s="20">
        <f t="shared" si="2"/>
        <v>1334.8</v>
      </c>
      <c r="Z15" s="20">
        <f t="shared" si="2"/>
        <v>1087.8</v>
      </c>
      <c r="AA15" s="21">
        <f t="shared" si="2"/>
        <v>1810.1</v>
      </c>
      <c r="AB15" s="1"/>
      <c r="AC15" s="262" t="s">
        <v>12</v>
      </c>
      <c r="AD15" s="105">
        <v>29784.1</v>
      </c>
      <c r="AE15" s="263">
        <f t="shared" si="0"/>
        <v>4.9234671410705699E-2</v>
      </c>
      <c r="AF15" s="1"/>
      <c r="AG15" s="1"/>
      <c r="AH15" s="1"/>
      <c r="AI15" s="1"/>
      <c r="AJ15" s="1"/>
      <c r="AK15" s="1"/>
      <c r="AL15" s="1"/>
    </row>
    <row r="16" spans="1:38" ht="15.75" customHeight="1" x14ac:dyDescent="0.25">
      <c r="A16" s="1"/>
      <c r="B16" s="312" t="s">
        <v>40</v>
      </c>
      <c r="C16" s="313"/>
      <c r="D16" s="31"/>
      <c r="E16" s="32"/>
      <c r="F16" s="32"/>
      <c r="G16" s="32"/>
      <c r="H16" s="32"/>
      <c r="I16" s="32"/>
      <c r="J16" s="32"/>
      <c r="K16" s="32"/>
      <c r="L16" s="32"/>
      <c r="M16" s="32"/>
      <c r="N16" s="32"/>
      <c r="O16" s="33"/>
      <c r="P16" s="34"/>
      <c r="Q16" s="32"/>
      <c r="R16" s="32"/>
      <c r="S16" s="32"/>
      <c r="T16" s="32"/>
      <c r="U16" s="32"/>
      <c r="V16" s="32"/>
      <c r="W16" s="32"/>
      <c r="X16" s="32"/>
      <c r="Y16" s="32"/>
      <c r="Z16" s="32"/>
      <c r="AA16" s="33"/>
      <c r="AB16" s="1"/>
      <c r="AC16" s="262" t="s">
        <v>13</v>
      </c>
      <c r="AD16" s="105">
        <v>30496.1</v>
      </c>
      <c r="AE16" s="263">
        <f t="shared" si="0"/>
        <v>2.3905372329531493E-2</v>
      </c>
      <c r="AF16" s="1"/>
      <c r="AG16" s="1"/>
      <c r="AH16" s="1"/>
      <c r="AI16" s="1"/>
      <c r="AJ16" s="1"/>
      <c r="AK16" s="1"/>
      <c r="AL16" s="1"/>
    </row>
    <row r="17" spans="1:38" ht="15.75" customHeight="1" x14ac:dyDescent="0.25">
      <c r="A17" s="1"/>
      <c r="B17" s="36"/>
      <c r="C17" s="37" t="s">
        <v>33</v>
      </c>
      <c r="D17" s="41">
        <f t="shared" ref="D17:AA17" si="3">D9</f>
        <v>1039</v>
      </c>
      <c r="E17" s="11">
        <f t="shared" si="3"/>
        <v>1134</v>
      </c>
      <c r="F17" s="11">
        <f t="shared" si="3"/>
        <v>654</v>
      </c>
      <c r="G17" s="11">
        <f t="shared" si="3"/>
        <v>738</v>
      </c>
      <c r="H17" s="11">
        <f t="shared" si="3"/>
        <v>883</v>
      </c>
      <c r="I17" s="11">
        <f t="shared" si="3"/>
        <v>897</v>
      </c>
      <c r="J17" s="11">
        <f t="shared" si="3"/>
        <v>687</v>
      </c>
      <c r="K17" s="11">
        <f t="shared" si="3"/>
        <v>789</v>
      </c>
      <c r="L17" s="11">
        <f t="shared" si="3"/>
        <v>786</v>
      </c>
      <c r="M17" s="11">
        <f t="shared" si="3"/>
        <v>936</v>
      </c>
      <c r="N17" s="11">
        <f t="shared" si="3"/>
        <v>716</v>
      </c>
      <c r="O17" s="12">
        <f t="shared" si="3"/>
        <v>890</v>
      </c>
      <c r="P17" s="10">
        <f t="shared" si="3"/>
        <v>627.29999999999995</v>
      </c>
      <c r="Q17" s="11">
        <f t="shared" si="3"/>
        <v>717.3</v>
      </c>
      <c r="R17" s="11">
        <f t="shared" si="3"/>
        <v>987</v>
      </c>
      <c r="S17" s="11">
        <f t="shared" si="3"/>
        <v>802.2</v>
      </c>
      <c r="T17" s="11">
        <f t="shared" si="3"/>
        <v>927</v>
      </c>
      <c r="U17" s="11">
        <f t="shared" si="3"/>
        <v>1301.5</v>
      </c>
      <c r="V17" s="11">
        <f t="shared" si="3"/>
        <v>802.2</v>
      </c>
      <c r="W17" s="11">
        <f t="shared" si="3"/>
        <v>927</v>
      </c>
      <c r="X17" s="11">
        <f t="shared" si="3"/>
        <v>1301.5</v>
      </c>
      <c r="Y17" s="11">
        <f t="shared" si="3"/>
        <v>976.90000000000009</v>
      </c>
      <c r="Z17" s="11">
        <f t="shared" si="3"/>
        <v>1136.7</v>
      </c>
      <c r="AA17" s="12">
        <f t="shared" si="3"/>
        <v>1616</v>
      </c>
      <c r="AB17" s="1"/>
      <c r="AC17" s="262" t="s">
        <v>14</v>
      </c>
      <c r="AD17" s="105">
        <v>31562.3</v>
      </c>
      <c r="AE17" s="263">
        <f t="shared" si="0"/>
        <v>3.4961847580510241E-2</v>
      </c>
      <c r="AF17" s="1"/>
      <c r="AG17" s="1"/>
      <c r="AH17" s="1"/>
      <c r="AI17" s="1"/>
      <c r="AJ17" s="1"/>
      <c r="AK17" s="1"/>
      <c r="AL17" s="1"/>
    </row>
    <row r="18" spans="1:38" ht="15.75" customHeight="1" thickBot="1" x14ac:dyDescent="0.3">
      <c r="A18" s="1"/>
      <c r="B18" s="36"/>
      <c r="C18" s="37" t="s">
        <v>34</v>
      </c>
      <c r="D18" s="41">
        <f t="shared" ref="D18:O18" si="4">SUM(D10,D14)</f>
        <v>329</v>
      </c>
      <c r="E18" s="11">
        <f t="shared" si="4"/>
        <v>227</v>
      </c>
      <c r="F18" s="11">
        <f t="shared" si="4"/>
        <v>373</v>
      </c>
      <c r="G18" s="11">
        <f t="shared" si="4"/>
        <v>269</v>
      </c>
      <c r="H18" s="11">
        <f t="shared" si="4"/>
        <v>368</v>
      </c>
      <c r="I18" s="11">
        <f t="shared" si="4"/>
        <v>1369</v>
      </c>
      <c r="J18" s="11">
        <f t="shared" si="4"/>
        <v>288</v>
      </c>
      <c r="K18" s="11">
        <f t="shared" si="4"/>
        <v>227</v>
      </c>
      <c r="L18" s="11">
        <f t="shared" si="4"/>
        <v>523</v>
      </c>
      <c r="M18" s="11">
        <f t="shared" si="4"/>
        <v>69</v>
      </c>
      <c r="N18" s="11">
        <f t="shared" si="4"/>
        <v>308</v>
      </c>
      <c r="O18" s="12">
        <f t="shared" si="4"/>
        <v>787</v>
      </c>
      <c r="P18" s="10">
        <f t="shared" ref="P18:AA18" si="5">P10+P14</f>
        <v>453.20000000000005</v>
      </c>
      <c r="Q18" s="11">
        <f t="shared" si="5"/>
        <v>374.4</v>
      </c>
      <c r="R18" s="11">
        <f t="shared" si="5"/>
        <v>628</v>
      </c>
      <c r="S18" s="11">
        <f t="shared" si="5"/>
        <v>509.79999999999995</v>
      </c>
      <c r="T18" s="11">
        <f t="shared" si="5"/>
        <v>749.1</v>
      </c>
      <c r="U18" s="11">
        <f t="shared" si="5"/>
        <v>813.2</v>
      </c>
      <c r="V18" s="11">
        <f t="shared" si="5"/>
        <v>526.70000000000005</v>
      </c>
      <c r="W18" s="11">
        <f t="shared" si="5"/>
        <v>662.6</v>
      </c>
      <c r="X18" s="11">
        <f t="shared" si="5"/>
        <v>996.1</v>
      </c>
      <c r="Y18" s="11">
        <f t="shared" si="5"/>
        <v>712.90000000000009</v>
      </c>
      <c r="Z18" s="11">
        <f t="shared" si="5"/>
        <v>783.5</v>
      </c>
      <c r="AA18" s="12">
        <f t="shared" si="5"/>
        <v>1418.6</v>
      </c>
      <c r="AB18" s="1"/>
      <c r="AC18" s="264" t="s">
        <v>15</v>
      </c>
      <c r="AD18" s="124">
        <v>33621.9</v>
      </c>
      <c r="AE18" s="265">
        <f t="shared" si="0"/>
        <v>6.5255066962800701E-2</v>
      </c>
      <c r="AF18" s="1"/>
      <c r="AG18" s="1"/>
      <c r="AH18" s="1"/>
      <c r="AI18" s="1"/>
      <c r="AJ18" s="1"/>
      <c r="AK18" s="1"/>
      <c r="AL18" s="1"/>
    </row>
    <row r="19" spans="1:38" ht="15.75" customHeight="1" x14ac:dyDescent="0.25">
      <c r="A19" s="1"/>
      <c r="B19" s="36"/>
      <c r="C19" s="37" t="s">
        <v>41</v>
      </c>
      <c r="D19" s="38">
        <v>-966</v>
      </c>
      <c r="E19" s="23">
        <v>-580</v>
      </c>
      <c r="F19" s="23">
        <v>-807</v>
      </c>
      <c r="G19" s="23">
        <v>-516</v>
      </c>
      <c r="H19" s="23">
        <v>-700</v>
      </c>
      <c r="I19" s="23">
        <v>-735</v>
      </c>
      <c r="J19" s="23">
        <v>-687</v>
      </c>
      <c r="K19" s="23">
        <v>-639</v>
      </c>
      <c r="L19" s="23">
        <v>-899</v>
      </c>
      <c r="M19" s="23">
        <v>-888</v>
      </c>
      <c r="N19" s="23">
        <v>-970</v>
      </c>
      <c r="O19" s="24">
        <v>-1256</v>
      </c>
      <c r="P19" s="22">
        <v>-729.2</v>
      </c>
      <c r="Q19" s="23">
        <v>-635.1</v>
      </c>
      <c r="R19" s="23">
        <v>-969.9</v>
      </c>
      <c r="S19" s="23">
        <v>-809.1</v>
      </c>
      <c r="T19" s="23">
        <v>-979.6</v>
      </c>
      <c r="U19" s="23">
        <v>-976</v>
      </c>
      <c r="V19" s="23">
        <v>-738.2</v>
      </c>
      <c r="W19" s="23">
        <v>-799.9</v>
      </c>
      <c r="X19" s="23">
        <v>-900</v>
      </c>
      <c r="Y19" s="23">
        <v>-977.8</v>
      </c>
      <c r="Z19" s="23">
        <v>-854</v>
      </c>
      <c r="AA19" s="24">
        <v>-975</v>
      </c>
      <c r="AB19" s="1"/>
      <c r="AC19" s="1"/>
      <c r="AE19" s="1"/>
      <c r="AF19" s="1"/>
      <c r="AG19" s="1"/>
      <c r="AH19" s="1"/>
      <c r="AI19" s="1"/>
      <c r="AJ19" s="1"/>
      <c r="AK19" s="1"/>
      <c r="AL19" s="1"/>
    </row>
    <row r="20" spans="1:38" ht="15.75" customHeight="1" x14ac:dyDescent="0.25">
      <c r="A20" s="1"/>
      <c r="B20" s="36"/>
      <c r="C20" s="39" t="s">
        <v>42</v>
      </c>
      <c r="D20" s="40">
        <f t="shared" ref="D20:AA20" si="6">SUM(D17:D19)</f>
        <v>402</v>
      </c>
      <c r="E20" s="20">
        <f t="shared" si="6"/>
        <v>781</v>
      </c>
      <c r="F20" s="20">
        <f t="shared" si="6"/>
        <v>220</v>
      </c>
      <c r="G20" s="20">
        <f t="shared" si="6"/>
        <v>491</v>
      </c>
      <c r="H20" s="20">
        <f t="shared" si="6"/>
        <v>551</v>
      </c>
      <c r="I20" s="20">
        <f t="shared" si="6"/>
        <v>1531</v>
      </c>
      <c r="J20" s="20">
        <f t="shared" si="6"/>
        <v>288</v>
      </c>
      <c r="K20" s="20">
        <f t="shared" si="6"/>
        <v>377</v>
      </c>
      <c r="L20" s="20">
        <f t="shared" si="6"/>
        <v>410</v>
      </c>
      <c r="M20" s="20">
        <f t="shared" si="6"/>
        <v>117</v>
      </c>
      <c r="N20" s="20">
        <f t="shared" si="6"/>
        <v>54</v>
      </c>
      <c r="O20" s="21">
        <f t="shared" si="6"/>
        <v>421</v>
      </c>
      <c r="P20" s="19">
        <f t="shared" si="6"/>
        <v>351.29999999999995</v>
      </c>
      <c r="Q20" s="20">
        <f t="shared" si="6"/>
        <v>456.5999999999998</v>
      </c>
      <c r="R20" s="20">
        <f t="shared" si="6"/>
        <v>645.1</v>
      </c>
      <c r="S20" s="20">
        <f t="shared" si="6"/>
        <v>502.9</v>
      </c>
      <c r="T20" s="20">
        <f t="shared" si="6"/>
        <v>696.49999999999989</v>
      </c>
      <c r="U20" s="20">
        <f t="shared" si="6"/>
        <v>1138.6999999999998</v>
      </c>
      <c r="V20" s="20">
        <f t="shared" si="6"/>
        <v>590.70000000000005</v>
      </c>
      <c r="W20" s="20">
        <f t="shared" si="6"/>
        <v>789.69999999999993</v>
      </c>
      <c r="X20" s="20">
        <f t="shared" si="6"/>
        <v>1397.6</v>
      </c>
      <c r="Y20" s="20">
        <f t="shared" si="6"/>
        <v>712.00000000000023</v>
      </c>
      <c r="Z20" s="20">
        <f t="shared" si="6"/>
        <v>1066.2</v>
      </c>
      <c r="AA20" s="21">
        <f t="shared" si="6"/>
        <v>2059.6</v>
      </c>
      <c r="AB20" s="1"/>
      <c r="AC20" s="1"/>
      <c r="AD20" s="1"/>
      <c r="AE20" s="1"/>
      <c r="AF20" s="1"/>
      <c r="AG20" s="1"/>
      <c r="AH20" s="1"/>
      <c r="AI20" s="1"/>
      <c r="AJ20" s="1"/>
      <c r="AK20" s="1"/>
      <c r="AL20" s="1"/>
    </row>
    <row r="21" spans="1:38" ht="15.75" customHeight="1" x14ac:dyDescent="0.25">
      <c r="A21" s="1"/>
      <c r="B21" s="36"/>
      <c r="C21" s="37"/>
      <c r="D21" s="42"/>
      <c r="E21" s="43"/>
      <c r="F21" s="43"/>
      <c r="G21" s="43"/>
      <c r="H21" s="43"/>
      <c r="I21" s="43"/>
      <c r="J21" s="43"/>
      <c r="K21" s="43"/>
      <c r="L21" s="43"/>
      <c r="M21" s="43"/>
      <c r="N21" s="43"/>
      <c r="O21" s="44"/>
      <c r="P21" s="45"/>
      <c r="Q21" s="46"/>
      <c r="R21" s="46"/>
      <c r="S21" s="46"/>
      <c r="T21" s="46"/>
      <c r="U21" s="46"/>
      <c r="V21" s="46"/>
      <c r="W21" s="46"/>
      <c r="X21" s="46"/>
      <c r="Y21" s="46"/>
      <c r="Z21" s="46"/>
      <c r="AA21" s="47"/>
      <c r="AB21" s="1"/>
      <c r="AC21" s="1"/>
      <c r="AD21" s="1"/>
      <c r="AE21" s="1"/>
      <c r="AF21" s="1"/>
      <c r="AG21" s="1"/>
      <c r="AH21" s="1"/>
      <c r="AI21" s="1"/>
      <c r="AJ21" s="1"/>
      <c r="AK21" s="1"/>
      <c r="AL21" s="1"/>
    </row>
    <row r="22" spans="1:38" ht="15.75" customHeight="1" x14ac:dyDescent="0.25">
      <c r="A22" s="1"/>
      <c r="B22" s="312" t="s">
        <v>43</v>
      </c>
      <c r="C22" s="313"/>
      <c r="D22" s="48">
        <f>C4+D20</f>
        <v>17974</v>
      </c>
      <c r="E22" s="17">
        <f t="shared" ref="E22:AA22" si="7">D22+E20</f>
        <v>18755</v>
      </c>
      <c r="F22" s="17">
        <f t="shared" si="7"/>
        <v>18975</v>
      </c>
      <c r="G22" s="17">
        <f t="shared" si="7"/>
        <v>19466</v>
      </c>
      <c r="H22" s="17">
        <f t="shared" si="7"/>
        <v>20017</v>
      </c>
      <c r="I22" s="17">
        <f t="shared" si="7"/>
        <v>21548</v>
      </c>
      <c r="J22" s="17">
        <f t="shared" si="7"/>
        <v>21836</v>
      </c>
      <c r="K22" s="17">
        <f t="shared" si="7"/>
        <v>22213</v>
      </c>
      <c r="L22" s="17">
        <f t="shared" si="7"/>
        <v>22623</v>
      </c>
      <c r="M22" s="17">
        <f t="shared" si="7"/>
        <v>22740</v>
      </c>
      <c r="N22" s="17">
        <f t="shared" si="7"/>
        <v>22794</v>
      </c>
      <c r="O22" s="18">
        <f t="shared" si="7"/>
        <v>23215</v>
      </c>
      <c r="P22" s="16">
        <f t="shared" si="7"/>
        <v>23566.3</v>
      </c>
      <c r="Q22" s="17">
        <f t="shared" si="7"/>
        <v>24022.899999999998</v>
      </c>
      <c r="R22" s="17">
        <f t="shared" si="7"/>
        <v>24667.999999999996</v>
      </c>
      <c r="S22" s="17">
        <f t="shared" si="7"/>
        <v>25170.899999999998</v>
      </c>
      <c r="T22" s="17">
        <f t="shared" si="7"/>
        <v>25867.399999999998</v>
      </c>
      <c r="U22" s="17">
        <f t="shared" si="7"/>
        <v>27006.1</v>
      </c>
      <c r="V22" s="17">
        <f t="shared" si="7"/>
        <v>27596.799999999999</v>
      </c>
      <c r="W22" s="17">
        <f t="shared" si="7"/>
        <v>28386.5</v>
      </c>
      <c r="X22" s="17">
        <f t="shared" si="7"/>
        <v>29784.1</v>
      </c>
      <c r="Y22" s="17">
        <f t="shared" si="7"/>
        <v>30496.1</v>
      </c>
      <c r="Z22" s="17">
        <f t="shared" si="7"/>
        <v>31562.3</v>
      </c>
      <c r="AA22" s="18">
        <f t="shared" si="7"/>
        <v>33621.9</v>
      </c>
      <c r="AB22" s="1"/>
      <c r="AC22" s="1"/>
      <c r="AD22" s="1"/>
      <c r="AE22" s="1"/>
      <c r="AF22" s="1"/>
      <c r="AG22" s="1"/>
      <c r="AH22" s="1"/>
      <c r="AI22" s="1"/>
      <c r="AJ22" s="1"/>
      <c r="AK22" s="1"/>
      <c r="AL22" s="1"/>
    </row>
    <row r="23" spans="1:38" ht="15.75" customHeight="1" x14ac:dyDescent="0.25">
      <c r="A23" s="1"/>
      <c r="B23" s="314" t="s">
        <v>44</v>
      </c>
      <c r="C23" s="315"/>
      <c r="D23" s="49">
        <f t="shared" ref="D23:AA23" si="8">D11+D15</f>
        <v>1922</v>
      </c>
      <c r="E23" s="50">
        <f t="shared" si="8"/>
        <v>2042</v>
      </c>
      <c r="F23" s="50">
        <f t="shared" si="8"/>
        <v>1751</v>
      </c>
      <c r="G23" s="50">
        <f t="shared" si="8"/>
        <v>1678</v>
      </c>
      <c r="H23" s="50">
        <f t="shared" si="8"/>
        <v>1805</v>
      </c>
      <c r="I23" s="50">
        <f t="shared" si="8"/>
        <v>2871</v>
      </c>
      <c r="J23" s="50">
        <f t="shared" si="8"/>
        <v>1652</v>
      </c>
      <c r="K23" s="50">
        <f t="shared" si="8"/>
        <v>1638</v>
      </c>
      <c r="L23" s="50">
        <f t="shared" si="8"/>
        <v>1965</v>
      </c>
      <c r="M23" s="50">
        <f t="shared" si="8"/>
        <v>1614</v>
      </c>
      <c r="N23" s="50">
        <f t="shared" si="8"/>
        <v>1724</v>
      </c>
      <c r="O23" s="51">
        <f t="shared" si="8"/>
        <v>2553</v>
      </c>
      <c r="P23" s="52">
        <f t="shared" si="8"/>
        <v>1970.5</v>
      </c>
      <c r="Q23" s="50">
        <f t="shared" si="8"/>
        <v>2591.6999999999998</v>
      </c>
      <c r="R23" s="50">
        <f t="shared" si="8"/>
        <v>2706</v>
      </c>
      <c r="S23" s="50">
        <f t="shared" si="8"/>
        <v>2512</v>
      </c>
      <c r="T23" s="50">
        <f t="shared" si="8"/>
        <v>2676.1</v>
      </c>
      <c r="U23" s="50">
        <f t="shared" si="8"/>
        <v>3114.7</v>
      </c>
      <c r="V23" s="50">
        <f t="shared" si="8"/>
        <v>2128.8999999999996</v>
      </c>
      <c r="W23" s="50">
        <f t="shared" si="8"/>
        <v>2689.6</v>
      </c>
      <c r="X23" s="50">
        <f t="shared" si="8"/>
        <v>3297.6</v>
      </c>
      <c r="Y23" s="50">
        <f t="shared" si="8"/>
        <v>2789.8</v>
      </c>
      <c r="Z23" s="50">
        <f t="shared" si="8"/>
        <v>2810.2</v>
      </c>
      <c r="AA23" s="51">
        <f t="shared" si="8"/>
        <v>4334.6000000000004</v>
      </c>
      <c r="AB23" s="1"/>
      <c r="AC23" s="1"/>
      <c r="AD23" s="1"/>
      <c r="AE23" s="1"/>
      <c r="AF23" s="1"/>
      <c r="AG23" s="1"/>
      <c r="AH23" s="1"/>
      <c r="AI23" s="1"/>
      <c r="AJ23" s="1"/>
      <c r="AK23" s="1"/>
      <c r="AL23" s="1"/>
    </row>
    <row r="24" spans="1:38" ht="15.75" customHeight="1" thickTop="1" thickBot="1" x14ac:dyDescent="0.3">
      <c r="A24" s="1"/>
      <c r="B24" s="1"/>
      <c r="C24" s="1"/>
      <c r="D24" s="9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spans="1:38" ht="15.75" customHeight="1" x14ac:dyDescent="0.25">
      <c r="A25" s="1"/>
      <c r="B25" s="1"/>
      <c r="C25" s="1"/>
      <c r="D25" s="1"/>
      <c r="E25" s="1"/>
      <c r="F25" s="1"/>
      <c r="G25" s="1"/>
      <c r="H25" s="1"/>
      <c r="I25" s="1"/>
      <c r="J25" s="1"/>
      <c r="K25" s="1"/>
      <c r="L25" s="1"/>
      <c r="M25" s="1"/>
      <c r="N25" s="266" t="s">
        <v>105</v>
      </c>
      <c r="O25" s="233"/>
      <c r="P25" s="88" t="s">
        <v>106</v>
      </c>
      <c r="Q25" s="234">
        <f>(Q22/P22)-1</f>
        <v>1.9375124648332465E-2</v>
      </c>
      <c r="R25" s="234">
        <f t="shared" ref="R25:AA25" si="9">(R22/Q22)-1</f>
        <v>2.6853543910185573E-2</v>
      </c>
      <c r="S25" s="234">
        <f t="shared" si="9"/>
        <v>2.0386735852116145E-2</v>
      </c>
      <c r="T25" s="234">
        <f t="shared" si="9"/>
        <v>2.7670842123245443E-2</v>
      </c>
      <c r="U25" s="234">
        <f t="shared" si="9"/>
        <v>4.4020659208115376E-2</v>
      </c>
      <c r="V25" s="234">
        <f t="shared" si="9"/>
        <v>2.1872836137020846E-2</v>
      </c>
      <c r="W25" s="234">
        <f t="shared" si="9"/>
        <v>2.8615636595547445E-2</v>
      </c>
      <c r="X25" s="234">
        <f t="shared" si="9"/>
        <v>4.9234671410705699E-2</v>
      </c>
      <c r="Y25" s="234">
        <f t="shared" si="9"/>
        <v>2.3905372329531493E-2</v>
      </c>
      <c r="Z25" s="234">
        <f t="shared" si="9"/>
        <v>3.4961847580510241E-2</v>
      </c>
      <c r="AA25" s="234">
        <f t="shared" si="9"/>
        <v>6.5255066962800701E-2</v>
      </c>
      <c r="AB25" s="1"/>
      <c r="AC25" s="1"/>
      <c r="AD25" s="1"/>
      <c r="AE25" s="1"/>
      <c r="AF25" s="1"/>
      <c r="AG25" s="1"/>
      <c r="AH25" s="1"/>
      <c r="AI25" s="1"/>
      <c r="AJ25" s="1"/>
      <c r="AK25" s="1"/>
      <c r="AL25" s="1"/>
    </row>
    <row r="26" spans="1:38" ht="15.75" customHeight="1"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row>
    <row r="27" spans="1:38" ht="15.75" customHeight="1" x14ac:dyDescent="0.25">
      <c r="A27" s="1"/>
      <c r="B27" s="1"/>
      <c r="C27" s="1"/>
      <c r="D27" s="1"/>
      <c r="E27" s="1"/>
      <c r="F27" s="1"/>
      <c r="G27" s="1"/>
      <c r="H27" s="1"/>
      <c r="I27" s="1"/>
      <c r="J27" s="1"/>
      <c r="K27" s="1"/>
      <c r="L27" s="1"/>
      <c r="M27" s="1"/>
      <c r="N27" s="266" t="s">
        <v>126</v>
      </c>
      <c r="O27" s="233"/>
      <c r="P27" s="234">
        <f t="shared" ref="P27:AA27" si="10">P19/P23</f>
        <v>-0.3700583608221264</v>
      </c>
      <c r="Q27" s="234">
        <f t="shared" si="10"/>
        <v>-0.24505151059150368</v>
      </c>
      <c r="R27" s="234">
        <f t="shared" si="10"/>
        <v>-0.35842572062084255</v>
      </c>
      <c r="S27" s="234">
        <f t="shared" si="10"/>
        <v>-0.32209394904458599</v>
      </c>
      <c r="T27" s="234">
        <f t="shared" si="10"/>
        <v>-0.36605508015395538</v>
      </c>
      <c r="U27" s="234">
        <f t="shared" si="10"/>
        <v>-0.31335281086460975</v>
      </c>
      <c r="V27" s="234">
        <f t="shared" si="10"/>
        <v>-0.34675184367513745</v>
      </c>
      <c r="W27" s="234">
        <f t="shared" si="10"/>
        <v>-0.2974048185603807</v>
      </c>
      <c r="X27" s="234">
        <f t="shared" si="10"/>
        <v>-0.27292576419213976</v>
      </c>
      <c r="Y27" s="234">
        <f t="shared" si="10"/>
        <v>-0.35049107462900564</v>
      </c>
      <c r="Z27" s="234">
        <f t="shared" si="10"/>
        <v>-0.30389296135506372</v>
      </c>
      <c r="AA27" s="234">
        <f t="shared" si="10"/>
        <v>-0.2249342499884649</v>
      </c>
      <c r="AB27" s="1"/>
      <c r="AC27" s="1"/>
      <c r="AD27" s="1"/>
      <c r="AE27" s="1"/>
      <c r="AF27" s="1"/>
      <c r="AG27" s="1"/>
      <c r="AH27" s="1"/>
      <c r="AI27" s="1"/>
      <c r="AJ27" s="1"/>
      <c r="AK27" s="1"/>
      <c r="AL27" s="1"/>
    </row>
    <row r="28" spans="1:38"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row>
    <row r="29" spans="1:38"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row>
    <row r="30" spans="1:38"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row>
    <row r="31" spans="1:38"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row>
    <row r="32" spans="1:38"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row>
    <row r="33" spans="1:38"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row>
    <row r="34" spans="1:38"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row>
    <row r="35" spans="1:38"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row>
    <row r="36" spans="1:38"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row>
    <row r="37" spans="1:38"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row>
    <row r="38" spans="1:38"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row>
    <row r="39" spans="1:38"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row>
    <row r="40" spans="1:38"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row>
    <row r="41" spans="1:38"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row>
    <row r="42" spans="1:38"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spans="1:38"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1:38"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1:38"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row>
    <row r="46" spans="1:38"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row>
    <row r="47" spans="1:38"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row>
    <row r="48" spans="1:38" ht="13.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row>
    <row r="49" spans="1:38" ht="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row>
    <row r="50" spans="1:38" ht="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row>
    <row r="51" spans="1:38" ht="13.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row>
    <row r="52" spans="1:38" ht="13.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row>
    <row r="53" spans="1:38" ht="13.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row>
    <row r="54" spans="1:38" ht="13.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row>
    <row r="55" spans="1:38" ht="13.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row>
    <row r="56" spans="1:38" ht="13.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row>
    <row r="57" spans="1:38" ht="13.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row>
    <row r="58" spans="1:38" ht="13.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row>
    <row r="59" spans="1:38" ht="13.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row>
    <row r="60" spans="1:38" ht="13.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row>
    <row r="61" spans="1:38" ht="13.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row>
    <row r="62" spans="1:38" ht="13.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row>
    <row r="63" spans="1:38" ht="13.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row>
    <row r="64" spans="1:38" ht="13.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row>
    <row r="65" spans="1:38" ht="13.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row>
    <row r="66" spans="1:38" ht="13.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row>
    <row r="67" spans="1:38" ht="13.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row>
    <row r="68" spans="1:38" ht="13.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row>
    <row r="69" spans="1:38" ht="13.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row>
    <row r="70" spans="1:38" ht="13.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row>
    <row r="71" spans="1:38" ht="13.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row>
    <row r="72" spans="1:38" ht="13.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row>
    <row r="73" spans="1:38" ht="13.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row>
    <row r="74" spans="1:38" ht="13.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row>
    <row r="75" spans="1:38" ht="13.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row>
    <row r="76" spans="1:38" ht="13.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row>
    <row r="77" spans="1:38" ht="13.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row>
    <row r="78" spans="1:38" ht="13.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row>
    <row r="79" spans="1:38" ht="13.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row>
    <row r="80" spans="1:38" ht="13.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row>
    <row r="81" spans="1:38" ht="13.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row>
    <row r="82" spans="1:38" ht="13.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row>
    <row r="83" spans="1:38" ht="13.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row>
    <row r="84" spans="1:38" ht="13.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row>
    <row r="85" spans="1:38" ht="13.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row>
    <row r="86" spans="1:38" ht="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row>
    <row r="87" spans="1:38" ht="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row>
    <row r="88" spans="1:38" ht="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row>
    <row r="89" spans="1:38" ht="13.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row>
    <row r="90" spans="1:38" ht="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row>
    <row r="91" spans="1:38" ht="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row>
    <row r="92" spans="1:38" ht="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row>
    <row r="93" spans="1:38" ht="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row>
    <row r="94" spans="1:38" ht="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row>
    <row r="95" spans="1:38" ht="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row>
    <row r="96" spans="1:38" ht="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row>
    <row r="97" spans="1:38" ht="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row>
    <row r="98" spans="1:38" ht="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row>
    <row r="99" spans="1:38" ht="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row>
    <row r="100" spans="1:38"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1:38"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1:38"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1:38"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1:38"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1:38"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1:38"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1:38"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1:38"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1:38"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1:38"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1:38"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1:38"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row r="125" spans="1:38"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row>
    <row r="126" spans="1:38"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row>
    <row r="127" spans="1:38"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row>
    <row r="128" spans="1:38"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row>
    <row r="129" spans="1:38"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row>
    <row r="130" spans="1:38"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row>
    <row r="131" spans="1:38"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row>
    <row r="132" spans="1:38"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row>
    <row r="133" spans="1:38"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row>
    <row r="134" spans="1:38"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row>
    <row r="135" spans="1:38"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row>
    <row r="136" spans="1:38"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row>
    <row r="137" spans="1:38"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row>
    <row r="138" spans="1:38"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row>
    <row r="139" spans="1:38"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row>
    <row r="140" spans="1:38"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row>
    <row r="141" spans="1:38"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row>
    <row r="142" spans="1:38"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row>
    <row r="143" spans="1:38"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row>
    <row r="144" spans="1:38"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row>
    <row r="145" spans="1:38"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row>
    <row r="146" spans="1:38"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row>
    <row r="147" spans="1:38"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row>
    <row r="148" spans="1:38"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row>
    <row r="149" spans="1:38"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row>
    <row r="150" spans="1:38"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row>
    <row r="151" spans="1:38"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row>
    <row r="152" spans="1:38"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row>
    <row r="153" spans="1:38"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row>
    <row r="154" spans="1:38"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row>
    <row r="155" spans="1:38"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row>
    <row r="156" spans="1:38"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row>
    <row r="157" spans="1:38"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row>
    <row r="158" spans="1:38"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row>
    <row r="159" spans="1:38"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row>
    <row r="160" spans="1:38"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row>
    <row r="161" spans="1:38"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row>
    <row r="162" spans="1:38"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row>
    <row r="163" spans="1:38"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row>
    <row r="164" spans="1:38"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row>
    <row r="165" spans="1:38"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row>
    <row r="166" spans="1:38"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row>
    <row r="167" spans="1:38"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row>
    <row r="168" spans="1:38"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row>
    <row r="169" spans="1:38"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row>
    <row r="170" spans="1:38"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row>
    <row r="171" spans="1:38"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row>
    <row r="172" spans="1:38"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row>
    <row r="173" spans="1:38"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row>
    <row r="174" spans="1:38"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row>
    <row r="175" spans="1:38"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row>
    <row r="176" spans="1:38"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row>
    <row r="177" spans="1:38"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row>
    <row r="178" spans="1:38"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row>
    <row r="179" spans="1:38"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row>
    <row r="180" spans="1:38"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row>
    <row r="181" spans="1:38"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row>
    <row r="182" spans="1:38"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row>
    <row r="183" spans="1:38"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row>
    <row r="184" spans="1:38"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row>
    <row r="185" spans="1:38"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row>
    <row r="186" spans="1:38"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row>
    <row r="187" spans="1:38"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row>
    <row r="188" spans="1:38"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row>
    <row r="189" spans="1:38"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row>
    <row r="190" spans="1:38"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row>
    <row r="191" spans="1:38"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row>
    <row r="192" spans="1:38"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row>
    <row r="193" spans="1:38"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row>
    <row r="194" spans="1:38"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row>
    <row r="195" spans="1:38"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row>
    <row r="196" spans="1:38"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row>
    <row r="197" spans="1:38"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row>
    <row r="198" spans="1:38"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row>
    <row r="199" spans="1:38"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row>
    <row r="200" spans="1:38"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row>
    <row r="201" spans="1:38"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row>
    <row r="202" spans="1:38"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row>
    <row r="203" spans="1:38"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row>
    <row r="204" spans="1:38"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row>
    <row r="205" spans="1:38"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row>
    <row r="206" spans="1:38"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row>
    <row r="207" spans="1:38"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row>
    <row r="208" spans="1:38"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row>
    <row r="209" spans="1:38"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row>
    <row r="210" spans="1:38"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row>
    <row r="211" spans="1:38"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row>
    <row r="212" spans="1:38"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row>
    <row r="213" spans="1:38"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row>
    <row r="214" spans="1:38"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row>
    <row r="215" spans="1:38"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row>
    <row r="216" spans="1:38"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row>
    <row r="217" spans="1:38"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row>
    <row r="218" spans="1:38"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row>
    <row r="219" spans="1:38"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row>
    <row r="220" spans="1:38"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row>
    <row r="221" spans="1:38"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row>
    <row r="222" spans="1:38"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row>
    <row r="223" spans="1:38"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row>
    <row r="224" spans="1:38"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row>
    <row r="225" spans="1:38"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row>
    <row r="226" spans="1:38"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row>
    <row r="227" spans="1:38"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row>
    <row r="228" spans="1:38"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row>
    <row r="229" spans="1:38"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row>
    <row r="230" spans="1:38"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row>
    <row r="231" spans="1:38"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row>
    <row r="232" spans="1:38"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row>
    <row r="233" spans="1:38"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row>
    <row r="234" spans="1:38"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row>
    <row r="235" spans="1:38"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row>
    <row r="236" spans="1:38"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row>
    <row r="237" spans="1:38"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row>
    <row r="238" spans="1:38"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row>
    <row r="239" spans="1:38"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row>
    <row r="240" spans="1:38"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row>
    <row r="241" spans="1:38"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row>
    <row r="242" spans="1:38"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row>
    <row r="243" spans="1:38"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row>
    <row r="244" spans="1:38"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row>
    <row r="245" spans="1:38"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row>
    <row r="246" spans="1:38"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row>
    <row r="247" spans="1:38"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row>
    <row r="248" spans="1:38"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row>
    <row r="249" spans="1:38"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row>
    <row r="250" spans="1:38"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row>
    <row r="251" spans="1:38"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row>
    <row r="252" spans="1:38"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row>
    <row r="253" spans="1:38"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row>
    <row r="254" spans="1:38"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row>
    <row r="255" spans="1:38"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row>
    <row r="256" spans="1:38"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row>
    <row r="257" spans="1:38"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row>
    <row r="258" spans="1:38"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row>
    <row r="259" spans="1:38"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row>
    <row r="260" spans="1:38"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row>
    <row r="261" spans="1:38"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row>
    <row r="262" spans="1:38"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row>
    <row r="263" spans="1:38"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row>
    <row r="264" spans="1:38"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row>
    <row r="265" spans="1:38"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row>
    <row r="266" spans="1:38"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row>
    <row r="267" spans="1:38"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row>
    <row r="268" spans="1:38"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row>
    <row r="269" spans="1:38"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row>
    <row r="270" spans="1:38"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row>
    <row r="271" spans="1:38"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row>
    <row r="272" spans="1:38"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row>
    <row r="273" spans="1:38"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row>
    <row r="274" spans="1:38"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row>
    <row r="275" spans="1:38"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row>
    <row r="276" spans="1:38"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row>
    <row r="277" spans="1:38"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row>
    <row r="278" spans="1:38"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row>
    <row r="279" spans="1:38"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row>
    <row r="280" spans="1:38"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row>
    <row r="281" spans="1:38"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row>
    <row r="282" spans="1:38"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row>
    <row r="283" spans="1:38"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row>
    <row r="284" spans="1:38"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row>
    <row r="285" spans="1:38"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row>
    <row r="286" spans="1:38"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row>
    <row r="287" spans="1:38"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row>
    <row r="288" spans="1:38"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row>
    <row r="289" spans="1:38"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row>
    <row r="290" spans="1:38"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row>
    <row r="291" spans="1:38"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row>
    <row r="292" spans="1:38"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row>
    <row r="293" spans="1:38"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row>
    <row r="294" spans="1:38"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row>
    <row r="295" spans="1:38"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row>
    <row r="296" spans="1:38"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row>
    <row r="297" spans="1:38"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row>
    <row r="298" spans="1:38"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row>
    <row r="299" spans="1:38"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row>
    <row r="300" spans="1:38"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row>
    <row r="301" spans="1:38"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row>
    <row r="302" spans="1:38"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row>
    <row r="303" spans="1:38"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row>
    <row r="304" spans="1:38"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row>
    <row r="305" spans="1:38"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row>
    <row r="306" spans="1:38"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row>
    <row r="307" spans="1:38"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row>
    <row r="308" spans="1:38"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row>
    <row r="309" spans="1:38"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row>
    <row r="310" spans="1:38"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row>
    <row r="311" spans="1:38"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row>
    <row r="312" spans="1:38"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row>
    <row r="313" spans="1:38"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row>
    <row r="314" spans="1:38"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row>
    <row r="315" spans="1:38"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row>
    <row r="316" spans="1:38"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row>
    <row r="317" spans="1:38"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row>
    <row r="318" spans="1:38"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row>
    <row r="319" spans="1:38"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row>
    <row r="320" spans="1:38"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row>
    <row r="321" spans="1:38"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row>
    <row r="322" spans="1:38"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row>
    <row r="323" spans="1:38"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row>
    <row r="324" spans="1:38"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row>
    <row r="325" spans="1:38"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row>
    <row r="326" spans="1:38"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row>
    <row r="327" spans="1:38"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row>
    <row r="328" spans="1:38"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row>
    <row r="329" spans="1:38"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row>
    <row r="330" spans="1:38"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row>
    <row r="331" spans="1:38"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row>
    <row r="332" spans="1:38"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row>
    <row r="333" spans="1:38"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row>
    <row r="334" spans="1:38"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row>
    <row r="335" spans="1:38"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row>
    <row r="336" spans="1:38"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row>
    <row r="337" spans="1:38"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row>
    <row r="338" spans="1:38"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row>
    <row r="339" spans="1:38"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row>
    <row r="340" spans="1:38"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row>
    <row r="341" spans="1:38"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row>
    <row r="342" spans="1:38"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row>
    <row r="343" spans="1:38"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row>
    <row r="344" spans="1:38"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row>
    <row r="345" spans="1:38"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row>
    <row r="346" spans="1:38"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row>
    <row r="347" spans="1:38"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row>
    <row r="348" spans="1:38"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row>
    <row r="349" spans="1:38"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row>
    <row r="350" spans="1:38"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row>
    <row r="351" spans="1:38"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row>
    <row r="352" spans="1:38"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row>
    <row r="353" spans="1:38"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row>
    <row r="354" spans="1:38"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row>
    <row r="355" spans="1:38"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row>
    <row r="356" spans="1:38"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row>
    <row r="357" spans="1:38"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row>
    <row r="358" spans="1:38"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row>
    <row r="359" spans="1:38"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row>
    <row r="360" spans="1:38"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row>
    <row r="361" spans="1:38"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row>
    <row r="362" spans="1:38"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row>
    <row r="363" spans="1:38"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row>
    <row r="364" spans="1:38"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row>
    <row r="365" spans="1:38"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row>
    <row r="366" spans="1:38"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row>
    <row r="367" spans="1:38"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row>
    <row r="368" spans="1:38"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row>
    <row r="369" spans="1:38"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row>
    <row r="370" spans="1:38"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row>
    <row r="371" spans="1:38"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row>
    <row r="372" spans="1:38"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row>
    <row r="373" spans="1:38"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row>
    <row r="374" spans="1:38"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row>
    <row r="375" spans="1:38"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row>
    <row r="376" spans="1:38"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row>
    <row r="377" spans="1:38"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row>
    <row r="378" spans="1:38"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row>
    <row r="379" spans="1:38"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row>
    <row r="380" spans="1:38"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row>
    <row r="381" spans="1:38"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row>
    <row r="382" spans="1:38"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row>
    <row r="383" spans="1:38"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row>
    <row r="384" spans="1:38"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row>
    <row r="385" spans="1:38"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row>
    <row r="386" spans="1:38"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row>
    <row r="387" spans="1:38"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row>
    <row r="388" spans="1:38"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row>
    <row r="389" spans="1:38"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row>
    <row r="390" spans="1:38"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row>
    <row r="391" spans="1:38"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row>
    <row r="392" spans="1:38"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row>
    <row r="393" spans="1:38"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row>
    <row r="394" spans="1:38"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row>
    <row r="395" spans="1:38"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row>
    <row r="396" spans="1:38"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row>
    <row r="397" spans="1:38"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row>
    <row r="398" spans="1:38"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row>
    <row r="399" spans="1:38"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row>
    <row r="400" spans="1:38"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row>
    <row r="401" spans="1:38"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row>
    <row r="402" spans="1:38"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row>
    <row r="403" spans="1:38"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row>
    <row r="404" spans="1:38"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row>
    <row r="405" spans="1:38"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row>
    <row r="406" spans="1:38"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row>
    <row r="407" spans="1:38"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row>
    <row r="408" spans="1:38"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row>
    <row r="409" spans="1:38"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row>
    <row r="410" spans="1:38"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row>
    <row r="411" spans="1:38"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row>
    <row r="412" spans="1:38"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row>
    <row r="413" spans="1:38"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row>
    <row r="414" spans="1:38"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row>
    <row r="415" spans="1:38"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row>
    <row r="416" spans="1:38"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row>
    <row r="417" spans="1:38"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row>
    <row r="418" spans="1:38"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row>
    <row r="419" spans="1:38"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row>
    <row r="420" spans="1:38"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row>
    <row r="421" spans="1:38"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row>
    <row r="422" spans="1:38"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row>
    <row r="423" spans="1:38"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row>
    <row r="424" spans="1:38"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row>
    <row r="425" spans="1:38"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row>
    <row r="426" spans="1:38"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row>
    <row r="427" spans="1:38"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row>
    <row r="428" spans="1:38"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row>
    <row r="429" spans="1:38"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row>
    <row r="430" spans="1:38"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row>
    <row r="431" spans="1:38"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row>
    <row r="432" spans="1:38"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row>
    <row r="433" spans="1:38"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row>
    <row r="434" spans="1:38"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row>
    <row r="435" spans="1:38"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row>
    <row r="436" spans="1:38"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row>
    <row r="437" spans="1:38"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row>
    <row r="438" spans="1:38"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row>
    <row r="439" spans="1:38"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row>
    <row r="440" spans="1:38"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row>
    <row r="441" spans="1:38"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row>
    <row r="442" spans="1:38"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row>
    <row r="443" spans="1:38"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row>
    <row r="444" spans="1:38"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row>
    <row r="445" spans="1:38"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row>
    <row r="446" spans="1:38"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row>
    <row r="447" spans="1:38"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row>
    <row r="448" spans="1:38"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row>
    <row r="449" spans="1:38"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row>
    <row r="450" spans="1:38"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row>
    <row r="451" spans="1:38"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row>
    <row r="452" spans="1:38"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row>
    <row r="453" spans="1:38"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row>
    <row r="454" spans="1:38"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row>
    <row r="455" spans="1:38"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row>
    <row r="456" spans="1:38"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row>
    <row r="457" spans="1:38"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row>
    <row r="458" spans="1:38"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row>
    <row r="459" spans="1:38"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row>
    <row r="460" spans="1:38"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row>
    <row r="461" spans="1:38"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row>
    <row r="462" spans="1:38"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row>
    <row r="463" spans="1:38"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row>
    <row r="464" spans="1:38"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row>
    <row r="465" spans="1:38"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row>
    <row r="466" spans="1:38"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row>
    <row r="467" spans="1:38"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row>
    <row r="468" spans="1:38"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row>
    <row r="469" spans="1:38"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row>
    <row r="470" spans="1:38"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row>
    <row r="471" spans="1:38"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row>
    <row r="472" spans="1:38"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row>
    <row r="473" spans="1:38"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row>
    <row r="474" spans="1:38"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row>
    <row r="475" spans="1:38"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row>
    <row r="476" spans="1:38"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row>
    <row r="477" spans="1:38"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row>
    <row r="478" spans="1:38"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row>
    <row r="479" spans="1:38"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row>
    <row r="480" spans="1:38"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row>
    <row r="481" spans="1:38"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row>
    <row r="482" spans="1:38"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row>
    <row r="483" spans="1:38"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row>
    <row r="484" spans="1:38"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row>
    <row r="485" spans="1:38"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row>
    <row r="486" spans="1:38"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row>
    <row r="487" spans="1:38"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row>
    <row r="488" spans="1:38"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row>
    <row r="489" spans="1:38"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row>
    <row r="490" spans="1:38"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row>
    <row r="491" spans="1:38"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row>
    <row r="492" spans="1:38"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row>
    <row r="493" spans="1:38"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row>
    <row r="494" spans="1:38"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row>
    <row r="495" spans="1:38"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row>
    <row r="496" spans="1:38"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row>
    <row r="497" spans="1:38"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row>
    <row r="498" spans="1:38"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row>
    <row r="499" spans="1:38"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row>
    <row r="500" spans="1:38"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row>
    <row r="501" spans="1:38"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row>
    <row r="502" spans="1:38"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row>
    <row r="503" spans="1:38"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row>
    <row r="504" spans="1:38"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row>
    <row r="505" spans="1:38"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row>
    <row r="506" spans="1:38"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row>
    <row r="507" spans="1:38"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row>
    <row r="508" spans="1:38"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row>
    <row r="509" spans="1:38"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row>
    <row r="510" spans="1:38"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row>
    <row r="511" spans="1:38"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row>
    <row r="512" spans="1:38"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row>
    <row r="513" spans="1:38"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row>
    <row r="514" spans="1:38"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row>
    <row r="515" spans="1:38"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row>
    <row r="516" spans="1:38"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row>
    <row r="517" spans="1:38"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row>
    <row r="518" spans="1:38"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row>
    <row r="519" spans="1:38"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row>
    <row r="520" spans="1:38"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row>
    <row r="521" spans="1:38"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row>
    <row r="522" spans="1:38"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row>
    <row r="523" spans="1:38"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row>
    <row r="524" spans="1:38"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row>
    <row r="525" spans="1:38"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row>
    <row r="526" spans="1:38"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row>
    <row r="527" spans="1:38"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row>
    <row r="528" spans="1:38"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row>
    <row r="529" spans="1:38"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row>
    <row r="530" spans="1:38"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row>
    <row r="531" spans="1:38"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row>
    <row r="532" spans="1:38"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row>
    <row r="533" spans="1:38"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row>
    <row r="534" spans="1:38"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row>
    <row r="535" spans="1:38"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row>
    <row r="536" spans="1:38"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row>
    <row r="537" spans="1:38"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row>
    <row r="538" spans="1:38"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row>
    <row r="539" spans="1:38"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row>
    <row r="540" spans="1:38"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row>
    <row r="541" spans="1:38"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row>
    <row r="542" spans="1:38"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row>
    <row r="543" spans="1:38"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row>
    <row r="544" spans="1:38"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row>
    <row r="545" spans="1:38"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row>
    <row r="546" spans="1:38"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row>
    <row r="547" spans="1:38"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row>
    <row r="548" spans="1:38"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row>
    <row r="549" spans="1:38"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row>
    <row r="550" spans="1:38"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row>
    <row r="551" spans="1:38"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row>
    <row r="552" spans="1:38"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row>
    <row r="553" spans="1:38"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row>
    <row r="554" spans="1:38"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row>
    <row r="555" spans="1:38"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row>
    <row r="556" spans="1:38"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row>
    <row r="557" spans="1:38"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row>
    <row r="558" spans="1:38"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row>
    <row r="559" spans="1:38"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row>
    <row r="560" spans="1:38"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row>
    <row r="561" spans="1:38"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row>
    <row r="562" spans="1:38"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row>
    <row r="563" spans="1:38"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row>
    <row r="564" spans="1:38"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row>
    <row r="565" spans="1:38"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row>
    <row r="566" spans="1:38"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row>
    <row r="567" spans="1:38"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row>
    <row r="568" spans="1:38"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row>
    <row r="569" spans="1:38"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row>
    <row r="570" spans="1:38"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row>
    <row r="571" spans="1:38"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row>
    <row r="572" spans="1:38"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row>
    <row r="573" spans="1:38"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row>
    <row r="574" spans="1:38"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row>
    <row r="575" spans="1:38"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row>
    <row r="576" spans="1:38"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row>
    <row r="577" spans="1:38"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row>
    <row r="578" spans="1:38"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row>
    <row r="579" spans="1:38"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row>
    <row r="580" spans="1:38"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row>
    <row r="581" spans="1:38"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row>
    <row r="582" spans="1:38"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row>
    <row r="583" spans="1:38"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row>
    <row r="584" spans="1:38"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row>
    <row r="585" spans="1:38"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row>
    <row r="586" spans="1:38"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row>
    <row r="587" spans="1:38"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row>
    <row r="588" spans="1:38"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row>
    <row r="589" spans="1:38"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row>
    <row r="590" spans="1:38"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row>
    <row r="591" spans="1:38"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row>
    <row r="592" spans="1:38"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row>
    <row r="593" spans="1:38"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row>
    <row r="594" spans="1:38"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row>
    <row r="595" spans="1:38"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row>
    <row r="596" spans="1:38"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row>
    <row r="597" spans="1:38"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row>
    <row r="598" spans="1:38"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row>
    <row r="599" spans="1:38"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row>
    <row r="600" spans="1:38"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row>
    <row r="601" spans="1:38"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row>
    <row r="602" spans="1:38"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row>
    <row r="603" spans="1:38"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row>
    <row r="604" spans="1:38"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row>
    <row r="605" spans="1:38"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row>
    <row r="606" spans="1:38"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row>
    <row r="607" spans="1:38"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row>
    <row r="608" spans="1:38"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row>
    <row r="609" spans="1:38"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row>
    <row r="610" spans="1:38"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row>
    <row r="611" spans="1:38"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row>
    <row r="612" spans="1:38"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row>
    <row r="613" spans="1:38"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row>
    <row r="614" spans="1:38"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row>
    <row r="615" spans="1:38"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row>
    <row r="616" spans="1:38"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row>
    <row r="617" spans="1:38"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row>
    <row r="618" spans="1:38"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row>
    <row r="619" spans="1:38"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row>
    <row r="620" spans="1:38"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row>
    <row r="621" spans="1:38"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row>
    <row r="622" spans="1:38"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row>
    <row r="623" spans="1:38"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row>
    <row r="624" spans="1:38"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row>
    <row r="625" spans="1:38"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row>
    <row r="626" spans="1:38"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row>
    <row r="627" spans="1:38"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row>
    <row r="628" spans="1:38"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row>
    <row r="629" spans="1:38"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row>
    <row r="630" spans="1:38"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row>
    <row r="631" spans="1:38"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row>
    <row r="632" spans="1:38"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row>
    <row r="633" spans="1:38"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row>
    <row r="634" spans="1:38"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row>
    <row r="635" spans="1:38"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row>
    <row r="636" spans="1:38"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row>
    <row r="637" spans="1:38"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row>
    <row r="638" spans="1:38"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row>
    <row r="639" spans="1:38"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row>
    <row r="640" spans="1:38"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row>
    <row r="641" spans="1:38"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row>
    <row r="642" spans="1:38"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row>
    <row r="643" spans="1:38"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row>
    <row r="644" spans="1:38"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row>
    <row r="645" spans="1:38"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row>
    <row r="646" spans="1:38"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row>
    <row r="647" spans="1:38"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row>
    <row r="648" spans="1:38"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row>
    <row r="649" spans="1:38"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row>
    <row r="650" spans="1:38"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row>
    <row r="651" spans="1:38"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row>
    <row r="652" spans="1:38"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row>
    <row r="653" spans="1:38"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row>
    <row r="654" spans="1:38"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row>
    <row r="655" spans="1:38"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row>
    <row r="656" spans="1:38"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row>
    <row r="657" spans="1:38"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row>
    <row r="658" spans="1:38"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row>
    <row r="659" spans="1:38"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row>
    <row r="660" spans="1:38"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row>
    <row r="661" spans="1:38"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row>
    <row r="662" spans="1:38"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row>
    <row r="663" spans="1:38"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row>
    <row r="664" spans="1:38"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row>
    <row r="665" spans="1:38"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row>
    <row r="666" spans="1:38"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row>
    <row r="667" spans="1:38"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row>
    <row r="668" spans="1:38"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row>
    <row r="669" spans="1:38"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row>
    <row r="670" spans="1:38"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row>
    <row r="671" spans="1:38"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row>
    <row r="672" spans="1:38"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row>
    <row r="673" spans="1:38"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row>
    <row r="674" spans="1:38"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row>
    <row r="675" spans="1:38"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row>
    <row r="676" spans="1:38"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row>
    <row r="677" spans="1:38"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row>
    <row r="678" spans="1:38"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row>
    <row r="679" spans="1:38"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row>
    <row r="680" spans="1:38"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row>
    <row r="681" spans="1:38"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row>
    <row r="682" spans="1:38"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row>
    <row r="683" spans="1:38"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row>
    <row r="684" spans="1:38"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row>
    <row r="685" spans="1:38"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row>
    <row r="686" spans="1:38"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row>
    <row r="687" spans="1:38"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row>
    <row r="688" spans="1:38"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row>
    <row r="689" spans="1:38"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row>
    <row r="690" spans="1:38"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row>
    <row r="691" spans="1:38"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row>
    <row r="692" spans="1:38"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row>
    <row r="693" spans="1:38"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row>
    <row r="694" spans="1:38"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row>
    <row r="695" spans="1:38"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row>
    <row r="696" spans="1:38"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row>
    <row r="697" spans="1:38"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row>
    <row r="698" spans="1:38"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row>
    <row r="699" spans="1:38"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row>
    <row r="700" spans="1:38"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row>
    <row r="701" spans="1:38"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row>
    <row r="702" spans="1:38"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row>
    <row r="703" spans="1:38"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row>
    <row r="704" spans="1:38"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row>
    <row r="705" spans="1:38"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row>
    <row r="706" spans="1:38"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row>
    <row r="707" spans="1:38"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row>
    <row r="708" spans="1:38"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row>
    <row r="709" spans="1:38"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row>
    <row r="710" spans="1:38"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row>
    <row r="711" spans="1:38"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row>
    <row r="712" spans="1:38"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row>
    <row r="713" spans="1:38"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row>
    <row r="714" spans="1:38"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row>
    <row r="715" spans="1:38"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row>
    <row r="716" spans="1:38"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row>
    <row r="717" spans="1:38"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row>
    <row r="718" spans="1:38"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row>
    <row r="719" spans="1:38"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row>
    <row r="720" spans="1:38"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row>
    <row r="721" spans="1:38"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row>
    <row r="722" spans="1:38"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row>
    <row r="723" spans="1:38"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row>
    <row r="724" spans="1:38"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row>
    <row r="725" spans="1:38"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row>
    <row r="726" spans="1:38"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row>
    <row r="727" spans="1:38"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row>
    <row r="728" spans="1:38"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row>
    <row r="729" spans="1:38"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row>
    <row r="730" spans="1:38"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row>
    <row r="731" spans="1:38"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row>
    <row r="732" spans="1:38"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row>
    <row r="733" spans="1:38"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row>
    <row r="734" spans="1:38"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row>
    <row r="735" spans="1:38"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row>
    <row r="736" spans="1:38"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row>
    <row r="737" spans="1:38"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row>
    <row r="738" spans="1:38"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row>
    <row r="739" spans="1:38"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row>
    <row r="740" spans="1:38"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row>
    <row r="741" spans="1:38"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row>
    <row r="742" spans="1:38"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row>
    <row r="743" spans="1:38"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row>
    <row r="744" spans="1:38"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row>
    <row r="745" spans="1:38"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row>
    <row r="746" spans="1:38"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row>
    <row r="747" spans="1:38"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row>
    <row r="748" spans="1:38"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row>
    <row r="749" spans="1:38"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row>
    <row r="750" spans="1:38"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row>
    <row r="751" spans="1:38"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row>
    <row r="752" spans="1:38"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row>
    <row r="753" spans="1:38"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row>
    <row r="754" spans="1:38"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row>
    <row r="755" spans="1:38"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row>
    <row r="756" spans="1:38"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row>
    <row r="757" spans="1:38"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row>
    <row r="758" spans="1:38"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row>
    <row r="759" spans="1:38"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row>
    <row r="760" spans="1:38"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row>
    <row r="761" spans="1:38"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row>
    <row r="762" spans="1:38"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row>
    <row r="763" spans="1:38"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row>
    <row r="764" spans="1:38"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row>
    <row r="765" spans="1:38"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row>
    <row r="766" spans="1:38"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row>
    <row r="767" spans="1:38"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row>
    <row r="768" spans="1:38"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row>
    <row r="769" spans="1:38"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row>
    <row r="770" spans="1:38"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row>
    <row r="771" spans="1:38"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row>
    <row r="772" spans="1:38"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row>
    <row r="773" spans="1:38"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row>
    <row r="774" spans="1:38"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row>
    <row r="775" spans="1:38"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row>
    <row r="776" spans="1:38"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row>
    <row r="777" spans="1:38"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row>
    <row r="778" spans="1:38"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row>
    <row r="779" spans="1:38"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row>
    <row r="780" spans="1:38"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row>
    <row r="781" spans="1:38"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row>
    <row r="782" spans="1:38"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row>
    <row r="783" spans="1:38"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row>
    <row r="784" spans="1:38"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row>
    <row r="785" spans="1:38"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row>
    <row r="786" spans="1:38"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row>
    <row r="787" spans="1:38"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row>
    <row r="788" spans="1:38"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row>
    <row r="789" spans="1:38"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row>
    <row r="790" spans="1:38"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row>
    <row r="791" spans="1:38"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row>
    <row r="792" spans="1:38"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row>
    <row r="793" spans="1:38"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row>
    <row r="794" spans="1:38"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row>
    <row r="795" spans="1:38"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row>
    <row r="796" spans="1:38"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row>
    <row r="797" spans="1:38"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row>
    <row r="798" spans="1:38"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row>
    <row r="799" spans="1:38"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row>
    <row r="800" spans="1:38"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row>
    <row r="801" spans="1:38"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row>
    <row r="802" spans="1:38"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row>
    <row r="803" spans="1:38"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row>
    <row r="804" spans="1:38"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row>
    <row r="805" spans="1:38"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row>
    <row r="806" spans="1:38"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row>
    <row r="807" spans="1:38"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row>
    <row r="808" spans="1:38"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row>
    <row r="809" spans="1:38"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row>
    <row r="810" spans="1:38"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row>
    <row r="811" spans="1:38"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row>
    <row r="812" spans="1:38"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row>
    <row r="813" spans="1:38"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row>
    <row r="814" spans="1:38"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row>
    <row r="815" spans="1:38"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row>
    <row r="816" spans="1:38"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row>
    <row r="817" spans="1:38"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row>
    <row r="818" spans="1:38"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row>
    <row r="819" spans="1:38"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row>
    <row r="820" spans="1:38"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row>
    <row r="821" spans="1:38"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row>
    <row r="822" spans="1:38"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row>
    <row r="823" spans="1:38"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row>
    <row r="824" spans="1:38"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row>
    <row r="825" spans="1:38"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row>
    <row r="826" spans="1:38"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row>
    <row r="827" spans="1:38"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row>
    <row r="828" spans="1:38"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row>
    <row r="829" spans="1:38"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row>
    <row r="830" spans="1:38"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row>
    <row r="831" spans="1:38"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row>
    <row r="832" spans="1:38"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row>
    <row r="833" spans="1:38"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row>
    <row r="834" spans="1:38"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row>
    <row r="835" spans="1:38"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row>
    <row r="836" spans="1:38"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row>
    <row r="837" spans="1:38"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row>
    <row r="838" spans="1:38"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row>
    <row r="839" spans="1:38"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row>
    <row r="840" spans="1:38"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row>
    <row r="841" spans="1:38"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row>
    <row r="842" spans="1:38"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row>
    <row r="843" spans="1:38"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row>
    <row r="844" spans="1:38"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row>
    <row r="845" spans="1:38"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row>
    <row r="846" spans="1:38"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row>
    <row r="847" spans="1:38"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row>
    <row r="848" spans="1:38"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row>
    <row r="849" spans="1:38"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row>
    <row r="850" spans="1:38"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row>
    <row r="851" spans="1:38"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row>
    <row r="852" spans="1:38"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row>
    <row r="853" spans="1:38"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row>
    <row r="854" spans="1:38"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row>
    <row r="855" spans="1:38"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row>
    <row r="856" spans="1:38"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row>
    <row r="857" spans="1:38"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row>
    <row r="858" spans="1:38"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row>
    <row r="859" spans="1:38"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row>
    <row r="860" spans="1:38"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row>
    <row r="861" spans="1:38"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row>
    <row r="862" spans="1:38"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row>
    <row r="863" spans="1:38"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row>
    <row r="864" spans="1:38"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row>
    <row r="865" spans="1:38"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row>
    <row r="866" spans="1:38"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row>
    <row r="867" spans="1:38"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row>
    <row r="868" spans="1:38"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row>
    <row r="869" spans="1:38"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row>
    <row r="870" spans="1:38"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row>
    <row r="871" spans="1:38"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row>
    <row r="872" spans="1:38"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row>
    <row r="873" spans="1:38"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row>
    <row r="874" spans="1:38"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row>
    <row r="875" spans="1:38"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row>
    <row r="876" spans="1:38"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row>
    <row r="877" spans="1:38"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row>
    <row r="878" spans="1:38"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row>
    <row r="879" spans="1:38"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row>
    <row r="880" spans="1:38"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row>
    <row r="881" spans="1:38"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row>
    <row r="882" spans="1:38"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row>
    <row r="883" spans="1:38"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row>
    <row r="884" spans="1:38"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row>
    <row r="885" spans="1:38"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row>
    <row r="886" spans="1:38"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row>
    <row r="887" spans="1:38"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row>
    <row r="888" spans="1:38"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row>
    <row r="889" spans="1:38"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row>
    <row r="890" spans="1:38"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row>
    <row r="891" spans="1:38"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row>
    <row r="892" spans="1:38"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row>
    <row r="893" spans="1:38"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row>
    <row r="894" spans="1:38"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row>
    <row r="895" spans="1:38"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row>
    <row r="896" spans="1:38"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row>
    <row r="897" spans="1:38"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row>
    <row r="898" spans="1:38"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row>
    <row r="899" spans="1:38"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row>
    <row r="900" spans="1:38"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row>
    <row r="901" spans="1:38"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row>
    <row r="902" spans="1:38"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row>
    <row r="903" spans="1:38"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row>
    <row r="904" spans="1:38"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row>
    <row r="905" spans="1:38"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row>
    <row r="906" spans="1:38"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row>
    <row r="907" spans="1:38"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row>
    <row r="908" spans="1:38"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row>
    <row r="909" spans="1:38"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row>
    <row r="910" spans="1:38"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row>
    <row r="911" spans="1:38"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row>
    <row r="912" spans="1:38"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row>
    <row r="913" spans="1:38"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row>
    <row r="914" spans="1:38"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row>
    <row r="915" spans="1:38"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row>
    <row r="916" spans="1:38"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row>
    <row r="917" spans="1:38"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row>
    <row r="918" spans="1:38"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row>
    <row r="919" spans="1:38"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row>
    <row r="920" spans="1:38"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row>
    <row r="921" spans="1:38"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row>
    <row r="922" spans="1:38"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row>
    <row r="923" spans="1:38"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row>
    <row r="924" spans="1:38"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row>
    <row r="925" spans="1:38"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row>
    <row r="926" spans="1:38"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row>
    <row r="927" spans="1:38"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row>
    <row r="928" spans="1:38"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row>
    <row r="929" spans="1:38"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row>
    <row r="930" spans="1:38"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row>
    <row r="931" spans="1:38"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row>
    <row r="932" spans="1:38"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row>
    <row r="933" spans="1:38"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row>
    <row r="934" spans="1:38"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row>
    <row r="935" spans="1:38"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row>
    <row r="936" spans="1:38"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row>
    <row r="937" spans="1:38"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row>
    <row r="938" spans="1:38"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row>
    <row r="939" spans="1:38"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row>
    <row r="940" spans="1:38"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row>
    <row r="941" spans="1:38"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row>
    <row r="942" spans="1:38"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row>
    <row r="943" spans="1:38"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row>
    <row r="944" spans="1:38"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row>
    <row r="945" spans="1:38"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row>
    <row r="946" spans="1:38"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row>
    <row r="947" spans="1:38"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row>
    <row r="948" spans="1:38"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row>
    <row r="949" spans="1:38"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row>
    <row r="950" spans="1:38"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row>
    <row r="951" spans="1:38"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row>
    <row r="952" spans="1:38"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row>
    <row r="953" spans="1:38"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row>
    <row r="954" spans="1:38"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row>
    <row r="955" spans="1:38"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row>
    <row r="956" spans="1:38"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row>
    <row r="957" spans="1:38"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row>
    <row r="958" spans="1:38"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row>
    <row r="959" spans="1:38"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row>
    <row r="960" spans="1:38"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row>
    <row r="961" spans="1:38"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row>
    <row r="962" spans="1:38"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row>
    <row r="963" spans="1:38"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row>
    <row r="964" spans="1:38"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row>
    <row r="965" spans="1:38"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row>
    <row r="966" spans="1:38"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row>
    <row r="967" spans="1:38"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row>
    <row r="968" spans="1:38"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row>
    <row r="969" spans="1:38"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row>
    <row r="970" spans="1:38"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row>
    <row r="971" spans="1:38"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row>
    <row r="972" spans="1:38"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row>
    <row r="973" spans="1:38"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row>
    <row r="974" spans="1:38"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row>
    <row r="975" spans="1:38"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row>
    <row r="976" spans="1:38"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row>
    <row r="977" spans="1:38"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row>
    <row r="978" spans="1:38"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row>
    <row r="979" spans="1:38"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row>
    <row r="980" spans="1:38"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row>
    <row r="981" spans="1:38"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row>
    <row r="982" spans="1:38"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row>
    <row r="983" spans="1:38"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row>
    <row r="984" spans="1:38"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row>
    <row r="985" spans="1:38"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row>
    <row r="986" spans="1:38" ht="13.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row>
    <row r="987" spans="1:38" ht="13.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row>
    <row r="988" spans="1:38" ht="13.2"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row>
    <row r="989" spans="1:38" ht="13.2"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row>
    <row r="990" spans="1:38" ht="13.2"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row>
    <row r="991" spans="1:38" ht="13.2"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row>
  </sheetData>
  <mergeCells count="7">
    <mergeCell ref="B22:C22"/>
    <mergeCell ref="B23:C23"/>
    <mergeCell ref="D6:O6"/>
    <mergeCell ref="P6:AA6"/>
    <mergeCell ref="B8:C8"/>
    <mergeCell ref="B12:C12"/>
    <mergeCell ref="B16:C1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Y985"/>
  <sheetViews>
    <sheetView showGridLines="0" workbookViewId="0">
      <selection activeCell="C16" sqref="C16"/>
    </sheetView>
  </sheetViews>
  <sheetFormatPr defaultColWidth="14.44140625" defaultRowHeight="15.75" customHeight="1" x14ac:dyDescent="0.25"/>
  <cols>
    <col min="2" max="2" width="41.44140625" customWidth="1"/>
    <col min="3" max="14" width="10.6640625" customWidth="1"/>
  </cols>
  <sheetData>
    <row r="1" spans="1:25" ht="15.75" customHeight="1" x14ac:dyDescent="0.25">
      <c r="A1" s="1"/>
      <c r="B1" s="1"/>
      <c r="C1" s="1"/>
      <c r="D1" s="1"/>
      <c r="E1" s="1"/>
      <c r="F1" s="1"/>
      <c r="G1" s="1"/>
      <c r="H1" s="1"/>
      <c r="I1" s="1"/>
      <c r="J1" s="1"/>
      <c r="K1" s="1"/>
      <c r="L1" s="1"/>
      <c r="M1" s="1"/>
      <c r="N1" s="1"/>
      <c r="O1" s="1"/>
      <c r="P1" s="1"/>
      <c r="Q1" s="1"/>
      <c r="R1" s="1"/>
      <c r="S1" s="1"/>
      <c r="T1" s="1"/>
      <c r="U1" s="1"/>
      <c r="V1" s="1"/>
      <c r="W1" s="1"/>
      <c r="X1" s="1"/>
      <c r="Y1" s="1"/>
    </row>
    <row r="2" spans="1:25" ht="16.2" thickBot="1" x14ac:dyDescent="0.35">
      <c r="A2" s="1"/>
      <c r="B2" s="2" t="s">
        <v>45</v>
      </c>
      <c r="C2" s="1"/>
      <c r="D2" s="1"/>
      <c r="E2" s="1"/>
      <c r="F2" s="1"/>
      <c r="G2" s="1"/>
      <c r="H2" s="1"/>
      <c r="I2" s="1"/>
      <c r="J2" s="1"/>
      <c r="K2" s="1"/>
      <c r="L2" s="1"/>
      <c r="M2" s="1"/>
      <c r="N2" s="1"/>
      <c r="O2" s="1"/>
      <c r="P2" s="1"/>
      <c r="Q2" s="1"/>
      <c r="R2" s="1"/>
      <c r="S2" s="1"/>
      <c r="T2" s="1"/>
      <c r="U2" s="1"/>
      <c r="V2" s="1"/>
      <c r="W2" s="1"/>
      <c r="X2" s="1"/>
      <c r="Y2" s="1"/>
    </row>
    <row r="3" spans="1:25" ht="15.75" customHeight="1" thickTop="1" thickBot="1" x14ac:dyDescent="0.3">
      <c r="A3" s="1"/>
      <c r="B3" s="237" t="s">
        <v>46</v>
      </c>
      <c r="C3" s="238">
        <v>2000</v>
      </c>
      <c r="D3" s="239">
        <v>2</v>
      </c>
      <c r="E3" s="1"/>
      <c r="F3" s="1"/>
      <c r="G3" s="1"/>
      <c r="H3" s="1"/>
      <c r="I3" s="1"/>
      <c r="J3" s="1"/>
      <c r="K3" s="1"/>
      <c r="L3" s="1"/>
      <c r="M3" s="1"/>
      <c r="N3" s="1"/>
      <c r="O3" s="1"/>
      <c r="P3" s="1"/>
      <c r="Q3" s="1"/>
      <c r="R3" s="1"/>
      <c r="S3" s="1"/>
      <c r="T3" s="1"/>
      <c r="U3" s="1"/>
      <c r="V3" s="1"/>
      <c r="W3" s="1"/>
      <c r="X3" s="1"/>
      <c r="Y3" s="1"/>
    </row>
    <row r="4" spans="1:25" ht="15.75" customHeight="1" thickTop="1" thickBot="1" x14ac:dyDescent="0.3">
      <c r="A4" s="1"/>
      <c r="B4" s="6"/>
      <c r="C4" s="1"/>
      <c r="D4" s="5"/>
      <c r="E4" s="5"/>
      <c r="F4" s="5"/>
      <c r="G4" s="5"/>
      <c r="H4" s="5"/>
      <c r="I4" s="5"/>
      <c r="J4" s="5"/>
      <c r="K4" s="5"/>
      <c r="L4" s="5"/>
      <c r="M4" s="5"/>
      <c r="N4" s="5"/>
      <c r="O4" s="1"/>
      <c r="P4" s="1"/>
      <c r="Q4" s="1"/>
      <c r="R4" s="1"/>
      <c r="S4" s="1"/>
      <c r="T4" s="1"/>
      <c r="U4" s="1"/>
      <c r="V4" s="1"/>
      <c r="W4" s="1"/>
      <c r="X4" s="1"/>
      <c r="Y4" s="1"/>
    </row>
    <row r="5" spans="1:25" ht="15.75" customHeight="1" x14ac:dyDescent="0.25">
      <c r="A5" s="1"/>
      <c r="B5" s="27" t="s">
        <v>2</v>
      </c>
      <c r="C5" s="316">
        <v>2022</v>
      </c>
      <c r="D5" s="317"/>
      <c r="E5" s="317"/>
      <c r="F5" s="317"/>
      <c r="G5" s="317"/>
      <c r="H5" s="317"/>
      <c r="I5" s="317"/>
      <c r="J5" s="317"/>
      <c r="K5" s="317"/>
      <c r="L5" s="317"/>
      <c r="M5" s="317"/>
      <c r="N5" s="318"/>
      <c r="O5" s="1"/>
      <c r="P5" s="1"/>
      <c r="Q5" s="1"/>
      <c r="R5" s="1"/>
      <c r="S5" s="1"/>
      <c r="T5" s="1"/>
      <c r="U5" s="1"/>
      <c r="V5" s="1"/>
      <c r="W5" s="1"/>
      <c r="X5" s="1"/>
      <c r="Y5" s="1"/>
    </row>
    <row r="6" spans="1:25" ht="15.75" customHeight="1" x14ac:dyDescent="0.25">
      <c r="A6" s="1"/>
      <c r="B6" s="28" t="s">
        <v>3</v>
      </c>
      <c r="C6" s="30" t="s">
        <v>4</v>
      </c>
      <c r="D6" s="8" t="s">
        <v>5</v>
      </c>
      <c r="E6" s="8" t="s">
        <v>6</v>
      </c>
      <c r="F6" s="8" t="s">
        <v>7</v>
      </c>
      <c r="G6" s="8" t="s">
        <v>8</v>
      </c>
      <c r="H6" s="8" t="s">
        <v>9</v>
      </c>
      <c r="I6" s="8" t="s">
        <v>10</v>
      </c>
      <c r="J6" s="8" t="s">
        <v>11</v>
      </c>
      <c r="K6" s="8" t="s">
        <v>12</v>
      </c>
      <c r="L6" s="8" t="s">
        <v>13</v>
      </c>
      <c r="M6" s="8" t="s">
        <v>14</v>
      </c>
      <c r="N6" s="9" t="s">
        <v>15</v>
      </c>
      <c r="O6" s="1"/>
      <c r="P6" s="1"/>
      <c r="Q6" s="1"/>
      <c r="R6" s="1"/>
      <c r="S6" s="1"/>
      <c r="T6" s="1"/>
      <c r="U6" s="1"/>
      <c r="V6" s="1"/>
      <c r="W6" s="1"/>
      <c r="X6" s="1"/>
      <c r="Y6" s="1"/>
    </row>
    <row r="7" spans="1:25" ht="15.75" customHeight="1" x14ac:dyDescent="0.25">
      <c r="A7" s="1"/>
      <c r="B7" s="53" t="s">
        <v>47</v>
      </c>
      <c r="C7" s="54">
        <v>3633</v>
      </c>
      <c r="D7" s="55">
        <v>3855</v>
      </c>
      <c r="E7" s="55">
        <v>3994</v>
      </c>
      <c r="F7" s="55">
        <v>4062</v>
      </c>
      <c r="G7" s="55">
        <v>4138</v>
      </c>
      <c r="H7" s="55">
        <v>4182</v>
      </c>
      <c r="I7" s="55">
        <v>4277</v>
      </c>
      <c r="J7" s="55">
        <v>4090</v>
      </c>
      <c r="K7" s="55">
        <v>4160</v>
      </c>
      <c r="L7" s="55">
        <v>4234</v>
      </c>
      <c r="M7" s="55">
        <v>4168</v>
      </c>
      <c r="N7" s="56">
        <v>3991</v>
      </c>
      <c r="O7" s="1"/>
      <c r="P7" s="1"/>
      <c r="Q7" s="1"/>
      <c r="R7" s="1"/>
      <c r="S7" s="1"/>
      <c r="T7" s="1"/>
      <c r="U7" s="1"/>
      <c r="V7" s="1"/>
      <c r="W7" s="1"/>
      <c r="X7" s="1"/>
      <c r="Y7" s="1"/>
    </row>
    <row r="8" spans="1:25" ht="15.75" customHeight="1" x14ac:dyDescent="0.25">
      <c r="A8" s="1"/>
      <c r="B8" s="53" t="s">
        <v>48</v>
      </c>
      <c r="C8" s="54">
        <v>412</v>
      </c>
      <c r="D8" s="55">
        <v>545</v>
      </c>
      <c r="E8" s="55">
        <v>560</v>
      </c>
      <c r="F8" s="55">
        <v>524</v>
      </c>
      <c r="G8" s="55">
        <v>556</v>
      </c>
      <c r="H8" s="55">
        <v>638</v>
      </c>
      <c r="I8" s="55">
        <v>441</v>
      </c>
      <c r="J8" s="55">
        <v>559</v>
      </c>
      <c r="K8" s="55">
        <v>678</v>
      </c>
      <c r="L8" s="55">
        <v>579</v>
      </c>
      <c r="M8" s="55">
        <v>578</v>
      </c>
      <c r="N8" s="56">
        <v>894</v>
      </c>
      <c r="O8" s="1"/>
      <c r="P8" s="1"/>
      <c r="Q8" s="1"/>
      <c r="R8" s="1"/>
      <c r="S8" s="1"/>
      <c r="T8" s="1"/>
      <c r="U8" s="1"/>
      <c r="V8" s="1"/>
      <c r="W8" s="1"/>
      <c r="X8" s="1"/>
      <c r="Y8" s="1"/>
    </row>
    <row r="9" spans="1:25" ht="15.75" customHeight="1" x14ac:dyDescent="0.25">
      <c r="A9" s="1"/>
      <c r="B9" s="73" t="s">
        <v>49</v>
      </c>
      <c r="C9" s="150">
        <v>153.6257951</v>
      </c>
      <c r="D9" s="151">
        <v>367.41274079999999</v>
      </c>
      <c r="E9" s="151">
        <v>452.28293530000002</v>
      </c>
      <c r="F9" s="151">
        <v>407.1620724</v>
      </c>
      <c r="G9" s="151">
        <v>470.54614170000002</v>
      </c>
      <c r="H9" s="151">
        <v>501.70102320000001</v>
      </c>
      <c r="I9" s="151">
        <v>584.42260520000002</v>
      </c>
      <c r="J9" s="151">
        <v>447.98571020000003</v>
      </c>
      <c r="K9" s="151">
        <v>562.93647999999996</v>
      </c>
      <c r="L9" s="151">
        <v>602.68581159999997</v>
      </c>
      <c r="M9" s="151">
        <v>712.26505010000005</v>
      </c>
      <c r="N9" s="152">
        <v>793.91232579999996</v>
      </c>
      <c r="O9" s="1"/>
      <c r="P9" s="1"/>
      <c r="Q9" s="1"/>
      <c r="R9" s="1"/>
      <c r="S9" s="1"/>
      <c r="T9" s="1"/>
      <c r="U9" s="1"/>
      <c r="V9" s="1"/>
      <c r="W9" s="1"/>
      <c r="X9" s="1"/>
      <c r="Y9" s="1"/>
    </row>
    <row r="10" spans="1:25" ht="15.75" customHeight="1" x14ac:dyDescent="0.25">
      <c r="A10" s="1"/>
      <c r="B10" s="53" t="s">
        <v>50</v>
      </c>
      <c r="C10" s="57">
        <v>36.33</v>
      </c>
      <c r="D10" s="58">
        <v>38.552347849999997</v>
      </c>
      <c r="E10" s="58">
        <v>39.939665830000003</v>
      </c>
      <c r="F10" s="58">
        <v>40.619619149999998</v>
      </c>
      <c r="G10" s="58">
        <v>41.383780010000002</v>
      </c>
      <c r="H10" s="58">
        <v>41.82236288</v>
      </c>
      <c r="I10" s="58">
        <v>42.768811110000001</v>
      </c>
      <c r="J10" s="58">
        <v>40.901981669999998</v>
      </c>
      <c r="K10" s="58">
        <v>41.601578240000002</v>
      </c>
      <c r="L10" s="58">
        <v>42.339938019999998</v>
      </c>
      <c r="M10" s="58">
        <v>41.67683658</v>
      </c>
      <c r="N10" s="59">
        <v>39.91349546</v>
      </c>
      <c r="O10" s="1"/>
      <c r="P10" s="1"/>
      <c r="Q10" s="1"/>
      <c r="R10" s="1"/>
      <c r="S10" s="1"/>
      <c r="T10" s="1"/>
      <c r="U10" s="1"/>
      <c r="V10" s="1"/>
      <c r="W10" s="1"/>
      <c r="X10" s="1"/>
      <c r="Y10" s="1"/>
    </row>
    <row r="11" spans="1:25" ht="15.75" customHeight="1" x14ac:dyDescent="0.25">
      <c r="A11" s="1"/>
      <c r="B11" s="60" t="s">
        <v>51</v>
      </c>
      <c r="C11" s="61">
        <v>3855</v>
      </c>
      <c r="D11" s="62">
        <v>3994</v>
      </c>
      <c r="E11" s="62">
        <v>4062</v>
      </c>
      <c r="F11" s="62">
        <v>4138</v>
      </c>
      <c r="G11" s="62">
        <v>4182</v>
      </c>
      <c r="H11" s="62">
        <v>4277</v>
      </c>
      <c r="I11" s="62">
        <v>4090</v>
      </c>
      <c r="J11" s="62">
        <v>4160</v>
      </c>
      <c r="K11" s="62">
        <v>4234</v>
      </c>
      <c r="L11" s="62">
        <v>4168</v>
      </c>
      <c r="M11" s="62">
        <v>3991</v>
      </c>
      <c r="N11" s="63">
        <v>4051</v>
      </c>
      <c r="O11" s="1"/>
      <c r="P11" s="1"/>
      <c r="Q11" s="1"/>
      <c r="R11" s="1"/>
      <c r="S11" s="1"/>
      <c r="T11" s="1"/>
      <c r="U11" s="1"/>
      <c r="V11" s="1"/>
      <c r="W11" s="1"/>
      <c r="X11" s="1"/>
      <c r="Y11" s="1"/>
    </row>
    <row r="12" spans="1:25" ht="15.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row>
    <row r="13" spans="1:25" ht="15.75" customHeight="1" x14ac:dyDescent="0.25">
      <c r="A13" s="1"/>
      <c r="B13" s="71" t="s">
        <v>66</v>
      </c>
      <c r="C13" s="70">
        <f>C7+C8-C9-C10</f>
        <v>3855.0442049000003</v>
      </c>
      <c r="D13" s="70">
        <f t="shared" ref="D13:N13" si="0">D7+D8-D9-D10</f>
        <v>3994.0349113500001</v>
      </c>
      <c r="E13" s="70">
        <f t="shared" si="0"/>
        <v>4061.7773988700001</v>
      </c>
      <c r="F13" s="70">
        <f t="shared" si="0"/>
        <v>4138.2183084499993</v>
      </c>
      <c r="G13" s="70">
        <f t="shared" si="0"/>
        <v>4182.0700782900003</v>
      </c>
      <c r="H13" s="70">
        <f t="shared" si="0"/>
        <v>4276.4766139200001</v>
      </c>
      <c r="I13" s="70">
        <f t="shared" si="0"/>
        <v>4090.8085836899995</v>
      </c>
      <c r="J13" s="70">
        <f t="shared" si="0"/>
        <v>4160.1123081300002</v>
      </c>
      <c r="K13" s="70">
        <f t="shared" si="0"/>
        <v>4233.4619417599997</v>
      </c>
      <c r="L13" s="70">
        <f t="shared" si="0"/>
        <v>4167.9742503799998</v>
      </c>
      <c r="M13" s="70">
        <f t="shared" si="0"/>
        <v>3992.0581133200003</v>
      </c>
      <c r="N13" s="70">
        <f t="shared" si="0"/>
        <v>4051.1741787400001</v>
      </c>
      <c r="O13" s="1"/>
      <c r="P13" s="1"/>
      <c r="Q13" s="1"/>
      <c r="R13" s="1"/>
      <c r="S13" s="1"/>
      <c r="T13" s="1"/>
      <c r="U13" s="1"/>
      <c r="V13" s="1"/>
      <c r="W13" s="1"/>
      <c r="X13" s="1"/>
      <c r="Y13" s="1"/>
    </row>
    <row r="14" spans="1:25" ht="15.75" customHeight="1" x14ac:dyDescent="0.25">
      <c r="A14" s="1"/>
      <c r="B14" s="92" t="s">
        <v>17</v>
      </c>
      <c r="C14" s="70">
        <f>C11*$C$3/1000</f>
        <v>7710</v>
      </c>
      <c r="D14" s="70">
        <f t="shared" ref="D14:N14" si="1">D11*$C$3/1000</f>
        <v>7988</v>
      </c>
      <c r="E14" s="70">
        <f t="shared" si="1"/>
        <v>8124</v>
      </c>
      <c r="F14" s="70">
        <f t="shared" si="1"/>
        <v>8276</v>
      </c>
      <c r="G14" s="70">
        <f t="shared" si="1"/>
        <v>8364</v>
      </c>
      <c r="H14" s="70">
        <f t="shared" si="1"/>
        <v>8554</v>
      </c>
      <c r="I14" s="70">
        <f t="shared" si="1"/>
        <v>8180</v>
      </c>
      <c r="J14" s="70">
        <f t="shared" si="1"/>
        <v>8320</v>
      </c>
      <c r="K14" s="70">
        <f t="shared" si="1"/>
        <v>8468</v>
      </c>
      <c r="L14" s="70">
        <f t="shared" si="1"/>
        <v>8336</v>
      </c>
      <c r="M14" s="70">
        <f t="shared" si="1"/>
        <v>7982</v>
      </c>
      <c r="N14" s="70">
        <f t="shared" si="1"/>
        <v>8102</v>
      </c>
      <c r="O14" s="1"/>
      <c r="P14" s="1"/>
      <c r="Q14" s="1"/>
      <c r="R14" s="1"/>
      <c r="S14" s="1"/>
      <c r="T14" s="1"/>
      <c r="U14" s="1"/>
      <c r="V14" s="1"/>
      <c r="W14" s="1"/>
      <c r="X14" s="1"/>
      <c r="Y14" s="1"/>
    </row>
    <row r="15" spans="1:25" ht="15.75" customHeight="1" x14ac:dyDescent="0.25">
      <c r="A15" s="1"/>
      <c r="O15" s="1"/>
      <c r="P15" s="1"/>
      <c r="Q15" s="1"/>
      <c r="R15" s="1"/>
      <c r="S15" s="1"/>
      <c r="T15" s="1"/>
      <c r="U15" s="1"/>
      <c r="V15" s="1"/>
      <c r="W15" s="1"/>
      <c r="X15" s="1"/>
      <c r="Y15" s="1"/>
    </row>
    <row r="16" spans="1:25" ht="15.75" customHeight="1" x14ac:dyDescent="0.25">
      <c r="A16" s="236">
        <v>0.1</v>
      </c>
      <c r="B16" s="235" t="s">
        <v>107</v>
      </c>
      <c r="C16" s="179">
        <f t="shared" ref="C16:N16" si="2">(C9*$D$3)-(C9*$D$3*$A$16)</f>
        <v>276.52643118000003</v>
      </c>
      <c r="D16" s="179">
        <f t="shared" si="2"/>
        <v>661.34293344000002</v>
      </c>
      <c r="E16" s="179">
        <f t="shared" si="2"/>
        <v>814.10928353999998</v>
      </c>
      <c r="F16" s="179">
        <f t="shared" si="2"/>
        <v>732.89173031999997</v>
      </c>
      <c r="G16" s="179">
        <f t="shared" si="2"/>
        <v>846.98305505999997</v>
      </c>
      <c r="H16" s="179">
        <f t="shared" si="2"/>
        <v>903.06184175999999</v>
      </c>
      <c r="I16" s="179">
        <f t="shared" si="2"/>
        <v>1051.9606893600001</v>
      </c>
      <c r="J16" s="179">
        <f t="shared" si="2"/>
        <v>806.37427836000006</v>
      </c>
      <c r="K16" s="179">
        <f t="shared" si="2"/>
        <v>1013.2856639999999</v>
      </c>
      <c r="L16" s="179">
        <f t="shared" si="2"/>
        <v>1084.8344608799998</v>
      </c>
      <c r="M16" s="179">
        <f t="shared" si="2"/>
        <v>1282.0770901800001</v>
      </c>
      <c r="N16" s="179">
        <f t="shared" si="2"/>
        <v>1429.04218644</v>
      </c>
      <c r="O16" s="1"/>
      <c r="P16" s="1"/>
      <c r="Q16" s="1"/>
      <c r="R16" s="1"/>
      <c r="S16" s="1"/>
      <c r="T16" s="1"/>
      <c r="U16" s="1"/>
      <c r="V16" s="1"/>
      <c r="W16" s="1"/>
      <c r="X16" s="1"/>
      <c r="Y16" s="1"/>
    </row>
    <row r="17" spans="1:25" ht="15.75" customHeight="1" x14ac:dyDescent="0.25">
      <c r="A17" s="1"/>
      <c r="O17" s="1"/>
      <c r="P17" s="1"/>
      <c r="Q17" s="1"/>
      <c r="R17" s="1"/>
      <c r="S17" s="1"/>
      <c r="T17" s="1"/>
      <c r="U17" s="1"/>
      <c r="V17" s="1"/>
      <c r="W17" s="1"/>
      <c r="X17" s="1"/>
      <c r="Y17" s="1"/>
    </row>
    <row r="18" spans="1:25"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row>
    <row r="19" spans="1:25"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row>
    <row r="23" spans="1:25"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row>
    <row r="24" spans="1:25"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row>
    <row r="25" spans="1:25"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ht="13.2" x14ac:dyDescent="0.25">
      <c r="A56" s="1"/>
      <c r="B56" s="1"/>
      <c r="C56" s="1"/>
      <c r="D56" s="1"/>
      <c r="E56" s="1"/>
      <c r="F56" s="1"/>
      <c r="G56" s="1"/>
      <c r="H56" s="1"/>
      <c r="I56" s="1"/>
      <c r="J56" s="1"/>
      <c r="K56" s="1"/>
      <c r="L56" s="1"/>
      <c r="M56" s="1"/>
      <c r="N56" s="1"/>
      <c r="O56" s="1"/>
      <c r="P56" s="1"/>
      <c r="Q56" s="1"/>
      <c r="R56" s="1"/>
      <c r="S56" s="1"/>
      <c r="T56" s="1"/>
      <c r="U56" s="1"/>
      <c r="V56" s="1"/>
      <c r="W56" s="1"/>
      <c r="X56" s="1"/>
      <c r="Y56" s="1"/>
    </row>
    <row r="57" spans="1:25" ht="13.2" x14ac:dyDescent="0.25">
      <c r="A57" s="1"/>
      <c r="B57" s="1"/>
      <c r="C57" s="1"/>
      <c r="D57" s="1"/>
      <c r="E57" s="1"/>
      <c r="F57" s="1"/>
      <c r="G57" s="1"/>
      <c r="H57" s="1"/>
      <c r="I57" s="1"/>
      <c r="J57" s="1"/>
      <c r="K57" s="1"/>
      <c r="L57" s="1"/>
      <c r="M57" s="1"/>
      <c r="N57" s="1"/>
      <c r="O57" s="1"/>
      <c r="P57" s="1"/>
      <c r="Q57" s="1"/>
      <c r="R57" s="1"/>
      <c r="S57" s="1"/>
      <c r="T57" s="1"/>
      <c r="U57" s="1"/>
      <c r="V57" s="1"/>
      <c r="W57" s="1"/>
      <c r="X57" s="1"/>
      <c r="Y57" s="1"/>
    </row>
    <row r="58" spans="1:25" ht="13.2" x14ac:dyDescent="0.25">
      <c r="A58" s="1"/>
      <c r="B58" s="1"/>
      <c r="C58" s="1"/>
      <c r="D58" s="1"/>
      <c r="E58" s="1"/>
      <c r="F58" s="1"/>
      <c r="G58" s="1"/>
      <c r="H58" s="1"/>
      <c r="I58" s="1"/>
      <c r="J58" s="1"/>
      <c r="K58" s="1"/>
      <c r="L58" s="1"/>
      <c r="M58" s="1"/>
      <c r="N58" s="1"/>
      <c r="O58" s="1"/>
      <c r="P58" s="1"/>
      <c r="Q58" s="1"/>
      <c r="R58" s="1"/>
      <c r="S58" s="1"/>
      <c r="T58" s="1"/>
      <c r="U58" s="1"/>
      <c r="V58" s="1"/>
      <c r="W58" s="1"/>
      <c r="X58" s="1"/>
      <c r="Y58" s="1"/>
    </row>
    <row r="59" spans="1:25" ht="13.2" x14ac:dyDescent="0.25">
      <c r="A59" s="1"/>
      <c r="B59" s="1"/>
      <c r="C59" s="1"/>
      <c r="D59" s="1"/>
      <c r="E59" s="1"/>
      <c r="F59" s="1"/>
      <c r="G59" s="1"/>
      <c r="H59" s="1"/>
      <c r="I59" s="1"/>
      <c r="J59" s="1"/>
      <c r="K59" s="1"/>
      <c r="L59" s="1"/>
      <c r="M59" s="1"/>
      <c r="N59" s="1"/>
      <c r="O59" s="1"/>
      <c r="P59" s="1"/>
      <c r="Q59" s="1"/>
      <c r="R59" s="1"/>
      <c r="S59" s="1"/>
      <c r="T59" s="1"/>
      <c r="U59" s="1"/>
      <c r="V59" s="1"/>
      <c r="W59" s="1"/>
      <c r="X59" s="1"/>
      <c r="Y59" s="1"/>
    </row>
    <row r="60" spans="1:25" ht="13.2" x14ac:dyDescent="0.25">
      <c r="A60" s="1"/>
      <c r="B60" s="1"/>
      <c r="C60" s="1"/>
      <c r="D60" s="1"/>
      <c r="E60" s="1"/>
      <c r="F60" s="1"/>
      <c r="G60" s="1"/>
      <c r="H60" s="1"/>
      <c r="I60" s="1"/>
      <c r="J60" s="1"/>
      <c r="K60" s="1"/>
      <c r="L60" s="1"/>
      <c r="M60" s="1"/>
      <c r="N60" s="1"/>
      <c r="O60" s="1"/>
      <c r="P60" s="1"/>
      <c r="Q60" s="1"/>
      <c r="R60" s="1"/>
      <c r="S60" s="1"/>
      <c r="T60" s="1"/>
      <c r="U60" s="1"/>
      <c r="V60" s="1"/>
      <c r="W60" s="1"/>
      <c r="X60" s="1"/>
      <c r="Y60" s="1"/>
    </row>
    <row r="61" spans="1:25" ht="13.2" x14ac:dyDescent="0.25">
      <c r="A61" s="1"/>
      <c r="B61" s="1"/>
      <c r="C61" s="1"/>
      <c r="D61" s="1"/>
      <c r="E61" s="1"/>
      <c r="F61" s="1"/>
      <c r="G61" s="1"/>
      <c r="H61" s="1"/>
      <c r="I61" s="1"/>
      <c r="J61" s="1"/>
      <c r="K61" s="1"/>
      <c r="L61" s="1"/>
      <c r="M61" s="1"/>
      <c r="N61" s="1"/>
      <c r="O61" s="1"/>
      <c r="P61" s="1"/>
      <c r="Q61" s="1"/>
      <c r="R61" s="1"/>
      <c r="S61" s="1"/>
      <c r="T61" s="1"/>
      <c r="U61" s="1"/>
      <c r="V61" s="1"/>
      <c r="W61" s="1"/>
      <c r="X61" s="1"/>
      <c r="Y61" s="1"/>
    </row>
    <row r="62" spans="1:25" ht="13.2" x14ac:dyDescent="0.25">
      <c r="A62" s="1"/>
      <c r="B62" s="1"/>
      <c r="C62" s="1"/>
      <c r="D62" s="1"/>
      <c r="E62" s="1"/>
      <c r="F62" s="1"/>
      <c r="G62" s="1"/>
      <c r="H62" s="1"/>
      <c r="I62" s="1"/>
      <c r="J62" s="1"/>
      <c r="K62" s="1"/>
      <c r="L62" s="1"/>
      <c r="M62" s="1"/>
      <c r="N62" s="1"/>
      <c r="O62" s="1"/>
      <c r="P62" s="1"/>
      <c r="Q62" s="1"/>
      <c r="R62" s="1"/>
      <c r="S62" s="1"/>
      <c r="T62" s="1"/>
      <c r="U62" s="1"/>
      <c r="V62" s="1"/>
      <c r="W62" s="1"/>
      <c r="X62" s="1"/>
      <c r="Y62" s="1"/>
    </row>
    <row r="63" spans="1:25" ht="13.2" x14ac:dyDescent="0.25">
      <c r="A63" s="1"/>
      <c r="B63" s="1"/>
      <c r="C63" s="1"/>
      <c r="D63" s="1"/>
      <c r="E63" s="1"/>
      <c r="F63" s="1"/>
      <c r="G63" s="1"/>
      <c r="H63" s="1"/>
      <c r="I63" s="1"/>
      <c r="J63" s="1"/>
      <c r="K63" s="1"/>
      <c r="L63" s="1"/>
      <c r="M63" s="1"/>
      <c r="N63" s="1"/>
      <c r="O63" s="1"/>
      <c r="P63" s="1"/>
      <c r="Q63" s="1"/>
      <c r="R63" s="1"/>
      <c r="S63" s="1"/>
      <c r="T63" s="1"/>
      <c r="U63" s="1"/>
      <c r="V63" s="1"/>
      <c r="W63" s="1"/>
      <c r="X63" s="1"/>
      <c r="Y63" s="1"/>
    </row>
    <row r="64" spans="1:25" ht="13.2" x14ac:dyDescent="0.25">
      <c r="A64" s="1"/>
      <c r="B64" s="1"/>
      <c r="C64" s="1"/>
      <c r="D64" s="1"/>
      <c r="E64" s="1"/>
      <c r="F64" s="1"/>
      <c r="G64" s="1"/>
      <c r="H64" s="1"/>
      <c r="I64" s="1"/>
      <c r="J64" s="1"/>
      <c r="K64" s="1"/>
      <c r="L64" s="1"/>
      <c r="M64" s="1"/>
      <c r="N64" s="1"/>
      <c r="O64" s="1"/>
      <c r="P64" s="1"/>
      <c r="Q64" s="1"/>
      <c r="R64" s="1"/>
      <c r="S64" s="1"/>
      <c r="T64" s="1"/>
      <c r="U64" s="1"/>
      <c r="V64" s="1"/>
      <c r="W64" s="1"/>
      <c r="X64" s="1"/>
      <c r="Y64" s="1"/>
    </row>
    <row r="65" spans="1:25" ht="13.2" x14ac:dyDescent="0.25">
      <c r="A65" s="1"/>
      <c r="B65" s="1"/>
      <c r="C65" s="1"/>
      <c r="D65" s="1"/>
      <c r="E65" s="1"/>
      <c r="F65" s="1"/>
      <c r="G65" s="1"/>
      <c r="H65" s="1"/>
      <c r="I65" s="1"/>
      <c r="J65" s="1"/>
      <c r="K65" s="1"/>
      <c r="L65" s="1"/>
      <c r="M65" s="1"/>
      <c r="N65" s="1"/>
      <c r="O65" s="1"/>
      <c r="P65" s="1"/>
      <c r="Q65" s="1"/>
      <c r="R65" s="1"/>
      <c r="S65" s="1"/>
      <c r="T65" s="1"/>
      <c r="U65" s="1"/>
      <c r="V65" s="1"/>
      <c r="W65" s="1"/>
      <c r="X65" s="1"/>
      <c r="Y65" s="1"/>
    </row>
    <row r="66" spans="1:25" ht="13.2" x14ac:dyDescent="0.25">
      <c r="A66" s="1"/>
      <c r="B66" s="1"/>
      <c r="C66" s="1"/>
      <c r="D66" s="1"/>
      <c r="E66" s="1"/>
      <c r="F66" s="1"/>
      <c r="G66" s="1"/>
      <c r="H66" s="1"/>
      <c r="I66" s="1"/>
      <c r="J66" s="1"/>
      <c r="K66" s="1"/>
      <c r="L66" s="1"/>
      <c r="M66" s="1"/>
      <c r="N66" s="1"/>
      <c r="O66" s="1"/>
      <c r="P66" s="1"/>
      <c r="Q66" s="1"/>
      <c r="R66" s="1"/>
      <c r="S66" s="1"/>
      <c r="T66" s="1"/>
      <c r="U66" s="1"/>
      <c r="V66" s="1"/>
      <c r="W66" s="1"/>
      <c r="X66" s="1"/>
      <c r="Y66" s="1"/>
    </row>
    <row r="67" spans="1:25" ht="13.2" x14ac:dyDescent="0.25">
      <c r="A67" s="1"/>
      <c r="B67" s="1"/>
      <c r="C67" s="1"/>
      <c r="D67" s="1"/>
      <c r="E67" s="1"/>
      <c r="F67" s="1"/>
      <c r="G67" s="1"/>
      <c r="H67" s="1"/>
      <c r="I67" s="1"/>
      <c r="J67" s="1"/>
      <c r="K67" s="1"/>
      <c r="L67" s="1"/>
      <c r="M67" s="1"/>
      <c r="N67" s="1"/>
      <c r="O67" s="1"/>
      <c r="P67" s="1"/>
      <c r="Q67" s="1"/>
      <c r="R67" s="1"/>
      <c r="S67" s="1"/>
      <c r="T67" s="1"/>
      <c r="U67" s="1"/>
      <c r="V67" s="1"/>
      <c r="W67" s="1"/>
      <c r="X67" s="1"/>
      <c r="Y67" s="1"/>
    </row>
    <row r="68" spans="1:25" ht="13.2" x14ac:dyDescent="0.25">
      <c r="A68" s="1"/>
      <c r="B68" s="1"/>
      <c r="C68" s="1"/>
      <c r="D68" s="1"/>
      <c r="E68" s="1"/>
      <c r="F68" s="1"/>
      <c r="G68" s="1"/>
      <c r="H68" s="1"/>
      <c r="I68" s="1"/>
      <c r="J68" s="1"/>
      <c r="K68" s="1"/>
      <c r="L68" s="1"/>
      <c r="M68" s="1"/>
      <c r="N68" s="1"/>
      <c r="O68" s="1"/>
      <c r="P68" s="1"/>
      <c r="Q68" s="1"/>
      <c r="R68" s="1"/>
      <c r="S68" s="1"/>
      <c r="T68" s="1"/>
      <c r="U68" s="1"/>
      <c r="V68" s="1"/>
      <c r="W68" s="1"/>
      <c r="X68" s="1"/>
      <c r="Y68" s="1"/>
    </row>
    <row r="69" spans="1:25" ht="13.2" x14ac:dyDescent="0.25">
      <c r="A69" s="1"/>
      <c r="B69" s="1"/>
      <c r="C69" s="1"/>
      <c r="D69" s="1"/>
      <c r="E69" s="1"/>
      <c r="F69" s="1"/>
      <c r="G69" s="1"/>
      <c r="H69" s="1"/>
      <c r="I69" s="1"/>
      <c r="J69" s="1"/>
      <c r="K69" s="1"/>
      <c r="L69" s="1"/>
      <c r="M69" s="1"/>
      <c r="N69" s="1"/>
      <c r="O69" s="1"/>
      <c r="P69" s="1"/>
      <c r="Q69" s="1"/>
      <c r="R69" s="1"/>
      <c r="S69" s="1"/>
      <c r="T69" s="1"/>
      <c r="U69" s="1"/>
      <c r="V69" s="1"/>
      <c r="W69" s="1"/>
      <c r="X69" s="1"/>
      <c r="Y69" s="1"/>
    </row>
    <row r="70" spans="1:25" ht="13.2" x14ac:dyDescent="0.25">
      <c r="A70" s="1"/>
      <c r="B70" s="1"/>
      <c r="C70" s="1"/>
      <c r="D70" s="1"/>
      <c r="E70" s="1"/>
      <c r="F70" s="1"/>
      <c r="G70" s="1"/>
      <c r="H70" s="1"/>
      <c r="I70" s="1"/>
      <c r="J70" s="1"/>
      <c r="K70" s="1"/>
      <c r="L70" s="1"/>
      <c r="M70" s="1"/>
      <c r="N70" s="1"/>
      <c r="O70" s="1"/>
      <c r="P70" s="1"/>
      <c r="Q70" s="1"/>
      <c r="R70" s="1"/>
      <c r="S70" s="1"/>
      <c r="T70" s="1"/>
      <c r="U70" s="1"/>
      <c r="V70" s="1"/>
      <c r="W70" s="1"/>
      <c r="X70" s="1"/>
      <c r="Y70" s="1"/>
    </row>
    <row r="71" spans="1:25" ht="13.2" x14ac:dyDescent="0.25">
      <c r="A71" s="1"/>
      <c r="B71" s="1"/>
      <c r="C71" s="1"/>
      <c r="D71" s="1"/>
      <c r="E71" s="1"/>
      <c r="F71" s="1"/>
      <c r="G71" s="1"/>
      <c r="H71" s="1"/>
      <c r="I71" s="1"/>
      <c r="J71" s="1"/>
      <c r="K71" s="1"/>
      <c r="L71" s="1"/>
      <c r="M71" s="1"/>
      <c r="N71" s="1"/>
      <c r="O71" s="1"/>
      <c r="P71" s="1"/>
      <c r="Q71" s="1"/>
      <c r="R71" s="1"/>
      <c r="S71" s="1"/>
      <c r="T71" s="1"/>
      <c r="U71" s="1"/>
      <c r="V71" s="1"/>
      <c r="W71" s="1"/>
      <c r="X71" s="1"/>
      <c r="Y71" s="1"/>
    </row>
    <row r="72" spans="1:25" ht="13.2" x14ac:dyDescent="0.25">
      <c r="A72" s="1"/>
      <c r="B72" s="1"/>
      <c r="C72" s="1"/>
      <c r="D72" s="1"/>
      <c r="E72" s="1"/>
      <c r="F72" s="1"/>
      <c r="G72" s="1"/>
      <c r="H72" s="1"/>
      <c r="I72" s="1"/>
      <c r="J72" s="1"/>
      <c r="K72" s="1"/>
      <c r="L72" s="1"/>
      <c r="M72" s="1"/>
      <c r="N72" s="1"/>
      <c r="O72" s="1"/>
      <c r="P72" s="1"/>
      <c r="Q72" s="1"/>
      <c r="R72" s="1"/>
      <c r="S72" s="1"/>
      <c r="T72" s="1"/>
      <c r="U72" s="1"/>
      <c r="V72" s="1"/>
      <c r="W72" s="1"/>
      <c r="X72" s="1"/>
      <c r="Y72" s="1"/>
    </row>
    <row r="73" spans="1:25" ht="13.2" x14ac:dyDescent="0.25">
      <c r="A73" s="1"/>
      <c r="B73" s="1"/>
      <c r="C73" s="1"/>
      <c r="D73" s="1"/>
      <c r="E73" s="1"/>
      <c r="F73" s="1"/>
      <c r="G73" s="1"/>
      <c r="H73" s="1"/>
      <c r="I73" s="1"/>
      <c r="J73" s="1"/>
      <c r="K73" s="1"/>
      <c r="L73" s="1"/>
      <c r="M73" s="1"/>
      <c r="N73" s="1"/>
      <c r="O73" s="1"/>
      <c r="P73" s="1"/>
      <c r="Q73" s="1"/>
      <c r="R73" s="1"/>
      <c r="S73" s="1"/>
      <c r="T73" s="1"/>
      <c r="U73" s="1"/>
      <c r="V73" s="1"/>
      <c r="W73" s="1"/>
      <c r="X73" s="1"/>
      <c r="Y73" s="1"/>
    </row>
    <row r="74" spans="1:25" ht="13.2" x14ac:dyDescent="0.25">
      <c r="A74" s="1"/>
      <c r="B74" s="1"/>
      <c r="C74" s="1"/>
      <c r="D74" s="1"/>
      <c r="E74" s="1"/>
      <c r="F74" s="1"/>
      <c r="G74" s="1"/>
      <c r="H74" s="1"/>
      <c r="I74" s="1"/>
      <c r="J74" s="1"/>
      <c r="K74" s="1"/>
      <c r="L74" s="1"/>
      <c r="M74" s="1"/>
      <c r="N74" s="1"/>
      <c r="O74" s="1"/>
      <c r="P74" s="1"/>
      <c r="Q74" s="1"/>
      <c r="R74" s="1"/>
      <c r="S74" s="1"/>
      <c r="T74" s="1"/>
      <c r="U74" s="1"/>
      <c r="V74" s="1"/>
      <c r="W74" s="1"/>
      <c r="X74" s="1"/>
      <c r="Y74" s="1"/>
    </row>
    <row r="75" spans="1:25" ht="13.2" x14ac:dyDescent="0.25">
      <c r="A75" s="1"/>
      <c r="B75" s="1"/>
      <c r="C75" s="1"/>
      <c r="D75" s="1"/>
      <c r="E75" s="1"/>
      <c r="F75" s="1"/>
      <c r="G75" s="1"/>
      <c r="H75" s="1"/>
      <c r="I75" s="1"/>
      <c r="J75" s="1"/>
      <c r="K75" s="1"/>
      <c r="L75" s="1"/>
      <c r="M75" s="1"/>
      <c r="N75" s="1"/>
      <c r="O75" s="1"/>
      <c r="P75" s="1"/>
      <c r="Q75" s="1"/>
      <c r="R75" s="1"/>
      <c r="S75" s="1"/>
      <c r="T75" s="1"/>
      <c r="U75" s="1"/>
      <c r="V75" s="1"/>
      <c r="W75" s="1"/>
      <c r="X75" s="1"/>
      <c r="Y75" s="1"/>
    </row>
    <row r="76" spans="1:25" ht="13.2" x14ac:dyDescent="0.25">
      <c r="A76" s="1"/>
      <c r="B76" s="1"/>
      <c r="C76" s="1"/>
      <c r="D76" s="1"/>
      <c r="E76" s="1"/>
      <c r="F76" s="1"/>
      <c r="G76" s="1"/>
      <c r="H76" s="1"/>
      <c r="I76" s="1"/>
      <c r="J76" s="1"/>
      <c r="K76" s="1"/>
      <c r="L76" s="1"/>
      <c r="M76" s="1"/>
      <c r="N76" s="1"/>
      <c r="O76" s="1"/>
      <c r="P76" s="1"/>
      <c r="Q76" s="1"/>
      <c r="R76" s="1"/>
      <c r="S76" s="1"/>
      <c r="T76" s="1"/>
      <c r="U76" s="1"/>
      <c r="V76" s="1"/>
      <c r="W76" s="1"/>
      <c r="X76" s="1"/>
      <c r="Y76" s="1"/>
    </row>
    <row r="77" spans="1:25" ht="13.2" x14ac:dyDescent="0.25">
      <c r="A77" s="1"/>
      <c r="B77" s="1"/>
      <c r="C77" s="1"/>
      <c r="D77" s="1"/>
      <c r="E77" s="1"/>
      <c r="F77" s="1"/>
      <c r="G77" s="1"/>
      <c r="H77" s="1"/>
      <c r="I77" s="1"/>
      <c r="J77" s="1"/>
      <c r="K77" s="1"/>
      <c r="L77" s="1"/>
      <c r="M77" s="1"/>
      <c r="N77" s="1"/>
      <c r="O77" s="1"/>
      <c r="P77" s="1"/>
      <c r="Q77" s="1"/>
      <c r="R77" s="1"/>
      <c r="S77" s="1"/>
      <c r="T77" s="1"/>
      <c r="U77" s="1"/>
      <c r="V77" s="1"/>
      <c r="W77" s="1"/>
      <c r="X77" s="1"/>
      <c r="Y77" s="1"/>
    </row>
    <row r="78" spans="1:25" ht="13.2" x14ac:dyDescent="0.25">
      <c r="A78" s="1"/>
      <c r="B78" s="1"/>
      <c r="C78" s="1"/>
      <c r="D78" s="1"/>
      <c r="E78" s="1"/>
      <c r="F78" s="1"/>
      <c r="G78" s="1"/>
      <c r="H78" s="1"/>
      <c r="I78" s="1"/>
      <c r="J78" s="1"/>
      <c r="K78" s="1"/>
      <c r="L78" s="1"/>
      <c r="M78" s="1"/>
      <c r="N78" s="1"/>
      <c r="O78" s="1"/>
      <c r="P78" s="1"/>
      <c r="Q78" s="1"/>
      <c r="R78" s="1"/>
      <c r="S78" s="1"/>
      <c r="T78" s="1"/>
      <c r="U78" s="1"/>
      <c r="V78" s="1"/>
      <c r="W78" s="1"/>
      <c r="X78" s="1"/>
      <c r="Y78" s="1"/>
    </row>
    <row r="79" spans="1:25" ht="13.2" x14ac:dyDescent="0.25">
      <c r="A79" s="1"/>
      <c r="B79" s="1"/>
      <c r="C79" s="1"/>
      <c r="D79" s="1"/>
      <c r="E79" s="1"/>
      <c r="F79" s="1"/>
      <c r="G79" s="1"/>
      <c r="H79" s="1"/>
      <c r="I79" s="1"/>
      <c r="J79" s="1"/>
      <c r="K79" s="1"/>
      <c r="L79" s="1"/>
      <c r="M79" s="1"/>
      <c r="N79" s="1"/>
      <c r="O79" s="1"/>
      <c r="P79" s="1"/>
      <c r="Q79" s="1"/>
      <c r="R79" s="1"/>
      <c r="S79" s="1"/>
      <c r="T79" s="1"/>
      <c r="U79" s="1"/>
      <c r="V79" s="1"/>
      <c r="W79" s="1"/>
      <c r="X79" s="1"/>
      <c r="Y79" s="1"/>
    </row>
    <row r="80" spans="1:25" ht="13.2" x14ac:dyDescent="0.25">
      <c r="A80" s="1"/>
      <c r="B80" s="1"/>
      <c r="C80" s="1"/>
      <c r="D80" s="1"/>
      <c r="E80" s="1"/>
      <c r="F80" s="1"/>
      <c r="G80" s="1"/>
      <c r="H80" s="1"/>
      <c r="I80" s="1"/>
      <c r="J80" s="1"/>
      <c r="K80" s="1"/>
      <c r="L80" s="1"/>
      <c r="M80" s="1"/>
      <c r="N80" s="1"/>
      <c r="O80" s="1"/>
      <c r="P80" s="1"/>
      <c r="Q80" s="1"/>
      <c r="R80" s="1"/>
      <c r="S80" s="1"/>
      <c r="T80" s="1"/>
      <c r="U80" s="1"/>
      <c r="V80" s="1"/>
      <c r="W80" s="1"/>
      <c r="X80" s="1"/>
      <c r="Y80" s="1"/>
    </row>
    <row r="81" spans="1:25" ht="13.2" x14ac:dyDescent="0.25">
      <c r="A81" s="1"/>
      <c r="B81" s="1"/>
      <c r="C81" s="1"/>
      <c r="D81" s="1"/>
      <c r="E81" s="1"/>
      <c r="F81" s="1"/>
      <c r="G81" s="1"/>
      <c r="H81" s="1"/>
      <c r="I81" s="1"/>
      <c r="J81" s="1"/>
      <c r="K81" s="1"/>
      <c r="L81" s="1"/>
      <c r="M81" s="1"/>
      <c r="N81" s="1"/>
      <c r="O81" s="1"/>
      <c r="P81" s="1"/>
      <c r="Q81" s="1"/>
      <c r="R81" s="1"/>
      <c r="S81" s="1"/>
      <c r="T81" s="1"/>
      <c r="U81" s="1"/>
      <c r="V81" s="1"/>
      <c r="W81" s="1"/>
      <c r="X81" s="1"/>
      <c r="Y81" s="1"/>
    </row>
    <row r="82" spans="1:25" ht="13.2" x14ac:dyDescent="0.25">
      <c r="A82" s="1"/>
      <c r="B82" s="1"/>
      <c r="C82" s="1"/>
      <c r="D82" s="1"/>
      <c r="E82" s="1"/>
      <c r="F82" s="1"/>
      <c r="G82" s="1"/>
      <c r="H82" s="1"/>
      <c r="I82" s="1"/>
      <c r="J82" s="1"/>
      <c r="K82" s="1"/>
      <c r="L82" s="1"/>
      <c r="M82" s="1"/>
      <c r="N82" s="1"/>
      <c r="O82" s="1"/>
      <c r="P82" s="1"/>
      <c r="Q82" s="1"/>
      <c r="R82" s="1"/>
      <c r="S82" s="1"/>
      <c r="T82" s="1"/>
      <c r="U82" s="1"/>
      <c r="V82" s="1"/>
      <c r="W82" s="1"/>
      <c r="X82" s="1"/>
      <c r="Y82" s="1"/>
    </row>
    <row r="83" spans="1:25" ht="13.2" x14ac:dyDescent="0.25">
      <c r="A83" s="1"/>
      <c r="B83" s="1"/>
      <c r="C83" s="1"/>
      <c r="D83" s="1"/>
      <c r="E83" s="1"/>
      <c r="F83" s="1"/>
      <c r="G83" s="1"/>
      <c r="H83" s="1"/>
      <c r="I83" s="1"/>
      <c r="J83" s="1"/>
      <c r="K83" s="1"/>
      <c r="L83" s="1"/>
      <c r="M83" s="1"/>
      <c r="N83" s="1"/>
      <c r="O83" s="1"/>
      <c r="P83" s="1"/>
      <c r="Q83" s="1"/>
      <c r="R83" s="1"/>
      <c r="S83" s="1"/>
      <c r="T83" s="1"/>
      <c r="U83" s="1"/>
      <c r="V83" s="1"/>
      <c r="W83" s="1"/>
      <c r="X83" s="1"/>
      <c r="Y83" s="1"/>
    </row>
    <row r="84" spans="1:25" ht="13.2" x14ac:dyDescent="0.25">
      <c r="A84" s="1"/>
      <c r="B84" s="1"/>
      <c r="C84" s="1"/>
      <c r="D84" s="1"/>
      <c r="E84" s="1"/>
      <c r="F84" s="1"/>
      <c r="G84" s="1"/>
      <c r="H84" s="1"/>
      <c r="I84" s="1"/>
      <c r="J84" s="1"/>
      <c r="K84" s="1"/>
      <c r="L84" s="1"/>
      <c r="M84" s="1"/>
      <c r="N84" s="1"/>
      <c r="O84" s="1"/>
      <c r="P84" s="1"/>
      <c r="Q84" s="1"/>
      <c r="R84" s="1"/>
      <c r="S84" s="1"/>
      <c r="T84" s="1"/>
      <c r="U84" s="1"/>
      <c r="V84" s="1"/>
      <c r="W84" s="1"/>
      <c r="X84" s="1"/>
      <c r="Y84" s="1"/>
    </row>
    <row r="85" spans="1:25" ht="13.2" x14ac:dyDescent="0.25">
      <c r="A85" s="1"/>
      <c r="B85" s="1"/>
      <c r="C85" s="1"/>
      <c r="D85" s="1"/>
      <c r="E85" s="1"/>
      <c r="F85" s="1"/>
      <c r="G85" s="1"/>
      <c r="H85" s="1"/>
      <c r="I85" s="1"/>
      <c r="J85" s="1"/>
      <c r="K85" s="1"/>
      <c r="L85" s="1"/>
      <c r="M85" s="1"/>
      <c r="N85" s="1"/>
      <c r="O85" s="1"/>
      <c r="P85" s="1"/>
      <c r="Q85" s="1"/>
      <c r="R85" s="1"/>
      <c r="S85" s="1"/>
      <c r="T85" s="1"/>
      <c r="U85" s="1"/>
      <c r="V85" s="1"/>
      <c r="W85" s="1"/>
      <c r="X85" s="1"/>
      <c r="Y85" s="1"/>
    </row>
    <row r="86" spans="1:25" ht="13.2" x14ac:dyDescent="0.25">
      <c r="A86" s="1"/>
      <c r="B86" s="1"/>
      <c r="C86" s="1"/>
      <c r="D86" s="1"/>
      <c r="E86" s="1"/>
      <c r="F86" s="1"/>
      <c r="G86" s="1"/>
      <c r="H86" s="1"/>
      <c r="I86" s="1"/>
      <c r="J86" s="1"/>
      <c r="K86" s="1"/>
      <c r="L86" s="1"/>
      <c r="M86" s="1"/>
      <c r="N86" s="1"/>
      <c r="O86" s="1"/>
      <c r="P86" s="1"/>
      <c r="Q86" s="1"/>
      <c r="R86" s="1"/>
      <c r="S86" s="1"/>
      <c r="T86" s="1"/>
      <c r="U86" s="1"/>
      <c r="V86" s="1"/>
      <c r="W86" s="1"/>
      <c r="X86" s="1"/>
      <c r="Y86" s="1"/>
    </row>
    <row r="87" spans="1:25" ht="13.2" x14ac:dyDescent="0.25">
      <c r="A87" s="1"/>
      <c r="B87" s="1"/>
      <c r="C87" s="1"/>
      <c r="D87" s="1"/>
      <c r="E87" s="1"/>
      <c r="F87" s="1"/>
      <c r="G87" s="1"/>
      <c r="H87" s="1"/>
      <c r="I87" s="1"/>
      <c r="J87" s="1"/>
      <c r="K87" s="1"/>
      <c r="L87" s="1"/>
      <c r="M87" s="1"/>
      <c r="N87" s="1"/>
      <c r="O87" s="1"/>
      <c r="P87" s="1"/>
      <c r="Q87" s="1"/>
      <c r="R87" s="1"/>
      <c r="S87" s="1"/>
      <c r="T87" s="1"/>
      <c r="U87" s="1"/>
      <c r="V87" s="1"/>
      <c r="W87" s="1"/>
      <c r="X87" s="1"/>
      <c r="Y87" s="1"/>
    </row>
    <row r="88" spans="1:25" ht="13.2" x14ac:dyDescent="0.25">
      <c r="A88" s="1"/>
      <c r="B88" s="1"/>
      <c r="C88" s="1"/>
      <c r="D88" s="1"/>
      <c r="E88" s="1"/>
      <c r="F88" s="1"/>
      <c r="G88" s="1"/>
      <c r="H88" s="1"/>
      <c r="I88" s="1"/>
      <c r="J88" s="1"/>
      <c r="K88" s="1"/>
      <c r="L88" s="1"/>
      <c r="M88" s="1"/>
      <c r="N88" s="1"/>
      <c r="O88" s="1"/>
      <c r="P88" s="1"/>
      <c r="Q88" s="1"/>
      <c r="R88" s="1"/>
      <c r="S88" s="1"/>
      <c r="T88" s="1"/>
      <c r="U88" s="1"/>
      <c r="V88" s="1"/>
      <c r="W88" s="1"/>
      <c r="X88" s="1"/>
      <c r="Y88" s="1"/>
    </row>
    <row r="89" spans="1:25" ht="13.2" x14ac:dyDescent="0.25">
      <c r="A89" s="1"/>
      <c r="B89" s="1"/>
      <c r="C89" s="1"/>
      <c r="D89" s="1"/>
      <c r="E89" s="1"/>
      <c r="F89" s="1"/>
      <c r="G89" s="1"/>
      <c r="H89" s="1"/>
      <c r="I89" s="1"/>
      <c r="J89" s="1"/>
      <c r="K89" s="1"/>
      <c r="L89" s="1"/>
      <c r="M89" s="1"/>
      <c r="N89" s="1"/>
      <c r="O89" s="1"/>
      <c r="P89" s="1"/>
      <c r="Q89" s="1"/>
      <c r="R89" s="1"/>
      <c r="S89" s="1"/>
      <c r="T89" s="1"/>
      <c r="U89" s="1"/>
      <c r="V89" s="1"/>
      <c r="W89" s="1"/>
      <c r="X89" s="1"/>
      <c r="Y89" s="1"/>
    </row>
    <row r="90" spans="1:25" ht="13.2" x14ac:dyDescent="0.25">
      <c r="A90" s="1"/>
      <c r="B90" s="1"/>
      <c r="C90" s="1"/>
      <c r="D90" s="1"/>
      <c r="E90" s="1"/>
      <c r="F90" s="1"/>
      <c r="G90" s="1"/>
      <c r="H90" s="1"/>
      <c r="I90" s="1"/>
      <c r="J90" s="1"/>
      <c r="K90" s="1"/>
      <c r="L90" s="1"/>
      <c r="M90" s="1"/>
      <c r="N90" s="1"/>
      <c r="O90" s="1"/>
      <c r="P90" s="1"/>
      <c r="Q90" s="1"/>
      <c r="R90" s="1"/>
      <c r="S90" s="1"/>
      <c r="T90" s="1"/>
      <c r="U90" s="1"/>
      <c r="V90" s="1"/>
      <c r="W90" s="1"/>
      <c r="X90" s="1"/>
      <c r="Y90" s="1"/>
    </row>
    <row r="91" spans="1:25" ht="13.2" x14ac:dyDescent="0.25">
      <c r="A91" s="1"/>
      <c r="B91" s="1"/>
      <c r="C91" s="1"/>
      <c r="D91" s="1"/>
      <c r="E91" s="1"/>
      <c r="F91" s="1"/>
      <c r="G91" s="1"/>
      <c r="H91" s="1"/>
      <c r="I91" s="1"/>
      <c r="J91" s="1"/>
      <c r="K91" s="1"/>
      <c r="L91" s="1"/>
      <c r="M91" s="1"/>
      <c r="N91" s="1"/>
      <c r="O91" s="1"/>
      <c r="P91" s="1"/>
      <c r="Q91" s="1"/>
      <c r="R91" s="1"/>
      <c r="S91" s="1"/>
      <c r="T91" s="1"/>
      <c r="U91" s="1"/>
      <c r="V91" s="1"/>
      <c r="W91" s="1"/>
      <c r="X91" s="1"/>
      <c r="Y91" s="1"/>
    </row>
    <row r="92" spans="1:25" ht="13.2" x14ac:dyDescent="0.25">
      <c r="A92" s="1"/>
      <c r="B92" s="1"/>
      <c r="C92" s="1"/>
      <c r="D92" s="1"/>
      <c r="E92" s="1"/>
      <c r="F92" s="1"/>
      <c r="G92" s="1"/>
      <c r="H92" s="1"/>
      <c r="I92" s="1"/>
      <c r="J92" s="1"/>
      <c r="K92" s="1"/>
      <c r="L92" s="1"/>
      <c r="M92" s="1"/>
      <c r="N92" s="1"/>
      <c r="O92" s="1"/>
      <c r="P92" s="1"/>
      <c r="Q92" s="1"/>
      <c r="R92" s="1"/>
      <c r="S92" s="1"/>
      <c r="T92" s="1"/>
      <c r="U92" s="1"/>
      <c r="V92" s="1"/>
      <c r="W92" s="1"/>
      <c r="X92" s="1"/>
      <c r="Y92" s="1"/>
    </row>
    <row r="93" spans="1:25" ht="13.2" x14ac:dyDescent="0.25">
      <c r="A93" s="1"/>
      <c r="B93" s="1"/>
      <c r="C93" s="1"/>
      <c r="D93" s="1"/>
      <c r="E93" s="1"/>
      <c r="F93" s="1"/>
      <c r="G93" s="1"/>
      <c r="H93" s="1"/>
      <c r="I93" s="1"/>
      <c r="J93" s="1"/>
      <c r="K93" s="1"/>
      <c r="L93" s="1"/>
      <c r="M93" s="1"/>
      <c r="N93" s="1"/>
      <c r="O93" s="1"/>
      <c r="P93" s="1"/>
      <c r="Q93" s="1"/>
      <c r="R93" s="1"/>
      <c r="S93" s="1"/>
      <c r="T93" s="1"/>
      <c r="U93" s="1"/>
      <c r="V93" s="1"/>
      <c r="W93" s="1"/>
      <c r="X93" s="1"/>
      <c r="Y93" s="1"/>
    </row>
    <row r="94" spans="1:25" ht="13.2" x14ac:dyDescent="0.25">
      <c r="A94" s="1"/>
      <c r="B94" s="1"/>
      <c r="C94" s="1"/>
      <c r="D94" s="1"/>
      <c r="E94" s="1"/>
      <c r="F94" s="1"/>
      <c r="G94" s="1"/>
      <c r="H94" s="1"/>
      <c r="I94" s="1"/>
      <c r="J94" s="1"/>
      <c r="K94" s="1"/>
      <c r="L94" s="1"/>
      <c r="M94" s="1"/>
      <c r="N94" s="1"/>
      <c r="O94" s="1"/>
      <c r="P94" s="1"/>
      <c r="Q94" s="1"/>
      <c r="R94" s="1"/>
      <c r="S94" s="1"/>
      <c r="T94" s="1"/>
      <c r="U94" s="1"/>
      <c r="V94" s="1"/>
      <c r="W94" s="1"/>
      <c r="X94" s="1"/>
      <c r="Y94" s="1"/>
    </row>
    <row r="95" spans="1:25" ht="13.2" x14ac:dyDescent="0.25">
      <c r="A95" s="1"/>
      <c r="B95" s="1"/>
      <c r="C95" s="1"/>
      <c r="D95" s="1"/>
      <c r="E95" s="1"/>
      <c r="F95" s="1"/>
      <c r="G95" s="1"/>
      <c r="H95" s="1"/>
      <c r="I95" s="1"/>
      <c r="J95" s="1"/>
      <c r="K95" s="1"/>
      <c r="L95" s="1"/>
      <c r="M95" s="1"/>
      <c r="N95" s="1"/>
      <c r="O95" s="1"/>
      <c r="P95" s="1"/>
      <c r="Q95" s="1"/>
      <c r="R95" s="1"/>
      <c r="S95" s="1"/>
      <c r="T95" s="1"/>
      <c r="U95" s="1"/>
      <c r="V95" s="1"/>
      <c r="W95" s="1"/>
      <c r="X95" s="1"/>
      <c r="Y95" s="1"/>
    </row>
    <row r="96" spans="1:25" ht="13.2" x14ac:dyDescent="0.25">
      <c r="A96" s="1"/>
      <c r="B96" s="1"/>
      <c r="C96" s="1"/>
      <c r="D96" s="1"/>
      <c r="E96" s="1"/>
      <c r="F96" s="1"/>
      <c r="G96" s="1"/>
      <c r="H96" s="1"/>
      <c r="I96" s="1"/>
      <c r="J96" s="1"/>
      <c r="K96" s="1"/>
      <c r="L96" s="1"/>
      <c r="M96" s="1"/>
      <c r="N96" s="1"/>
      <c r="O96" s="1"/>
      <c r="P96" s="1"/>
      <c r="Q96" s="1"/>
      <c r="R96" s="1"/>
      <c r="S96" s="1"/>
      <c r="T96" s="1"/>
      <c r="U96" s="1"/>
      <c r="V96" s="1"/>
      <c r="W96" s="1"/>
      <c r="X96" s="1"/>
      <c r="Y96" s="1"/>
    </row>
    <row r="97" spans="1:25" ht="13.2" x14ac:dyDescent="0.25">
      <c r="A97" s="1"/>
      <c r="B97" s="1"/>
      <c r="C97" s="1"/>
      <c r="D97" s="1"/>
      <c r="E97" s="1"/>
      <c r="F97" s="1"/>
      <c r="G97" s="1"/>
      <c r="H97" s="1"/>
      <c r="I97" s="1"/>
      <c r="J97" s="1"/>
      <c r="K97" s="1"/>
      <c r="L97" s="1"/>
      <c r="M97" s="1"/>
      <c r="N97" s="1"/>
      <c r="O97" s="1"/>
      <c r="P97" s="1"/>
      <c r="Q97" s="1"/>
      <c r="R97" s="1"/>
      <c r="S97" s="1"/>
      <c r="T97" s="1"/>
      <c r="U97" s="1"/>
      <c r="V97" s="1"/>
      <c r="W97" s="1"/>
      <c r="X97" s="1"/>
      <c r="Y97" s="1"/>
    </row>
    <row r="98" spans="1:25" ht="13.2" x14ac:dyDescent="0.25">
      <c r="A98" s="1"/>
      <c r="B98" s="1"/>
      <c r="C98" s="1"/>
      <c r="D98" s="1"/>
      <c r="E98" s="1"/>
      <c r="F98" s="1"/>
      <c r="G98" s="1"/>
      <c r="H98" s="1"/>
      <c r="I98" s="1"/>
      <c r="J98" s="1"/>
      <c r="K98" s="1"/>
      <c r="L98" s="1"/>
      <c r="M98" s="1"/>
      <c r="N98" s="1"/>
      <c r="O98" s="1"/>
      <c r="P98" s="1"/>
      <c r="Q98" s="1"/>
      <c r="R98" s="1"/>
      <c r="S98" s="1"/>
      <c r="T98" s="1"/>
      <c r="U98" s="1"/>
      <c r="V98" s="1"/>
      <c r="W98" s="1"/>
      <c r="X98" s="1"/>
      <c r="Y98" s="1"/>
    </row>
    <row r="99" spans="1:25" ht="13.2" x14ac:dyDescent="0.25">
      <c r="A99" s="1"/>
      <c r="B99" s="1"/>
      <c r="C99" s="1"/>
      <c r="D99" s="1"/>
      <c r="E99" s="1"/>
      <c r="F99" s="1"/>
      <c r="G99" s="1"/>
      <c r="H99" s="1"/>
      <c r="I99" s="1"/>
      <c r="J99" s="1"/>
      <c r="K99" s="1"/>
      <c r="L99" s="1"/>
      <c r="M99" s="1"/>
      <c r="N99" s="1"/>
      <c r="O99" s="1"/>
      <c r="P99" s="1"/>
      <c r="Q99" s="1"/>
      <c r="R99" s="1"/>
      <c r="S99" s="1"/>
      <c r="T99" s="1"/>
      <c r="U99" s="1"/>
      <c r="V99" s="1"/>
      <c r="W99" s="1"/>
      <c r="X99" s="1"/>
      <c r="Y99" s="1"/>
    </row>
    <row r="100" spans="1:25"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sheetData>
  <mergeCells count="1">
    <mergeCell ref="C5:N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outlinePr summaryBelow="0" summaryRight="0"/>
  </sheetPr>
  <dimension ref="A1:Y985"/>
  <sheetViews>
    <sheetView showGridLines="0" workbookViewId="0">
      <selection activeCell="C21" sqref="C21"/>
    </sheetView>
  </sheetViews>
  <sheetFormatPr defaultColWidth="14.44140625" defaultRowHeight="15.75" customHeight="1" x14ac:dyDescent="0.25"/>
  <cols>
    <col min="2" max="2" width="41.44140625" customWidth="1"/>
    <col min="3" max="14" width="10.6640625" customWidth="1"/>
  </cols>
  <sheetData>
    <row r="1" spans="1:25" ht="15.75" customHeight="1" x14ac:dyDescent="0.25">
      <c r="A1" s="1" t="s">
        <v>0</v>
      </c>
      <c r="B1" s="1"/>
      <c r="C1" s="1"/>
      <c r="D1" s="1"/>
      <c r="E1" s="1"/>
      <c r="F1" s="1"/>
      <c r="G1" s="1"/>
      <c r="H1" s="1"/>
      <c r="I1" s="1"/>
      <c r="J1" s="1"/>
      <c r="K1" s="1"/>
      <c r="L1" s="1"/>
      <c r="M1" s="1"/>
      <c r="N1" s="1"/>
      <c r="O1" s="1"/>
      <c r="P1" s="1"/>
      <c r="Q1" s="1"/>
      <c r="R1" s="1"/>
      <c r="S1" s="1"/>
      <c r="T1" s="1"/>
      <c r="U1" s="1"/>
      <c r="V1" s="1"/>
      <c r="W1" s="1"/>
      <c r="X1" s="1"/>
      <c r="Y1" s="1"/>
    </row>
    <row r="2" spans="1:25" ht="15.6" x14ac:dyDescent="0.3">
      <c r="A2" s="1"/>
      <c r="B2" s="2" t="s">
        <v>52</v>
      </c>
      <c r="C2" s="1"/>
      <c r="D2" s="1"/>
      <c r="E2" s="1"/>
      <c r="F2" s="1"/>
      <c r="G2" s="1"/>
      <c r="H2" s="1"/>
      <c r="I2" s="1"/>
      <c r="J2" s="1"/>
      <c r="K2" s="1"/>
      <c r="L2" s="1"/>
      <c r="M2" s="1"/>
      <c r="N2" s="1"/>
      <c r="O2" s="1"/>
      <c r="P2" s="1"/>
      <c r="Q2" s="1"/>
      <c r="R2" s="1"/>
      <c r="S2" s="1"/>
      <c r="T2" s="1"/>
      <c r="U2" s="1"/>
      <c r="V2" s="1"/>
      <c r="W2" s="1"/>
      <c r="X2" s="1"/>
      <c r="Y2" s="1"/>
    </row>
    <row r="3" spans="1:25" ht="15.75" customHeight="1" x14ac:dyDescent="0.25">
      <c r="A3" s="1"/>
      <c r="B3" s="1"/>
      <c r="C3" s="1"/>
      <c r="D3" s="1"/>
      <c r="E3" s="1"/>
      <c r="F3" s="1"/>
      <c r="G3" s="1"/>
      <c r="H3" s="1"/>
      <c r="I3" s="1"/>
      <c r="J3" s="1"/>
      <c r="K3" s="1"/>
      <c r="L3" s="1"/>
      <c r="M3" s="1"/>
      <c r="N3" s="1"/>
      <c r="O3" s="1"/>
      <c r="P3" s="1"/>
      <c r="Q3" s="1"/>
      <c r="R3" s="1"/>
      <c r="S3" s="1"/>
      <c r="T3" s="1"/>
      <c r="U3" s="1"/>
      <c r="V3" s="1"/>
      <c r="W3" s="1"/>
      <c r="X3" s="1"/>
      <c r="Y3" s="1"/>
    </row>
    <row r="4" spans="1:25" ht="15.75" customHeight="1" x14ac:dyDescent="0.25">
      <c r="A4" s="1"/>
      <c r="B4" s="6"/>
      <c r="C4" s="1"/>
      <c r="D4" s="5"/>
      <c r="E4" s="5"/>
      <c r="F4" s="5"/>
      <c r="G4" s="5"/>
      <c r="H4" s="5"/>
      <c r="I4" s="5"/>
      <c r="J4" s="5"/>
      <c r="K4" s="5"/>
      <c r="L4" s="5"/>
      <c r="M4" s="5"/>
      <c r="N4" s="5"/>
      <c r="O4" s="1"/>
      <c r="P4" s="1"/>
      <c r="Q4" s="1"/>
      <c r="R4" s="1"/>
      <c r="S4" s="1"/>
      <c r="T4" s="1"/>
      <c r="U4" s="1"/>
      <c r="V4" s="1"/>
      <c r="W4" s="1"/>
      <c r="X4" s="1"/>
      <c r="Y4" s="1"/>
    </row>
    <row r="5" spans="1:25" ht="15.75" customHeight="1" x14ac:dyDescent="0.25">
      <c r="A5" s="1"/>
      <c r="B5" s="27" t="s">
        <v>2</v>
      </c>
      <c r="C5" s="316">
        <v>2022</v>
      </c>
      <c r="D5" s="317"/>
      <c r="E5" s="317"/>
      <c r="F5" s="317"/>
      <c r="G5" s="317"/>
      <c r="H5" s="317"/>
      <c r="I5" s="317"/>
      <c r="J5" s="317"/>
      <c r="K5" s="317"/>
      <c r="L5" s="317"/>
      <c r="M5" s="317"/>
      <c r="N5" s="318"/>
      <c r="O5" s="1"/>
      <c r="P5" s="1"/>
      <c r="Q5" s="1"/>
      <c r="R5" s="1"/>
      <c r="S5" s="1"/>
      <c r="T5" s="1"/>
      <c r="U5" s="1"/>
      <c r="V5" s="1"/>
      <c r="W5" s="1"/>
      <c r="X5" s="1"/>
      <c r="Y5" s="1"/>
    </row>
    <row r="6" spans="1:25" ht="15.75" customHeight="1" x14ac:dyDescent="0.25">
      <c r="A6" s="1"/>
      <c r="B6" s="28" t="s">
        <v>3</v>
      </c>
      <c r="C6" s="30" t="s">
        <v>4</v>
      </c>
      <c r="D6" s="8" t="s">
        <v>5</v>
      </c>
      <c r="E6" s="8" t="s">
        <v>6</v>
      </c>
      <c r="F6" s="8" t="s">
        <v>7</v>
      </c>
      <c r="G6" s="8" t="s">
        <v>8</v>
      </c>
      <c r="H6" s="8" t="s">
        <v>9</v>
      </c>
      <c r="I6" s="8" t="s">
        <v>10</v>
      </c>
      <c r="J6" s="8" t="s">
        <v>11</v>
      </c>
      <c r="K6" s="8" t="s">
        <v>12</v>
      </c>
      <c r="L6" s="8" t="s">
        <v>13</v>
      </c>
      <c r="M6" s="8" t="s">
        <v>14</v>
      </c>
      <c r="N6" s="9" t="s">
        <v>15</v>
      </c>
      <c r="O6" s="1"/>
      <c r="P6" s="1"/>
      <c r="Q6" s="1"/>
      <c r="R6" s="1"/>
      <c r="S6" s="1"/>
      <c r="T6" s="1"/>
      <c r="U6" s="1"/>
      <c r="V6" s="1"/>
      <c r="W6" s="1"/>
      <c r="X6" s="1"/>
      <c r="Y6" s="1"/>
    </row>
    <row r="7" spans="1:25" ht="15.75" customHeight="1" x14ac:dyDescent="0.25">
      <c r="A7" s="1"/>
      <c r="B7" s="53" t="s">
        <v>19</v>
      </c>
      <c r="C7" s="41">
        <v>3111</v>
      </c>
      <c r="D7" s="11">
        <v>2365</v>
      </c>
      <c r="E7" s="11">
        <v>2457</v>
      </c>
      <c r="F7" s="11">
        <v>3438</v>
      </c>
      <c r="G7" s="11">
        <v>2616</v>
      </c>
      <c r="H7" s="11">
        <v>2658</v>
      </c>
      <c r="I7" s="11">
        <v>3807</v>
      </c>
      <c r="J7" s="11">
        <v>2884</v>
      </c>
      <c r="K7" s="11">
        <v>2971</v>
      </c>
      <c r="L7" s="11">
        <v>4041</v>
      </c>
      <c r="M7" s="11">
        <v>3029</v>
      </c>
      <c r="N7" s="12">
        <v>3029</v>
      </c>
      <c r="O7" s="1"/>
      <c r="P7" s="1"/>
      <c r="Q7" s="1"/>
      <c r="R7" s="1"/>
      <c r="S7" s="1"/>
      <c r="T7" s="1"/>
      <c r="U7" s="1"/>
      <c r="V7" s="1"/>
      <c r="W7" s="1"/>
      <c r="X7" s="1"/>
      <c r="Y7" s="1"/>
    </row>
    <row r="8" spans="1:25" ht="15.75" customHeight="1" x14ac:dyDescent="0.25">
      <c r="A8" s="1"/>
      <c r="B8" s="53" t="s">
        <v>20</v>
      </c>
      <c r="C8" s="41">
        <v>793</v>
      </c>
      <c r="D8" s="11">
        <v>809</v>
      </c>
      <c r="E8" s="11">
        <v>816</v>
      </c>
      <c r="F8" s="11">
        <v>826</v>
      </c>
      <c r="G8" s="11">
        <v>843</v>
      </c>
      <c r="H8" s="11">
        <v>841</v>
      </c>
      <c r="I8" s="11">
        <v>847</v>
      </c>
      <c r="J8" s="11">
        <v>853</v>
      </c>
      <c r="K8" s="11">
        <v>854</v>
      </c>
      <c r="L8" s="11">
        <v>850</v>
      </c>
      <c r="M8" s="11">
        <v>845</v>
      </c>
      <c r="N8" s="12">
        <v>840</v>
      </c>
      <c r="O8" s="1"/>
      <c r="P8" s="1"/>
      <c r="Q8" s="1"/>
      <c r="R8" s="1"/>
      <c r="S8" s="1"/>
      <c r="T8" s="1"/>
      <c r="U8" s="1"/>
      <c r="V8" s="1"/>
      <c r="W8" s="1"/>
      <c r="X8" s="1"/>
      <c r="Y8" s="1"/>
    </row>
    <row r="9" spans="1:25" ht="15.75" customHeight="1" x14ac:dyDescent="0.25">
      <c r="A9" s="1"/>
      <c r="B9" s="64" t="s">
        <v>21</v>
      </c>
      <c r="C9" s="65">
        <f t="shared" ref="C9:N9" si="0">SUM(C7:C8)</f>
        <v>3904</v>
      </c>
      <c r="D9" s="14">
        <f t="shared" si="0"/>
        <v>3174</v>
      </c>
      <c r="E9" s="14">
        <f t="shared" si="0"/>
        <v>3273</v>
      </c>
      <c r="F9" s="14">
        <f t="shared" si="0"/>
        <v>4264</v>
      </c>
      <c r="G9" s="14">
        <f t="shared" si="0"/>
        <v>3459</v>
      </c>
      <c r="H9" s="14">
        <f t="shared" si="0"/>
        <v>3499</v>
      </c>
      <c r="I9" s="14">
        <f t="shared" si="0"/>
        <v>4654</v>
      </c>
      <c r="J9" s="14">
        <f t="shared" si="0"/>
        <v>3737</v>
      </c>
      <c r="K9" s="14">
        <f t="shared" si="0"/>
        <v>3825</v>
      </c>
      <c r="L9" s="14">
        <f t="shared" si="0"/>
        <v>4891</v>
      </c>
      <c r="M9" s="14">
        <f t="shared" si="0"/>
        <v>3874</v>
      </c>
      <c r="N9" s="15">
        <f t="shared" si="0"/>
        <v>3869</v>
      </c>
      <c r="O9" s="1"/>
      <c r="P9" s="1"/>
      <c r="Q9" s="1"/>
      <c r="R9" s="1"/>
      <c r="S9" s="1"/>
      <c r="T9" s="1"/>
      <c r="U9" s="1"/>
      <c r="V9" s="1"/>
      <c r="W9" s="1"/>
      <c r="X9" s="1"/>
      <c r="Y9" s="1"/>
    </row>
    <row r="10" spans="1:25" ht="15.75" customHeight="1" x14ac:dyDescent="0.25">
      <c r="A10" s="1"/>
      <c r="B10" s="53" t="s">
        <v>23</v>
      </c>
      <c r="C10" s="41">
        <v>50</v>
      </c>
      <c r="D10" s="11">
        <v>50</v>
      </c>
      <c r="E10" s="11">
        <v>50</v>
      </c>
      <c r="F10" s="11">
        <v>50</v>
      </c>
      <c r="G10" s="11">
        <v>50</v>
      </c>
      <c r="H10" s="11">
        <v>50</v>
      </c>
      <c r="I10" s="11">
        <v>50</v>
      </c>
      <c r="J10" s="11">
        <v>50</v>
      </c>
      <c r="K10" s="11">
        <v>65</v>
      </c>
      <c r="L10" s="11">
        <v>65</v>
      </c>
      <c r="M10" s="11">
        <v>65</v>
      </c>
      <c r="N10" s="12">
        <v>65</v>
      </c>
      <c r="O10" s="1"/>
      <c r="P10" s="1"/>
      <c r="Q10" s="1"/>
      <c r="R10" s="1"/>
      <c r="S10" s="1"/>
      <c r="T10" s="1"/>
      <c r="U10" s="1"/>
      <c r="V10" s="1"/>
      <c r="W10" s="1"/>
      <c r="X10" s="1"/>
      <c r="Y10" s="1"/>
    </row>
    <row r="11" spans="1:25" ht="15.75" customHeight="1" x14ac:dyDescent="0.25">
      <c r="A11" s="1"/>
      <c r="B11" s="60" t="s">
        <v>24</v>
      </c>
      <c r="C11" s="66">
        <v>15</v>
      </c>
      <c r="D11" s="67">
        <v>15</v>
      </c>
      <c r="E11" s="67">
        <v>15</v>
      </c>
      <c r="F11" s="67">
        <v>25</v>
      </c>
      <c r="G11" s="67">
        <v>25</v>
      </c>
      <c r="H11" s="67">
        <v>25</v>
      </c>
      <c r="I11" s="67">
        <v>25</v>
      </c>
      <c r="J11" s="67">
        <v>25</v>
      </c>
      <c r="K11" s="67">
        <v>30</v>
      </c>
      <c r="L11" s="67">
        <v>30</v>
      </c>
      <c r="M11" s="67">
        <v>30</v>
      </c>
      <c r="N11" s="68">
        <v>30</v>
      </c>
      <c r="O11" s="1"/>
      <c r="P11" s="1"/>
      <c r="Q11" s="1"/>
      <c r="R11" s="1"/>
      <c r="S11" s="1"/>
      <c r="T11" s="1"/>
      <c r="U11" s="1"/>
      <c r="V11" s="1"/>
      <c r="W11" s="1"/>
      <c r="X11" s="1"/>
      <c r="Y11" s="1"/>
    </row>
    <row r="12" spans="1:25" ht="15.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row>
    <row r="13" spans="1:25" ht="15.75" customHeight="1" thickBot="1" x14ac:dyDescent="0.3">
      <c r="A13" s="1"/>
      <c r="B13" s="244">
        <v>0.06</v>
      </c>
      <c r="C13" s="1"/>
      <c r="D13" s="1"/>
      <c r="E13" s="1"/>
      <c r="F13" s="1"/>
      <c r="G13" s="1"/>
      <c r="H13" s="1"/>
      <c r="I13" s="1"/>
      <c r="J13" s="1"/>
      <c r="K13" s="1"/>
      <c r="L13" s="1"/>
      <c r="M13" s="1"/>
      <c r="N13" s="1"/>
      <c r="O13" s="1"/>
      <c r="P13" s="1"/>
      <c r="Q13" s="1"/>
      <c r="R13" s="1"/>
      <c r="S13" s="1"/>
      <c r="T13" s="1"/>
      <c r="U13" s="1"/>
      <c r="V13" s="1"/>
      <c r="W13" s="1"/>
      <c r="X13" s="1"/>
      <c r="Y13" s="1"/>
    </row>
    <row r="14" spans="1:25" ht="15.75" customHeight="1" x14ac:dyDescent="0.25">
      <c r="A14" s="1"/>
      <c r="B14" s="85" t="s">
        <v>111</v>
      </c>
      <c r="C14" s="245">
        <f>C7-(C7*$B$13)</f>
        <v>2924.34</v>
      </c>
      <c r="D14" s="245">
        <f t="shared" ref="D14:N14" si="1">D7-(D7*$B$13)</f>
        <v>2223.1</v>
      </c>
      <c r="E14" s="245">
        <f t="shared" si="1"/>
        <v>2309.58</v>
      </c>
      <c r="F14" s="245">
        <f t="shared" si="1"/>
        <v>3231.72</v>
      </c>
      <c r="G14" s="245">
        <f t="shared" si="1"/>
        <v>2459.04</v>
      </c>
      <c r="H14" s="245">
        <f t="shared" si="1"/>
        <v>2498.52</v>
      </c>
      <c r="I14" s="245">
        <f t="shared" si="1"/>
        <v>3578.58</v>
      </c>
      <c r="J14" s="245">
        <f t="shared" si="1"/>
        <v>2710.96</v>
      </c>
      <c r="K14" s="245">
        <f t="shared" si="1"/>
        <v>2792.74</v>
      </c>
      <c r="L14" s="245">
        <f t="shared" si="1"/>
        <v>3798.54</v>
      </c>
      <c r="M14" s="245">
        <f t="shared" si="1"/>
        <v>2847.26</v>
      </c>
      <c r="N14" s="246">
        <f t="shared" si="1"/>
        <v>2847.26</v>
      </c>
      <c r="O14" s="1"/>
      <c r="P14" s="1"/>
      <c r="Q14" s="1"/>
      <c r="R14" s="1"/>
      <c r="S14" s="1"/>
      <c r="T14" s="1"/>
      <c r="U14" s="1"/>
      <c r="V14" s="1"/>
      <c r="W14" s="1"/>
      <c r="X14" s="1"/>
      <c r="Y14" s="1"/>
    </row>
    <row r="15" spans="1:25" ht="15.75" customHeight="1" thickBot="1" x14ac:dyDescent="0.3">
      <c r="A15" s="1"/>
      <c r="B15" s="86" t="s">
        <v>112</v>
      </c>
      <c r="C15" s="247">
        <f>C8-(C8*$B$13)</f>
        <v>745.42</v>
      </c>
      <c r="D15" s="247">
        <f t="shared" ref="D15:N15" si="2">D8-(D8*$B$13)</f>
        <v>760.46</v>
      </c>
      <c r="E15" s="247">
        <f t="shared" si="2"/>
        <v>767.04</v>
      </c>
      <c r="F15" s="247">
        <f t="shared" si="2"/>
        <v>776.44</v>
      </c>
      <c r="G15" s="247">
        <f t="shared" si="2"/>
        <v>792.42</v>
      </c>
      <c r="H15" s="247">
        <f t="shared" si="2"/>
        <v>790.54</v>
      </c>
      <c r="I15" s="247">
        <f t="shared" si="2"/>
        <v>796.18</v>
      </c>
      <c r="J15" s="247">
        <f t="shared" si="2"/>
        <v>801.82</v>
      </c>
      <c r="K15" s="247">
        <f t="shared" si="2"/>
        <v>802.76</v>
      </c>
      <c r="L15" s="247">
        <f t="shared" si="2"/>
        <v>799</v>
      </c>
      <c r="M15" s="247">
        <f t="shared" si="2"/>
        <v>794.3</v>
      </c>
      <c r="N15" s="248">
        <f t="shared" si="2"/>
        <v>789.6</v>
      </c>
      <c r="O15" s="1"/>
      <c r="P15" s="1"/>
      <c r="Q15" s="1"/>
      <c r="R15" s="1"/>
      <c r="S15" s="1"/>
      <c r="T15" s="1"/>
      <c r="U15" s="1"/>
      <c r="V15" s="1"/>
      <c r="W15" s="1"/>
      <c r="X15" s="1"/>
      <c r="Y15" s="1"/>
    </row>
    <row r="16" spans="1:25"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row>
    <row r="17" spans="1:25"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row>
    <row r="18" spans="1:25"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row>
    <row r="19" spans="1:25"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row>
    <row r="23" spans="1:25"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row>
    <row r="24" spans="1:25"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row>
    <row r="25" spans="1:25"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ht="13.2" x14ac:dyDescent="0.25">
      <c r="A56" s="1"/>
      <c r="B56" s="1"/>
      <c r="C56" s="1"/>
      <c r="D56" s="1"/>
      <c r="E56" s="1"/>
      <c r="F56" s="1"/>
      <c r="G56" s="1"/>
      <c r="H56" s="1"/>
      <c r="I56" s="1"/>
      <c r="J56" s="1"/>
      <c r="K56" s="1"/>
      <c r="L56" s="1"/>
      <c r="M56" s="1"/>
      <c r="N56" s="1"/>
      <c r="O56" s="1"/>
      <c r="P56" s="1"/>
      <c r="Q56" s="1"/>
      <c r="R56" s="1"/>
      <c r="S56" s="1"/>
      <c r="T56" s="1"/>
      <c r="U56" s="1"/>
      <c r="V56" s="1"/>
      <c r="W56" s="1"/>
      <c r="X56" s="1"/>
      <c r="Y56" s="1"/>
    </row>
    <row r="57" spans="1:25" ht="13.2" x14ac:dyDescent="0.25">
      <c r="A57" s="1"/>
      <c r="B57" s="1"/>
      <c r="C57" s="1"/>
      <c r="D57" s="1"/>
      <c r="E57" s="1"/>
      <c r="F57" s="1"/>
      <c r="G57" s="1"/>
      <c r="H57" s="1"/>
      <c r="I57" s="1"/>
      <c r="J57" s="1"/>
      <c r="K57" s="1"/>
      <c r="L57" s="1"/>
      <c r="M57" s="1"/>
      <c r="N57" s="1"/>
      <c r="O57" s="1"/>
      <c r="P57" s="1"/>
      <c r="Q57" s="1"/>
      <c r="R57" s="1"/>
      <c r="S57" s="1"/>
      <c r="T57" s="1"/>
      <c r="U57" s="1"/>
      <c r="V57" s="1"/>
      <c r="W57" s="1"/>
      <c r="X57" s="1"/>
      <c r="Y57" s="1"/>
    </row>
    <row r="58" spans="1:25" ht="13.2" x14ac:dyDescent="0.25">
      <c r="A58" s="1"/>
      <c r="B58" s="1"/>
      <c r="C58" s="1"/>
      <c r="D58" s="1"/>
      <c r="E58" s="1"/>
      <c r="F58" s="1"/>
      <c r="G58" s="1"/>
      <c r="H58" s="1"/>
      <c r="I58" s="1"/>
      <c r="J58" s="1"/>
      <c r="K58" s="1"/>
      <c r="L58" s="1"/>
      <c r="M58" s="1"/>
      <c r="N58" s="1"/>
      <c r="O58" s="1"/>
      <c r="P58" s="1"/>
      <c r="Q58" s="1"/>
      <c r="R58" s="1"/>
      <c r="S58" s="1"/>
      <c r="T58" s="1"/>
      <c r="U58" s="1"/>
      <c r="V58" s="1"/>
      <c r="W58" s="1"/>
      <c r="X58" s="1"/>
      <c r="Y58" s="1"/>
    </row>
    <row r="59" spans="1:25" ht="13.2" x14ac:dyDescent="0.25">
      <c r="A59" s="1"/>
      <c r="B59" s="1"/>
      <c r="C59" s="1"/>
      <c r="D59" s="1"/>
      <c r="E59" s="1"/>
      <c r="F59" s="1"/>
      <c r="G59" s="1"/>
      <c r="H59" s="1"/>
      <c r="I59" s="1"/>
      <c r="J59" s="1"/>
      <c r="K59" s="1"/>
      <c r="L59" s="1"/>
      <c r="M59" s="1"/>
      <c r="N59" s="1"/>
      <c r="O59" s="1"/>
      <c r="P59" s="1"/>
      <c r="Q59" s="1"/>
      <c r="R59" s="1"/>
      <c r="S59" s="1"/>
      <c r="T59" s="1"/>
      <c r="U59" s="1"/>
      <c r="V59" s="1"/>
      <c r="W59" s="1"/>
      <c r="X59" s="1"/>
      <c r="Y59" s="1"/>
    </row>
    <row r="60" spans="1:25" ht="13.2" x14ac:dyDescent="0.25">
      <c r="A60" s="1"/>
      <c r="B60" s="1"/>
      <c r="C60" s="1"/>
      <c r="D60" s="1"/>
      <c r="E60" s="1"/>
      <c r="F60" s="1"/>
      <c r="G60" s="1"/>
      <c r="H60" s="1"/>
      <c r="I60" s="1"/>
      <c r="J60" s="1"/>
      <c r="K60" s="1"/>
      <c r="L60" s="1"/>
      <c r="M60" s="1"/>
      <c r="N60" s="1"/>
      <c r="O60" s="1"/>
      <c r="P60" s="1"/>
      <c r="Q60" s="1"/>
      <c r="R60" s="1"/>
      <c r="S60" s="1"/>
      <c r="T60" s="1"/>
      <c r="U60" s="1"/>
      <c r="V60" s="1"/>
      <c r="W60" s="1"/>
      <c r="X60" s="1"/>
      <c r="Y60" s="1"/>
    </row>
    <row r="61" spans="1:25" ht="13.2" x14ac:dyDescent="0.25">
      <c r="A61" s="1"/>
      <c r="B61" s="1"/>
      <c r="C61" s="1"/>
      <c r="D61" s="1"/>
      <c r="E61" s="1"/>
      <c r="F61" s="1"/>
      <c r="G61" s="1"/>
      <c r="H61" s="1"/>
      <c r="I61" s="1"/>
      <c r="J61" s="1"/>
      <c r="K61" s="1"/>
      <c r="L61" s="1"/>
      <c r="M61" s="1"/>
      <c r="N61" s="1"/>
      <c r="O61" s="1"/>
      <c r="P61" s="1"/>
      <c r="Q61" s="1"/>
      <c r="R61" s="1"/>
      <c r="S61" s="1"/>
      <c r="T61" s="1"/>
      <c r="U61" s="1"/>
      <c r="V61" s="1"/>
      <c r="W61" s="1"/>
      <c r="X61" s="1"/>
      <c r="Y61" s="1"/>
    </row>
    <row r="62" spans="1:25" ht="13.2" x14ac:dyDescent="0.25">
      <c r="A62" s="1"/>
      <c r="B62" s="1"/>
      <c r="C62" s="1"/>
      <c r="D62" s="1"/>
      <c r="E62" s="1"/>
      <c r="F62" s="1"/>
      <c r="G62" s="1"/>
      <c r="H62" s="1"/>
      <c r="I62" s="1"/>
      <c r="J62" s="1"/>
      <c r="K62" s="1"/>
      <c r="L62" s="1"/>
      <c r="M62" s="1"/>
      <c r="N62" s="1"/>
      <c r="O62" s="1"/>
      <c r="P62" s="1"/>
      <c r="Q62" s="1"/>
      <c r="R62" s="1"/>
      <c r="S62" s="1"/>
      <c r="T62" s="1"/>
      <c r="U62" s="1"/>
      <c r="V62" s="1"/>
      <c r="W62" s="1"/>
      <c r="X62" s="1"/>
      <c r="Y62" s="1"/>
    </row>
    <row r="63" spans="1:25" ht="13.2" x14ac:dyDescent="0.25">
      <c r="A63" s="1"/>
      <c r="B63" s="1"/>
      <c r="C63" s="1"/>
      <c r="D63" s="1"/>
      <c r="E63" s="1"/>
      <c r="F63" s="1"/>
      <c r="G63" s="1"/>
      <c r="H63" s="1"/>
      <c r="I63" s="1"/>
      <c r="J63" s="1"/>
      <c r="K63" s="1"/>
      <c r="L63" s="1"/>
      <c r="M63" s="1"/>
      <c r="N63" s="1"/>
      <c r="O63" s="1"/>
      <c r="P63" s="1"/>
      <c r="Q63" s="1"/>
      <c r="R63" s="1"/>
      <c r="S63" s="1"/>
      <c r="T63" s="1"/>
      <c r="U63" s="1"/>
      <c r="V63" s="1"/>
      <c r="W63" s="1"/>
      <c r="X63" s="1"/>
      <c r="Y63" s="1"/>
    </row>
    <row r="64" spans="1:25" ht="13.2" x14ac:dyDescent="0.25">
      <c r="A64" s="1"/>
      <c r="B64" s="1"/>
      <c r="C64" s="1"/>
      <c r="D64" s="1"/>
      <c r="E64" s="1"/>
      <c r="F64" s="1"/>
      <c r="G64" s="1"/>
      <c r="H64" s="1"/>
      <c r="I64" s="1"/>
      <c r="J64" s="1"/>
      <c r="K64" s="1"/>
      <c r="L64" s="1"/>
      <c r="M64" s="1"/>
      <c r="N64" s="1"/>
      <c r="O64" s="1"/>
      <c r="P64" s="1"/>
      <c r="Q64" s="1"/>
      <c r="R64" s="1"/>
      <c r="S64" s="1"/>
      <c r="T64" s="1"/>
      <c r="U64" s="1"/>
      <c r="V64" s="1"/>
      <c r="W64" s="1"/>
      <c r="X64" s="1"/>
      <c r="Y64" s="1"/>
    </row>
    <row r="65" spans="1:25" ht="13.2" x14ac:dyDescent="0.25">
      <c r="A65" s="1"/>
      <c r="B65" s="1"/>
      <c r="C65" s="1"/>
      <c r="D65" s="1"/>
      <c r="E65" s="1"/>
      <c r="F65" s="1"/>
      <c r="G65" s="1"/>
      <c r="H65" s="1"/>
      <c r="I65" s="1"/>
      <c r="J65" s="1"/>
      <c r="K65" s="1"/>
      <c r="L65" s="1"/>
      <c r="M65" s="1"/>
      <c r="N65" s="1"/>
      <c r="O65" s="1"/>
      <c r="P65" s="1"/>
      <c r="Q65" s="1"/>
      <c r="R65" s="1"/>
      <c r="S65" s="1"/>
      <c r="T65" s="1"/>
      <c r="U65" s="1"/>
      <c r="V65" s="1"/>
      <c r="W65" s="1"/>
      <c r="X65" s="1"/>
      <c r="Y65" s="1"/>
    </row>
    <row r="66" spans="1:25" ht="13.2" x14ac:dyDescent="0.25">
      <c r="A66" s="1"/>
      <c r="B66" s="1"/>
      <c r="C66" s="1"/>
      <c r="D66" s="1"/>
      <c r="E66" s="1"/>
      <c r="F66" s="1"/>
      <c r="G66" s="1"/>
      <c r="H66" s="1"/>
      <c r="I66" s="1"/>
      <c r="J66" s="1"/>
      <c r="K66" s="1"/>
      <c r="L66" s="1"/>
      <c r="M66" s="1"/>
      <c r="N66" s="1"/>
      <c r="O66" s="1"/>
      <c r="P66" s="1"/>
      <c r="Q66" s="1"/>
      <c r="R66" s="1"/>
      <c r="S66" s="1"/>
      <c r="T66" s="1"/>
      <c r="U66" s="1"/>
      <c r="V66" s="1"/>
      <c r="W66" s="1"/>
      <c r="X66" s="1"/>
      <c r="Y66" s="1"/>
    </row>
    <row r="67" spans="1:25" ht="13.2" x14ac:dyDescent="0.25">
      <c r="A67" s="1"/>
      <c r="B67" s="1"/>
      <c r="C67" s="1"/>
      <c r="D67" s="1"/>
      <c r="E67" s="1"/>
      <c r="F67" s="1"/>
      <c r="G67" s="1"/>
      <c r="H67" s="1"/>
      <c r="I67" s="1"/>
      <c r="J67" s="1"/>
      <c r="K67" s="1"/>
      <c r="L67" s="1"/>
      <c r="M67" s="1"/>
      <c r="N67" s="1"/>
      <c r="O67" s="1"/>
      <c r="P67" s="1"/>
      <c r="Q67" s="1"/>
      <c r="R67" s="1"/>
      <c r="S67" s="1"/>
      <c r="T67" s="1"/>
      <c r="U67" s="1"/>
      <c r="V67" s="1"/>
      <c r="W67" s="1"/>
      <c r="X67" s="1"/>
      <c r="Y67" s="1"/>
    </row>
    <row r="68" spans="1:25" ht="13.2" x14ac:dyDescent="0.25">
      <c r="A68" s="1"/>
      <c r="B68" s="1"/>
      <c r="C68" s="1"/>
      <c r="D68" s="1"/>
      <c r="E68" s="1"/>
      <c r="F68" s="1"/>
      <c r="G68" s="1"/>
      <c r="H68" s="1"/>
      <c r="I68" s="1"/>
      <c r="J68" s="1"/>
      <c r="K68" s="1"/>
      <c r="L68" s="1"/>
      <c r="M68" s="1"/>
      <c r="N68" s="1"/>
      <c r="O68" s="1"/>
      <c r="P68" s="1"/>
      <c r="Q68" s="1"/>
      <c r="R68" s="1"/>
      <c r="S68" s="1"/>
      <c r="T68" s="1"/>
      <c r="U68" s="1"/>
      <c r="V68" s="1"/>
      <c r="W68" s="1"/>
      <c r="X68" s="1"/>
      <c r="Y68" s="1"/>
    </row>
    <row r="69" spans="1:25" ht="13.2" x14ac:dyDescent="0.25">
      <c r="A69" s="1"/>
      <c r="B69" s="1"/>
      <c r="C69" s="1"/>
      <c r="D69" s="1"/>
      <c r="E69" s="1"/>
      <c r="F69" s="1"/>
      <c r="G69" s="1"/>
      <c r="H69" s="1"/>
      <c r="I69" s="1"/>
      <c r="J69" s="1"/>
      <c r="K69" s="1"/>
      <c r="L69" s="1"/>
      <c r="M69" s="1"/>
      <c r="N69" s="1"/>
      <c r="O69" s="1"/>
      <c r="P69" s="1"/>
      <c r="Q69" s="1"/>
      <c r="R69" s="1"/>
      <c r="S69" s="1"/>
      <c r="T69" s="1"/>
      <c r="U69" s="1"/>
      <c r="V69" s="1"/>
      <c r="W69" s="1"/>
      <c r="X69" s="1"/>
      <c r="Y69" s="1"/>
    </row>
    <row r="70" spans="1:25" ht="13.2" x14ac:dyDescent="0.25">
      <c r="A70" s="1"/>
      <c r="B70" s="1"/>
      <c r="C70" s="1"/>
      <c r="D70" s="1"/>
      <c r="E70" s="1"/>
      <c r="F70" s="1"/>
      <c r="G70" s="1"/>
      <c r="H70" s="1"/>
      <c r="I70" s="1"/>
      <c r="J70" s="1"/>
      <c r="K70" s="1"/>
      <c r="L70" s="1"/>
      <c r="M70" s="1"/>
      <c r="N70" s="1"/>
      <c r="O70" s="1"/>
      <c r="P70" s="1"/>
      <c r="Q70" s="1"/>
      <c r="R70" s="1"/>
      <c r="S70" s="1"/>
      <c r="T70" s="1"/>
      <c r="U70" s="1"/>
      <c r="V70" s="1"/>
      <c r="W70" s="1"/>
      <c r="X70" s="1"/>
      <c r="Y70" s="1"/>
    </row>
    <row r="71" spans="1:25" ht="13.2" x14ac:dyDescent="0.25">
      <c r="A71" s="1"/>
      <c r="B71" s="1"/>
      <c r="C71" s="1"/>
      <c r="D71" s="1"/>
      <c r="E71" s="1"/>
      <c r="F71" s="1"/>
      <c r="G71" s="1"/>
      <c r="H71" s="1"/>
      <c r="I71" s="1"/>
      <c r="J71" s="1"/>
      <c r="K71" s="1"/>
      <c r="L71" s="1"/>
      <c r="M71" s="1"/>
      <c r="N71" s="1"/>
      <c r="O71" s="1"/>
      <c r="P71" s="1"/>
      <c r="Q71" s="1"/>
      <c r="R71" s="1"/>
      <c r="S71" s="1"/>
      <c r="T71" s="1"/>
      <c r="U71" s="1"/>
      <c r="V71" s="1"/>
      <c r="W71" s="1"/>
      <c r="X71" s="1"/>
      <c r="Y71" s="1"/>
    </row>
    <row r="72" spans="1:25" ht="13.2" x14ac:dyDescent="0.25">
      <c r="A72" s="1"/>
      <c r="B72" s="1"/>
      <c r="C72" s="1"/>
      <c r="D72" s="1"/>
      <c r="E72" s="1"/>
      <c r="F72" s="1"/>
      <c r="G72" s="1"/>
      <c r="H72" s="1"/>
      <c r="I72" s="1"/>
      <c r="J72" s="1"/>
      <c r="K72" s="1"/>
      <c r="L72" s="1"/>
      <c r="M72" s="1"/>
      <c r="N72" s="1"/>
      <c r="O72" s="1"/>
      <c r="P72" s="1"/>
      <c r="Q72" s="1"/>
      <c r="R72" s="1"/>
      <c r="S72" s="1"/>
      <c r="T72" s="1"/>
      <c r="U72" s="1"/>
      <c r="V72" s="1"/>
      <c r="W72" s="1"/>
      <c r="X72" s="1"/>
      <c r="Y72" s="1"/>
    </row>
    <row r="73" spans="1:25" ht="13.2" x14ac:dyDescent="0.25">
      <c r="A73" s="1"/>
      <c r="B73" s="1"/>
      <c r="C73" s="1"/>
      <c r="D73" s="1"/>
      <c r="E73" s="1"/>
      <c r="F73" s="1"/>
      <c r="G73" s="1"/>
      <c r="H73" s="1"/>
      <c r="I73" s="1"/>
      <c r="J73" s="1"/>
      <c r="K73" s="1"/>
      <c r="L73" s="1"/>
      <c r="M73" s="1"/>
      <c r="N73" s="1"/>
      <c r="O73" s="1"/>
      <c r="P73" s="1"/>
      <c r="Q73" s="1"/>
      <c r="R73" s="1"/>
      <c r="S73" s="1"/>
      <c r="T73" s="1"/>
      <c r="U73" s="1"/>
      <c r="V73" s="1"/>
      <c r="W73" s="1"/>
      <c r="X73" s="1"/>
      <c r="Y73" s="1"/>
    </row>
    <row r="74" spans="1:25" ht="13.2" x14ac:dyDescent="0.25">
      <c r="A74" s="1"/>
      <c r="B74" s="1"/>
      <c r="C74" s="1"/>
      <c r="D74" s="1"/>
      <c r="E74" s="1"/>
      <c r="F74" s="1"/>
      <c r="G74" s="1"/>
      <c r="H74" s="1"/>
      <c r="I74" s="1"/>
      <c r="J74" s="1"/>
      <c r="K74" s="1"/>
      <c r="L74" s="1"/>
      <c r="M74" s="1"/>
      <c r="N74" s="1"/>
      <c r="O74" s="1"/>
      <c r="P74" s="1"/>
      <c r="Q74" s="1"/>
      <c r="R74" s="1"/>
      <c r="S74" s="1"/>
      <c r="T74" s="1"/>
      <c r="U74" s="1"/>
      <c r="V74" s="1"/>
      <c r="W74" s="1"/>
      <c r="X74" s="1"/>
      <c r="Y74" s="1"/>
    </row>
    <row r="75" spans="1:25" ht="13.2" x14ac:dyDescent="0.25">
      <c r="A75" s="1"/>
      <c r="B75" s="1"/>
      <c r="C75" s="1"/>
      <c r="D75" s="1"/>
      <c r="E75" s="1"/>
      <c r="F75" s="1"/>
      <c r="G75" s="1"/>
      <c r="H75" s="1"/>
      <c r="I75" s="1"/>
      <c r="J75" s="1"/>
      <c r="K75" s="1"/>
      <c r="L75" s="1"/>
      <c r="M75" s="1"/>
      <c r="N75" s="1"/>
      <c r="O75" s="1"/>
      <c r="P75" s="1"/>
      <c r="Q75" s="1"/>
      <c r="R75" s="1"/>
      <c r="S75" s="1"/>
      <c r="T75" s="1"/>
      <c r="U75" s="1"/>
      <c r="V75" s="1"/>
      <c r="W75" s="1"/>
      <c r="X75" s="1"/>
      <c r="Y75" s="1"/>
    </row>
    <row r="76" spans="1:25" ht="13.2" x14ac:dyDescent="0.25">
      <c r="A76" s="1"/>
      <c r="B76" s="1"/>
      <c r="C76" s="1"/>
      <c r="D76" s="1"/>
      <c r="E76" s="1"/>
      <c r="F76" s="1"/>
      <c r="G76" s="1"/>
      <c r="H76" s="1"/>
      <c r="I76" s="1"/>
      <c r="J76" s="1"/>
      <c r="K76" s="1"/>
      <c r="L76" s="1"/>
      <c r="M76" s="1"/>
      <c r="N76" s="1"/>
      <c r="O76" s="1"/>
      <c r="P76" s="1"/>
      <c r="Q76" s="1"/>
      <c r="R76" s="1"/>
      <c r="S76" s="1"/>
      <c r="T76" s="1"/>
      <c r="U76" s="1"/>
      <c r="V76" s="1"/>
      <c r="W76" s="1"/>
      <c r="X76" s="1"/>
      <c r="Y76" s="1"/>
    </row>
    <row r="77" spans="1:25" ht="13.2" x14ac:dyDescent="0.25">
      <c r="A77" s="1"/>
      <c r="B77" s="1"/>
      <c r="C77" s="1"/>
      <c r="D77" s="1"/>
      <c r="E77" s="1"/>
      <c r="F77" s="1"/>
      <c r="G77" s="1"/>
      <c r="H77" s="1"/>
      <c r="I77" s="1"/>
      <c r="J77" s="1"/>
      <c r="K77" s="1"/>
      <c r="L77" s="1"/>
      <c r="M77" s="1"/>
      <c r="N77" s="1"/>
      <c r="O77" s="1"/>
      <c r="P77" s="1"/>
      <c r="Q77" s="1"/>
      <c r="R77" s="1"/>
      <c r="S77" s="1"/>
      <c r="T77" s="1"/>
      <c r="U77" s="1"/>
      <c r="V77" s="1"/>
      <c r="W77" s="1"/>
      <c r="X77" s="1"/>
      <c r="Y77" s="1"/>
    </row>
    <row r="78" spans="1:25" ht="13.2" x14ac:dyDescent="0.25">
      <c r="A78" s="1"/>
      <c r="B78" s="1"/>
      <c r="C78" s="1"/>
      <c r="D78" s="1"/>
      <c r="E78" s="1"/>
      <c r="F78" s="1"/>
      <c r="G78" s="1"/>
      <c r="H78" s="1"/>
      <c r="I78" s="1"/>
      <c r="J78" s="1"/>
      <c r="K78" s="1"/>
      <c r="L78" s="1"/>
      <c r="M78" s="1"/>
      <c r="N78" s="1"/>
      <c r="O78" s="1"/>
      <c r="P78" s="1"/>
      <c r="Q78" s="1"/>
      <c r="R78" s="1"/>
      <c r="S78" s="1"/>
      <c r="T78" s="1"/>
      <c r="U78" s="1"/>
      <c r="V78" s="1"/>
      <c r="W78" s="1"/>
      <c r="X78" s="1"/>
      <c r="Y78" s="1"/>
    </row>
    <row r="79" spans="1:25" ht="13.2" x14ac:dyDescent="0.25">
      <c r="A79" s="1"/>
      <c r="B79" s="1"/>
      <c r="C79" s="1"/>
      <c r="D79" s="1"/>
      <c r="E79" s="1"/>
      <c r="F79" s="1"/>
      <c r="G79" s="1"/>
      <c r="H79" s="1"/>
      <c r="I79" s="1"/>
      <c r="J79" s="1"/>
      <c r="K79" s="1"/>
      <c r="L79" s="1"/>
      <c r="M79" s="1"/>
      <c r="N79" s="1"/>
      <c r="O79" s="1"/>
      <c r="P79" s="1"/>
      <c r="Q79" s="1"/>
      <c r="R79" s="1"/>
      <c r="S79" s="1"/>
      <c r="T79" s="1"/>
      <c r="U79" s="1"/>
      <c r="V79" s="1"/>
      <c r="W79" s="1"/>
      <c r="X79" s="1"/>
      <c r="Y79" s="1"/>
    </row>
    <row r="80" spans="1:25" ht="13.2" x14ac:dyDescent="0.25">
      <c r="A80" s="1"/>
      <c r="B80" s="1"/>
      <c r="C80" s="1"/>
      <c r="D80" s="1"/>
      <c r="E80" s="1"/>
      <c r="F80" s="1"/>
      <c r="G80" s="1"/>
      <c r="H80" s="1"/>
      <c r="I80" s="1"/>
      <c r="J80" s="1"/>
      <c r="K80" s="1"/>
      <c r="L80" s="1"/>
      <c r="M80" s="1"/>
      <c r="N80" s="1"/>
      <c r="O80" s="1"/>
      <c r="P80" s="1"/>
      <c r="Q80" s="1"/>
      <c r="R80" s="1"/>
      <c r="S80" s="1"/>
      <c r="T80" s="1"/>
      <c r="U80" s="1"/>
      <c r="V80" s="1"/>
      <c r="W80" s="1"/>
      <c r="X80" s="1"/>
      <c r="Y80" s="1"/>
    </row>
    <row r="81" spans="1:25" ht="13.2" x14ac:dyDescent="0.25">
      <c r="A81" s="1"/>
      <c r="B81" s="1"/>
      <c r="C81" s="1"/>
      <c r="D81" s="1"/>
      <c r="E81" s="1"/>
      <c r="F81" s="1"/>
      <c r="G81" s="1"/>
      <c r="H81" s="1"/>
      <c r="I81" s="1"/>
      <c r="J81" s="1"/>
      <c r="K81" s="1"/>
      <c r="L81" s="1"/>
      <c r="M81" s="1"/>
      <c r="N81" s="1"/>
      <c r="O81" s="1"/>
      <c r="P81" s="1"/>
      <c r="Q81" s="1"/>
      <c r="R81" s="1"/>
      <c r="S81" s="1"/>
      <c r="T81" s="1"/>
      <c r="U81" s="1"/>
      <c r="V81" s="1"/>
      <c r="W81" s="1"/>
      <c r="X81" s="1"/>
      <c r="Y81" s="1"/>
    </row>
    <row r="82" spans="1:25" ht="13.2" x14ac:dyDescent="0.25">
      <c r="A82" s="1"/>
      <c r="B82" s="1"/>
      <c r="C82" s="1"/>
      <c r="D82" s="1"/>
      <c r="E82" s="1"/>
      <c r="F82" s="1"/>
      <c r="G82" s="1"/>
      <c r="H82" s="1"/>
      <c r="I82" s="1"/>
      <c r="J82" s="1"/>
      <c r="K82" s="1"/>
      <c r="L82" s="1"/>
      <c r="M82" s="1"/>
      <c r="N82" s="1"/>
      <c r="O82" s="1"/>
      <c r="P82" s="1"/>
      <c r="Q82" s="1"/>
      <c r="R82" s="1"/>
      <c r="S82" s="1"/>
      <c r="T82" s="1"/>
      <c r="U82" s="1"/>
      <c r="V82" s="1"/>
      <c r="W82" s="1"/>
      <c r="X82" s="1"/>
      <c r="Y82" s="1"/>
    </row>
    <row r="83" spans="1:25" ht="13.2" x14ac:dyDescent="0.25">
      <c r="A83" s="1"/>
      <c r="B83" s="1"/>
      <c r="C83" s="1"/>
      <c r="D83" s="1"/>
      <c r="E83" s="1"/>
      <c r="F83" s="1"/>
      <c r="G83" s="1"/>
      <c r="H83" s="1"/>
      <c r="I83" s="1"/>
      <c r="J83" s="1"/>
      <c r="K83" s="1"/>
      <c r="L83" s="1"/>
      <c r="M83" s="1"/>
      <c r="N83" s="1"/>
      <c r="O83" s="1"/>
      <c r="P83" s="1"/>
      <c r="Q83" s="1"/>
      <c r="R83" s="1"/>
      <c r="S83" s="1"/>
      <c r="T83" s="1"/>
      <c r="U83" s="1"/>
      <c r="V83" s="1"/>
      <c r="W83" s="1"/>
      <c r="X83" s="1"/>
      <c r="Y83" s="1"/>
    </row>
    <row r="84" spans="1:25" ht="13.2" x14ac:dyDescent="0.25">
      <c r="A84" s="1"/>
      <c r="B84" s="1"/>
      <c r="C84" s="1"/>
      <c r="D84" s="1"/>
      <c r="E84" s="1"/>
      <c r="F84" s="1"/>
      <c r="G84" s="1"/>
      <c r="H84" s="1"/>
      <c r="I84" s="1"/>
      <c r="J84" s="1"/>
      <c r="K84" s="1"/>
      <c r="L84" s="1"/>
      <c r="M84" s="1"/>
      <c r="N84" s="1"/>
      <c r="O84" s="1"/>
      <c r="P84" s="1"/>
      <c r="Q84" s="1"/>
      <c r="R84" s="1"/>
      <c r="S84" s="1"/>
      <c r="T84" s="1"/>
      <c r="U84" s="1"/>
      <c r="V84" s="1"/>
      <c r="W84" s="1"/>
      <c r="X84" s="1"/>
      <c r="Y84" s="1"/>
    </row>
    <row r="85" spans="1:25" ht="13.2" x14ac:dyDescent="0.25">
      <c r="A85" s="1"/>
      <c r="B85" s="1"/>
      <c r="C85" s="1"/>
      <c r="D85" s="1"/>
      <c r="E85" s="1"/>
      <c r="F85" s="1"/>
      <c r="G85" s="1"/>
      <c r="H85" s="1"/>
      <c r="I85" s="1"/>
      <c r="J85" s="1"/>
      <c r="K85" s="1"/>
      <c r="L85" s="1"/>
      <c r="M85" s="1"/>
      <c r="N85" s="1"/>
      <c r="O85" s="1"/>
      <c r="P85" s="1"/>
      <c r="Q85" s="1"/>
      <c r="R85" s="1"/>
      <c r="S85" s="1"/>
      <c r="T85" s="1"/>
      <c r="U85" s="1"/>
      <c r="V85" s="1"/>
      <c r="W85" s="1"/>
      <c r="X85" s="1"/>
      <c r="Y85" s="1"/>
    </row>
    <row r="86" spans="1:25" ht="13.2" x14ac:dyDescent="0.25">
      <c r="A86" s="1"/>
      <c r="B86" s="1"/>
      <c r="C86" s="1"/>
      <c r="D86" s="1"/>
      <c r="E86" s="1"/>
      <c r="F86" s="1"/>
      <c r="G86" s="1"/>
      <c r="H86" s="1"/>
      <c r="I86" s="1"/>
      <c r="J86" s="1"/>
      <c r="K86" s="1"/>
      <c r="L86" s="1"/>
      <c r="M86" s="1"/>
      <c r="N86" s="1"/>
      <c r="O86" s="1"/>
      <c r="P86" s="1"/>
      <c r="Q86" s="1"/>
      <c r="R86" s="1"/>
      <c r="S86" s="1"/>
      <c r="T86" s="1"/>
      <c r="U86" s="1"/>
      <c r="V86" s="1"/>
      <c r="W86" s="1"/>
      <c r="X86" s="1"/>
      <c r="Y86" s="1"/>
    </row>
    <row r="87" spans="1:25" ht="13.2" x14ac:dyDescent="0.25">
      <c r="A87" s="1"/>
      <c r="B87" s="1"/>
      <c r="C87" s="1"/>
      <c r="D87" s="1"/>
      <c r="E87" s="1"/>
      <c r="F87" s="1"/>
      <c r="G87" s="1"/>
      <c r="H87" s="1"/>
      <c r="I87" s="1"/>
      <c r="J87" s="1"/>
      <c r="K87" s="1"/>
      <c r="L87" s="1"/>
      <c r="M87" s="1"/>
      <c r="N87" s="1"/>
      <c r="O87" s="1"/>
      <c r="P87" s="1"/>
      <c r="Q87" s="1"/>
      <c r="R87" s="1"/>
      <c r="S87" s="1"/>
      <c r="T87" s="1"/>
      <c r="U87" s="1"/>
      <c r="V87" s="1"/>
      <c r="W87" s="1"/>
      <c r="X87" s="1"/>
      <c r="Y87" s="1"/>
    </row>
    <row r="88" spans="1:25" ht="13.2" x14ac:dyDescent="0.25">
      <c r="A88" s="1"/>
      <c r="B88" s="1"/>
      <c r="C88" s="1"/>
      <c r="D88" s="1"/>
      <c r="E88" s="1"/>
      <c r="F88" s="1"/>
      <c r="G88" s="1"/>
      <c r="H88" s="1"/>
      <c r="I88" s="1"/>
      <c r="J88" s="1"/>
      <c r="K88" s="1"/>
      <c r="L88" s="1"/>
      <c r="M88" s="1"/>
      <c r="N88" s="1"/>
      <c r="O88" s="1"/>
      <c r="P88" s="1"/>
      <c r="Q88" s="1"/>
      <c r="R88" s="1"/>
      <c r="S88" s="1"/>
      <c r="T88" s="1"/>
      <c r="U88" s="1"/>
      <c r="V88" s="1"/>
      <c r="W88" s="1"/>
      <c r="X88" s="1"/>
      <c r="Y88" s="1"/>
    </row>
    <row r="89" spans="1:25" ht="13.2" x14ac:dyDescent="0.25">
      <c r="A89" s="1"/>
      <c r="B89" s="1"/>
      <c r="C89" s="1"/>
      <c r="D89" s="1"/>
      <c r="E89" s="1"/>
      <c r="F89" s="1"/>
      <c r="G89" s="1"/>
      <c r="H89" s="1"/>
      <c r="I89" s="1"/>
      <c r="J89" s="1"/>
      <c r="K89" s="1"/>
      <c r="L89" s="1"/>
      <c r="M89" s="1"/>
      <c r="N89" s="1"/>
      <c r="O89" s="1"/>
      <c r="P89" s="1"/>
      <c r="Q89" s="1"/>
      <c r="R89" s="1"/>
      <c r="S89" s="1"/>
      <c r="T89" s="1"/>
      <c r="U89" s="1"/>
      <c r="V89" s="1"/>
      <c r="W89" s="1"/>
      <c r="X89" s="1"/>
      <c r="Y89" s="1"/>
    </row>
    <row r="90" spans="1:25" ht="13.2" x14ac:dyDescent="0.25">
      <c r="A90" s="1"/>
      <c r="B90" s="1"/>
      <c r="C90" s="1"/>
      <c r="D90" s="1"/>
      <c r="E90" s="1"/>
      <c r="F90" s="1"/>
      <c r="G90" s="1"/>
      <c r="H90" s="1"/>
      <c r="I90" s="1"/>
      <c r="J90" s="1"/>
      <c r="K90" s="1"/>
      <c r="L90" s="1"/>
      <c r="M90" s="1"/>
      <c r="N90" s="1"/>
      <c r="O90" s="1"/>
      <c r="P90" s="1"/>
      <c r="Q90" s="1"/>
      <c r="R90" s="1"/>
      <c r="S90" s="1"/>
      <c r="T90" s="1"/>
      <c r="U90" s="1"/>
      <c r="V90" s="1"/>
      <c r="W90" s="1"/>
      <c r="X90" s="1"/>
      <c r="Y90" s="1"/>
    </row>
    <row r="91" spans="1:25" ht="13.2" x14ac:dyDescent="0.25">
      <c r="A91" s="1"/>
      <c r="B91" s="1"/>
      <c r="C91" s="1"/>
      <c r="D91" s="1"/>
      <c r="E91" s="1"/>
      <c r="F91" s="1"/>
      <c r="G91" s="1"/>
      <c r="H91" s="1"/>
      <c r="I91" s="1"/>
      <c r="J91" s="1"/>
      <c r="K91" s="1"/>
      <c r="L91" s="1"/>
      <c r="M91" s="1"/>
      <c r="N91" s="1"/>
      <c r="O91" s="1"/>
      <c r="P91" s="1"/>
      <c r="Q91" s="1"/>
      <c r="R91" s="1"/>
      <c r="S91" s="1"/>
      <c r="T91" s="1"/>
      <c r="U91" s="1"/>
      <c r="V91" s="1"/>
      <c r="W91" s="1"/>
      <c r="X91" s="1"/>
      <c r="Y91" s="1"/>
    </row>
    <row r="92" spans="1:25" ht="13.2" x14ac:dyDescent="0.25">
      <c r="A92" s="1"/>
      <c r="B92" s="1"/>
      <c r="C92" s="1"/>
      <c r="D92" s="1"/>
      <c r="E92" s="1"/>
      <c r="F92" s="1"/>
      <c r="G92" s="1"/>
      <c r="H92" s="1"/>
      <c r="I92" s="1"/>
      <c r="J92" s="1"/>
      <c r="K92" s="1"/>
      <c r="L92" s="1"/>
      <c r="M92" s="1"/>
      <c r="N92" s="1"/>
      <c r="O92" s="1"/>
      <c r="P92" s="1"/>
      <c r="Q92" s="1"/>
      <c r="R92" s="1"/>
      <c r="S92" s="1"/>
      <c r="T92" s="1"/>
      <c r="U92" s="1"/>
      <c r="V92" s="1"/>
      <c r="W92" s="1"/>
      <c r="X92" s="1"/>
      <c r="Y92" s="1"/>
    </row>
    <row r="93" spans="1:25" ht="13.2" x14ac:dyDescent="0.25">
      <c r="A93" s="1"/>
      <c r="B93" s="1"/>
      <c r="C93" s="1"/>
      <c r="D93" s="1"/>
      <c r="E93" s="1"/>
      <c r="F93" s="1"/>
      <c r="G93" s="1"/>
      <c r="H93" s="1"/>
      <c r="I93" s="1"/>
      <c r="J93" s="1"/>
      <c r="K93" s="1"/>
      <c r="L93" s="1"/>
      <c r="M93" s="1"/>
      <c r="N93" s="1"/>
      <c r="O93" s="1"/>
      <c r="P93" s="1"/>
      <c r="Q93" s="1"/>
      <c r="R93" s="1"/>
      <c r="S93" s="1"/>
      <c r="T93" s="1"/>
      <c r="U93" s="1"/>
      <c r="V93" s="1"/>
      <c r="W93" s="1"/>
      <c r="X93" s="1"/>
      <c r="Y93" s="1"/>
    </row>
    <row r="94" spans="1:25" ht="13.2" x14ac:dyDescent="0.25">
      <c r="A94" s="1"/>
      <c r="B94" s="1"/>
      <c r="C94" s="1"/>
      <c r="D94" s="1"/>
      <c r="E94" s="1"/>
      <c r="F94" s="1"/>
      <c r="G94" s="1"/>
      <c r="H94" s="1"/>
      <c r="I94" s="1"/>
      <c r="J94" s="1"/>
      <c r="K94" s="1"/>
      <c r="L94" s="1"/>
      <c r="M94" s="1"/>
      <c r="N94" s="1"/>
      <c r="O94" s="1"/>
      <c r="P94" s="1"/>
      <c r="Q94" s="1"/>
      <c r="R94" s="1"/>
      <c r="S94" s="1"/>
      <c r="T94" s="1"/>
      <c r="U94" s="1"/>
      <c r="V94" s="1"/>
      <c r="W94" s="1"/>
      <c r="X94" s="1"/>
      <c r="Y94" s="1"/>
    </row>
    <row r="95" spans="1:25" ht="13.2" x14ac:dyDescent="0.25">
      <c r="A95" s="1"/>
      <c r="B95" s="1"/>
      <c r="C95" s="1"/>
      <c r="D95" s="1"/>
      <c r="E95" s="1"/>
      <c r="F95" s="1"/>
      <c r="G95" s="1"/>
      <c r="H95" s="1"/>
      <c r="I95" s="1"/>
      <c r="J95" s="1"/>
      <c r="K95" s="1"/>
      <c r="L95" s="1"/>
      <c r="M95" s="1"/>
      <c r="N95" s="1"/>
      <c r="O95" s="1"/>
      <c r="P95" s="1"/>
      <c r="Q95" s="1"/>
      <c r="R95" s="1"/>
      <c r="S95" s="1"/>
      <c r="T95" s="1"/>
      <c r="U95" s="1"/>
      <c r="V95" s="1"/>
      <c r="W95" s="1"/>
      <c r="X95" s="1"/>
      <c r="Y95" s="1"/>
    </row>
    <row r="96" spans="1:25" ht="13.2" x14ac:dyDescent="0.25">
      <c r="A96" s="1"/>
      <c r="B96" s="1"/>
      <c r="C96" s="1"/>
      <c r="D96" s="1"/>
      <c r="E96" s="1"/>
      <c r="F96" s="1"/>
      <c r="G96" s="1"/>
      <c r="H96" s="1"/>
      <c r="I96" s="1"/>
      <c r="J96" s="1"/>
      <c r="K96" s="1"/>
      <c r="L96" s="1"/>
      <c r="M96" s="1"/>
      <c r="N96" s="1"/>
      <c r="O96" s="1"/>
      <c r="P96" s="1"/>
      <c r="Q96" s="1"/>
      <c r="R96" s="1"/>
      <c r="S96" s="1"/>
      <c r="T96" s="1"/>
      <c r="U96" s="1"/>
      <c r="V96" s="1"/>
      <c r="W96" s="1"/>
      <c r="X96" s="1"/>
      <c r="Y96" s="1"/>
    </row>
    <row r="97" spans="1:25" ht="13.2" x14ac:dyDescent="0.25">
      <c r="A97" s="1"/>
      <c r="B97" s="1"/>
      <c r="C97" s="1"/>
      <c r="D97" s="1"/>
      <c r="E97" s="1"/>
      <c r="F97" s="1"/>
      <c r="G97" s="1"/>
      <c r="H97" s="1"/>
      <c r="I97" s="1"/>
      <c r="J97" s="1"/>
      <c r="K97" s="1"/>
      <c r="L97" s="1"/>
      <c r="M97" s="1"/>
      <c r="N97" s="1"/>
      <c r="O97" s="1"/>
      <c r="P97" s="1"/>
      <c r="Q97" s="1"/>
      <c r="R97" s="1"/>
      <c r="S97" s="1"/>
      <c r="T97" s="1"/>
      <c r="U97" s="1"/>
      <c r="V97" s="1"/>
      <c r="W97" s="1"/>
      <c r="X97" s="1"/>
      <c r="Y97" s="1"/>
    </row>
    <row r="98" spans="1:25" ht="13.2" x14ac:dyDescent="0.25">
      <c r="A98" s="1"/>
      <c r="B98" s="1"/>
      <c r="C98" s="1"/>
      <c r="D98" s="1"/>
      <c r="E98" s="1"/>
      <c r="F98" s="1"/>
      <c r="G98" s="1"/>
      <c r="H98" s="1"/>
      <c r="I98" s="1"/>
      <c r="J98" s="1"/>
      <c r="K98" s="1"/>
      <c r="L98" s="1"/>
      <c r="M98" s="1"/>
      <c r="N98" s="1"/>
      <c r="O98" s="1"/>
      <c r="P98" s="1"/>
      <c r="Q98" s="1"/>
      <c r="R98" s="1"/>
      <c r="S98" s="1"/>
      <c r="T98" s="1"/>
      <c r="U98" s="1"/>
      <c r="V98" s="1"/>
      <c r="W98" s="1"/>
      <c r="X98" s="1"/>
      <c r="Y98" s="1"/>
    </row>
    <row r="99" spans="1:25" ht="13.2" x14ac:dyDescent="0.25">
      <c r="A99" s="1"/>
      <c r="B99" s="1"/>
      <c r="C99" s="1"/>
      <c r="D99" s="1"/>
      <c r="E99" s="1"/>
      <c r="F99" s="1"/>
      <c r="G99" s="1"/>
      <c r="H99" s="1"/>
      <c r="I99" s="1"/>
      <c r="J99" s="1"/>
      <c r="K99" s="1"/>
      <c r="L99" s="1"/>
      <c r="M99" s="1"/>
      <c r="N99" s="1"/>
      <c r="O99" s="1"/>
      <c r="P99" s="1"/>
      <c r="Q99" s="1"/>
      <c r="R99" s="1"/>
      <c r="S99" s="1"/>
      <c r="T99" s="1"/>
      <c r="U99" s="1"/>
      <c r="V99" s="1"/>
      <c r="W99" s="1"/>
      <c r="X99" s="1"/>
      <c r="Y99" s="1"/>
    </row>
    <row r="100" spans="1:25"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sheetData>
  <mergeCells count="1">
    <mergeCell ref="C5:N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Cash Flow Plan (to be populated</vt:lpstr>
      <vt:lpstr>Supporting Data--&gt;</vt:lpstr>
      <vt:lpstr>Revenue Actuals &amp; Plan</vt:lpstr>
      <vt:lpstr>Cost of Sales</vt:lpstr>
      <vt:lpstr>Other Cash Related Items Planne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Mayur Sejpal</cp:lastModifiedBy>
  <dcterms:created xsi:type="dcterms:W3CDTF">2024-06-07T14:32:43Z</dcterms:created>
  <dcterms:modified xsi:type="dcterms:W3CDTF">2024-09-11T22:14:38Z</dcterms:modified>
</cp:coreProperties>
</file>