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ASUS\Desktop\Job\G&amp;M\"/>
    </mc:Choice>
  </mc:AlternateContent>
  <xr:revisionPtr revIDLastSave="0" documentId="13_ncr:1_{EB53E7CB-DC25-4726-A93B-555DB7B1A5F8}" xr6:coauthVersionLast="47" xr6:coauthVersionMax="47" xr10:uidLastSave="{00000000-0000-0000-0000-000000000000}"/>
  <bookViews>
    <workbookView xWindow="-108" yWindow="-108" windowWidth="23256" windowHeight="12456" xr2:uid="{ABC40459-BE9F-4F89-B513-88588326A9D3}"/>
  </bookViews>
  <sheets>
    <sheet name="Case Study" sheetId="1" r:id="rId1"/>
    <sheet name="Questions" sheetId="8" r:id="rId2"/>
    <sheet name="Dashboard" sheetId="4" r:id="rId3"/>
    <sheet name="Yearly Cashflow" sheetId="6" r:id="rId4"/>
    <sheet name="Monthly Cashflow" sheetId="5" r:id="rId5"/>
    <sheet name="Amortization of Loan" sheetId="7"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5" i="8" l="1"/>
  <c r="G12" i="4"/>
  <c r="H20" i="4"/>
  <c r="I20" i="4"/>
  <c r="J20" i="4"/>
  <c r="K20" i="4"/>
  <c r="G20" i="4"/>
  <c r="L20" i="4"/>
  <c r="G18" i="4"/>
  <c r="L19" i="4"/>
  <c r="L18" i="4"/>
  <c r="K18" i="4"/>
  <c r="J18" i="4"/>
  <c r="I18" i="4"/>
  <c r="H18" i="4"/>
  <c r="B25" i="4"/>
  <c r="E10" i="6"/>
  <c r="F10" i="6"/>
  <c r="G10" i="6"/>
  <c r="H10" i="6"/>
  <c r="D10" i="6"/>
  <c r="B8" i="4"/>
  <c r="G11" i="4" s="1"/>
  <c r="B7" i="4"/>
  <c r="E5" i="5"/>
  <c r="F5" i="5" s="1"/>
  <c r="G5" i="5" s="1"/>
  <c r="D9" i="6"/>
  <c r="E9" i="5"/>
  <c r="C17" i="5"/>
  <c r="C16" i="5"/>
  <c r="C15" i="5"/>
  <c r="C19" i="5" s="1"/>
  <c r="E6" i="5"/>
  <c r="F6" i="5" s="1"/>
  <c r="B54" i="1"/>
  <c r="BA5" i="5"/>
  <c r="BB5" i="5" s="1"/>
  <c r="BC5" i="5" s="1"/>
  <c r="BD5" i="5" s="1"/>
  <c r="BE5" i="5" s="1"/>
  <c r="BF5" i="5" s="1"/>
  <c r="BG5" i="5" s="1"/>
  <c r="BH5" i="5" s="1"/>
  <c r="BI5" i="5" s="1"/>
  <c r="BJ5" i="5" s="1"/>
  <c r="BK5" i="5" s="1"/>
  <c r="BL5" i="5" s="1"/>
  <c r="AO5" i="5"/>
  <c r="AP5" i="5" s="1"/>
  <c r="AQ5" i="5" s="1"/>
  <c r="AR5" i="5" s="1"/>
  <c r="AS5" i="5" s="1"/>
  <c r="AT5" i="5" s="1"/>
  <c r="AU5" i="5" s="1"/>
  <c r="AV5" i="5" s="1"/>
  <c r="AW5" i="5" s="1"/>
  <c r="AX5" i="5" s="1"/>
  <c r="AY5" i="5" s="1"/>
  <c r="AZ5" i="5" s="1"/>
  <c r="AC5" i="5"/>
  <c r="AD5" i="5" s="1"/>
  <c r="AE5" i="5" s="1"/>
  <c r="AF5" i="5" s="1"/>
  <c r="AG5" i="5" s="1"/>
  <c r="AH5" i="5" s="1"/>
  <c r="AI5" i="5" s="1"/>
  <c r="AJ5" i="5" s="1"/>
  <c r="AK5" i="5" s="1"/>
  <c r="AL5" i="5" s="1"/>
  <c r="AM5" i="5" s="1"/>
  <c r="AN5" i="5" s="1"/>
  <c r="Q5" i="5"/>
  <c r="R5" i="5" s="1"/>
  <c r="S5" i="5" s="1"/>
  <c r="T5" i="5" s="1"/>
  <c r="U5" i="5" s="1"/>
  <c r="V5" i="5" s="1"/>
  <c r="W5" i="5" s="1"/>
  <c r="X5" i="5" s="1"/>
  <c r="Y5" i="5" s="1"/>
  <c r="Z5" i="5" s="1"/>
  <c r="AA5" i="5" s="1"/>
  <c r="AB5" i="5" s="1"/>
  <c r="L40" i="1"/>
  <c r="M40" i="1"/>
  <c r="N40" i="1"/>
  <c r="O40" i="1"/>
  <c r="K40" i="1"/>
  <c r="C64" i="1"/>
  <c r="B19" i="4" s="1"/>
  <c r="B17" i="4"/>
  <c r="B18" i="4"/>
  <c r="B20" i="4" s="1"/>
  <c r="C14" i="4"/>
  <c r="D6" i="6"/>
  <c r="E6" i="6" s="1"/>
  <c r="F6" i="6" s="1"/>
  <c r="G6" i="6" s="1"/>
  <c r="H6" i="6" s="1"/>
  <c r="C10" i="7"/>
  <c r="C13" i="7"/>
  <c r="C14" i="7"/>
  <c r="C15" i="7" s="1"/>
  <c r="C18" i="7"/>
  <c r="B13" i="4"/>
  <c r="K33" i="1"/>
  <c r="L33" i="1" s="1"/>
  <c r="M33" i="1" s="1"/>
  <c r="N33" i="1" s="1"/>
  <c r="O33" i="1" s="1"/>
  <c r="K34" i="1"/>
  <c r="L34" i="1" s="1"/>
  <c r="M34" i="1" s="1"/>
  <c r="N34" i="1" s="1"/>
  <c r="O34" i="1" s="1"/>
  <c r="K35" i="1"/>
  <c r="L35" i="1" s="1"/>
  <c r="M35" i="1" s="1"/>
  <c r="N35" i="1" s="1"/>
  <c r="K36" i="1"/>
  <c r="L36" i="1" s="1"/>
  <c r="M36" i="1" s="1"/>
  <c r="N36" i="1" s="1"/>
  <c r="O36" i="1" s="1"/>
  <c r="K37" i="1"/>
  <c r="L37" i="1" s="1"/>
  <c r="M37" i="1" s="1"/>
  <c r="N37" i="1" s="1"/>
  <c r="O37" i="1" s="1"/>
  <c r="K32" i="1"/>
  <c r="K38" i="1" s="1"/>
  <c r="I13" i="1"/>
  <c r="C60" i="1"/>
  <c r="E8" i="6" s="1"/>
  <c r="C61" i="1"/>
  <c r="F8" i="6" s="1"/>
  <c r="C62" i="1"/>
  <c r="G8" i="6" s="1"/>
  <c r="C63" i="1"/>
  <c r="H8" i="6" s="1"/>
  <c r="C59" i="1"/>
  <c r="D8" i="6" s="1"/>
  <c r="E4" i="6" l="1"/>
  <c r="E7" i="6" s="1"/>
  <c r="F4" i="6"/>
  <c r="F7" i="6" s="1"/>
  <c r="H4" i="6"/>
  <c r="H7" i="6" s="1"/>
  <c r="G4" i="6"/>
  <c r="G7" i="6" s="1"/>
  <c r="C18" i="5"/>
  <c r="H5" i="5"/>
  <c r="F7" i="5"/>
  <c r="F8" i="5" s="1"/>
  <c r="G6" i="5"/>
  <c r="H6" i="5" s="1"/>
  <c r="I6" i="5" s="1"/>
  <c r="E7" i="5"/>
  <c r="E8" i="5" s="1"/>
  <c r="C19" i="4"/>
  <c r="C17" i="4"/>
  <c r="C20" i="4" s="1"/>
  <c r="C20" i="7"/>
  <c r="D25" i="7" s="1"/>
  <c r="C19" i="7"/>
  <c r="C21" i="7" s="1"/>
  <c r="O35" i="1"/>
  <c r="L32" i="1"/>
  <c r="B38" i="1"/>
  <c r="E33" i="1"/>
  <c r="E34" i="1"/>
  <c r="E35" i="1"/>
  <c r="E36" i="1"/>
  <c r="E32" i="1"/>
  <c r="D2" i="5"/>
  <c r="B53" i="1"/>
  <c r="F9" i="5" l="1"/>
  <c r="G9" i="5" s="1"/>
  <c r="H9" i="5" s="1"/>
  <c r="I9" i="5" s="1"/>
  <c r="J9" i="5" s="1"/>
  <c r="K9" i="5" s="1"/>
  <c r="L9" i="5" s="1"/>
  <c r="M9" i="5" s="1"/>
  <c r="N9" i="5" s="1"/>
  <c r="O9" i="5" s="1"/>
  <c r="P9" i="5" s="1"/>
  <c r="Q9" i="5" s="1"/>
  <c r="R9" i="5" s="1"/>
  <c r="S9" i="5" s="1"/>
  <c r="T9" i="5" s="1"/>
  <c r="U9" i="5" s="1"/>
  <c r="V9" i="5" s="1"/>
  <c r="W9" i="5" s="1"/>
  <c r="X9" i="5" s="1"/>
  <c r="Y9" i="5" s="1"/>
  <c r="Z9" i="5" s="1"/>
  <c r="AA9" i="5" s="1"/>
  <c r="AB9" i="5" s="1"/>
  <c r="AC9" i="5" s="1"/>
  <c r="AD9" i="5" s="1"/>
  <c r="AE9" i="5" s="1"/>
  <c r="AF9" i="5" s="1"/>
  <c r="AG9" i="5" s="1"/>
  <c r="AH9" i="5" s="1"/>
  <c r="AI9" i="5" s="1"/>
  <c r="AJ9" i="5" s="1"/>
  <c r="AK9" i="5" s="1"/>
  <c r="AL9" i="5" s="1"/>
  <c r="AM9" i="5" s="1"/>
  <c r="AN9" i="5" s="1"/>
  <c r="AO9" i="5" s="1"/>
  <c r="AP9" i="5" s="1"/>
  <c r="AQ9" i="5" s="1"/>
  <c r="AR9" i="5" s="1"/>
  <c r="AS9" i="5" s="1"/>
  <c r="AT9" i="5" s="1"/>
  <c r="AU9" i="5" s="1"/>
  <c r="AV9" i="5" s="1"/>
  <c r="AW9" i="5" s="1"/>
  <c r="AX9" i="5" s="1"/>
  <c r="AY9" i="5" s="1"/>
  <c r="AZ9" i="5" s="1"/>
  <c r="BA9" i="5" s="1"/>
  <c r="BB9" i="5" s="1"/>
  <c r="BC9" i="5" s="1"/>
  <c r="BD9" i="5" s="1"/>
  <c r="BE9" i="5" s="1"/>
  <c r="BF9" i="5" s="1"/>
  <c r="BG9" i="5" s="1"/>
  <c r="BH9" i="5" s="1"/>
  <c r="BI9" i="5" s="1"/>
  <c r="BJ9" i="5" s="1"/>
  <c r="BK9" i="5" s="1"/>
  <c r="BL9" i="5" s="1"/>
  <c r="E9" i="6"/>
  <c r="F9" i="6" s="1"/>
  <c r="G9" i="6" s="1"/>
  <c r="H9" i="6" s="1"/>
  <c r="F10" i="5"/>
  <c r="J6" i="5"/>
  <c r="G7" i="5"/>
  <c r="G8" i="5" s="1"/>
  <c r="G10" i="5" s="1"/>
  <c r="I5" i="5"/>
  <c r="J5" i="5" s="1"/>
  <c r="K5" i="5" s="1"/>
  <c r="L5" i="5" s="1"/>
  <c r="H7" i="5"/>
  <c r="H8" i="5" s="1"/>
  <c r="H10" i="5" s="1"/>
  <c r="E25" i="7"/>
  <c r="C25" i="7" s="1"/>
  <c r="F25" i="7" s="1"/>
  <c r="E97" i="7"/>
  <c r="E113" i="7"/>
  <c r="E129" i="7"/>
  <c r="E145" i="7"/>
  <c r="E161" i="7"/>
  <c r="E177" i="7"/>
  <c r="E193" i="7"/>
  <c r="E209" i="7"/>
  <c r="E225" i="7"/>
  <c r="E241" i="7"/>
  <c r="E257" i="7"/>
  <c r="E273" i="7"/>
  <c r="E289" i="7"/>
  <c r="E305" i="7"/>
  <c r="E321" i="7"/>
  <c r="E31" i="7"/>
  <c r="E47" i="7"/>
  <c r="E63" i="7"/>
  <c r="E79" i="7"/>
  <c r="E98" i="7"/>
  <c r="E114" i="7"/>
  <c r="E130" i="7"/>
  <c r="E146" i="7"/>
  <c r="E162" i="7"/>
  <c r="E178" i="7"/>
  <c r="E194" i="7"/>
  <c r="E210" i="7"/>
  <c r="E226" i="7"/>
  <c r="E242" i="7"/>
  <c r="E258" i="7"/>
  <c r="E274" i="7"/>
  <c r="E290" i="7"/>
  <c r="E306" i="7"/>
  <c r="E322" i="7"/>
  <c r="E32" i="7"/>
  <c r="E48" i="7"/>
  <c r="E64" i="7"/>
  <c r="E80" i="7"/>
  <c r="E85" i="7"/>
  <c r="E99" i="7"/>
  <c r="E115" i="7"/>
  <c r="E131" i="7"/>
  <c r="E147" i="7"/>
  <c r="E163" i="7"/>
  <c r="E179" i="7"/>
  <c r="E195" i="7"/>
  <c r="E211" i="7"/>
  <c r="E227" i="7"/>
  <c r="E243" i="7"/>
  <c r="E259" i="7"/>
  <c r="E275" i="7"/>
  <c r="E291" i="7"/>
  <c r="E307" i="7"/>
  <c r="E323" i="7"/>
  <c r="E33" i="7"/>
  <c r="E49" i="7"/>
  <c r="E65" i="7"/>
  <c r="E81" i="7"/>
  <c r="E100" i="7"/>
  <c r="E116" i="7"/>
  <c r="E132" i="7"/>
  <c r="E148" i="7"/>
  <c r="E164" i="7"/>
  <c r="E180" i="7"/>
  <c r="E196" i="7"/>
  <c r="E212" i="7"/>
  <c r="E228" i="7"/>
  <c r="E244" i="7"/>
  <c r="E260" i="7"/>
  <c r="E276" i="7"/>
  <c r="E292" i="7"/>
  <c r="E308" i="7"/>
  <c r="E324" i="7"/>
  <c r="E34" i="7"/>
  <c r="E50" i="7"/>
  <c r="E66" i="7"/>
  <c r="E82" i="7"/>
  <c r="E86" i="7"/>
  <c r="E101" i="7"/>
  <c r="E117" i="7"/>
  <c r="E133" i="7"/>
  <c r="E149" i="7"/>
  <c r="E107" i="7"/>
  <c r="E128" i="7"/>
  <c r="E154" i="7"/>
  <c r="E174" i="7"/>
  <c r="E198" i="7"/>
  <c r="E218" i="7"/>
  <c r="E238" i="7"/>
  <c r="E262" i="7"/>
  <c r="E282" i="7"/>
  <c r="E302" i="7"/>
  <c r="E40" i="7"/>
  <c r="E60" i="7"/>
  <c r="E84" i="7"/>
  <c r="E108" i="7"/>
  <c r="E134" i="7"/>
  <c r="E155" i="7"/>
  <c r="E175" i="7"/>
  <c r="E199" i="7"/>
  <c r="E219" i="7"/>
  <c r="E239" i="7"/>
  <c r="E263" i="7"/>
  <c r="E283" i="7"/>
  <c r="E303" i="7"/>
  <c r="E41" i="7"/>
  <c r="E61" i="7"/>
  <c r="E88" i="7"/>
  <c r="E109" i="7"/>
  <c r="E135" i="7"/>
  <c r="E156" i="7"/>
  <c r="E176" i="7"/>
  <c r="E200" i="7"/>
  <c r="E220" i="7"/>
  <c r="E240" i="7"/>
  <c r="E264" i="7"/>
  <c r="E284" i="7"/>
  <c r="E304" i="7"/>
  <c r="E42" i="7"/>
  <c r="E62" i="7"/>
  <c r="E89" i="7"/>
  <c r="E110" i="7"/>
  <c r="E136" i="7"/>
  <c r="E157" i="7"/>
  <c r="E181" i="7"/>
  <c r="E201" i="7"/>
  <c r="E221" i="7"/>
  <c r="E245" i="7"/>
  <c r="E265" i="7"/>
  <c r="E285" i="7"/>
  <c r="E309" i="7"/>
  <c r="E43" i="7"/>
  <c r="E67" i="7"/>
  <c r="E111" i="7"/>
  <c r="E158" i="7"/>
  <c r="E182" i="7"/>
  <c r="E222" i="7"/>
  <c r="E246" i="7"/>
  <c r="E286" i="7"/>
  <c r="E112" i="7"/>
  <c r="E267" i="7"/>
  <c r="E45" i="7"/>
  <c r="E69" i="7"/>
  <c r="E92" i="7"/>
  <c r="E118" i="7"/>
  <c r="E139" i="7"/>
  <c r="E160" i="7"/>
  <c r="E184" i="7"/>
  <c r="E204" i="7"/>
  <c r="E224" i="7"/>
  <c r="E248" i="7"/>
  <c r="E268" i="7"/>
  <c r="E288" i="7"/>
  <c r="E312" i="7"/>
  <c r="E26" i="7"/>
  <c r="E70" i="7"/>
  <c r="E93" i="7"/>
  <c r="E140" i="7"/>
  <c r="E165" i="7"/>
  <c r="E185" i="7"/>
  <c r="E205" i="7"/>
  <c r="E229" i="7"/>
  <c r="E249" i="7"/>
  <c r="E269" i="7"/>
  <c r="E293" i="7"/>
  <c r="E27" i="7"/>
  <c r="E51" i="7"/>
  <c r="E71" i="7"/>
  <c r="E94" i="7"/>
  <c r="E141" i="7"/>
  <c r="E186" i="7"/>
  <c r="E230" i="7"/>
  <c r="E270" i="7"/>
  <c r="E294" i="7"/>
  <c r="E28" i="7"/>
  <c r="E52" i="7"/>
  <c r="E72" i="7"/>
  <c r="E95" i="7"/>
  <c r="E187" i="7"/>
  <c r="E251" i="7"/>
  <c r="E295" i="7"/>
  <c r="E29" i="7"/>
  <c r="E73" i="7"/>
  <c r="E96" i="7"/>
  <c r="E143" i="7"/>
  <c r="E168" i="7"/>
  <c r="E188" i="7"/>
  <c r="E232" i="7"/>
  <c r="E272" i="7"/>
  <c r="E296" i="7"/>
  <c r="E54" i="7"/>
  <c r="E74" i="7"/>
  <c r="E102" i="7"/>
  <c r="E169" i="7"/>
  <c r="E233" i="7"/>
  <c r="E277" i="7"/>
  <c r="E297" i="7"/>
  <c r="E35" i="7"/>
  <c r="E55" i="7"/>
  <c r="E75" i="7"/>
  <c r="E103" i="7"/>
  <c r="E150" i="7"/>
  <c r="E170" i="7"/>
  <c r="E234" i="7"/>
  <c r="E278" i="7"/>
  <c r="E318" i="7"/>
  <c r="E56" i="7"/>
  <c r="E76" i="7"/>
  <c r="E125" i="7"/>
  <c r="E151" i="7"/>
  <c r="E171" i="7"/>
  <c r="E191" i="7"/>
  <c r="E235" i="7"/>
  <c r="E255" i="7"/>
  <c r="E279" i="7"/>
  <c r="E299" i="7"/>
  <c r="E37" i="7"/>
  <c r="E57" i="7"/>
  <c r="E105" i="7"/>
  <c r="E280" i="7"/>
  <c r="E127" i="7"/>
  <c r="E153" i="7"/>
  <c r="E173" i="7"/>
  <c r="E197" i="7"/>
  <c r="E217" i="7"/>
  <c r="E261" i="7"/>
  <c r="E281" i="7"/>
  <c r="E87" i="7"/>
  <c r="E90" i="7"/>
  <c r="E137" i="7"/>
  <c r="E202" i="7"/>
  <c r="E266" i="7"/>
  <c r="E310" i="7"/>
  <c r="E44" i="7"/>
  <c r="E68" i="7"/>
  <c r="E91" i="7"/>
  <c r="E138" i="7"/>
  <c r="E159" i="7"/>
  <c r="E183" i="7"/>
  <c r="E203" i="7"/>
  <c r="E223" i="7"/>
  <c r="E247" i="7"/>
  <c r="E287" i="7"/>
  <c r="E311" i="7"/>
  <c r="E46" i="7"/>
  <c r="E119" i="7"/>
  <c r="E313" i="7"/>
  <c r="E120" i="7"/>
  <c r="E166" i="7"/>
  <c r="E206" i="7"/>
  <c r="E250" i="7"/>
  <c r="E314" i="7"/>
  <c r="E121" i="7"/>
  <c r="E142" i="7"/>
  <c r="E167" i="7"/>
  <c r="E207" i="7"/>
  <c r="E231" i="7"/>
  <c r="E271" i="7"/>
  <c r="E315" i="7"/>
  <c r="E53" i="7"/>
  <c r="E122" i="7"/>
  <c r="E208" i="7"/>
  <c r="E252" i="7"/>
  <c r="E316" i="7"/>
  <c r="E30" i="7"/>
  <c r="E123" i="7"/>
  <c r="E144" i="7"/>
  <c r="E189" i="7"/>
  <c r="E213" i="7"/>
  <c r="E253" i="7"/>
  <c r="E317" i="7"/>
  <c r="E124" i="7"/>
  <c r="E190" i="7"/>
  <c r="E214" i="7"/>
  <c r="E254" i="7"/>
  <c r="E298" i="7"/>
  <c r="E36" i="7"/>
  <c r="E104" i="7"/>
  <c r="E215" i="7"/>
  <c r="E319" i="7"/>
  <c r="E77" i="7"/>
  <c r="E126" i="7"/>
  <c r="E152" i="7"/>
  <c r="E172" i="7"/>
  <c r="E192" i="7"/>
  <c r="E216" i="7"/>
  <c r="E236" i="7"/>
  <c r="E256" i="7"/>
  <c r="E300" i="7"/>
  <c r="E320" i="7"/>
  <c r="E38" i="7"/>
  <c r="E58" i="7"/>
  <c r="E78" i="7"/>
  <c r="E106" i="7"/>
  <c r="E237" i="7"/>
  <c r="E301" i="7"/>
  <c r="E39" i="7"/>
  <c r="E59" i="7"/>
  <c r="E83" i="7"/>
  <c r="M32" i="1"/>
  <c r="L38" i="1"/>
  <c r="F38" i="1"/>
  <c r="E10" i="5" l="1"/>
  <c r="J7" i="5"/>
  <c r="J8" i="5" s="1"/>
  <c r="J10" i="5" s="1"/>
  <c r="K6" i="5"/>
  <c r="M5" i="5"/>
  <c r="I7" i="5"/>
  <c r="I8" i="5" s="1"/>
  <c r="I10" i="5" s="1"/>
  <c r="D26" i="7"/>
  <c r="C26" i="7" s="1"/>
  <c r="F26" i="7"/>
  <c r="M38" i="1"/>
  <c r="N32" i="1"/>
  <c r="N5" i="5" l="1"/>
  <c r="K7" i="5"/>
  <c r="K8" i="5" s="1"/>
  <c r="K10" i="5" s="1"/>
  <c r="L6" i="5"/>
  <c r="D27" i="7"/>
  <c r="C27" i="7" s="1"/>
  <c r="F27" i="7"/>
  <c r="D28" i="7" s="1"/>
  <c r="C28" i="7" s="1"/>
  <c r="F28" i="7" s="1"/>
  <c r="D29" i="7" s="1"/>
  <c r="C29" i="7" s="1"/>
  <c r="F29" i="7" s="1"/>
  <c r="D30" i="7" s="1"/>
  <c r="C30" i="7" s="1"/>
  <c r="F30" i="7" s="1"/>
  <c r="D31" i="7" s="1"/>
  <c r="C31" i="7" s="1"/>
  <c r="F31" i="7" s="1"/>
  <c r="D32" i="7" s="1"/>
  <c r="C32" i="7" s="1"/>
  <c r="F32" i="7" s="1"/>
  <c r="O32" i="1"/>
  <c r="O38" i="1" s="1"/>
  <c r="N38" i="1"/>
  <c r="M6" i="5" l="1"/>
  <c r="L7" i="5"/>
  <c r="L8" i="5" s="1"/>
  <c r="L10" i="5" s="1"/>
  <c r="O5" i="5"/>
  <c r="D33" i="7"/>
  <c r="C33" i="7" s="1"/>
  <c r="F33" i="7" s="1"/>
  <c r="P5" i="5" l="1"/>
  <c r="D4" i="6" s="1"/>
  <c r="D7" i="6" s="1"/>
  <c r="N6" i="5"/>
  <c r="M7" i="5"/>
  <c r="M8" i="5" s="1"/>
  <c r="M10" i="5" s="1"/>
  <c r="D34" i="7"/>
  <c r="C34" i="7" s="1"/>
  <c r="F34" i="7" s="1"/>
  <c r="O6" i="5" l="1"/>
  <c r="N7" i="5"/>
  <c r="N8" i="5" s="1"/>
  <c r="N10" i="5" s="1"/>
  <c r="D35" i="7"/>
  <c r="C35" i="7" s="1"/>
  <c r="F35" i="7" s="1"/>
  <c r="P6" i="5" l="1"/>
  <c r="O7" i="5"/>
  <c r="O8" i="5" s="1"/>
  <c r="O10" i="5" s="1"/>
  <c r="D36" i="7"/>
  <c r="C36" i="7" s="1"/>
  <c r="F36" i="7"/>
  <c r="P7" i="5" l="1"/>
  <c r="P8" i="5" s="1"/>
  <c r="P10" i="5" s="1"/>
  <c r="Q6" i="5"/>
  <c r="D37" i="7"/>
  <c r="C37" i="7" s="1"/>
  <c r="F37" i="7"/>
  <c r="R6" i="5" l="1"/>
  <c r="Q7" i="5"/>
  <c r="Q8" i="5" s="1"/>
  <c r="Q10" i="5" s="1"/>
  <c r="D38" i="7"/>
  <c r="C38" i="7" s="1"/>
  <c r="F38" i="7"/>
  <c r="R7" i="5" l="1"/>
  <c r="R8" i="5" s="1"/>
  <c r="R10" i="5" s="1"/>
  <c r="S6" i="5"/>
  <c r="D39" i="7"/>
  <c r="C39" i="7" s="1"/>
  <c r="F39" i="7"/>
  <c r="S7" i="5" l="1"/>
  <c r="S8" i="5" s="1"/>
  <c r="S10" i="5" s="1"/>
  <c r="T6" i="5"/>
  <c r="D40" i="7"/>
  <c r="C40" i="7" s="1"/>
  <c r="F40" i="7"/>
  <c r="T7" i="5" l="1"/>
  <c r="T8" i="5" s="1"/>
  <c r="T10" i="5" s="1"/>
  <c r="U6" i="5"/>
  <c r="D41" i="7"/>
  <c r="C41" i="7" s="1"/>
  <c r="F41" i="7"/>
  <c r="U7" i="5" l="1"/>
  <c r="U8" i="5" s="1"/>
  <c r="U10" i="5" s="1"/>
  <c r="V6" i="5"/>
  <c r="D42" i="7"/>
  <c r="C42" i="7" s="1"/>
  <c r="F42" i="7"/>
  <c r="W6" i="5" l="1"/>
  <c r="V7" i="5"/>
  <c r="V8" i="5" s="1"/>
  <c r="V10" i="5" s="1"/>
  <c r="D43" i="7"/>
  <c r="C43" i="7" s="1"/>
  <c r="F43" i="7" s="1"/>
  <c r="X6" i="5" l="1"/>
  <c r="W7" i="5"/>
  <c r="W8" i="5" s="1"/>
  <c r="W10" i="5" s="1"/>
  <c r="D44" i="7"/>
  <c r="C44" i="7" s="1"/>
  <c r="F44" i="7" s="1"/>
  <c r="Y6" i="5" l="1"/>
  <c r="X7" i="5"/>
  <c r="X8" i="5" s="1"/>
  <c r="X10" i="5" s="1"/>
  <c r="D45" i="7"/>
  <c r="C45" i="7" s="1"/>
  <c r="F45" i="7" s="1"/>
  <c r="Z6" i="5" l="1"/>
  <c r="Y7" i="5"/>
  <c r="Y8" i="5" s="1"/>
  <c r="Y10" i="5" s="1"/>
  <c r="D46" i="7"/>
  <c r="C46" i="7" s="1"/>
  <c r="F46" i="7" s="1"/>
  <c r="AA6" i="5" l="1"/>
  <c r="Z7" i="5"/>
  <c r="Z8" i="5" s="1"/>
  <c r="Z10" i="5" s="1"/>
  <c r="D47" i="7"/>
  <c r="C47" i="7" s="1"/>
  <c r="F47" i="7" s="1"/>
  <c r="AB6" i="5" l="1"/>
  <c r="AA7" i="5"/>
  <c r="AA8" i="5" s="1"/>
  <c r="AA10" i="5" s="1"/>
  <c r="D48" i="7"/>
  <c r="C48" i="7" s="1"/>
  <c r="F48" i="7" s="1"/>
  <c r="AC6" i="5" l="1"/>
  <c r="AB7" i="5"/>
  <c r="AB8" i="5" s="1"/>
  <c r="AB10" i="5" s="1"/>
  <c r="D49" i="7"/>
  <c r="C49" i="7" s="1"/>
  <c r="F49" i="7" s="1"/>
  <c r="AD6" i="5" l="1"/>
  <c r="AC7" i="5"/>
  <c r="AC8" i="5" s="1"/>
  <c r="AC10" i="5" s="1"/>
  <c r="D50" i="7"/>
  <c r="C50" i="7" s="1"/>
  <c r="F50" i="7" s="1"/>
  <c r="AE6" i="5" l="1"/>
  <c r="AD7" i="5"/>
  <c r="AD8" i="5" s="1"/>
  <c r="AD10" i="5" s="1"/>
  <c r="D51" i="7"/>
  <c r="C51" i="7" s="1"/>
  <c r="F51" i="7" s="1"/>
  <c r="AE7" i="5" l="1"/>
  <c r="AE8" i="5" s="1"/>
  <c r="AE10" i="5" s="1"/>
  <c r="AF6" i="5"/>
  <c r="D52" i="7"/>
  <c r="C52" i="7" s="1"/>
  <c r="F52" i="7"/>
  <c r="AF7" i="5" l="1"/>
  <c r="AF8" i="5" s="1"/>
  <c r="AF10" i="5" s="1"/>
  <c r="AG6" i="5"/>
  <c r="D53" i="7"/>
  <c r="C53" i="7" s="1"/>
  <c r="F53" i="7"/>
  <c r="AG7" i="5" l="1"/>
  <c r="AG8" i="5" s="1"/>
  <c r="AG10" i="5" s="1"/>
  <c r="AH6" i="5"/>
  <c r="D54" i="7"/>
  <c r="C54" i="7" s="1"/>
  <c r="F54" i="7"/>
  <c r="AH7" i="5" l="1"/>
  <c r="AH8" i="5" s="1"/>
  <c r="AH10" i="5" s="1"/>
  <c r="AI6" i="5"/>
  <c r="D55" i="7"/>
  <c r="C55" i="7" s="1"/>
  <c r="F55" i="7"/>
  <c r="AI7" i="5" l="1"/>
  <c r="AI8" i="5" s="1"/>
  <c r="AI10" i="5" s="1"/>
  <c r="AJ6" i="5"/>
  <c r="D56" i="7"/>
  <c r="C56" i="7" s="1"/>
  <c r="F56" i="7"/>
  <c r="AJ7" i="5" l="1"/>
  <c r="AJ8" i="5" s="1"/>
  <c r="AJ10" i="5" s="1"/>
  <c r="AK6" i="5"/>
  <c r="D57" i="7"/>
  <c r="C57" i="7" s="1"/>
  <c r="F57" i="7"/>
  <c r="AK7" i="5" l="1"/>
  <c r="AK8" i="5" s="1"/>
  <c r="AK10" i="5" s="1"/>
  <c r="AL6" i="5"/>
  <c r="D58" i="7"/>
  <c r="C58" i="7" s="1"/>
  <c r="F58" i="7"/>
  <c r="AM6" i="5" l="1"/>
  <c r="AL7" i="5"/>
  <c r="AL8" i="5" s="1"/>
  <c r="AL10" i="5" s="1"/>
  <c r="D59" i="7"/>
  <c r="C59" i="7" s="1"/>
  <c r="F59" i="7" s="1"/>
  <c r="AN6" i="5" l="1"/>
  <c r="AM7" i="5"/>
  <c r="AM8" i="5" s="1"/>
  <c r="AM10" i="5" s="1"/>
  <c r="D60" i="7"/>
  <c r="C60" i="7" s="1"/>
  <c r="F60" i="7" s="1"/>
  <c r="AO6" i="5" l="1"/>
  <c r="AN7" i="5"/>
  <c r="AN8" i="5" s="1"/>
  <c r="AN10" i="5" s="1"/>
  <c r="D61" i="7"/>
  <c r="C61" i="7" s="1"/>
  <c r="F61" i="7" s="1"/>
  <c r="AP6" i="5" l="1"/>
  <c r="AO7" i="5"/>
  <c r="AO8" i="5" s="1"/>
  <c r="AO10" i="5" s="1"/>
  <c r="D62" i="7"/>
  <c r="C62" i="7" s="1"/>
  <c r="F62" i="7" s="1"/>
  <c r="AQ6" i="5" l="1"/>
  <c r="AP7" i="5"/>
  <c r="AP8" i="5" s="1"/>
  <c r="AP10" i="5" s="1"/>
  <c r="D63" i="7"/>
  <c r="C63" i="7" s="1"/>
  <c r="F63" i="7" s="1"/>
  <c r="AR6" i="5" l="1"/>
  <c r="AQ7" i="5"/>
  <c r="AQ8" i="5" s="1"/>
  <c r="AQ10" i="5" s="1"/>
  <c r="D64" i="7"/>
  <c r="C64" i="7" s="1"/>
  <c r="F64" i="7" s="1"/>
  <c r="AS6" i="5" l="1"/>
  <c r="AR7" i="5"/>
  <c r="AR8" i="5" s="1"/>
  <c r="AR10" i="5" s="1"/>
  <c r="D65" i="7"/>
  <c r="C65" i="7" s="1"/>
  <c r="F65" i="7" s="1"/>
  <c r="AT6" i="5" l="1"/>
  <c r="AS7" i="5"/>
  <c r="AS8" i="5" s="1"/>
  <c r="AS10" i="5" s="1"/>
  <c r="D66" i="7"/>
  <c r="C66" i="7" s="1"/>
  <c r="F66" i="7" s="1"/>
  <c r="AU6" i="5" l="1"/>
  <c r="AT7" i="5"/>
  <c r="AT8" i="5" s="1"/>
  <c r="AT10" i="5" s="1"/>
  <c r="D67" i="7"/>
  <c r="C67" i="7" s="1"/>
  <c r="F67" i="7" s="1"/>
  <c r="AU7" i="5" l="1"/>
  <c r="AU8" i="5" s="1"/>
  <c r="AU10" i="5" s="1"/>
  <c r="AV6" i="5"/>
  <c r="D68" i="7"/>
  <c r="C68" i="7" s="1"/>
  <c r="F68" i="7"/>
  <c r="AW6" i="5" l="1"/>
  <c r="AV7" i="5"/>
  <c r="AV8" i="5" s="1"/>
  <c r="AV10" i="5" s="1"/>
  <c r="D69" i="7"/>
  <c r="C69" i="7" s="1"/>
  <c r="F69" i="7"/>
  <c r="AX6" i="5" l="1"/>
  <c r="AW7" i="5"/>
  <c r="AW8" i="5" s="1"/>
  <c r="AW10" i="5" s="1"/>
  <c r="D70" i="7"/>
  <c r="C70" i="7" s="1"/>
  <c r="F70" i="7"/>
  <c r="AY6" i="5" l="1"/>
  <c r="AX7" i="5"/>
  <c r="AX8" i="5" s="1"/>
  <c r="AX10" i="5" s="1"/>
  <c r="D71" i="7"/>
  <c r="C71" i="7" s="1"/>
  <c r="F71" i="7"/>
  <c r="AY7" i="5" l="1"/>
  <c r="AY8" i="5" s="1"/>
  <c r="AY10" i="5" s="1"/>
  <c r="AZ6" i="5"/>
  <c r="D72" i="7"/>
  <c r="C72" i="7" s="1"/>
  <c r="F72" i="7" s="1"/>
  <c r="AZ7" i="5" l="1"/>
  <c r="AZ8" i="5" s="1"/>
  <c r="AZ10" i="5" s="1"/>
  <c r="BA6" i="5"/>
  <c r="D73" i="7"/>
  <c r="C73" i="7" s="1"/>
  <c r="F73" i="7"/>
  <c r="BA7" i="5" l="1"/>
  <c r="BA8" i="5" s="1"/>
  <c r="BA10" i="5" s="1"/>
  <c r="BB6" i="5"/>
  <c r="D74" i="7"/>
  <c r="C74" i="7" s="1"/>
  <c r="F74" i="7"/>
  <c r="BC6" i="5" l="1"/>
  <c r="BB7" i="5"/>
  <c r="BB8" i="5" s="1"/>
  <c r="BB10" i="5" s="1"/>
  <c r="D75" i="7"/>
  <c r="C75" i="7" s="1"/>
  <c r="F75" i="7" s="1"/>
  <c r="BD6" i="5" l="1"/>
  <c r="BC7" i="5"/>
  <c r="BC8" i="5" s="1"/>
  <c r="BC10" i="5" s="1"/>
  <c r="D76" i="7"/>
  <c r="C76" i="7" s="1"/>
  <c r="F76" i="7" s="1"/>
  <c r="BE6" i="5" l="1"/>
  <c r="BD7" i="5"/>
  <c r="BD8" i="5" s="1"/>
  <c r="BD10" i="5" s="1"/>
  <c r="D77" i="7"/>
  <c r="C77" i="7" s="1"/>
  <c r="F77" i="7" s="1"/>
  <c r="BF6" i="5" l="1"/>
  <c r="BE7" i="5"/>
  <c r="BE8" i="5" s="1"/>
  <c r="BE10" i="5" s="1"/>
  <c r="D78" i="7"/>
  <c r="C78" i="7" s="1"/>
  <c r="F78" i="7" s="1"/>
  <c r="BG6" i="5" l="1"/>
  <c r="BF7" i="5"/>
  <c r="BF8" i="5" s="1"/>
  <c r="BF10" i="5" s="1"/>
  <c r="D79" i="7"/>
  <c r="C79" i="7" s="1"/>
  <c r="F79" i="7" s="1"/>
  <c r="BH6" i="5" l="1"/>
  <c r="BG7" i="5"/>
  <c r="BG8" i="5" s="1"/>
  <c r="BG10" i="5" s="1"/>
  <c r="D80" i="7"/>
  <c r="C80" i="7" s="1"/>
  <c r="F80" i="7" s="1"/>
  <c r="BI6" i="5" l="1"/>
  <c r="BH7" i="5"/>
  <c r="BH8" i="5" s="1"/>
  <c r="BH10" i="5" s="1"/>
  <c r="D81" i="7"/>
  <c r="C81" i="7" s="1"/>
  <c r="F81" i="7" s="1"/>
  <c r="BJ6" i="5" l="1"/>
  <c r="BI7" i="5"/>
  <c r="BI8" i="5" s="1"/>
  <c r="BI10" i="5" s="1"/>
  <c r="D82" i="7"/>
  <c r="C82" i="7" s="1"/>
  <c r="F82" i="7" s="1"/>
  <c r="BK6" i="5" l="1"/>
  <c r="BJ7" i="5"/>
  <c r="BJ8" i="5" s="1"/>
  <c r="BJ10" i="5" s="1"/>
  <c r="D83" i="7"/>
  <c r="C83" i="7" s="1"/>
  <c r="F83" i="7" s="1"/>
  <c r="BL6" i="5" l="1"/>
  <c r="BL7" i="5" s="1"/>
  <c r="BK7" i="5"/>
  <c r="BK8" i="5" s="1"/>
  <c r="BK10" i="5" s="1"/>
  <c r="D84" i="7"/>
  <c r="C84" i="7" s="1"/>
  <c r="F84" i="7"/>
  <c r="D85" i="7" s="1"/>
  <c r="C85" i="7" s="1"/>
  <c r="F85" i="7" s="1"/>
  <c r="BL8" i="5" l="1"/>
  <c r="BL10" i="5" s="1"/>
  <c r="B26" i="4"/>
  <c r="B27" i="4" s="1"/>
  <c r="D86" i="7"/>
  <c r="C86" i="7" s="1"/>
  <c r="F86" i="7"/>
  <c r="D87" i="7" s="1"/>
  <c r="C87" i="7" s="1"/>
  <c r="F87" i="7" s="1"/>
  <c r="B6" i="4" l="1"/>
  <c r="G13" i="4"/>
  <c r="G14" i="4" s="1"/>
  <c r="D88" i="7"/>
  <c r="C88" i="7" s="1"/>
  <c r="F88" i="7" s="1"/>
  <c r="D89" i="7" l="1"/>
  <c r="C89" i="7" s="1"/>
  <c r="F89" i="7"/>
  <c r="D90" i="7" l="1"/>
  <c r="C90" i="7" s="1"/>
  <c r="F90" i="7"/>
  <c r="D91" i="7" s="1"/>
  <c r="C91" i="7" s="1"/>
  <c r="F91" i="7" s="1"/>
  <c r="D92" i="7" l="1"/>
  <c r="C92" i="7" s="1"/>
  <c r="F92" i="7" s="1"/>
  <c r="D93" i="7" l="1"/>
  <c r="C93" i="7" s="1"/>
  <c r="F93" i="7"/>
  <c r="D94" i="7" l="1"/>
  <c r="C94" i="7" s="1"/>
  <c r="F94" i="7"/>
  <c r="D95" i="7" l="1"/>
  <c r="C95" i="7" s="1"/>
  <c r="F95" i="7"/>
  <c r="D96" i="7" s="1"/>
  <c r="C96" i="7" s="1"/>
  <c r="F96" i="7" s="1"/>
  <c r="D97" i="7" l="1"/>
  <c r="C97" i="7" s="1"/>
  <c r="F97" i="7"/>
  <c r="D98" i="7" s="1"/>
  <c r="C98" i="7" s="1"/>
  <c r="F98" i="7" s="1"/>
  <c r="D99" i="7" l="1"/>
  <c r="C99" i="7" s="1"/>
  <c r="F99" i="7"/>
  <c r="D100" i="7" l="1"/>
  <c r="C100" i="7" s="1"/>
  <c r="F100" i="7"/>
  <c r="D101" i="7" l="1"/>
  <c r="C101" i="7" s="1"/>
  <c r="F101" i="7"/>
  <c r="D102" i="7" l="1"/>
  <c r="C102" i="7" s="1"/>
  <c r="F102" i="7"/>
  <c r="D103" i="7" l="1"/>
  <c r="C103" i="7" s="1"/>
  <c r="F103" i="7" s="1"/>
  <c r="D104" i="7" l="1"/>
  <c r="C104" i="7" s="1"/>
  <c r="F104" i="7" s="1"/>
  <c r="D105" i="7" l="1"/>
  <c r="C105" i="7" s="1"/>
  <c r="F105" i="7"/>
  <c r="D106" i="7" s="1"/>
  <c r="C106" i="7" s="1"/>
  <c r="F106" i="7" s="1"/>
  <c r="D107" i="7" l="1"/>
  <c r="C107" i="7" s="1"/>
  <c r="F107" i="7"/>
  <c r="D108" i="7" s="1"/>
  <c r="C108" i="7" s="1"/>
  <c r="F108" i="7" s="1"/>
  <c r="D109" i="7" l="1"/>
  <c r="C109" i="7" s="1"/>
  <c r="F109" i="7"/>
  <c r="D110" i="7" l="1"/>
  <c r="C110" i="7" s="1"/>
  <c r="F110" i="7"/>
  <c r="D111" i="7" s="1"/>
  <c r="C111" i="7" s="1"/>
  <c r="F111" i="7" s="1"/>
  <c r="D112" i="7" l="1"/>
  <c r="C112" i="7" s="1"/>
  <c r="F112" i="7"/>
  <c r="D113" i="7" l="1"/>
  <c r="C113" i="7" s="1"/>
  <c r="F113" i="7"/>
  <c r="D114" i="7" l="1"/>
  <c r="C114" i="7" s="1"/>
  <c r="F114" i="7"/>
  <c r="D115" i="7" s="1"/>
  <c r="C115" i="7" s="1"/>
  <c r="F115" i="7" s="1"/>
  <c r="D116" i="7" l="1"/>
  <c r="C116" i="7" s="1"/>
  <c r="F116" i="7"/>
  <c r="D117" i="7" l="1"/>
  <c r="C117" i="7" s="1"/>
  <c r="F117" i="7" s="1"/>
  <c r="D118" i="7" l="1"/>
  <c r="C118" i="7" s="1"/>
  <c r="F118" i="7"/>
  <c r="D119" i="7" l="1"/>
  <c r="C119" i="7" s="1"/>
  <c r="F119" i="7"/>
  <c r="D120" i="7" s="1"/>
  <c r="C120" i="7" s="1"/>
  <c r="F120" i="7" s="1"/>
  <c r="D121" i="7" l="1"/>
  <c r="C121" i="7" s="1"/>
  <c r="F121" i="7"/>
  <c r="D122" i="7" l="1"/>
  <c r="C122" i="7" s="1"/>
  <c r="F122" i="7"/>
  <c r="D123" i="7" l="1"/>
  <c r="C123" i="7" s="1"/>
  <c r="F123" i="7"/>
  <c r="D124" i="7" s="1"/>
  <c r="C124" i="7" s="1"/>
  <c r="F124" i="7" s="1"/>
  <c r="D125" i="7" l="1"/>
  <c r="C125" i="7" s="1"/>
  <c r="F125" i="7"/>
  <c r="D126" i="7" s="1"/>
  <c r="C126" i="7" s="1"/>
  <c r="F126" i="7" s="1"/>
  <c r="D127" i="7" l="1"/>
  <c r="C127" i="7" s="1"/>
  <c r="F127" i="7"/>
  <c r="D128" i="7" l="1"/>
  <c r="C128" i="7" s="1"/>
  <c r="F128" i="7"/>
  <c r="D129" i="7" l="1"/>
  <c r="C129" i="7" s="1"/>
  <c r="F129" i="7"/>
  <c r="D130" i="7" l="1"/>
  <c r="C130" i="7" s="1"/>
  <c r="F130" i="7"/>
  <c r="D131" i="7" l="1"/>
  <c r="C131" i="7" s="1"/>
  <c r="F131" i="7"/>
  <c r="D132" i="7" l="1"/>
  <c r="C132" i="7" s="1"/>
  <c r="F132" i="7"/>
  <c r="D133" i="7" l="1"/>
  <c r="C133" i="7" s="1"/>
  <c r="F133" i="7"/>
  <c r="D134" i="7" l="1"/>
  <c r="C134" i="7" s="1"/>
  <c r="F134" i="7"/>
  <c r="D135" i="7" l="1"/>
  <c r="C135" i="7" s="1"/>
  <c r="F135" i="7"/>
  <c r="D136" i="7" l="1"/>
  <c r="C136" i="7" s="1"/>
  <c r="F136" i="7"/>
  <c r="D137" i="7" l="1"/>
  <c r="C137" i="7" s="1"/>
  <c r="F137" i="7"/>
  <c r="D138" i="7" l="1"/>
  <c r="C138" i="7" s="1"/>
  <c r="F138" i="7"/>
  <c r="D139" i="7" l="1"/>
  <c r="C139" i="7" s="1"/>
  <c r="F139" i="7"/>
  <c r="D140" i="7" s="1"/>
  <c r="C140" i="7" s="1"/>
  <c r="F140" i="7" s="1"/>
  <c r="D141" i="7" l="1"/>
  <c r="C141" i="7" s="1"/>
  <c r="F141" i="7"/>
  <c r="D142" i="7" s="1"/>
  <c r="C142" i="7" s="1"/>
  <c r="F142" i="7" s="1"/>
  <c r="D143" i="7" l="1"/>
  <c r="C143" i="7" s="1"/>
  <c r="F143" i="7"/>
  <c r="D144" i="7" l="1"/>
  <c r="C144" i="7" s="1"/>
  <c r="F144" i="7"/>
  <c r="D145" i="7" l="1"/>
  <c r="C145" i="7" s="1"/>
  <c r="F145" i="7"/>
  <c r="D146" i="7" l="1"/>
  <c r="C146" i="7" s="1"/>
  <c r="F146" i="7" s="1"/>
  <c r="D147" i="7" s="1"/>
  <c r="C147" i="7" s="1"/>
  <c r="F147" i="7" s="1"/>
  <c r="D148" i="7" l="1"/>
  <c r="C148" i="7" s="1"/>
  <c r="F148" i="7"/>
  <c r="D149" i="7" l="1"/>
  <c r="C149" i="7" s="1"/>
  <c r="F149" i="7"/>
  <c r="D150" i="7" l="1"/>
  <c r="C150" i="7" s="1"/>
  <c r="F150" i="7"/>
  <c r="D151" i="7" l="1"/>
  <c r="C151" i="7" s="1"/>
  <c r="F151" i="7" s="1"/>
  <c r="D152" i="7" l="1"/>
  <c r="C152" i="7" s="1"/>
  <c r="F152" i="7" s="1"/>
  <c r="D153" i="7" l="1"/>
  <c r="C153" i="7" s="1"/>
  <c r="F153" i="7" s="1"/>
  <c r="D154" i="7" l="1"/>
  <c r="C154" i="7" s="1"/>
  <c r="F154" i="7" s="1"/>
  <c r="D155" i="7" s="1"/>
  <c r="C155" i="7" s="1"/>
  <c r="F155" i="7" s="1"/>
  <c r="D156" i="7" s="1"/>
  <c r="C156" i="7" s="1"/>
  <c r="F156" i="7" s="1"/>
  <c r="D157" i="7" l="1"/>
  <c r="C157" i="7" s="1"/>
  <c r="F157" i="7"/>
  <c r="D158" i="7" l="1"/>
  <c r="C158" i="7" s="1"/>
  <c r="F158" i="7"/>
  <c r="D159" i="7" l="1"/>
  <c r="C159" i="7" s="1"/>
  <c r="F159" i="7"/>
  <c r="D160" i="7" s="1"/>
  <c r="C160" i="7" s="1"/>
  <c r="F160" i="7" s="1"/>
  <c r="D161" i="7" l="1"/>
  <c r="C161" i="7" s="1"/>
  <c r="F161" i="7"/>
  <c r="D162" i="7" l="1"/>
  <c r="C162" i="7" s="1"/>
  <c r="F162" i="7" s="1"/>
  <c r="D163" i="7" l="1"/>
  <c r="C163" i="7" s="1"/>
  <c r="F163" i="7"/>
  <c r="D164" i="7" l="1"/>
  <c r="C164" i="7" s="1"/>
  <c r="F164" i="7"/>
  <c r="D165" i="7" l="1"/>
  <c r="C165" i="7" s="1"/>
  <c r="F165" i="7"/>
  <c r="D166" i="7" l="1"/>
  <c r="C166" i="7" s="1"/>
  <c r="F166" i="7" s="1"/>
  <c r="D167" i="7" l="1"/>
  <c r="C167" i="7" s="1"/>
  <c r="F167" i="7"/>
  <c r="D168" i="7" l="1"/>
  <c r="C168" i="7" s="1"/>
  <c r="F168" i="7" s="1"/>
  <c r="D169" i="7" l="1"/>
  <c r="C169" i="7" s="1"/>
  <c r="F169" i="7"/>
  <c r="D170" i="7" s="1"/>
  <c r="C170" i="7" s="1"/>
  <c r="F170" i="7" s="1"/>
  <c r="D171" i="7" l="1"/>
  <c r="C171" i="7" s="1"/>
  <c r="F171" i="7"/>
  <c r="D172" i="7" s="1"/>
  <c r="C172" i="7" s="1"/>
  <c r="F172" i="7" s="1"/>
  <c r="D173" i="7" l="1"/>
  <c r="C173" i="7" s="1"/>
  <c r="F173" i="7"/>
  <c r="D174" i="7" l="1"/>
  <c r="C174" i="7" s="1"/>
  <c r="F174" i="7" s="1"/>
  <c r="D175" i="7" s="1"/>
  <c r="C175" i="7" s="1"/>
  <c r="F175" i="7" s="1"/>
  <c r="D176" i="7" l="1"/>
  <c r="C176" i="7" s="1"/>
  <c r="F176" i="7"/>
  <c r="D177" i="7" l="1"/>
  <c r="C177" i="7" s="1"/>
  <c r="F177" i="7"/>
  <c r="D178" i="7" l="1"/>
  <c r="C178" i="7" s="1"/>
  <c r="F178" i="7"/>
  <c r="D179" i="7" l="1"/>
  <c r="C179" i="7" s="1"/>
  <c r="F179" i="7"/>
  <c r="D180" i="7" l="1"/>
  <c r="C180" i="7" s="1"/>
  <c r="F180" i="7" s="1"/>
  <c r="D181" i="7" l="1"/>
  <c r="C181" i="7" s="1"/>
  <c r="F181" i="7"/>
  <c r="D182" i="7" l="1"/>
  <c r="C182" i="7" s="1"/>
  <c r="F182" i="7"/>
  <c r="D183" i="7" l="1"/>
  <c r="C183" i="7" s="1"/>
  <c r="F183" i="7"/>
  <c r="D184" i="7" l="1"/>
  <c r="C184" i="7" s="1"/>
  <c r="F184" i="7" s="1"/>
  <c r="D185" i="7" l="1"/>
  <c r="C185" i="7" s="1"/>
  <c r="F185" i="7"/>
  <c r="D186" i="7" l="1"/>
  <c r="C186" i="7" s="1"/>
  <c r="F186" i="7"/>
  <c r="D187" i="7" l="1"/>
  <c r="C187" i="7" s="1"/>
  <c r="F187" i="7"/>
  <c r="D188" i="7" s="1"/>
  <c r="C188" i="7" s="1"/>
  <c r="F188" i="7" s="1"/>
  <c r="D189" i="7" l="1"/>
  <c r="C189" i="7" s="1"/>
  <c r="F189" i="7"/>
  <c r="D190" i="7" s="1"/>
  <c r="C190" i="7" s="1"/>
  <c r="F190" i="7" s="1"/>
  <c r="D191" i="7" s="1"/>
  <c r="C191" i="7" s="1"/>
  <c r="F191" i="7" s="1"/>
  <c r="D192" i="7" l="1"/>
  <c r="C192" i="7" s="1"/>
  <c r="F192" i="7" s="1"/>
  <c r="D193" i="7" l="1"/>
  <c r="C193" i="7" s="1"/>
  <c r="F193" i="7"/>
  <c r="D194" i="7" l="1"/>
  <c r="C194" i="7" s="1"/>
  <c r="F194" i="7"/>
  <c r="D195" i="7" l="1"/>
  <c r="C195" i="7" s="1"/>
  <c r="F195" i="7"/>
  <c r="D196" i="7" l="1"/>
  <c r="C196" i="7" s="1"/>
  <c r="F196" i="7"/>
  <c r="D197" i="7" l="1"/>
  <c r="C197" i="7" s="1"/>
  <c r="F197" i="7"/>
  <c r="D198" i="7" l="1"/>
  <c r="C198" i="7" s="1"/>
  <c r="F198" i="7"/>
  <c r="D199" i="7" s="1"/>
  <c r="C199" i="7" s="1"/>
  <c r="F199" i="7" s="1"/>
  <c r="D200" i="7" s="1"/>
  <c r="C200" i="7" s="1"/>
  <c r="F200" i="7" s="1"/>
  <c r="D201" i="7" l="1"/>
  <c r="C201" i="7" s="1"/>
  <c r="F201" i="7"/>
  <c r="D202" i="7" l="1"/>
  <c r="C202" i="7" s="1"/>
  <c r="F202" i="7"/>
  <c r="D203" i="7" l="1"/>
  <c r="C203" i="7" s="1"/>
  <c r="F203" i="7"/>
  <c r="D204" i="7" l="1"/>
  <c r="C204" i="7" s="1"/>
  <c r="F204" i="7"/>
  <c r="D205" i="7" l="1"/>
  <c r="C205" i="7" s="1"/>
  <c r="F205" i="7"/>
  <c r="D206" i="7" s="1"/>
  <c r="C206" i="7" s="1"/>
  <c r="F206" i="7" s="1"/>
  <c r="D207" i="7" l="1"/>
  <c r="C207" i="7" s="1"/>
  <c r="F207" i="7"/>
  <c r="D208" i="7" s="1"/>
  <c r="C208" i="7" s="1"/>
  <c r="F208" i="7" s="1"/>
  <c r="D209" i="7" l="1"/>
  <c r="C209" i="7" s="1"/>
  <c r="F209" i="7"/>
  <c r="D210" i="7" l="1"/>
  <c r="C210" i="7" s="1"/>
  <c r="F210" i="7"/>
  <c r="D211" i="7" l="1"/>
  <c r="C211" i="7" s="1"/>
  <c r="F211" i="7"/>
  <c r="D212" i="7" l="1"/>
  <c r="C212" i="7" s="1"/>
  <c r="F212" i="7" s="1"/>
  <c r="D213" i="7" l="1"/>
  <c r="C213" i="7" s="1"/>
  <c r="F213" i="7"/>
  <c r="D214" i="7" s="1"/>
  <c r="C214" i="7" s="1"/>
  <c r="F214" i="7" s="1"/>
  <c r="D215" i="7" s="1"/>
  <c r="C215" i="7" s="1"/>
  <c r="F215" i="7" s="1"/>
  <c r="D216" i="7" l="1"/>
  <c r="C216" i="7" s="1"/>
  <c r="F216" i="7"/>
  <c r="D217" i="7" l="1"/>
  <c r="C217" i="7" s="1"/>
  <c r="F217" i="7"/>
  <c r="D218" i="7" l="1"/>
  <c r="C218" i="7" s="1"/>
  <c r="F218" i="7" s="1"/>
  <c r="D219" i="7" l="1"/>
  <c r="C219" i="7" s="1"/>
  <c r="F219" i="7" s="1"/>
  <c r="D220" i="7" l="1"/>
  <c r="C220" i="7" s="1"/>
  <c r="F220" i="7"/>
  <c r="D221" i="7" l="1"/>
  <c r="C221" i="7" s="1"/>
  <c r="F221" i="7" s="1"/>
  <c r="D222" i="7" s="1"/>
  <c r="C222" i="7" s="1"/>
  <c r="F222" i="7" s="1"/>
  <c r="D223" i="7" l="1"/>
  <c r="C223" i="7" s="1"/>
  <c r="F223" i="7" s="1"/>
  <c r="D224" i="7" l="1"/>
  <c r="C224" i="7" s="1"/>
  <c r="F224" i="7"/>
  <c r="D225" i="7" l="1"/>
  <c r="C225" i="7" s="1"/>
  <c r="F225" i="7" s="1"/>
  <c r="D226" i="7" l="1"/>
  <c r="C226" i="7" s="1"/>
  <c r="F226" i="7"/>
  <c r="D227" i="7" l="1"/>
  <c r="C227" i="7" s="1"/>
  <c r="F227" i="7"/>
  <c r="D228" i="7" l="1"/>
  <c r="C228" i="7" s="1"/>
  <c r="F228" i="7" s="1"/>
  <c r="D229" i="7" l="1"/>
  <c r="C229" i="7" s="1"/>
  <c r="F229" i="7" s="1"/>
  <c r="D230" i="7" l="1"/>
  <c r="C230" i="7" s="1"/>
  <c r="F230" i="7" s="1"/>
  <c r="D231" i="7" s="1"/>
  <c r="C231" i="7" s="1"/>
  <c r="F231" i="7" s="1"/>
  <c r="D232" i="7" l="1"/>
  <c r="C232" i="7" s="1"/>
  <c r="F232" i="7"/>
  <c r="D233" i="7" l="1"/>
  <c r="C233" i="7" s="1"/>
  <c r="F233" i="7"/>
  <c r="D234" i="7" s="1"/>
  <c r="C234" i="7" s="1"/>
  <c r="F234" i="7" s="1"/>
  <c r="D235" i="7" s="1"/>
  <c r="C235" i="7" s="1"/>
  <c r="F235" i="7" s="1"/>
  <c r="D236" i="7" l="1"/>
  <c r="C236" i="7" s="1"/>
  <c r="F236" i="7"/>
  <c r="D237" i="7" l="1"/>
  <c r="C237" i="7" s="1"/>
  <c r="F237" i="7"/>
  <c r="D238" i="7" l="1"/>
  <c r="C238" i="7" s="1"/>
  <c r="F238" i="7" s="1"/>
  <c r="D239" i="7" l="1"/>
  <c r="C239" i="7" s="1"/>
  <c r="F239" i="7"/>
  <c r="D240" i="7" s="1"/>
  <c r="C240" i="7" s="1"/>
  <c r="F240" i="7" s="1"/>
  <c r="D241" i="7" l="1"/>
  <c r="C241" i="7" s="1"/>
  <c r="F241" i="7"/>
  <c r="D242" i="7" l="1"/>
  <c r="C242" i="7" s="1"/>
  <c r="F242" i="7"/>
  <c r="D243" i="7" s="1"/>
  <c r="C243" i="7" s="1"/>
  <c r="F243" i="7" s="1"/>
  <c r="D244" i="7" l="1"/>
  <c r="C244" i="7" s="1"/>
  <c r="F244" i="7"/>
  <c r="D245" i="7" l="1"/>
  <c r="C245" i="7" s="1"/>
  <c r="F245" i="7" s="1"/>
  <c r="D246" i="7" s="1"/>
  <c r="C246" i="7" s="1"/>
  <c r="F246" i="7" s="1"/>
  <c r="D247" i="7" l="1"/>
  <c r="C247" i="7" s="1"/>
  <c r="F247" i="7"/>
  <c r="D248" i="7" l="1"/>
  <c r="C248" i="7" s="1"/>
  <c r="F248" i="7"/>
  <c r="D249" i="7" l="1"/>
  <c r="C249" i="7" s="1"/>
  <c r="F249" i="7"/>
  <c r="D250" i="7" l="1"/>
  <c r="C250" i="7" s="1"/>
  <c r="F250" i="7"/>
  <c r="D251" i="7" s="1"/>
  <c r="C251" i="7" s="1"/>
  <c r="F251" i="7" s="1"/>
  <c r="D252" i="7" l="1"/>
  <c r="C252" i="7" s="1"/>
  <c r="F252" i="7"/>
  <c r="D253" i="7" l="1"/>
  <c r="C253" i="7" s="1"/>
  <c r="F253" i="7"/>
  <c r="D254" i="7" s="1"/>
  <c r="C254" i="7" s="1"/>
  <c r="F254" i="7" s="1"/>
  <c r="D255" i="7" l="1"/>
  <c r="C255" i="7" s="1"/>
  <c r="F255" i="7"/>
  <c r="D256" i="7" l="1"/>
  <c r="C256" i="7" s="1"/>
  <c r="F256" i="7"/>
  <c r="D257" i="7" l="1"/>
  <c r="C257" i="7" s="1"/>
  <c r="F257" i="7"/>
  <c r="D258" i="7" l="1"/>
  <c r="C258" i="7" s="1"/>
  <c r="F258" i="7"/>
  <c r="D259" i="7" l="1"/>
  <c r="C259" i="7" s="1"/>
  <c r="F259" i="7"/>
  <c r="D260" i="7" l="1"/>
  <c r="C260" i="7" s="1"/>
  <c r="F260" i="7"/>
  <c r="D261" i="7" l="1"/>
  <c r="C261" i="7" s="1"/>
  <c r="F261" i="7"/>
  <c r="D262" i="7" l="1"/>
  <c r="C262" i="7" s="1"/>
  <c r="F262" i="7"/>
  <c r="D263" i="7" s="1"/>
  <c r="C263" i="7" s="1"/>
  <c r="F263" i="7" s="1"/>
  <c r="D264" i="7" s="1"/>
  <c r="C264" i="7" s="1"/>
  <c r="F264" i="7" s="1"/>
  <c r="D265" i="7" l="1"/>
  <c r="C265" i="7" s="1"/>
  <c r="F265" i="7"/>
  <c r="D266" i="7" s="1"/>
  <c r="C266" i="7" s="1"/>
  <c r="F266" i="7" s="1"/>
  <c r="D267" i="7" l="1"/>
  <c r="C267" i="7" s="1"/>
  <c r="F267" i="7"/>
  <c r="D268" i="7" l="1"/>
  <c r="C268" i="7" s="1"/>
  <c r="F268" i="7"/>
  <c r="D269" i="7" l="1"/>
  <c r="C269" i="7" s="1"/>
  <c r="F269" i="7"/>
  <c r="D270" i="7" s="1"/>
  <c r="C270" i="7" s="1"/>
  <c r="F270" i="7" s="1"/>
  <c r="D271" i="7" s="1"/>
  <c r="C271" i="7" s="1"/>
  <c r="F271" i="7" s="1"/>
  <c r="D272" i="7" s="1"/>
  <c r="C272" i="7" s="1"/>
  <c r="F272" i="7" s="1"/>
  <c r="D273" i="7" l="1"/>
  <c r="C273" i="7" s="1"/>
  <c r="F273" i="7"/>
  <c r="D274" i="7" l="1"/>
  <c r="C274" i="7" s="1"/>
  <c r="F274" i="7"/>
  <c r="D275" i="7" l="1"/>
  <c r="C275" i="7" s="1"/>
  <c r="F275" i="7"/>
  <c r="D276" i="7" l="1"/>
  <c r="C276" i="7" s="1"/>
  <c r="F276" i="7"/>
  <c r="D277" i="7" l="1"/>
  <c r="C277" i="7" s="1"/>
  <c r="F277" i="7"/>
  <c r="D278" i="7" l="1"/>
  <c r="C278" i="7" s="1"/>
  <c r="F278" i="7"/>
  <c r="D279" i="7" l="1"/>
  <c r="C279" i="7" s="1"/>
  <c r="F279" i="7" s="1"/>
  <c r="D280" i="7" l="1"/>
  <c r="C280" i="7" s="1"/>
  <c r="F280" i="7"/>
  <c r="D281" i="7" l="1"/>
  <c r="C281" i="7" s="1"/>
  <c r="F281" i="7"/>
  <c r="D282" i="7" l="1"/>
  <c r="C282" i="7" s="1"/>
  <c r="F282" i="7"/>
  <c r="D283" i="7" s="1"/>
  <c r="C283" i="7" s="1"/>
  <c r="F283" i="7" s="1"/>
  <c r="D284" i="7" l="1"/>
  <c r="C284" i="7" s="1"/>
  <c r="F284" i="7"/>
  <c r="D285" i="7" l="1"/>
  <c r="C285" i="7" s="1"/>
  <c r="F285" i="7"/>
  <c r="D286" i="7" s="1"/>
  <c r="C286" i="7" s="1"/>
  <c r="F286" i="7" s="1"/>
  <c r="D287" i="7" l="1"/>
  <c r="C287" i="7" s="1"/>
  <c r="F287" i="7" s="1"/>
  <c r="D288" i="7" l="1"/>
  <c r="C288" i="7" s="1"/>
  <c r="F288" i="7"/>
  <c r="D289" i="7" l="1"/>
  <c r="C289" i="7" s="1"/>
  <c r="F289" i="7"/>
  <c r="D290" i="7" s="1"/>
  <c r="C290" i="7" s="1"/>
  <c r="F290" i="7" s="1"/>
  <c r="D291" i="7" l="1"/>
  <c r="C291" i="7" s="1"/>
  <c r="F291" i="7"/>
  <c r="D292" i="7" l="1"/>
  <c r="C292" i="7" s="1"/>
  <c r="F292" i="7"/>
  <c r="D293" i="7" l="1"/>
  <c r="C293" i="7" s="1"/>
  <c r="F293" i="7"/>
  <c r="D294" i="7" l="1"/>
  <c r="C294" i="7" s="1"/>
  <c r="F294" i="7"/>
  <c r="D295" i="7" s="1"/>
  <c r="C295" i="7" s="1"/>
  <c r="F295" i="7" s="1"/>
  <c r="D296" i="7" s="1"/>
  <c r="C296" i="7" s="1"/>
  <c r="F296" i="7" s="1"/>
  <c r="D297" i="7" l="1"/>
  <c r="C297" i="7" s="1"/>
  <c r="F297" i="7"/>
  <c r="D298" i="7" l="1"/>
  <c r="C298" i="7" s="1"/>
  <c r="F298" i="7"/>
  <c r="D299" i="7" s="1"/>
  <c r="C299" i="7" s="1"/>
  <c r="F299" i="7" s="1"/>
  <c r="D300" i="7" l="1"/>
  <c r="C300" i="7" s="1"/>
  <c r="F300" i="7"/>
  <c r="D301" i="7" l="1"/>
  <c r="C301" i="7" s="1"/>
  <c r="F301" i="7"/>
  <c r="D302" i="7" l="1"/>
  <c r="C302" i="7" s="1"/>
  <c r="F302" i="7"/>
  <c r="D303" i="7" l="1"/>
  <c r="C303" i="7" s="1"/>
  <c r="F303" i="7"/>
  <c r="D304" i="7" s="1"/>
  <c r="C304" i="7" s="1"/>
  <c r="F304" i="7" s="1"/>
  <c r="D305" i="7" l="1"/>
  <c r="C305" i="7" s="1"/>
  <c r="F305" i="7"/>
  <c r="D306" i="7" s="1"/>
  <c r="C306" i="7" s="1"/>
  <c r="F306" i="7" s="1"/>
  <c r="D307" i="7" l="1"/>
  <c r="C307" i="7" s="1"/>
  <c r="F307" i="7"/>
  <c r="D308" i="7" l="1"/>
  <c r="C308" i="7" s="1"/>
  <c r="F308" i="7"/>
  <c r="D309" i="7" l="1"/>
  <c r="C309" i="7" s="1"/>
  <c r="F309" i="7"/>
  <c r="D310" i="7" s="1"/>
  <c r="C310" i="7" s="1"/>
  <c r="F310" i="7" s="1"/>
  <c r="D311" i="7" s="1"/>
  <c r="C311" i="7" s="1"/>
  <c r="F311" i="7" s="1"/>
  <c r="D312" i="7" l="1"/>
  <c r="C312" i="7" s="1"/>
  <c r="F312" i="7"/>
  <c r="D313" i="7" l="1"/>
  <c r="C313" i="7" s="1"/>
  <c r="F313" i="7"/>
  <c r="D314" i="7" l="1"/>
  <c r="C314" i="7" s="1"/>
  <c r="F314" i="7"/>
  <c r="D315" i="7" l="1"/>
  <c r="C315" i="7" s="1"/>
  <c r="F315" i="7"/>
  <c r="D316" i="7" s="1"/>
  <c r="C316" i="7" s="1"/>
  <c r="F316" i="7" s="1"/>
  <c r="D317" i="7" l="1"/>
  <c r="C317" i="7" s="1"/>
  <c r="F317" i="7"/>
  <c r="D318" i="7" s="1"/>
  <c r="C318" i="7" s="1"/>
  <c r="F318" i="7" s="1"/>
  <c r="D319" i="7"/>
  <c r="C319" i="7" s="1"/>
  <c r="F319" i="7" s="1"/>
  <c r="D320" i="7" l="1"/>
  <c r="C320" i="7" s="1"/>
  <c r="F320" i="7"/>
  <c r="D321" i="7" l="1"/>
  <c r="C321" i="7" s="1"/>
  <c r="F321" i="7"/>
  <c r="D322" i="7" l="1"/>
  <c r="C322" i="7" s="1"/>
  <c r="F322" i="7"/>
  <c r="D323" i="7" l="1"/>
  <c r="C323" i="7" s="1"/>
  <c r="F323" i="7"/>
  <c r="D324" i="7" l="1"/>
  <c r="C324" i="7" s="1"/>
  <c r="F324" i="7"/>
</calcChain>
</file>

<file path=xl/sharedStrings.xml><?xml version="1.0" encoding="utf-8"?>
<sst xmlns="http://schemas.openxmlformats.org/spreadsheetml/2006/main" count="282" uniqueCount="198">
  <si>
    <t>Ridge Business Center</t>
  </si>
  <si>
    <t>Please build a financial model using the assumptions below to provide an answer to the Management. Required sheets have been provided.</t>
  </si>
  <si>
    <t>Investment Assumptions</t>
  </si>
  <si>
    <t>Acquisition Date</t>
  </si>
  <si>
    <t>Holding Period</t>
  </si>
  <si>
    <t>5 years</t>
  </si>
  <si>
    <t>* time for which the property is owned</t>
  </si>
  <si>
    <t>Sale Date</t>
  </si>
  <si>
    <t>last day of 60th month</t>
  </si>
  <si>
    <t>Terminal Cap Rate</t>
  </si>
  <si>
    <t>* This rate is used to determine Sale Price by the following formula: Sale Price= 5th Year NOI/Terminal Cap Rate</t>
  </si>
  <si>
    <t>Cost of Sale</t>
  </si>
  <si>
    <t>* 2% of Sale Earnings go to broker/lawyer</t>
  </si>
  <si>
    <t>Loan Assumptions</t>
  </si>
  <si>
    <t>Loan Start Date</t>
  </si>
  <si>
    <t>Term of Loan</t>
  </si>
  <si>
    <t>LTV</t>
  </si>
  <si>
    <t>* of Price</t>
  </si>
  <si>
    <t>Interest Rate</t>
  </si>
  <si>
    <t>Loan Fees</t>
  </si>
  <si>
    <t>Amortization Period</t>
  </si>
  <si>
    <t>25 years</t>
  </si>
  <si>
    <t>* Calculate monthly loan payments, you will need an amortization schedule</t>
  </si>
  <si>
    <t>Rent Assumptions</t>
  </si>
  <si>
    <t>1) Assume rents increase every year on first day of the calendar year</t>
  </si>
  <si>
    <t>2) Rents shown are Annual rents on a per square feet basis. Convert them to monthly rents and actual $ as and when required.</t>
  </si>
  <si>
    <t>3) NNN leases are triple net leases, tenant has to pay their proportionate share of CAM, taxes and insurance over and above the rent</t>
  </si>
  <si>
    <t>4) Consider Suite 1006 as vacant for the entire duration of 5 years</t>
  </si>
  <si>
    <t>Rent Roll ( As of 31 July, 2020)</t>
  </si>
  <si>
    <t>Suite</t>
  </si>
  <si>
    <t>Leased Area</t>
  </si>
  <si>
    <t>Status</t>
  </si>
  <si>
    <t>Lease Start Date</t>
  </si>
  <si>
    <t>Lease End Date</t>
  </si>
  <si>
    <t>Annual Rent PSF</t>
  </si>
  <si>
    <t>Rent Increase Date</t>
  </si>
  <si>
    <t>Rent Increase</t>
  </si>
  <si>
    <t>Lease Type</t>
  </si>
  <si>
    <t>(sq. ft)</t>
  </si>
  <si>
    <t>(mm/dd/yy)</t>
  </si>
  <si>
    <t>(as of 31 July, 20)</t>
  </si>
  <si>
    <t>Annual (%)</t>
  </si>
  <si>
    <t>Occupied</t>
  </si>
  <si>
    <t>NNN</t>
  </si>
  <si>
    <t>Vacant</t>
  </si>
  <si>
    <t>Total</t>
  </si>
  <si>
    <t>Expense Assumptions</t>
  </si>
  <si>
    <t>1) All expenses are paid by landlord</t>
  </si>
  <si>
    <t>2) All expenses grow 2% annually</t>
  </si>
  <si>
    <t>Expense Type</t>
  </si>
  <si>
    <t>Annual Expense ($)</t>
  </si>
  <si>
    <t xml:space="preserve">CAM </t>
  </si>
  <si>
    <t>Taxes</t>
  </si>
  <si>
    <t>Insurance</t>
  </si>
  <si>
    <t>Utilities</t>
  </si>
  <si>
    <t>Repairs</t>
  </si>
  <si>
    <t>Capital Expenditure</t>
  </si>
  <si>
    <t>Year</t>
  </si>
  <si>
    <t>Annual Amount</t>
  </si>
  <si>
    <t>($ psf)</t>
  </si>
  <si>
    <t>Test Questions</t>
  </si>
  <si>
    <t>Test Taker First Name:</t>
  </si>
  <si>
    <t>Test Taker Last Name:</t>
  </si>
  <si>
    <t>Test Taker Email:</t>
  </si>
  <si>
    <t>Test Taker Phone Number:</t>
  </si>
  <si>
    <t>Instructions:</t>
  </si>
  <si>
    <t>1. Answer all the questions below</t>
  </si>
  <si>
    <t>2. Once you finish make a simple DCF model and debt amortization schedule with the assumptions provided</t>
  </si>
  <si>
    <t xml:space="preserve">Qs 1. </t>
  </si>
  <si>
    <t>Answer:</t>
  </si>
  <si>
    <t xml:space="preserve">Qs 2. </t>
  </si>
  <si>
    <t>Investor A &amp; B both invested $100,000 in a private investment and were promised 10% IRR.</t>
  </si>
  <si>
    <t>- A received $15,000 in Year 1 and $5000 in Year 2</t>
  </si>
  <si>
    <t>- B received $10,000 in Year 1 and $10,000 in Year 2</t>
  </si>
  <si>
    <t>Both of them exited the investment at the end of 2nd year. Even though both got 10% IRR on their investments, what could be the possible reason for B’s unhappiness?</t>
  </si>
  <si>
    <t xml:space="preserve">Qs 3. </t>
  </si>
  <si>
    <t>Bond yields are inversely related to Interest Rates. What is the explanation for this relationship?</t>
  </si>
  <si>
    <t>Qs 4.</t>
  </si>
  <si>
    <t>What is DSCR? Why is it important to lenders?</t>
  </si>
  <si>
    <t xml:space="preserve">Qs 5. </t>
  </si>
  <si>
    <t>Our client is a real estate private equity company that focuses on multifamily acquisitions. A property we are looking at has a net operating income (NOI) of $567,678. The asking price is $10,650,567.</t>
  </si>
  <si>
    <t>What is the cap rate?</t>
  </si>
  <si>
    <t>Qs 6.</t>
  </si>
  <si>
    <t>Describe what a promote structure is (also known as a waterfall) for sponsors and investors in real estate?</t>
  </si>
  <si>
    <t>You must calculate the sections mentioned below on this page, you can add assumptions or other information you deem relevant to this dashboard page</t>
  </si>
  <si>
    <t>Purchase Price</t>
  </si>
  <si>
    <t xml:space="preserve">Net Sale Price </t>
  </si>
  <si>
    <t>Net Cash Flow Before Debt (yearly)</t>
  </si>
  <si>
    <t>Net Cash Flow After Debt (yearly)</t>
  </si>
  <si>
    <t>Sources and Uses of Cash Flow</t>
  </si>
  <si>
    <t xml:space="preserve">Returns &amp; Yields </t>
  </si>
  <si>
    <t>Sources</t>
  </si>
  <si>
    <t>%</t>
  </si>
  <si>
    <t>Equity Multiple</t>
  </si>
  <si>
    <t>Debt</t>
  </si>
  <si>
    <t>Levered IRR</t>
  </si>
  <si>
    <t>Equity</t>
  </si>
  <si>
    <t>Levered Profit</t>
  </si>
  <si>
    <t>Return on Equity</t>
  </si>
  <si>
    <t>Uses</t>
  </si>
  <si>
    <t>Acquisition</t>
  </si>
  <si>
    <t>Loan Fee</t>
  </si>
  <si>
    <t>Analysis  Date</t>
  </si>
  <si>
    <t>Sections required</t>
  </si>
  <si>
    <t>Income</t>
  </si>
  <si>
    <t>Expenses</t>
  </si>
  <si>
    <t>NOI</t>
  </si>
  <si>
    <t>Cash flow Before Debt</t>
  </si>
  <si>
    <t>Cash Flow After Debt</t>
  </si>
  <si>
    <t>* Summarize the monthly Cash flow Annually here</t>
  </si>
  <si>
    <t>Mayur</t>
  </si>
  <si>
    <t>Sejpal</t>
  </si>
  <si>
    <t>Sejpal.mayur24@yahoo.in</t>
  </si>
  <si>
    <r>
      <t xml:space="preserve">Please refer to the excel sheet for the case study – Ridge Business Center. Use functions of Excel wherever necessary, no macros should be used for the case study. </t>
    </r>
    <r>
      <rPr>
        <b/>
        <i/>
        <sz val="11"/>
        <color rgb="FFFF0000"/>
        <rFont val="Calibri"/>
        <family val="2"/>
        <scheme val="minor"/>
      </rPr>
      <t>Calculate Levered IRR on the investment using the data provided.</t>
    </r>
  </si>
  <si>
    <r>
      <t xml:space="preserve">Ridge Business Center is a warehouse/office property in Charlotte. The property includes a well-maintained building totalling </t>
    </r>
    <r>
      <rPr>
        <b/>
        <sz val="11"/>
        <color rgb="FFFF0000"/>
        <rFont val="Calibri"/>
        <family val="2"/>
        <scheme val="minor"/>
      </rPr>
      <t xml:space="preserve">50,000 sq </t>
    </r>
    <r>
      <rPr>
        <sz val="11"/>
        <color theme="1"/>
        <rFont val="Calibri"/>
        <family val="2"/>
        <scheme val="minor"/>
      </rPr>
      <t xml:space="preserve">ft in leasable area.  </t>
    </r>
  </si>
  <si>
    <r>
      <t xml:space="preserve">The property has been offered for </t>
    </r>
    <r>
      <rPr>
        <b/>
        <sz val="11"/>
        <color rgb="FFFF0000"/>
        <rFont val="Calibri"/>
        <family val="2"/>
        <scheme val="minor"/>
      </rPr>
      <t>sale</t>
    </r>
    <r>
      <rPr>
        <sz val="11"/>
        <color theme="1"/>
        <rFont val="Calibri"/>
        <family val="2"/>
        <scheme val="minor"/>
      </rPr>
      <t xml:space="preserve"> by the current owner at asking price of </t>
    </r>
    <r>
      <rPr>
        <b/>
        <sz val="11"/>
        <color rgb="FFFF0000"/>
        <rFont val="Calibri"/>
        <family val="2"/>
        <scheme val="minor"/>
      </rPr>
      <t>$5 Million</t>
    </r>
    <r>
      <rPr>
        <sz val="11"/>
        <color theme="1"/>
        <rFont val="Calibri"/>
        <family val="2"/>
        <scheme val="minor"/>
      </rPr>
      <t xml:space="preserve">. As a Financial Analyst of XYZ Investors, you are expected to identify if the property will </t>
    </r>
  </si>
  <si>
    <r>
      <t xml:space="preserve">be a good acquisition for the company. An investment must generate a minimum of </t>
    </r>
    <r>
      <rPr>
        <b/>
        <sz val="11"/>
        <color rgb="FFFF0000"/>
        <rFont val="Calibri"/>
        <family val="2"/>
        <scheme val="minor"/>
      </rPr>
      <t>15% IRR</t>
    </r>
    <r>
      <rPr>
        <sz val="11"/>
        <color theme="1"/>
        <rFont val="Calibri"/>
        <family val="2"/>
        <scheme val="minor"/>
      </rPr>
      <t xml:space="preserve"> for XYZ Investors. </t>
    </r>
  </si>
  <si>
    <t>Gross Rental Income</t>
  </si>
  <si>
    <t>Other Income</t>
  </si>
  <si>
    <t>Net Operating Income (NOI)</t>
  </si>
  <si>
    <t>Operating Expenses</t>
  </si>
  <si>
    <t>Debt Service Charges</t>
  </si>
  <si>
    <t>Cash Flow After CapEx</t>
  </si>
  <si>
    <t>All expenses grow 2% annually</t>
  </si>
  <si>
    <t>Total Sq fet = 50,000</t>
  </si>
  <si>
    <t>Total Rental CF</t>
  </si>
  <si>
    <t xml:space="preserve">Sq Feet * Rent </t>
  </si>
  <si>
    <t>Total CapEX based on Sq fet</t>
  </si>
  <si>
    <t>5th Yr NOI = (7.5/100)*5000000</t>
  </si>
  <si>
    <t>1St Year</t>
  </si>
  <si>
    <t>2nd Year</t>
  </si>
  <si>
    <t>3rd Year</t>
  </si>
  <si>
    <t>4th Year</t>
  </si>
  <si>
    <t>5th Year</t>
  </si>
  <si>
    <t>Perticules</t>
  </si>
  <si>
    <t>Int. Rate</t>
  </si>
  <si>
    <t>Time frame</t>
  </si>
  <si>
    <t>* I am assuming the total purchase of $5 Million for the property is done via a debt</t>
  </si>
  <si>
    <t>Loan Price</t>
  </si>
  <si>
    <t>Loan to Value</t>
  </si>
  <si>
    <t>5 Yr</t>
  </si>
  <si>
    <t>* It is 75% of Total Apprised Value of Property</t>
  </si>
  <si>
    <t>Loan Amortization period</t>
  </si>
  <si>
    <t>25 Yr</t>
  </si>
  <si>
    <t>Total Principle Amount</t>
  </si>
  <si>
    <t>Provided Loan by Bank</t>
  </si>
  <si>
    <t>Net Loan Given by Lender</t>
  </si>
  <si>
    <t>* It is a processing Charge fee that has to be paid to bank by borrower saperately or it will be reduced bt bank and given to you</t>
  </si>
  <si>
    <t>Monthly rent tenure for repayment</t>
  </si>
  <si>
    <t>* Month X 25 Year Amortization period</t>
  </si>
  <si>
    <t>Month</t>
  </si>
  <si>
    <t>Principle Payment</t>
  </si>
  <si>
    <t>Interest Payment</t>
  </si>
  <si>
    <t>Balance Amount Carry</t>
  </si>
  <si>
    <t>Monthly Payment - PMT</t>
  </si>
  <si>
    <t>* This Include Principle and Interest</t>
  </si>
  <si>
    <t>Monthly Interest rate</t>
  </si>
  <si>
    <t>Mothly Interst</t>
  </si>
  <si>
    <t>* This Include Interest amount</t>
  </si>
  <si>
    <t>Total Monthly PMT</t>
  </si>
  <si>
    <t>Yearly PMT</t>
  </si>
  <si>
    <r>
      <t xml:space="preserve">Debt Service Charges </t>
    </r>
    <r>
      <rPr>
        <b/>
        <i/>
        <sz val="9"/>
        <color theme="1"/>
        <rFont val="Calibri"/>
        <family val="2"/>
        <scheme val="minor"/>
      </rPr>
      <t>(Service fee not adjusted in 1st yr)</t>
    </r>
  </si>
  <si>
    <t>Note loan processing fee is not adjusted in 1st year, otherwise we can reduce 1% processing fee from 1st yr CF calculation</t>
  </si>
  <si>
    <t>100-LTV</t>
  </si>
  <si>
    <t>Net Sale</t>
  </si>
  <si>
    <t>Net Sales</t>
  </si>
  <si>
    <t>Gross Sales (NOI/Terminal Cap Rate)</t>
  </si>
  <si>
    <t>Cost of Sales</t>
  </si>
  <si>
    <t>All figures is in doller</t>
  </si>
  <si>
    <t>SUM</t>
  </si>
  <si>
    <t>Monthly Income</t>
  </si>
  <si>
    <t>Monthly Expenses</t>
  </si>
  <si>
    <t>Monthly Amortization Table</t>
  </si>
  <si>
    <t>Debt Calculation for Monthly basis for 5Yr</t>
  </si>
  <si>
    <t>Interest Monthly</t>
  </si>
  <si>
    <t xml:space="preserve">Total No of Payment terms </t>
  </si>
  <si>
    <t>Payment - EMI per month</t>
  </si>
  <si>
    <t>Debt Amount</t>
  </si>
  <si>
    <t>Interest Portion of Debt</t>
  </si>
  <si>
    <t>Net CF / Eq Investment</t>
  </si>
  <si>
    <t>Sale Value - Eq Investment</t>
  </si>
  <si>
    <t>Net CF after Debt</t>
  </si>
  <si>
    <t>1 Year</t>
  </si>
  <si>
    <t>2 Year</t>
  </si>
  <si>
    <t>3 Year</t>
  </si>
  <si>
    <t>4 Year</t>
  </si>
  <si>
    <t>5 Year</t>
  </si>
  <si>
    <t>Perticulars</t>
  </si>
  <si>
    <t>Sales Price - Termainal Value</t>
  </si>
  <si>
    <t>0 Year</t>
  </si>
  <si>
    <t>IRR EXCEL FORMULA</t>
  </si>
  <si>
    <t>*Refer Calculation in Dashboard Tab</t>
  </si>
  <si>
    <t>The timing and arrangement of the cash flows are probably the main causes of Investor B's dissatisfaction. Even though both investors realized the 10% IRR that was promised, Investor A's return appeared more desirable because of the early cash inflow. Even if the IRR was the same, Investor B's returns were more equally distributed, which would give an sense that their value was lower. This emphasizes how crucial it is to consider both the IRR and the timing of cash payments when evaluating the happiness of an investment.</t>
  </si>
  <si>
    <t>Bond yields and interest rates are negatively related because when interest rates rise, freshly issued bonds provide larger returns, making older bonds with lower yields less appealing. As a result, old bond prices fall to match the new, higher yields. In contrast, as interest rates fall, existing bonds with greater yields become more valuable, driving up their prices. This inverse relationship assures that bond yields adjust in response to changes in current interest rates. In addition, inflation affects interest rates.</t>
  </si>
  <si>
    <t>The Debt Coverage Ratio is a financial statistic used by lenders to determine a borrower's capacity to repay debt commitments. It compares the cash available to service debt (usually Net Operating Income) with the total debt service during a certain time period. It is particularly important for lenders since it reveals the borrower's ability to satisfy debt commitments, which influences lending decisions and risk management techniques. Note while calculating total Debt we will include both principle and Interest Payment.</t>
  </si>
  <si>
    <r>
      <t xml:space="preserve">The capitalization rate (cap rate) is a key indicator in real estate which measures the rate of return on an investment property based on the expected revenue. The cap rate is determined by dividing the property's Net Operating Income (NOI) by its asking price or current market value. Answer --&gt; (567678 / 10650567) </t>
    </r>
    <r>
      <rPr>
        <sz val="9"/>
        <color rgb="FF0070C0"/>
        <rFont val="Calibri"/>
        <family val="2"/>
        <scheme val="minor"/>
      </rPr>
      <t>X</t>
    </r>
    <r>
      <rPr>
        <sz val="11"/>
        <color rgb="FF0070C0"/>
        <rFont val="Calibri"/>
        <family val="2"/>
        <scheme val="minor"/>
      </rPr>
      <t xml:space="preserve"> 100 = </t>
    </r>
    <r>
      <rPr>
        <b/>
        <i/>
        <sz val="11"/>
        <color rgb="FF0070C0"/>
        <rFont val="Calibri"/>
        <family val="2"/>
        <scheme val="minor"/>
      </rPr>
      <t>5.3%</t>
    </r>
  </si>
  <si>
    <t>A promote or waterfall structure in real estate private equity is a profit distribution system that rewards the sponsor by increasing their share of profits if specific performance criteria are satisfied. The process starts with a preferred return, in which investors receive a minimum return before the sponsor makes any more profits. A catch-up provision enables the sponsor to recoup a predetermined share of profits once the desired return is attained. As performance improves, the sponsor's portion, referred to as the promote or carried interest, rises through tiered parameters. This structure links the sponsor's interests with the investors', promotes higher returns, and balances risk and reward, ensuring that all parties profit from the investment's success.</t>
  </si>
  <si>
    <t>Levered Profit / Equity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</si>
</sst>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8" formatCode="&quot;₹&quot;\ #,##0.00;[Red]&quot;₹&quot;\ \-#,##0.00"/>
    <numFmt numFmtId="43" formatCode="_ * #,##0.00_ ;_ * \-#,##0.00_ ;_ * &quot;-&quot;??_ ;_ @_ "/>
    <numFmt numFmtId="164" formatCode="&quot;$&quot;#,##0_);[Red]\(&quot;$&quot;#,##0\)"/>
    <numFmt numFmtId="165" formatCode="&quot;$&quot;#,##0.00_);[Red]\(&quot;$&quot;#,##0.00\)"/>
    <numFmt numFmtId="166" formatCode="_(&quot;$&quot;* #,##0.00_);_(&quot;$&quot;* \(#,##0.00\);_(&quot;$&quot;* &quot;-&quot;??_);_(@_)"/>
    <numFmt numFmtId="167" formatCode="_(* #,##0.00_);_(* \(#,##0.00\);_(* &quot;-&quot;??_);_(@_)"/>
    <numFmt numFmtId="168" formatCode="mm/dd/yy;@"/>
    <numFmt numFmtId="169" formatCode="0.0%"/>
    <numFmt numFmtId="170" formatCode="&quot;$&quot;#,##0.00"/>
    <numFmt numFmtId="171" formatCode="&quot;Month&quot;\ 0"/>
    <numFmt numFmtId="172" formatCode="&quot;Year&quot;\ 0"/>
    <numFmt numFmtId="173" formatCode="_(* #,##0_);_(* \(#,##0\);_(* &quot;-&quot;??_);_(@_)"/>
    <numFmt numFmtId="174" formatCode="_(* #,##0.0000000_);_(* \(#,##0.0000000\);_(* &quot;-&quot;??_);_(@_)"/>
    <numFmt numFmtId="175" formatCode="_ * #,##0_ ;_ * \-#,##0_ ;_ * &quot;-&quot;??_ ;_ @_ "/>
    <numFmt numFmtId="176" formatCode="0.0000%"/>
  </numFmts>
  <fonts count="51"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5"/>
      <color theme="1"/>
      <name val="Calibri"/>
      <family val="2"/>
      <scheme val="minor"/>
    </font>
    <font>
      <sz val="10"/>
      <name val="Cambria"/>
      <family val="1"/>
    </font>
    <font>
      <b/>
      <sz val="10"/>
      <color theme="1"/>
      <name val="Cambria"/>
      <family val="1"/>
    </font>
    <font>
      <b/>
      <sz val="10"/>
      <name val="Cambria"/>
      <family val="1"/>
    </font>
    <font>
      <sz val="10"/>
      <color theme="1"/>
      <name val="Cambria"/>
      <family val="1"/>
    </font>
    <font>
      <b/>
      <sz val="10"/>
      <color indexed="9"/>
      <name val="Calibri"/>
      <family val="2"/>
      <scheme val="minor"/>
    </font>
    <font>
      <sz val="10"/>
      <color theme="1"/>
      <name val="Calibri"/>
      <family val="2"/>
      <scheme val="minor"/>
    </font>
    <font>
      <b/>
      <i/>
      <sz val="10"/>
      <color theme="1"/>
      <name val="Calibri"/>
      <family val="2"/>
      <scheme val="minor"/>
    </font>
    <font>
      <sz val="10"/>
      <name val="Calibri"/>
      <family val="2"/>
      <scheme val="minor"/>
    </font>
    <font>
      <b/>
      <sz val="10"/>
      <color theme="1"/>
      <name val="Calibri"/>
      <family val="2"/>
      <scheme val="minor"/>
    </font>
    <font>
      <b/>
      <sz val="10"/>
      <name val="Calibri"/>
      <family val="2"/>
      <scheme val="minor"/>
    </font>
    <font>
      <b/>
      <sz val="12"/>
      <color theme="1"/>
      <name val="Calibri"/>
      <family val="2"/>
      <scheme val="minor"/>
    </font>
    <font>
      <b/>
      <sz val="11"/>
      <color theme="8" tint="-0.249977111117893"/>
      <name val="Calibri"/>
      <family val="2"/>
      <scheme val="minor"/>
    </font>
    <font>
      <sz val="10"/>
      <color rgb="FF000000"/>
      <name val="Arial"/>
      <family val="2"/>
    </font>
    <font>
      <b/>
      <sz val="10"/>
      <color rgb="FF000000"/>
      <name val="Arial"/>
      <family val="2"/>
    </font>
    <font>
      <u/>
      <sz val="11"/>
      <color theme="10"/>
      <name val="Calibri"/>
      <family val="2"/>
      <scheme val="minor"/>
    </font>
    <font>
      <b/>
      <sz val="11"/>
      <color rgb="FFFF0000"/>
      <name val="Calibri"/>
      <family val="2"/>
      <scheme val="minor"/>
    </font>
    <font>
      <b/>
      <i/>
      <sz val="11"/>
      <color rgb="FFFF0000"/>
      <name val="Calibri"/>
      <family val="2"/>
      <scheme val="minor"/>
    </font>
    <font>
      <sz val="11"/>
      <color rgb="FF0070C0"/>
      <name val="Calibri"/>
      <family val="2"/>
      <scheme val="minor"/>
    </font>
    <font>
      <b/>
      <i/>
      <sz val="11"/>
      <color theme="0"/>
      <name val="Calibri"/>
      <family val="2"/>
      <scheme val="minor"/>
    </font>
    <font>
      <i/>
      <sz val="11"/>
      <color theme="1"/>
      <name val="Calibri"/>
      <family val="2"/>
      <scheme val="minor"/>
    </font>
    <font>
      <i/>
      <sz val="11"/>
      <color rgb="FFFF0000"/>
      <name val="Calibri"/>
      <family val="2"/>
      <scheme val="minor"/>
    </font>
    <font>
      <b/>
      <i/>
      <sz val="11"/>
      <color theme="1"/>
      <name val="Calibri"/>
      <family val="2"/>
      <scheme val="minor"/>
    </font>
    <font>
      <sz val="11"/>
      <color theme="0" tint="-0.249977111117893"/>
      <name val="Calibri"/>
      <family val="2"/>
      <scheme val="minor"/>
    </font>
    <font>
      <i/>
      <sz val="11"/>
      <color theme="0" tint="-0.249977111117893"/>
      <name val="Calibri"/>
      <family val="2"/>
      <scheme val="minor"/>
    </font>
    <font>
      <i/>
      <sz val="11"/>
      <color theme="0" tint="-0.499984740745262"/>
      <name val="Calibri"/>
      <family val="2"/>
      <scheme val="minor"/>
    </font>
    <font>
      <sz val="11"/>
      <color theme="0" tint="-0.499984740745262"/>
      <name val="Calibri"/>
      <family val="2"/>
      <scheme val="minor"/>
    </font>
    <font>
      <b/>
      <i/>
      <sz val="11"/>
      <color theme="1" tint="0.499984740745262"/>
      <name val="Calibri"/>
      <family val="2"/>
      <scheme val="minor"/>
    </font>
    <font>
      <i/>
      <sz val="11"/>
      <color theme="1" tint="0.499984740745262"/>
      <name val="Calibri"/>
      <family val="2"/>
      <scheme val="minor"/>
    </font>
    <font>
      <i/>
      <sz val="10"/>
      <color theme="1"/>
      <name val="Calibri"/>
      <family val="2"/>
      <scheme val="minor"/>
    </font>
    <font>
      <b/>
      <i/>
      <sz val="9"/>
      <color theme="1"/>
      <name val="Calibri"/>
      <family val="2"/>
      <scheme val="minor"/>
    </font>
    <font>
      <sz val="11"/>
      <color rgb="FF0000FF"/>
      <name val="Calibri"/>
      <family val="2"/>
      <scheme val="minor"/>
    </font>
    <font>
      <sz val="10"/>
      <color rgb="FF0000FF"/>
      <name val="Calibri"/>
      <family val="2"/>
      <scheme val="minor"/>
    </font>
    <font>
      <i/>
      <sz val="11"/>
      <color rgb="FFA7A7FF"/>
      <name val="Calibri"/>
      <family val="2"/>
      <scheme val="minor"/>
    </font>
    <font>
      <i/>
      <sz val="10"/>
      <color theme="0" tint="-0.249977111117893"/>
      <name val="Calibri"/>
      <family val="2"/>
      <scheme val="minor"/>
    </font>
    <font>
      <b/>
      <i/>
      <sz val="11"/>
      <color theme="0" tint="-0.249977111117893"/>
      <name val="Calibri"/>
      <family val="2"/>
      <scheme val="minor"/>
    </font>
    <font>
      <sz val="11"/>
      <color rgb="FF002060"/>
      <name val="Calibri"/>
      <family val="2"/>
      <scheme val="minor"/>
    </font>
    <font>
      <i/>
      <sz val="11"/>
      <color theme="0"/>
      <name val="Calibri"/>
      <family val="2"/>
      <scheme val="minor"/>
    </font>
    <font>
      <i/>
      <sz val="10"/>
      <color theme="0" tint="-0.499984740745262"/>
      <name val="Calibri"/>
      <family val="2"/>
      <scheme val="minor"/>
    </font>
    <font>
      <i/>
      <sz val="9"/>
      <color theme="0" tint="-0.499984740745262"/>
      <name val="Calibri"/>
      <family val="2"/>
      <scheme val="minor"/>
    </font>
    <font>
      <b/>
      <i/>
      <sz val="11"/>
      <name val="Calibri"/>
      <family val="2"/>
      <scheme val="minor"/>
    </font>
    <font>
      <i/>
      <sz val="10"/>
      <color theme="0" tint="-0.14999847407452621"/>
      <name val="Calibri"/>
      <family val="2"/>
      <scheme val="minor"/>
    </font>
    <font>
      <sz val="10"/>
      <color rgb="FFFF0000"/>
      <name val="Calibri"/>
      <family val="2"/>
      <scheme val="minor"/>
    </font>
    <font>
      <sz val="9"/>
      <color rgb="FF0070C0"/>
      <name val="Calibri"/>
      <family val="2"/>
      <scheme val="minor"/>
    </font>
    <font>
      <b/>
      <i/>
      <sz val="11"/>
      <color rgb="FF0070C0"/>
      <name val="Calibri"/>
      <family val="2"/>
      <scheme val="minor"/>
    </font>
    <font>
      <i/>
      <sz val="11"/>
      <color rgb="FF0070C0"/>
      <name val="Calibri"/>
      <family val="2"/>
      <scheme val="minor"/>
    </font>
  </fonts>
  <fills count="19">
    <fill>
      <patternFill patternType="none"/>
    </fill>
    <fill>
      <patternFill patternType="gray125"/>
    </fill>
    <fill>
      <patternFill patternType="solid">
        <fgColor theme="8" tint="-0.249977111117893"/>
        <bgColor indexed="64"/>
      </patternFill>
    </fill>
    <fill>
      <patternFill patternType="solid">
        <fgColor theme="4" tint="0.59999389629810485"/>
        <bgColor indexed="64"/>
      </patternFill>
    </fill>
    <fill>
      <patternFill patternType="solid">
        <fgColor rgb="FF0070C0"/>
        <bgColor indexed="64"/>
      </patternFill>
    </fill>
    <fill>
      <patternFill patternType="solid">
        <fgColor theme="3" tint="0.59999389629810485"/>
        <bgColor indexed="64"/>
      </patternFill>
    </fill>
    <fill>
      <patternFill patternType="solid">
        <fgColor theme="0"/>
        <bgColor indexed="64"/>
      </patternFill>
    </fill>
    <fill>
      <patternFill patternType="solid">
        <fgColor rgb="FFFFFF00"/>
        <bgColor indexed="64"/>
      </patternFill>
    </fill>
    <fill>
      <patternFill patternType="solid">
        <fgColor theme="2" tint="-9.9978637043366805E-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rgb="FF002060"/>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theme="0" tint="-0.14999847407452621"/>
        <bgColor indexed="64"/>
      </patternFill>
    </fill>
    <fill>
      <patternFill patternType="solid">
        <fgColor theme="2" tint="-0.249977111117893"/>
        <bgColor indexed="64"/>
      </patternFill>
    </fill>
    <fill>
      <patternFill patternType="solid">
        <fgColor rgb="FFB3FFB3"/>
        <bgColor indexed="64"/>
      </patternFill>
    </fill>
  </fills>
  <borders count="29">
    <border>
      <left/>
      <right/>
      <top/>
      <bottom/>
      <diagonal/>
    </border>
    <border>
      <left/>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medium">
        <color indexed="64"/>
      </bottom>
      <diagonal/>
    </border>
    <border>
      <left style="medium">
        <color rgb="FFCCCCCC"/>
      </left>
      <right style="medium">
        <color rgb="FFCCCCCC"/>
      </right>
      <top style="medium">
        <color rgb="FFCCCCCC"/>
      </top>
      <bottom style="medium">
        <color rgb="FFCCCCCC"/>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hair">
        <color auto="1"/>
      </top>
      <bottom style="hair">
        <color auto="1"/>
      </bottom>
      <diagonal/>
    </border>
    <border>
      <left style="hair">
        <color indexed="64"/>
      </left>
      <right style="hair">
        <color indexed="64"/>
      </right>
      <top style="hair">
        <color indexed="64"/>
      </top>
      <bottom style="hair">
        <color indexed="64"/>
      </bottom>
      <diagonal/>
    </border>
    <border>
      <left/>
      <right style="hair">
        <color indexed="64"/>
      </right>
      <top style="hair">
        <color auto="1"/>
      </top>
      <bottom style="hair">
        <color indexed="64"/>
      </bottom>
      <diagonal/>
    </border>
    <border>
      <left/>
      <right style="thick">
        <color theme="1" tint="4.9989318521683403E-2"/>
      </right>
      <top/>
      <bottom/>
      <diagonal/>
    </border>
    <border>
      <left style="thin">
        <color theme="1" tint="4.9989318521683403E-2"/>
      </left>
      <right style="thin">
        <color theme="1" tint="4.9989318521683403E-2"/>
      </right>
      <top style="thin">
        <color theme="1" tint="4.9989318521683403E-2"/>
      </top>
      <bottom style="thin">
        <color theme="1" tint="4.9989318521683403E-2"/>
      </bottom>
      <diagonal/>
    </border>
    <border>
      <left/>
      <right/>
      <top style="thin">
        <color theme="1" tint="4.9989318521683403E-2"/>
      </top>
      <bottom/>
      <diagonal/>
    </border>
    <border>
      <left/>
      <right/>
      <top style="thin">
        <color theme="1" tint="4.9989318521683403E-2"/>
      </top>
      <bottom style="thin">
        <color theme="1" tint="4.9989318521683403E-2"/>
      </bottom>
      <diagonal/>
    </border>
    <border>
      <left/>
      <right/>
      <top/>
      <bottom style="thin">
        <color theme="1" tint="4.9989318521683403E-2"/>
      </bottom>
      <diagonal/>
    </border>
    <border>
      <left/>
      <right style="thin">
        <color theme="1" tint="4.9989318521683403E-2"/>
      </right>
      <top style="thin">
        <color theme="1" tint="4.9989318521683403E-2"/>
      </top>
      <bottom style="thin">
        <color theme="1" tint="4.9989318521683403E-2"/>
      </bottom>
      <diagonal/>
    </border>
    <border>
      <left/>
      <right style="thin">
        <color theme="1" tint="4.9989318521683403E-2"/>
      </right>
      <top style="thin">
        <color theme="1" tint="4.9989318521683403E-2"/>
      </top>
      <bottom/>
      <diagonal/>
    </border>
    <border>
      <left/>
      <right style="thin">
        <color theme="1" tint="4.9989318521683403E-2"/>
      </right>
      <top/>
      <bottom style="thin">
        <color theme="1" tint="4.9989318521683403E-2"/>
      </bottom>
      <diagonal/>
    </border>
    <border>
      <left style="thin">
        <color theme="1" tint="4.9989318521683403E-2"/>
      </left>
      <right/>
      <top style="thin">
        <color theme="1" tint="4.9989318521683403E-2"/>
      </top>
      <bottom/>
      <diagonal/>
    </border>
    <border>
      <left style="thin">
        <color theme="1" tint="4.9989318521683403E-2"/>
      </left>
      <right/>
      <top/>
      <bottom style="thin">
        <color theme="1" tint="4.9989318521683403E-2"/>
      </bottom>
      <diagonal/>
    </border>
    <border>
      <left/>
      <right style="thin">
        <color theme="1" tint="4.9989318521683403E-2"/>
      </right>
      <top/>
      <bottom/>
      <diagonal/>
    </border>
    <border>
      <left/>
      <right style="thin">
        <color theme="1" tint="4.9989318521683403E-2"/>
      </right>
      <top style="hair">
        <color auto="1"/>
      </top>
      <bottom style="hair">
        <color auto="1"/>
      </bottom>
      <diagonal/>
    </border>
  </borders>
  <cellStyleXfs count="5">
    <xf numFmtId="0" fontId="0" fillId="0" borderId="0"/>
    <xf numFmtId="167"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0" fontId="20" fillId="0" borderId="0" applyNumberFormat="0" applyFill="0" applyBorder="0" applyAlignment="0" applyProtection="0"/>
  </cellStyleXfs>
  <cellXfs count="196">
    <xf numFmtId="0" fontId="0" fillId="0" borderId="0" xfId="0"/>
    <xf numFmtId="0" fontId="3" fillId="0" borderId="0" xfId="0" applyFont="1"/>
    <xf numFmtId="0" fontId="0" fillId="0" borderId="0" xfId="0" applyAlignment="1">
      <alignment horizontal="center"/>
    </xf>
    <xf numFmtId="3" fontId="0" fillId="0" borderId="0" xfId="0" applyNumberFormat="1" applyAlignment="1">
      <alignment horizontal="center"/>
    </xf>
    <xf numFmtId="0" fontId="2" fillId="2" borderId="0" xfId="0" applyFont="1" applyFill="1"/>
    <xf numFmtId="0" fontId="4" fillId="2" borderId="0" xfId="0" applyFont="1" applyFill="1"/>
    <xf numFmtId="0" fontId="4" fillId="0" borderId="0" xfId="0" applyFont="1"/>
    <xf numFmtId="0" fontId="3" fillId="0" borderId="1" xfId="0" applyFont="1" applyBorder="1" applyAlignment="1">
      <alignment horizontal="center"/>
    </xf>
    <xf numFmtId="3" fontId="3" fillId="0" borderId="1" xfId="0" applyNumberFormat="1" applyFont="1" applyBorder="1" applyAlignment="1">
      <alignment horizontal="center"/>
    </xf>
    <xf numFmtId="0" fontId="0" fillId="0" borderId="1" xfId="0" applyBorder="1" applyAlignment="1">
      <alignment horizontal="center"/>
    </xf>
    <xf numFmtId="0" fontId="3" fillId="3" borderId="0" xfId="0" applyFont="1" applyFill="1" applyAlignment="1">
      <alignment horizontal="center"/>
    </xf>
    <xf numFmtId="0" fontId="3" fillId="3" borderId="0" xfId="0" applyFont="1" applyFill="1"/>
    <xf numFmtId="168" fontId="0" fillId="0" borderId="0" xfId="0" applyNumberFormat="1" applyAlignment="1">
      <alignment horizontal="center"/>
    </xf>
    <xf numFmtId="9" fontId="0" fillId="0" borderId="0" xfId="0" applyNumberFormat="1" applyAlignment="1">
      <alignment horizontal="center"/>
    </xf>
    <xf numFmtId="0" fontId="0" fillId="0" borderId="1" xfId="0" applyBorder="1"/>
    <xf numFmtId="165" fontId="0" fillId="0" borderId="0" xfId="0" applyNumberFormat="1" applyAlignment="1">
      <alignment horizontal="right"/>
    </xf>
    <xf numFmtId="164" fontId="0" fillId="0" borderId="0" xfId="0" applyNumberFormat="1" applyAlignment="1">
      <alignment horizontal="right"/>
    </xf>
    <xf numFmtId="10" fontId="3" fillId="0" borderId="1" xfId="0" applyNumberFormat="1" applyFont="1" applyBorder="1" applyAlignment="1">
      <alignment horizontal="center"/>
    </xf>
    <xf numFmtId="0" fontId="5" fillId="0" borderId="0" xfId="0" applyFont="1"/>
    <xf numFmtId="0" fontId="0" fillId="0" borderId="2" xfId="0" applyBorder="1"/>
    <xf numFmtId="0" fontId="0" fillId="0" borderId="3" xfId="0" applyBorder="1"/>
    <xf numFmtId="15" fontId="0" fillId="0" borderId="3" xfId="0" applyNumberFormat="1" applyBorder="1"/>
    <xf numFmtId="0" fontId="0" fillId="0" borderId="3" xfId="0" applyBorder="1" applyAlignment="1">
      <alignment horizontal="right"/>
    </xf>
    <xf numFmtId="9" fontId="0" fillId="0" borderId="3" xfId="0" applyNumberFormat="1" applyBorder="1"/>
    <xf numFmtId="169" fontId="0" fillId="0" borderId="3" xfId="0" applyNumberFormat="1" applyBorder="1"/>
    <xf numFmtId="170" fontId="3" fillId="0" borderId="1" xfId="2" applyNumberFormat="1" applyFont="1" applyBorder="1" applyAlignment="1">
      <alignment horizontal="right"/>
    </xf>
    <xf numFmtId="165" fontId="0" fillId="0" borderId="0" xfId="0" applyNumberFormat="1"/>
    <xf numFmtId="0" fontId="3" fillId="3" borderId="0" xfId="0" applyFont="1" applyFill="1" applyAlignment="1">
      <alignment horizontal="left"/>
    </xf>
    <xf numFmtId="164" fontId="0" fillId="0" borderId="0" xfId="0" applyNumberFormat="1"/>
    <xf numFmtId="164" fontId="3" fillId="0" borderId="1" xfId="0" applyNumberFormat="1" applyFont="1" applyBorder="1"/>
    <xf numFmtId="0" fontId="3" fillId="0" borderId="1" xfId="0" applyFont="1" applyBorder="1"/>
    <xf numFmtId="0" fontId="2" fillId="0" borderId="0" xfId="0" applyFont="1"/>
    <xf numFmtId="0" fontId="11" fillId="0" borderId="0" xfId="0" applyFont="1"/>
    <xf numFmtId="37" fontId="10" fillId="0" borderId="0" xfId="1" applyNumberFormat="1" applyFont="1" applyFill="1" applyBorder="1"/>
    <xf numFmtId="37" fontId="10" fillId="4" borderId="0" xfId="1" applyNumberFormat="1" applyFont="1" applyFill="1" applyAlignment="1"/>
    <xf numFmtId="37" fontId="10" fillId="4" borderId="0" xfId="1" applyNumberFormat="1" applyFont="1" applyFill="1"/>
    <xf numFmtId="0" fontId="12" fillId="5" borderId="1" xfId="0" applyFont="1" applyFill="1" applyBorder="1"/>
    <xf numFmtId="0" fontId="12" fillId="5" borderId="1" xfId="0" applyFont="1" applyFill="1" applyBorder="1" applyAlignment="1">
      <alignment horizontal="right"/>
    </xf>
    <xf numFmtId="0" fontId="13" fillId="6" borderId="0" xfId="0" applyFont="1" applyFill="1"/>
    <xf numFmtId="0" fontId="14" fillId="0" borderId="1" xfId="0" applyFont="1" applyBorder="1"/>
    <xf numFmtId="0" fontId="12" fillId="5" borderId="4" xfId="0" applyFont="1" applyFill="1" applyBorder="1" applyAlignment="1">
      <alignment horizontal="right"/>
    </xf>
    <xf numFmtId="0" fontId="13" fillId="0" borderId="0" xfId="0" applyFont="1"/>
    <xf numFmtId="0" fontId="15" fillId="6" borderId="5" xfId="0" applyFont="1" applyFill="1" applyBorder="1" applyAlignment="1">
      <alignment horizontal="left"/>
    </xf>
    <xf numFmtId="0" fontId="11" fillId="0" borderId="0" xfId="0" applyFont="1" applyAlignment="1">
      <alignment horizontal="right"/>
    </xf>
    <xf numFmtId="0" fontId="16" fillId="0" borderId="0" xfId="0" applyFont="1"/>
    <xf numFmtId="14" fontId="8" fillId="3" borderId="0" xfId="0" applyNumberFormat="1" applyFont="1" applyFill="1"/>
    <xf numFmtId="14" fontId="6" fillId="3" borderId="0" xfId="0" applyNumberFormat="1" applyFont="1" applyFill="1"/>
    <xf numFmtId="171" fontId="9" fillId="3" borderId="0" xfId="0" applyNumberFormat="1" applyFont="1" applyFill="1"/>
    <xf numFmtId="15" fontId="0" fillId="0" borderId="0" xfId="0" applyNumberFormat="1"/>
    <xf numFmtId="0" fontId="3" fillId="0" borderId="7" xfId="0" applyFont="1" applyBorder="1"/>
    <xf numFmtId="0" fontId="3" fillId="0" borderId="2" xfId="0" applyFont="1" applyBorder="1"/>
    <xf numFmtId="0" fontId="3" fillId="0" borderId="11" xfId="0" applyFont="1" applyBorder="1"/>
    <xf numFmtId="0" fontId="0" fillId="0" borderId="8" xfId="0" applyBorder="1"/>
    <xf numFmtId="0" fontId="0" fillId="7" borderId="9" xfId="0" applyFill="1" applyBorder="1"/>
    <xf numFmtId="0" fontId="0" fillId="7" borderId="10" xfId="0" applyFill="1" applyBorder="1"/>
    <xf numFmtId="0" fontId="0" fillId="0" borderId="12" xfId="0" applyBorder="1"/>
    <xf numFmtId="0" fontId="11" fillId="0" borderId="6" xfId="0" applyFont="1" applyBorder="1" applyAlignment="1">
      <alignment wrapText="1"/>
    </xf>
    <xf numFmtId="0" fontId="11" fillId="0" borderId="6" xfId="0" applyFont="1" applyBorder="1" applyAlignment="1">
      <alignment vertical="center"/>
    </xf>
    <xf numFmtId="0" fontId="18" fillId="0" borderId="0" xfId="0" applyFont="1"/>
    <xf numFmtId="0" fontId="19" fillId="0" borderId="0" xfId="0" applyFont="1"/>
    <xf numFmtId="0" fontId="3" fillId="0" borderId="0" xfId="0" applyFont="1" applyAlignment="1">
      <alignment horizontal="center"/>
    </xf>
    <xf numFmtId="3" fontId="3" fillId="0" borderId="0" xfId="0" applyNumberFormat="1" applyFont="1" applyAlignment="1">
      <alignment horizontal="center"/>
    </xf>
    <xf numFmtId="170" fontId="3" fillId="0" borderId="0" xfId="2" applyNumberFormat="1" applyFont="1" applyBorder="1" applyAlignment="1">
      <alignment horizontal="right"/>
    </xf>
    <xf numFmtId="10" fontId="3" fillId="0" borderId="0" xfId="0" applyNumberFormat="1" applyFont="1" applyAlignment="1">
      <alignment horizontal="center"/>
    </xf>
    <xf numFmtId="0" fontId="20" fillId="7" borderId="10" xfId="4" applyFill="1" applyBorder="1"/>
    <xf numFmtId="2" fontId="0" fillId="7" borderId="13" xfId="0" applyNumberFormat="1" applyFill="1" applyBorder="1" applyAlignment="1">
      <alignment horizontal="left"/>
    </xf>
    <xf numFmtId="0" fontId="3" fillId="0" borderId="14" xfId="0" applyFont="1" applyBorder="1"/>
    <xf numFmtId="0" fontId="0" fillId="0" borderId="14" xfId="0" applyBorder="1"/>
    <xf numFmtId="0" fontId="23" fillId="0" borderId="0" xfId="0" applyFont="1"/>
    <xf numFmtId="0" fontId="0" fillId="10" borderId="0" xfId="0" applyFill="1"/>
    <xf numFmtId="0" fontId="4" fillId="2" borderId="17" xfId="0" applyFont="1" applyFill="1" applyBorder="1"/>
    <xf numFmtId="10" fontId="0" fillId="0" borderId="0" xfId="3" applyNumberFormat="1" applyFont="1" applyBorder="1" applyAlignment="1">
      <alignment horizontal="center"/>
    </xf>
    <xf numFmtId="1" fontId="0" fillId="8" borderId="18" xfId="0" applyNumberFormat="1" applyFill="1" applyBorder="1"/>
    <xf numFmtId="0" fontId="0" fillId="8" borderId="18" xfId="0" applyFill="1" applyBorder="1"/>
    <xf numFmtId="0" fontId="0" fillId="11" borderId="0" xfId="0" applyFill="1" applyAlignment="1">
      <alignment horizontal="center"/>
    </xf>
    <xf numFmtId="0" fontId="4" fillId="13" borderId="0" xfId="0" applyFont="1" applyFill="1"/>
    <xf numFmtId="0" fontId="2" fillId="13" borderId="0" xfId="0" applyFont="1" applyFill="1" applyAlignment="1">
      <alignment horizontal="center"/>
    </xf>
    <xf numFmtId="1" fontId="3" fillId="9" borderId="18" xfId="0" applyNumberFormat="1" applyFont="1" applyFill="1" applyBorder="1"/>
    <xf numFmtId="172" fontId="7" fillId="14" borderId="15" xfId="0" applyNumberFormat="1" applyFont="1" applyFill="1" applyBorder="1"/>
    <xf numFmtId="173" fontId="0" fillId="0" borderId="15" xfId="1" applyNumberFormat="1" applyFont="1" applyBorder="1" applyAlignment="1">
      <alignment horizontal="center"/>
    </xf>
    <xf numFmtId="0" fontId="26" fillId="0" borderId="0" xfId="0" applyFont="1"/>
    <xf numFmtId="0" fontId="27" fillId="15" borderId="14" xfId="0" applyFont="1" applyFill="1" applyBorder="1"/>
    <xf numFmtId="173" fontId="27" fillId="15" borderId="15" xfId="1" applyNumberFormat="1" applyFont="1" applyFill="1" applyBorder="1" applyAlignment="1">
      <alignment horizontal="center"/>
    </xf>
    <xf numFmtId="0" fontId="24" fillId="13" borderId="0" xfId="0" applyFont="1" applyFill="1"/>
    <xf numFmtId="0" fontId="29" fillId="0" borderId="0" xfId="0" applyFont="1"/>
    <xf numFmtId="0" fontId="30" fillId="0" borderId="0" xfId="0" applyFont="1"/>
    <xf numFmtId="173" fontId="0" fillId="0" borderId="0" xfId="1" applyNumberFormat="1" applyFont="1"/>
    <xf numFmtId="173" fontId="11" fillId="0" borderId="0" xfId="0" applyNumberFormat="1" applyFont="1" applyAlignment="1">
      <alignment horizontal="right"/>
    </xf>
    <xf numFmtId="173" fontId="0" fillId="0" borderId="0" xfId="0" applyNumberFormat="1"/>
    <xf numFmtId="0" fontId="0" fillId="0" borderId="19" xfId="0" applyBorder="1"/>
    <xf numFmtId="173" fontId="27" fillId="0" borderId="20" xfId="0" applyNumberFormat="1" applyFont="1" applyBorder="1"/>
    <xf numFmtId="0" fontId="31" fillId="0" borderId="0" xfId="0" applyFont="1"/>
    <xf numFmtId="0" fontId="31" fillId="0" borderId="21" xfId="0" applyFont="1" applyBorder="1"/>
    <xf numFmtId="0" fontId="31" fillId="0" borderId="19" xfId="0" applyFont="1" applyBorder="1"/>
    <xf numFmtId="0" fontId="31" fillId="0" borderId="23" xfId="0" applyFont="1" applyBorder="1"/>
    <xf numFmtId="0" fontId="31" fillId="0" borderId="24" xfId="0" applyFont="1" applyBorder="1"/>
    <xf numFmtId="0" fontId="31" fillId="0" borderId="25" xfId="0" applyFont="1" applyBorder="1"/>
    <xf numFmtId="0" fontId="31" fillId="0" borderId="26" xfId="0" applyFont="1" applyBorder="1"/>
    <xf numFmtId="0" fontId="4" fillId="12" borderId="0" xfId="0" applyFont="1" applyFill="1"/>
    <xf numFmtId="0" fontId="3" fillId="12" borderId="0" xfId="0" applyFont="1" applyFill="1" applyAlignment="1">
      <alignment horizontal="center"/>
    </xf>
    <xf numFmtId="10" fontId="0" fillId="12" borderId="0" xfId="3" applyNumberFormat="1" applyFont="1" applyFill="1" applyBorder="1" applyAlignment="1">
      <alignment horizontal="center"/>
    </xf>
    <xf numFmtId="10" fontId="3" fillId="12" borderId="0" xfId="0" applyNumberFormat="1" applyFont="1" applyFill="1" applyAlignment="1">
      <alignment horizontal="center"/>
    </xf>
    <xf numFmtId="3" fontId="0" fillId="10" borderId="21" xfId="0" applyNumberFormat="1" applyFill="1" applyBorder="1" applyAlignment="1">
      <alignment horizontal="center"/>
    </xf>
    <xf numFmtId="174" fontId="0" fillId="0" borderId="0" xfId="0" applyNumberFormat="1"/>
    <xf numFmtId="8" fontId="0" fillId="0" borderId="0" xfId="0" applyNumberFormat="1"/>
    <xf numFmtId="0" fontId="0" fillId="0" borderId="18" xfId="0" applyBorder="1"/>
    <xf numFmtId="175" fontId="0" fillId="0" borderId="18" xfId="0" applyNumberFormat="1" applyBorder="1"/>
    <xf numFmtId="173" fontId="0" fillId="0" borderId="18" xfId="0" applyNumberFormat="1" applyBorder="1"/>
    <xf numFmtId="173" fontId="0" fillId="0" borderId="18" xfId="0" applyNumberFormat="1" applyBorder="1" applyAlignment="1">
      <alignment horizontal="center"/>
    </xf>
    <xf numFmtId="0" fontId="0" fillId="0" borderId="18" xfId="0" applyBorder="1" applyAlignment="1">
      <alignment horizontal="center"/>
    </xf>
    <xf numFmtId="0" fontId="0" fillId="12" borderId="18" xfId="0" applyFill="1" applyBorder="1" applyAlignment="1">
      <alignment horizontal="center"/>
    </xf>
    <xf numFmtId="0" fontId="25" fillId="12" borderId="18" xfId="0" applyFont="1" applyFill="1" applyBorder="1" applyAlignment="1">
      <alignment horizontal="center"/>
    </xf>
    <xf numFmtId="175" fontId="0" fillId="0" borderId="18" xfId="0" applyNumberFormat="1" applyBorder="1" applyAlignment="1">
      <alignment horizontal="center"/>
    </xf>
    <xf numFmtId="175" fontId="0" fillId="0" borderId="18" xfId="1" applyNumberFormat="1" applyFont="1" applyBorder="1"/>
    <xf numFmtId="0" fontId="25" fillId="16" borderId="18" xfId="0" applyFont="1" applyFill="1" applyBorder="1"/>
    <xf numFmtId="43" fontId="25" fillId="16" borderId="18" xfId="0" applyNumberFormat="1" applyFont="1" applyFill="1" applyBorder="1"/>
    <xf numFmtId="0" fontId="32" fillId="10" borderId="18" xfId="0" applyFont="1" applyFill="1" applyBorder="1" applyAlignment="1">
      <alignment horizontal="center"/>
    </xf>
    <xf numFmtId="0" fontId="33" fillId="10" borderId="18" xfId="0" applyFont="1" applyFill="1" applyBorder="1" applyAlignment="1">
      <alignment horizontal="center"/>
    </xf>
    <xf numFmtId="0" fontId="33" fillId="0" borderId="0" xfId="0" applyFont="1"/>
    <xf numFmtId="0" fontId="36" fillId="0" borderId="0" xfId="0" applyFont="1"/>
    <xf numFmtId="173" fontId="37" fillId="0" borderId="1" xfId="1" applyNumberFormat="1" applyFont="1" applyBorder="1" applyAlignment="1">
      <alignment horizontal="right"/>
    </xf>
    <xf numFmtId="0" fontId="37" fillId="0" borderId="1" xfId="0" applyFont="1" applyBorder="1" applyAlignment="1">
      <alignment horizontal="right"/>
    </xf>
    <xf numFmtId="173" fontId="37" fillId="0" borderId="0" xfId="1" applyNumberFormat="1" applyFont="1" applyAlignment="1">
      <alignment horizontal="right"/>
    </xf>
    <xf numFmtId="1" fontId="37" fillId="0" borderId="0" xfId="3" applyNumberFormat="1" applyFont="1" applyAlignment="1">
      <alignment horizontal="right"/>
    </xf>
    <xf numFmtId="173" fontId="36" fillId="0" borderId="0" xfId="1" applyNumberFormat="1" applyFont="1"/>
    <xf numFmtId="3" fontId="36" fillId="0" borderId="0" xfId="0" applyNumberFormat="1" applyFont="1"/>
    <xf numFmtId="9" fontId="36" fillId="0" borderId="0" xfId="3" applyFont="1"/>
    <xf numFmtId="9" fontId="36" fillId="0" borderId="0" xfId="0" applyNumberFormat="1" applyFont="1"/>
    <xf numFmtId="0" fontId="36" fillId="0" borderId="0" xfId="0" applyFont="1" applyAlignment="1">
      <alignment horizontal="right"/>
    </xf>
    <xf numFmtId="0" fontId="36" fillId="0" borderId="18" xfId="0" applyFont="1" applyBorder="1" applyAlignment="1">
      <alignment horizontal="left"/>
    </xf>
    <xf numFmtId="0" fontId="38" fillId="0" borderId="0" xfId="0" applyFont="1"/>
    <xf numFmtId="0" fontId="39" fillId="0" borderId="0" xfId="0" applyFont="1"/>
    <xf numFmtId="173" fontId="11" fillId="0" borderId="0" xfId="1" applyNumberFormat="1" applyFont="1"/>
    <xf numFmtId="0" fontId="34" fillId="9" borderId="0" xfId="0" applyFont="1" applyFill="1"/>
    <xf numFmtId="1" fontId="11" fillId="0" borderId="0" xfId="0" applyNumberFormat="1" applyFont="1"/>
    <xf numFmtId="175" fontId="11" fillId="0" borderId="0" xfId="0" applyNumberFormat="1" applyFont="1"/>
    <xf numFmtId="0" fontId="34" fillId="14" borderId="0" xfId="0" applyFont="1" applyFill="1"/>
    <xf numFmtId="173" fontId="11" fillId="0" borderId="0" xfId="0" applyNumberFormat="1" applyFont="1"/>
    <xf numFmtId="0" fontId="40" fillId="0" borderId="19" xfId="0" applyFont="1" applyBorder="1" applyAlignment="1">
      <alignment horizontal="right"/>
    </xf>
    <xf numFmtId="0" fontId="28" fillId="0" borderId="19" xfId="0" applyFont="1" applyBorder="1" applyAlignment="1">
      <alignment horizontal="center"/>
    </xf>
    <xf numFmtId="173" fontId="11" fillId="0" borderId="0" xfId="1" applyNumberFormat="1" applyFont="1" applyAlignment="1"/>
    <xf numFmtId="173" fontId="15" fillId="6" borderId="5" xfId="0" applyNumberFormat="1" applyFont="1" applyFill="1" applyBorder="1" applyAlignment="1">
      <alignment horizontal="left"/>
    </xf>
    <xf numFmtId="9" fontId="15" fillId="6" borderId="5" xfId="0" applyNumberFormat="1" applyFont="1" applyFill="1" applyBorder="1" applyAlignment="1">
      <alignment horizontal="right"/>
    </xf>
    <xf numFmtId="9" fontId="11" fillId="0" borderId="0" xfId="3" applyFont="1"/>
    <xf numFmtId="173" fontId="11" fillId="0" borderId="20" xfId="0" applyNumberFormat="1" applyFont="1" applyBorder="1"/>
    <xf numFmtId="0" fontId="41" fillId="13" borderId="0" xfId="0" applyFont="1" applyFill="1"/>
    <xf numFmtId="1" fontId="0" fillId="0" borderId="0" xfId="0" applyNumberFormat="1"/>
    <xf numFmtId="14" fontId="6" fillId="3" borderId="27" xfId="0" applyNumberFormat="1" applyFont="1" applyFill="1" applyBorder="1"/>
    <xf numFmtId="171" fontId="9" fillId="3" borderId="27" xfId="0" applyNumberFormat="1" applyFont="1" applyFill="1" applyBorder="1"/>
    <xf numFmtId="0" fontId="0" fillId="0" borderId="27" xfId="0" applyBorder="1"/>
    <xf numFmtId="1" fontId="0" fillId="0" borderId="27" xfId="0" applyNumberFormat="1" applyBorder="1"/>
    <xf numFmtId="1" fontId="30" fillId="0" borderId="0" xfId="0" applyNumberFormat="1" applyFont="1"/>
    <xf numFmtId="0" fontId="0" fillId="16" borderId="0" xfId="0" applyFill="1"/>
    <xf numFmtId="0" fontId="3" fillId="11" borderId="0" xfId="0" applyFont="1" applyFill="1"/>
    <xf numFmtId="0" fontId="25" fillId="11" borderId="0" xfId="0" applyFont="1" applyFill="1"/>
    <xf numFmtId="1" fontId="25" fillId="11" borderId="0" xfId="0" applyNumberFormat="1" applyFont="1" applyFill="1"/>
    <xf numFmtId="8" fontId="42" fillId="13" borderId="0" xfId="0" applyNumberFormat="1" applyFont="1" applyFill="1"/>
    <xf numFmtId="0" fontId="44" fillId="0" borderId="0" xfId="0" applyFont="1"/>
    <xf numFmtId="38" fontId="28" fillId="0" borderId="0" xfId="0" applyNumberFormat="1" applyFont="1"/>
    <xf numFmtId="1" fontId="33" fillId="0" borderId="19" xfId="0" applyNumberFormat="1" applyFont="1" applyBorder="1"/>
    <xf numFmtId="0" fontId="45" fillId="0" borderId="0" xfId="0" applyFont="1"/>
    <xf numFmtId="0" fontId="30" fillId="0" borderId="18" xfId="0" applyFont="1" applyBorder="1"/>
    <xf numFmtId="176" fontId="0" fillId="0" borderId="18" xfId="3" applyNumberFormat="1" applyFont="1" applyBorder="1"/>
    <xf numFmtId="38" fontId="0" fillId="0" borderId="18" xfId="0" applyNumberFormat="1" applyBorder="1"/>
    <xf numFmtId="1" fontId="0" fillId="12" borderId="14" xfId="0" applyNumberFormat="1" applyFill="1" applyBorder="1"/>
    <xf numFmtId="1" fontId="0" fillId="12" borderId="28" xfId="0" applyNumberFormat="1" applyFill="1" applyBorder="1"/>
    <xf numFmtId="1" fontId="0" fillId="9" borderId="14" xfId="0" applyNumberFormat="1" applyFill="1" applyBorder="1"/>
    <xf numFmtId="1" fontId="0" fillId="9" borderId="28" xfId="0" applyNumberFormat="1" applyFill="1" applyBorder="1"/>
    <xf numFmtId="1" fontId="0" fillId="10" borderId="14" xfId="0" applyNumberFormat="1" applyFill="1" applyBorder="1"/>
    <xf numFmtId="1" fontId="0" fillId="10" borderId="28" xfId="0" applyNumberFormat="1" applyFill="1" applyBorder="1"/>
    <xf numFmtId="1" fontId="0" fillId="17" borderId="14" xfId="0" applyNumberFormat="1" applyFill="1" applyBorder="1"/>
    <xf numFmtId="1" fontId="0" fillId="17" borderId="28" xfId="0" applyNumberFormat="1" applyFill="1" applyBorder="1"/>
    <xf numFmtId="1" fontId="0" fillId="18" borderId="14" xfId="0" applyNumberFormat="1" applyFill="1" applyBorder="1"/>
    <xf numFmtId="38" fontId="0" fillId="0" borderId="0" xfId="0" applyNumberFormat="1"/>
    <xf numFmtId="0" fontId="46" fillId="0" borderId="0" xfId="0" applyFont="1"/>
    <xf numFmtId="0" fontId="11" fillId="0" borderId="18" xfId="0" applyFont="1" applyBorder="1"/>
    <xf numFmtId="43" fontId="11" fillId="0" borderId="18" xfId="0" applyNumberFormat="1" applyFont="1" applyBorder="1"/>
    <xf numFmtId="1" fontId="43" fillId="11" borderId="22" xfId="0" applyNumberFormat="1" applyFont="1" applyFill="1" applyBorder="1" applyAlignment="1">
      <alignment horizontal="center"/>
    </xf>
    <xf numFmtId="173" fontId="43" fillId="11" borderId="18" xfId="0" applyNumberFormat="1" applyFont="1" applyFill="1" applyBorder="1" applyAlignment="1">
      <alignment horizontal="center"/>
    </xf>
    <xf numFmtId="0" fontId="43" fillId="11" borderId="18" xfId="0" applyFont="1" applyFill="1" applyBorder="1" applyAlignment="1">
      <alignment horizontal="center"/>
    </xf>
    <xf numFmtId="0" fontId="43" fillId="11" borderId="22" xfId="0" applyFont="1" applyFill="1" applyBorder="1" applyAlignment="1">
      <alignment horizontal="center"/>
    </xf>
    <xf numFmtId="1" fontId="43" fillId="11" borderId="18" xfId="0" applyNumberFormat="1" applyFont="1" applyFill="1" applyBorder="1" applyAlignment="1">
      <alignment horizontal="center"/>
    </xf>
    <xf numFmtId="0" fontId="11" fillId="11" borderId="18" xfId="0" applyFont="1" applyFill="1" applyBorder="1"/>
    <xf numFmtId="37" fontId="10" fillId="4" borderId="18" xfId="1" applyNumberFormat="1" applyFont="1" applyFill="1" applyBorder="1" applyAlignment="1"/>
    <xf numFmtId="0" fontId="9" fillId="0" borderId="18" xfId="0" applyFont="1" applyBorder="1"/>
    <xf numFmtId="175" fontId="11" fillId="0" borderId="18" xfId="0" applyNumberFormat="1" applyFont="1" applyBorder="1"/>
    <xf numFmtId="2" fontId="11" fillId="0" borderId="18" xfId="0" applyNumberFormat="1" applyFont="1" applyBorder="1"/>
    <xf numFmtId="9" fontId="47" fillId="0" borderId="18" xfId="0" applyNumberFormat="1" applyFont="1" applyBorder="1"/>
    <xf numFmtId="9" fontId="49" fillId="0" borderId="0" xfId="0" applyNumberFormat="1" applyFont="1" applyAlignment="1">
      <alignment horizontal="left"/>
    </xf>
    <xf numFmtId="0" fontId="50" fillId="0" borderId="0" xfId="0" applyFont="1"/>
    <xf numFmtId="0" fontId="23" fillId="0" borderId="0" xfId="0" applyFont="1" applyAlignment="1">
      <alignment horizontal="left" vertical="top" wrapText="1"/>
    </xf>
    <xf numFmtId="0" fontId="23" fillId="0" borderId="0" xfId="0" applyFont="1" applyAlignment="1">
      <alignment horizontal="left" wrapText="1"/>
    </xf>
    <xf numFmtId="0" fontId="17" fillId="0" borderId="0" xfId="0" applyFont="1" applyAlignment="1">
      <alignment horizontal="center"/>
    </xf>
    <xf numFmtId="0" fontId="43" fillId="11" borderId="18" xfId="0" applyFont="1" applyFill="1" applyBorder="1" applyAlignment="1">
      <alignment horizontal="left"/>
    </xf>
    <xf numFmtId="0" fontId="25" fillId="14" borderId="14" xfId="0" applyFont="1" applyFill="1" applyBorder="1" applyAlignment="1">
      <alignment horizontal="center"/>
    </xf>
    <xf numFmtId="0" fontId="25" fillId="14" borderId="16" xfId="0" applyFont="1" applyFill="1" applyBorder="1" applyAlignment="1">
      <alignment horizontal="center"/>
    </xf>
  </cellXfs>
  <cellStyles count="5">
    <cellStyle name="Comma" xfId="1" builtinId="3"/>
    <cellStyle name="Currency" xfId="2" builtinId="4"/>
    <cellStyle name="Hyperlink" xfId="4" builtinId="8"/>
    <cellStyle name="Normal" xfId="0" builtinId="0"/>
    <cellStyle name="Percent" xfId="3" builtinId="5"/>
  </cellStyles>
  <dxfs count="0"/>
  <tableStyles count="0" defaultTableStyle="TableStyleMedium2" defaultPivotStyle="PivotStyleLight16"/>
  <colors>
    <mruColors>
      <color rgb="FFFFA7A7"/>
      <color rgb="FFB3FFB3"/>
      <color rgb="FFA7A7FF"/>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Sejpal.mayur24@yahoo.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EBFE4F-DA27-4D19-98DD-39E7A537125F}">
  <dimension ref="A1:R64"/>
  <sheetViews>
    <sheetView showGridLines="0" tabSelected="1" zoomScaleNormal="100" workbookViewId="0">
      <selection activeCell="B53" sqref="B53"/>
    </sheetView>
  </sheetViews>
  <sheetFormatPr defaultColWidth="0" defaultRowHeight="14.4" x14ac:dyDescent="0.3"/>
  <cols>
    <col min="1" max="1" width="16.88671875" customWidth="1"/>
    <col min="2" max="2" width="20.44140625" customWidth="1"/>
    <col min="3" max="3" width="24" bestFit="1" customWidth="1"/>
    <col min="4" max="4" width="14.5546875" bestFit="1" customWidth="1"/>
    <col min="5" max="5" width="14" customWidth="1"/>
    <col min="6" max="6" width="15.5546875" bestFit="1" customWidth="1"/>
    <col min="7" max="7" width="17.109375" customWidth="1"/>
    <col min="8" max="8" width="13.109375" customWidth="1"/>
    <col min="9" max="9" width="13.88671875" customWidth="1"/>
    <col min="10" max="10" width="0.21875" customWidth="1"/>
    <col min="11" max="15" width="13.5546875" bestFit="1" customWidth="1"/>
    <col min="16" max="17" width="9.44140625" customWidth="1"/>
    <col min="18" max="18" width="0" hidden="1" customWidth="1"/>
    <col min="19" max="16384" width="8.88671875" hidden="1"/>
  </cols>
  <sheetData>
    <row r="1" spans="1:11" ht="19.8" x14ac:dyDescent="0.4">
      <c r="A1" s="18" t="s">
        <v>0</v>
      </c>
    </row>
    <row r="3" spans="1:11" x14ac:dyDescent="0.3">
      <c r="A3" t="s">
        <v>114</v>
      </c>
    </row>
    <row r="4" spans="1:11" x14ac:dyDescent="0.3">
      <c r="A4" t="s">
        <v>115</v>
      </c>
    </row>
    <row r="5" spans="1:11" x14ac:dyDescent="0.3">
      <c r="A5" t="s">
        <v>116</v>
      </c>
    </row>
    <row r="6" spans="1:11" x14ac:dyDescent="0.3">
      <c r="A6" t="s">
        <v>1</v>
      </c>
    </row>
    <row r="8" spans="1:11" x14ac:dyDescent="0.3">
      <c r="A8" s="4" t="s">
        <v>2</v>
      </c>
      <c r="B8" s="5"/>
      <c r="C8" s="31"/>
      <c r="D8" s="6"/>
    </row>
    <row r="9" spans="1:11" x14ac:dyDescent="0.3">
      <c r="A9" s="20" t="s">
        <v>3</v>
      </c>
      <c r="B9" s="21">
        <v>44197</v>
      </c>
      <c r="C9" s="19"/>
    </row>
    <row r="10" spans="1:11" x14ac:dyDescent="0.3">
      <c r="A10" s="20" t="s">
        <v>4</v>
      </c>
      <c r="B10" s="22" t="s">
        <v>5</v>
      </c>
      <c r="C10" s="19" t="s">
        <v>6</v>
      </c>
    </row>
    <row r="11" spans="1:11" x14ac:dyDescent="0.3">
      <c r="A11" s="20" t="s">
        <v>7</v>
      </c>
      <c r="B11" s="20" t="s">
        <v>8</v>
      </c>
      <c r="C11" s="19"/>
    </row>
    <row r="12" spans="1:11" x14ac:dyDescent="0.3">
      <c r="A12" s="20" t="s">
        <v>9</v>
      </c>
      <c r="B12" s="24">
        <v>7.4999999999999997E-2</v>
      </c>
      <c r="C12" s="19" t="s">
        <v>10</v>
      </c>
      <c r="I12" s="96" t="s">
        <v>128</v>
      </c>
      <c r="J12" s="93"/>
      <c r="K12" s="94"/>
    </row>
    <row r="13" spans="1:11" x14ac:dyDescent="0.3">
      <c r="A13" s="20" t="s">
        <v>11</v>
      </c>
      <c r="B13" s="23">
        <v>0.02</v>
      </c>
      <c r="C13" t="s">
        <v>12</v>
      </c>
      <c r="I13" s="97">
        <f>(7.5/100)*5000000</f>
        <v>375000</v>
      </c>
      <c r="J13" s="92"/>
      <c r="K13" s="95"/>
    </row>
    <row r="15" spans="1:11" x14ac:dyDescent="0.3">
      <c r="A15" s="4" t="s">
        <v>13</v>
      </c>
      <c r="B15" s="5"/>
    </row>
    <row r="16" spans="1:11" x14ac:dyDescent="0.3">
      <c r="A16" s="20" t="s">
        <v>14</v>
      </c>
      <c r="B16" s="21">
        <v>44197</v>
      </c>
    </row>
    <row r="17" spans="1:17" x14ac:dyDescent="0.3">
      <c r="A17" s="20" t="s">
        <v>15</v>
      </c>
      <c r="B17" s="22" t="s">
        <v>5</v>
      </c>
    </row>
    <row r="18" spans="1:17" x14ac:dyDescent="0.3">
      <c r="A18" s="20" t="s">
        <v>16</v>
      </c>
      <c r="B18" s="23">
        <v>0.75</v>
      </c>
      <c r="C18" t="s">
        <v>17</v>
      </c>
    </row>
    <row r="19" spans="1:17" x14ac:dyDescent="0.3">
      <c r="A19" s="20" t="s">
        <v>18</v>
      </c>
      <c r="B19" s="24">
        <v>0.04</v>
      </c>
    </row>
    <row r="20" spans="1:17" x14ac:dyDescent="0.3">
      <c r="A20" s="20" t="s">
        <v>19</v>
      </c>
      <c r="B20" s="23">
        <v>0.01</v>
      </c>
    </row>
    <row r="21" spans="1:17" x14ac:dyDescent="0.3">
      <c r="A21" s="20" t="s">
        <v>20</v>
      </c>
      <c r="B21" s="22" t="s">
        <v>21</v>
      </c>
      <c r="C21" t="s">
        <v>22</v>
      </c>
    </row>
    <row r="23" spans="1:17" x14ac:dyDescent="0.3">
      <c r="A23" s="4" t="s">
        <v>23</v>
      </c>
      <c r="B23" s="5"/>
    </row>
    <row r="24" spans="1:17" x14ac:dyDescent="0.3">
      <c r="A24" t="s">
        <v>24</v>
      </c>
    </row>
    <row r="25" spans="1:17" x14ac:dyDescent="0.3">
      <c r="A25" t="s">
        <v>25</v>
      </c>
    </row>
    <row r="26" spans="1:17" x14ac:dyDescent="0.3">
      <c r="A26" t="s">
        <v>26</v>
      </c>
    </row>
    <row r="27" spans="1:17" x14ac:dyDescent="0.3">
      <c r="A27" t="s">
        <v>27</v>
      </c>
    </row>
    <row r="28" spans="1:17" x14ac:dyDescent="0.3">
      <c r="K28" s="2">
        <v>2021</v>
      </c>
      <c r="L28" s="2">
        <v>2022</v>
      </c>
      <c r="M28" s="2">
        <v>2023</v>
      </c>
      <c r="N28" s="2">
        <v>2024</v>
      </c>
      <c r="O28" s="2">
        <v>2025</v>
      </c>
    </row>
    <row r="29" spans="1:17" x14ac:dyDescent="0.3">
      <c r="A29" s="4" t="s">
        <v>28</v>
      </c>
      <c r="B29" s="5"/>
      <c r="C29" s="5"/>
      <c r="D29" s="5"/>
      <c r="E29" s="5"/>
      <c r="F29" s="5"/>
      <c r="G29" s="5"/>
      <c r="H29" s="5"/>
      <c r="I29" s="70"/>
      <c r="J29" s="98"/>
      <c r="K29" s="76" t="s">
        <v>129</v>
      </c>
      <c r="L29" s="76" t="s">
        <v>130</v>
      </c>
      <c r="M29" s="76" t="s">
        <v>131</v>
      </c>
      <c r="N29" s="76" t="s">
        <v>132</v>
      </c>
      <c r="O29" s="76" t="s">
        <v>133</v>
      </c>
      <c r="P29" s="6"/>
      <c r="Q29" s="6"/>
    </row>
    <row r="30" spans="1:17" x14ac:dyDescent="0.3">
      <c r="A30" s="10" t="s">
        <v>29</v>
      </c>
      <c r="B30" s="10" t="s">
        <v>30</v>
      </c>
      <c r="C30" s="10" t="s">
        <v>31</v>
      </c>
      <c r="D30" s="11" t="s">
        <v>32</v>
      </c>
      <c r="E30" s="11" t="s">
        <v>33</v>
      </c>
      <c r="F30" s="10" t="s">
        <v>34</v>
      </c>
      <c r="G30" s="10" t="s">
        <v>35</v>
      </c>
      <c r="H30" s="10" t="s">
        <v>36</v>
      </c>
      <c r="I30" s="10" t="s">
        <v>37</v>
      </c>
      <c r="J30" s="99"/>
      <c r="K30" s="116" t="s">
        <v>125</v>
      </c>
      <c r="L30" s="116" t="s">
        <v>125</v>
      </c>
      <c r="M30" s="116" t="s">
        <v>125</v>
      </c>
      <c r="N30" s="116" t="s">
        <v>125</v>
      </c>
      <c r="O30" s="116" t="s">
        <v>125</v>
      </c>
    </row>
    <row r="31" spans="1:17" x14ac:dyDescent="0.3">
      <c r="A31" s="10"/>
      <c r="B31" s="10" t="s">
        <v>38</v>
      </c>
      <c r="C31" s="10"/>
      <c r="D31" s="11" t="s">
        <v>39</v>
      </c>
      <c r="E31" s="11" t="s">
        <v>39</v>
      </c>
      <c r="F31" s="10" t="s">
        <v>40</v>
      </c>
      <c r="G31" s="10" t="s">
        <v>39</v>
      </c>
      <c r="H31" s="10" t="s">
        <v>41</v>
      </c>
      <c r="I31" s="10"/>
      <c r="J31" s="99"/>
      <c r="K31" s="117" t="s">
        <v>126</v>
      </c>
      <c r="L31" s="117" t="s">
        <v>126</v>
      </c>
      <c r="M31" s="117" t="s">
        <v>126</v>
      </c>
      <c r="N31" s="117" t="s">
        <v>126</v>
      </c>
      <c r="O31" s="117" t="s">
        <v>126</v>
      </c>
    </row>
    <row r="32" spans="1:17" x14ac:dyDescent="0.3">
      <c r="A32" s="2">
        <v>1001</v>
      </c>
      <c r="B32" s="3">
        <v>10000</v>
      </c>
      <c r="C32" s="2" t="s">
        <v>42</v>
      </c>
      <c r="D32" s="12">
        <v>43160</v>
      </c>
      <c r="E32" s="12">
        <f>EOMONTH(D32,120)</f>
        <v>46843</v>
      </c>
      <c r="F32" s="15">
        <v>12.15</v>
      </c>
      <c r="G32" s="12">
        <v>44197</v>
      </c>
      <c r="H32" s="13">
        <v>0.03</v>
      </c>
      <c r="I32" s="71" t="s">
        <v>43</v>
      </c>
      <c r="J32" s="100"/>
      <c r="K32" s="72">
        <f>B32*F32</f>
        <v>121500</v>
      </c>
      <c r="L32" s="72">
        <f>K32*(1+H32)</f>
        <v>125145</v>
      </c>
      <c r="M32" s="73">
        <f>L32*(1+H32)</f>
        <v>128899.35</v>
      </c>
      <c r="N32" s="73">
        <f>M32*(1+H32)</f>
        <v>132766.33050000001</v>
      </c>
      <c r="O32" s="73">
        <f>N32*(1+H32)</f>
        <v>136749.32041500002</v>
      </c>
    </row>
    <row r="33" spans="1:15" x14ac:dyDescent="0.3">
      <c r="A33" s="2">
        <v>1002</v>
      </c>
      <c r="B33" s="3">
        <v>10000</v>
      </c>
      <c r="C33" s="2" t="s">
        <v>42</v>
      </c>
      <c r="D33" s="12">
        <v>43617</v>
      </c>
      <c r="E33" s="12">
        <f t="shared" ref="E33:E36" si="0">EOMONTH(D33,120)</f>
        <v>47299</v>
      </c>
      <c r="F33" s="15">
        <v>11.5</v>
      </c>
      <c r="G33" s="12">
        <v>44197</v>
      </c>
      <c r="H33" s="13">
        <v>0.03</v>
      </c>
      <c r="I33" s="71" t="s">
        <v>43</v>
      </c>
      <c r="J33" s="100"/>
      <c r="K33" s="72">
        <f t="shared" ref="K33:K37" si="1">B33*F33</f>
        <v>115000</v>
      </c>
      <c r="L33" s="72">
        <f t="shared" ref="L33:L37" si="2">K33*(1+H33)</f>
        <v>118450</v>
      </c>
      <c r="M33" s="73">
        <f t="shared" ref="M33:M37" si="3">L33*(1+H33)</f>
        <v>122003.5</v>
      </c>
      <c r="N33" s="73">
        <f t="shared" ref="N33:N37" si="4">M33*(1+H33)</f>
        <v>125663.60500000001</v>
      </c>
      <c r="O33" s="73">
        <f t="shared" ref="O33:O37" si="5">N33*(1+H33)</f>
        <v>129433.51315000001</v>
      </c>
    </row>
    <row r="34" spans="1:15" x14ac:dyDescent="0.3">
      <c r="A34" s="2">
        <v>1003</v>
      </c>
      <c r="B34" s="3">
        <v>15000</v>
      </c>
      <c r="C34" s="2" t="s">
        <v>42</v>
      </c>
      <c r="D34" s="12">
        <v>43831</v>
      </c>
      <c r="E34" s="12">
        <f t="shared" si="0"/>
        <v>47514</v>
      </c>
      <c r="F34" s="15">
        <v>10.75</v>
      </c>
      <c r="G34" s="12">
        <v>44197</v>
      </c>
      <c r="H34" s="13">
        <v>0.03</v>
      </c>
      <c r="I34" s="71" t="s">
        <v>43</v>
      </c>
      <c r="J34" s="100"/>
      <c r="K34" s="72">
        <f t="shared" si="1"/>
        <v>161250</v>
      </c>
      <c r="L34" s="72">
        <f t="shared" si="2"/>
        <v>166087.5</v>
      </c>
      <c r="M34" s="73">
        <f t="shared" si="3"/>
        <v>171070.125</v>
      </c>
      <c r="N34" s="73">
        <f t="shared" si="4"/>
        <v>176202.22875000001</v>
      </c>
      <c r="O34" s="73">
        <f t="shared" si="5"/>
        <v>181488.29561250002</v>
      </c>
    </row>
    <row r="35" spans="1:15" x14ac:dyDescent="0.3">
      <c r="A35" s="2">
        <v>1004</v>
      </c>
      <c r="B35" s="3">
        <v>5000</v>
      </c>
      <c r="C35" s="2" t="s">
        <v>42</v>
      </c>
      <c r="D35" s="12">
        <v>43160</v>
      </c>
      <c r="E35" s="12">
        <f t="shared" si="0"/>
        <v>46843</v>
      </c>
      <c r="F35" s="16">
        <v>12</v>
      </c>
      <c r="G35" s="12">
        <v>44197</v>
      </c>
      <c r="H35" s="13">
        <v>0.05</v>
      </c>
      <c r="I35" s="71" t="s">
        <v>43</v>
      </c>
      <c r="J35" s="100"/>
      <c r="K35" s="72">
        <f t="shared" si="1"/>
        <v>60000</v>
      </c>
      <c r="L35" s="72">
        <f t="shared" si="2"/>
        <v>63000</v>
      </c>
      <c r="M35" s="73">
        <f t="shared" si="3"/>
        <v>66150</v>
      </c>
      <c r="N35" s="73">
        <f t="shared" si="4"/>
        <v>69457.5</v>
      </c>
      <c r="O35" s="73">
        <f t="shared" si="5"/>
        <v>72930.375</v>
      </c>
    </row>
    <row r="36" spans="1:15" x14ac:dyDescent="0.3">
      <c r="A36" s="2">
        <v>1005</v>
      </c>
      <c r="B36" s="3">
        <v>10000</v>
      </c>
      <c r="C36" s="2" t="s">
        <v>42</v>
      </c>
      <c r="D36" s="12">
        <v>43617</v>
      </c>
      <c r="E36" s="12">
        <f t="shared" si="0"/>
        <v>47299</v>
      </c>
      <c r="F36" s="16">
        <v>12</v>
      </c>
      <c r="G36" s="12">
        <v>44197</v>
      </c>
      <c r="H36" s="13">
        <v>0.05</v>
      </c>
      <c r="I36" s="71" t="s">
        <v>43</v>
      </c>
      <c r="J36" s="100"/>
      <c r="K36" s="72">
        <f t="shared" si="1"/>
        <v>120000</v>
      </c>
      <c r="L36" s="72">
        <f t="shared" si="2"/>
        <v>126000</v>
      </c>
      <c r="M36" s="73">
        <f t="shared" si="3"/>
        <v>132300</v>
      </c>
      <c r="N36" s="73">
        <f t="shared" si="4"/>
        <v>138915</v>
      </c>
      <c r="O36" s="73">
        <f t="shared" si="5"/>
        <v>145860.75</v>
      </c>
    </row>
    <row r="37" spans="1:15" x14ac:dyDescent="0.3">
      <c r="A37" s="2">
        <v>1006</v>
      </c>
      <c r="B37" s="3">
        <v>6000</v>
      </c>
      <c r="C37" s="2" t="s">
        <v>44</v>
      </c>
      <c r="D37" s="60"/>
      <c r="E37" s="60"/>
      <c r="F37" s="62"/>
      <c r="G37" s="2"/>
      <c r="I37" s="63"/>
      <c r="J37" s="101"/>
      <c r="K37" s="72">
        <f t="shared" si="1"/>
        <v>0</v>
      </c>
      <c r="L37" s="72">
        <f t="shared" si="2"/>
        <v>0</v>
      </c>
      <c r="M37" s="73">
        <f t="shared" si="3"/>
        <v>0</v>
      </c>
      <c r="N37" s="73">
        <f t="shared" si="4"/>
        <v>0</v>
      </c>
      <c r="O37" s="73">
        <f t="shared" si="5"/>
        <v>0</v>
      </c>
    </row>
    <row r="38" spans="1:15" x14ac:dyDescent="0.3">
      <c r="A38" s="7" t="s">
        <v>45</v>
      </c>
      <c r="B38" s="8">
        <f>SUM(B32:B37)</f>
        <v>56000</v>
      </c>
      <c r="C38" s="7"/>
      <c r="D38" s="7"/>
      <c r="E38" s="7"/>
      <c r="F38" s="25">
        <f>SUMPRODUCT(F32:F36,B32:B36)/B38</f>
        <v>10.316964285714286</v>
      </c>
      <c r="G38" s="9"/>
      <c r="H38" s="14"/>
      <c r="I38" s="17"/>
      <c r="J38" s="101"/>
      <c r="K38" s="77">
        <f>SUM(K32:K37)</f>
        <v>577750</v>
      </c>
      <c r="L38" s="77">
        <f t="shared" ref="L38:O38" si="6">SUM(L32:L37)</f>
        <v>598682.5</v>
      </c>
      <c r="M38" s="77">
        <f t="shared" si="6"/>
        <v>620422.97499999998</v>
      </c>
      <c r="N38" s="77">
        <f t="shared" si="6"/>
        <v>643004.66425000003</v>
      </c>
      <c r="O38" s="77">
        <f t="shared" si="6"/>
        <v>666462.25417750003</v>
      </c>
    </row>
    <row r="39" spans="1:15" x14ac:dyDescent="0.3">
      <c r="A39" s="60"/>
      <c r="B39" s="61"/>
      <c r="C39" s="60"/>
      <c r="D39" s="60"/>
      <c r="E39" s="60"/>
      <c r="F39" s="62"/>
      <c r="G39" s="2"/>
      <c r="I39" s="63"/>
      <c r="J39" s="63"/>
    </row>
    <row r="40" spans="1:15" x14ac:dyDescent="0.3">
      <c r="A40" s="2"/>
      <c r="B40" s="2"/>
      <c r="C40" s="2"/>
      <c r="D40" s="2"/>
      <c r="E40" s="2"/>
      <c r="F40" s="2"/>
      <c r="I40" s="75" t="s">
        <v>170</v>
      </c>
      <c r="K40" s="151">
        <f>K38/12</f>
        <v>48145.833333333336</v>
      </c>
      <c r="L40" s="151">
        <f t="shared" ref="L40:O40" si="7">L38/12</f>
        <v>49890.208333333336</v>
      </c>
      <c r="M40" s="151">
        <f t="shared" si="7"/>
        <v>51701.914583333331</v>
      </c>
      <c r="N40" s="151">
        <f t="shared" si="7"/>
        <v>53583.722020833338</v>
      </c>
      <c r="O40" s="151">
        <f t="shared" si="7"/>
        <v>55538.521181458338</v>
      </c>
    </row>
    <row r="41" spans="1:15" x14ac:dyDescent="0.3">
      <c r="A41" s="2"/>
      <c r="B41" s="2"/>
      <c r="C41" s="2"/>
      <c r="D41" s="2"/>
      <c r="E41" s="2"/>
      <c r="F41" s="2"/>
    </row>
    <row r="42" spans="1:15" x14ac:dyDescent="0.3">
      <c r="A42" s="4" t="s">
        <v>46</v>
      </c>
      <c r="B42" s="5"/>
      <c r="C42" s="2"/>
      <c r="D42" s="2"/>
      <c r="E42" s="2"/>
      <c r="F42" s="2"/>
    </row>
    <row r="43" spans="1:15" x14ac:dyDescent="0.3">
      <c r="A43" t="s">
        <v>47</v>
      </c>
      <c r="D43" s="2"/>
      <c r="E43" s="2"/>
      <c r="F43" s="2"/>
      <c r="G43" s="2"/>
    </row>
    <row r="44" spans="1:15" x14ac:dyDescent="0.3">
      <c r="A44" s="80" t="s">
        <v>48</v>
      </c>
      <c r="B44" s="80"/>
    </row>
    <row r="46" spans="1:15" x14ac:dyDescent="0.3">
      <c r="A46" s="4" t="s">
        <v>46</v>
      </c>
      <c r="B46" s="5"/>
    </row>
    <row r="47" spans="1:15" x14ac:dyDescent="0.3">
      <c r="A47" s="27" t="s">
        <v>49</v>
      </c>
      <c r="B47" s="10" t="s">
        <v>50</v>
      </c>
    </row>
    <row r="48" spans="1:15" x14ac:dyDescent="0.3">
      <c r="A48" t="s">
        <v>51</v>
      </c>
      <c r="B48" s="28">
        <v>25000</v>
      </c>
    </row>
    <row r="49" spans="1:5" x14ac:dyDescent="0.3">
      <c r="A49" t="s">
        <v>52</v>
      </c>
      <c r="B49" s="28">
        <v>75000</v>
      </c>
    </row>
    <row r="50" spans="1:5" x14ac:dyDescent="0.3">
      <c r="A50" t="s">
        <v>53</v>
      </c>
      <c r="B50" s="28">
        <v>25000</v>
      </c>
    </row>
    <row r="51" spans="1:5" x14ac:dyDescent="0.3">
      <c r="A51" t="s">
        <v>54</v>
      </c>
      <c r="B51" s="28">
        <v>20000</v>
      </c>
    </row>
    <row r="52" spans="1:5" x14ac:dyDescent="0.3">
      <c r="A52" t="s">
        <v>55</v>
      </c>
      <c r="B52" s="28">
        <v>45000</v>
      </c>
    </row>
    <row r="53" spans="1:5" x14ac:dyDescent="0.3">
      <c r="A53" s="30" t="s">
        <v>45</v>
      </c>
      <c r="B53" s="29">
        <f>SUM(B48:B52)</f>
        <v>190000</v>
      </c>
    </row>
    <row r="54" spans="1:5" x14ac:dyDescent="0.3">
      <c r="A54" s="151" t="s">
        <v>171</v>
      </c>
      <c r="B54" s="151">
        <f>B53/12</f>
        <v>15833.333333333334</v>
      </c>
    </row>
    <row r="56" spans="1:5" x14ac:dyDescent="0.3">
      <c r="A56" s="4" t="s">
        <v>56</v>
      </c>
      <c r="B56" s="5"/>
      <c r="C56" s="145"/>
    </row>
    <row r="57" spans="1:5" x14ac:dyDescent="0.3">
      <c r="A57" s="10" t="s">
        <v>57</v>
      </c>
      <c r="B57" s="10" t="s">
        <v>58</v>
      </c>
      <c r="C57" s="69" t="s">
        <v>127</v>
      </c>
    </row>
    <row r="58" spans="1:5" x14ac:dyDescent="0.3">
      <c r="A58" s="10"/>
      <c r="B58" s="10" t="s">
        <v>59</v>
      </c>
      <c r="C58" s="102">
        <v>50000</v>
      </c>
      <c r="E58" s="68"/>
    </row>
    <row r="59" spans="1:5" x14ac:dyDescent="0.3">
      <c r="A59" s="2">
        <v>2021</v>
      </c>
      <c r="B59" s="15">
        <v>2</v>
      </c>
      <c r="C59" s="74">
        <f>$C$58*B59</f>
        <v>100000</v>
      </c>
    </row>
    <row r="60" spans="1:5" x14ac:dyDescent="0.3">
      <c r="A60" s="2">
        <v>2022</v>
      </c>
      <c r="B60" s="26">
        <v>1.25</v>
      </c>
      <c r="C60" s="74">
        <f t="shared" ref="C60:C63" si="8">$C$58*B60</f>
        <v>62500</v>
      </c>
    </row>
    <row r="61" spans="1:5" x14ac:dyDescent="0.3">
      <c r="A61" s="2">
        <v>2023</v>
      </c>
      <c r="B61" s="26">
        <v>1</v>
      </c>
      <c r="C61" s="74">
        <f t="shared" si="8"/>
        <v>50000</v>
      </c>
    </row>
    <row r="62" spans="1:5" x14ac:dyDescent="0.3">
      <c r="A62" s="2">
        <v>2024</v>
      </c>
      <c r="B62" s="26">
        <v>1</v>
      </c>
      <c r="C62" s="74">
        <f t="shared" si="8"/>
        <v>50000</v>
      </c>
    </row>
    <row r="63" spans="1:5" x14ac:dyDescent="0.3">
      <c r="A63" s="2">
        <v>2025</v>
      </c>
      <c r="B63" s="26">
        <v>1</v>
      </c>
      <c r="C63" s="74">
        <f t="shared" si="8"/>
        <v>50000</v>
      </c>
    </row>
    <row r="64" spans="1:5" x14ac:dyDescent="0.3">
      <c r="A64" s="89"/>
      <c r="B64" s="138" t="s">
        <v>169</v>
      </c>
      <c r="C64" s="139">
        <f>SUM(C59:C63)</f>
        <v>312500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5D84A-C45F-4971-9D1C-63777DB98ECD}">
  <dimension ref="A1:W42"/>
  <sheetViews>
    <sheetView showGridLines="0" zoomScaleNormal="100" workbookViewId="0">
      <selection activeCell="B15" sqref="B15"/>
    </sheetView>
  </sheetViews>
  <sheetFormatPr defaultColWidth="8.6640625" defaultRowHeight="14.4" x14ac:dyDescent="0.3"/>
  <cols>
    <col min="1" max="1" width="7.6640625" customWidth="1"/>
    <col min="2" max="2" width="90.33203125" customWidth="1"/>
    <col min="4" max="4" width="33.109375" customWidth="1"/>
  </cols>
  <sheetData>
    <row r="1" spans="1:23" x14ac:dyDescent="0.3">
      <c r="A1" s="192" t="s">
        <v>60</v>
      </c>
      <c r="B1" s="192"/>
      <c r="C1" s="192"/>
      <c r="D1" s="192"/>
      <c r="E1" s="192"/>
      <c r="F1" s="192"/>
      <c r="G1" s="192"/>
      <c r="H1" s="192"/>
      <c r="I1" s="192"/>
      <c r="J1" s="192"/>
      <c r="K1" s="192"/>
      <c r="L1" s="192"/>
      <c r="M1" s="192"/>
      <c r="N1" s="192"/>
      <c r="O1" s="192"/>
      <c r="P1" s="192"/>
      <c r="Q1" s="192"/>
      <c r="R1" s="192"/>
      <c r="S1" s="192"/>
      <c r="T1" s="192"/>
      <c r="U1" s="192"/>
      <c r="V1" s="192"/>
      <c r="W1" s="192"/>
    </row>
    <row r="2" spans="1:23" x14ac:dyDescent="0.3">
      <c r="B2" s="49" t="s">
        <v>61</v>
      </c>
      <c r="C2" s="52"/>
      <c r="D2" s="53" t="s">
        <v>110</v>
      </c>
    </row>
    <row r="3" spans="1:23" x14ac:dyDescent="0.3">
      <c r="B3" s="50" t="s">
        <v>62</v>
      </c>
      <c r="D3" s="54" t="s">
        <v>111</v>
      </c>
    </row>
    <row r="4" spans="1:23" x14ac:dyDescent="0.3">
      <c r="B4" s="50" t="s">
        <v>63</v>
      </c>
      <c r="D4" s="64" t="s">
        <v>112</v>
      </c>
    </row>
    <row r="5" spans="1:23" x14ac:dyDescent="0.3">
      <c r="B5" s="51" t="s">
        <v>64</v>
      </c>
      <c r="C5" s="55"/>
      <c r="D5" s="65">
        <v>9766117924</v>
      </c>
    </row>
    <row r="6" spans="1:23" ht="15" thickBot="1" x14ac:dyDescent="0.35"/>
    <row r="7" spans="1:23" ht="15" thickBot="1" x14ac:dyDescent="0.35">
      <c r="B7" s="56" t="s">
        <v>65</v>
      </c>
    </row>
    <row r="8" spans="1:23" ht="15" thickBot="1" x14ac:dyDescent="0.35">
      <c r="B8" s="57" t="s">
        <v>66</v>
      </c>
    </row>
    <row r="9" spans="1:23" ht="15" thickBot="1" x14ac:dyDescent="0.35">
      <c r="B9" s="57" t="s">
        <v>67</v>
      </c>
    </row>
    <row r="14" spans="1:23" x14ac:dyDescent="0.3">
      <c r="A14" s="1" t="s">
        <v>68</v>
      </c>
      <c r="B14" t="s">
        <v>113</v>
      </c>
    </row>
    <row r="15" spans="1:23" x14ac:dyDescent="0.3">
      <c r="A15" s="59" t="s">
        <v>69</v>
      </c>
      <c r="B15" s="188">
        <f>Dashboard!G12</f>
        <v>0.58028773713909221</v>
      </c>
      <c r="C15" s="189" t="s">
        <v>191</v>
      </c>
    </row>
    <row r="18" spans="1:9" x14ac:dyDescent="0.3">
      <c r="A18" s="1" t="s">
        <v>70</v>
      </c>
      <c r="B18" t="s">
        <v>71</v>
      </c>
    </row>
    <row r="19" spans="1:9" x14ac:dyDescent="0.3">
      <c r="B19" t="s">
        <v>72</v>
      </c>
    </row>
    <row r="20" spans="1:9" x14ac:dyDescent="0.3">
      <c r="B20" t="s">
        <v>73</v>
      </c>
    </row>
    <row r="21" spans="1:9" x14ac:dyDescent="0.3">
      <c r="B21" t="s">
        <v>74</v>
      </c>
    </row>
    <row r="22" spans="1:9" ht="14.4" customHeight="1" x14ac:dyDescent="0.3">
      <c r="A22" s="59" t="s">
        <v>69</v>
      </c>
      <c r="B22" s="191" t="s">
        <v>192</v>
      </c>
      <c r="C22" s="191"/>
      <c r="D22" s="191"/>
      <c r="E22" s="191"/>
      <c r="F22" s="191"/>
      <c r="G22" s="191"/>
    </row>
    <row r="23" spans="1:9" x14ac:dyDescent="0.3">
      <c r="B23" s="191"/>
      <c r="C23" s="191"/>
      <c r="D23" s="191"/>
      <c r="E23" s="191"/>
      <c r="F23" s="191"/>
      <c r="G23" s="191"/>
    </row>
    <row r="24" spans="1:9" x14ac:dyDescent="0.3">
      <c r="B24" s="191"/>
      <c r="C24" s="191"/>
      <c r="D24" s="191"/>
      <c r="E24" s="191"/>
      <c r="F24" s="191"/>
      <c r="G24" s="191"/>
    </row>
    <row r="25" spans="1:9" x14ac:dyDescent="0.3">
      <c r="A25" s="1" t="s">
        <v>75</v>
      </c>
      <c r="B25" t="s">
        <v>76</v>
      </c>
    </row>
    <row r="26" spans="1:9" x14ac:dyDescent="0.3">
      <c r="A26" s="59" t="s">
        <v>69</v>
      </c>
      <c r="B26" s="191" t="s">
        <v>193</v>
      </c>
      <c r="C26" s="191"/>
      <c r="D26" s="191"/>
      <c r="E26" s="191"/>
      <c r="F26" s="191"/>
      <c r="G26" s="191"/>
    </row>
    <row r="27" spans="1:9" x14ac:dyDescent="0.3">
      <c r="A27" s="59"/>
      <c r="B27" s="191"/>
      <c r="C27" s="191"/>
      <c r="D27" s="191"/>
      <c r="E27" s="191"/>
      <c r="F27" s="191"/>
      <c r="G27" s="191"/>
    </row>
    <row r="28" spans="1:9" x14ac:dyDescent="0.3">
      <c r="A28" s="59"/>
      <c r="B28" s="191"/>
      <c r="C28" s="191"/>
      <c r="D28" s="191"/>
      <c r="E28" s="191"/>
      <c r="F28" s="191"/>
      <c r="G28" s="191"/>
    </row>
    <row r="29" spans="1:9" x14ac:dyDescent="0.3">
      <c r="A29" s="1" t="s">
        <v>77</v>
      </c>
      <c r="B29" t="s">
        <v>78</v>
      </c>
    </row>
    <row r="30" spans="1:9" x14ac:dyDescent="0.3">
      <c r="A30" s="59" t="s">
        <v>69</v>
      </c>
      <c r="B30" s="191" t="s">
        <v>194</v>
      </c>
      <c r="C30" s="191"/>
      <c r="D30" s="191"/>
      <c r="E30" s="191"/>
      <c r="F30" s="191"/>
      <c r="G30" s="191"/>
      <c r="H30" s="191"/>
      <c r="I30" s="191"/>
    </row>
    <row r="31" spans="1:9" x14ac:dyDescent="0.3">
      <c r="A31" s="59"/>
      <c r="B31" s="191"/>
      <c r="C31" s="191"/>
      <c r="D31" s="191"/>
      <c r="E31" s="191"/>
      <c r="F31" s="191"/>
      <c r="G31" s="191"/>
      <c r="H31" s="191"/>
      <c r="I31" s="191"/>
    </row>
    <row r="32" spans="1:9" x14ac:dyDescent="0.3">
      <c r="B32" s="191"/>
      <c r="C32" s="191"/>
      <c r="D32" s="191"/>
      <c r="E32" s="191"/>
      <c r="F32" s="191"/>
      <c r="G32" s="191"/>
      <c r="H32" s="191"/>
      <c r="I32" s="191"/>
    </row>
    <row r="33" spans="1:9" x14ac:dyDescent="0.3">
      <c r="A33" s="1" t="s">
        <v>79</v>
      </c>
      <c r="B33" t="s">
        <v>80</v>
      </c>
    </row>
    <row r="34" spans="1:9" x14ac:dyDescent="0.3">
      <c r="B34" s="58" t="s">
        <v>81</v>
      </c>
    </row>
    <row r="35" spans="1:9" x14ac:dyDescent="0.3">
      <c r="A35" s="59" t="s">
        <v>69</v>
      </c>
      <c r="B35" s="190" t="s">
        <v>195</v>
      </c>
      <c r="C35" s="190"/>
      <c r="D35" s="190"/>
      <c r="E35" s="190"/>
      <c r="F35" s="190"/>
      <c r="G35" s="190"/>
      <c r="H35" s="190"/>
      <c r="I35" s="190"/>
    </row>
    <row r="36" spans="1:9" x14ac:dyDescent="0.3">
      <c r="A36" s="59"/>
      <c r="B36" s="190"/>
      <c r="C36" s="190"/>
      <c r="D36" s="190"/>
      <c r="E36" s="190"/>
      <c r="F36" s="190"/>
      <c r="G36" s="190"/>
      <c r="H36" s="190"/>
      <c r="I36" s="190"/>
    </row>
    <row r="37" spans="1:9" x14ac:dyDescent="0.3">
      <c r="B37" s="190"/>
      <c r="C37" s="190"/>
      <c r="D37" s="190"/>
      <c r="E37" s="190"/>
      <c r="F37" s="190"/>
      <c r="G37" s="190"/>
      <c r="H37" s="190"/>
      <c r="I37" s="190"/>
    </row>
    <row r="38" spans="1:9" x14ac:dyDescent="0.3">
      <c r="A38" s="1" t="s">
        <v>82</v>
      </c>
      <c r="B38" t="s">
        <v>83</v>
      </c>
    </row>
    <row r="39" spans="1:9" x14ac:dyDescent="0.3">
      <c r="A39" s="59" t="s">
        <v>69</v>
      </c>
      <c r="B39" s="191" t="s">
        <v>196</v>
      </c>
      <c r="C39" s="191"/>
      <c r="D39" s="191"/>
      <c r="E39" s="191"/>
      <c r="F39" s="191"/>
      <c r="G39" s="191"/>
      <c r="H39" s="191"/>
      <c r="I39" s="191"/>
    </row>
    <row r="40" spans="1:9" x14ac:dyDescent="0.3">
      <c r="B40" s="191"/>
      <c r="C40" s="191"/>
      <c r="D40" s="191"/>
      <c r="E40" s="191"/>
      <c r="F40" s="191"/>
      <c r="G40" s="191"/>
      <c r="H40" s="191"/>
      <c r="I40" s="191"/>
    </row>
    <row r="41" spans="1:9" x14ac:dyDescent="0.3">
      <c r="B41" s="191"/>
      <c r="C41" s="191"/>
      <c r="D41" s="191"/>
      <c r="E41" s="191"/>
      <c r="F41" s="191"/>
      <c r="G41" s="191"/>
      <c r="H41" s="191"/>
      <c r="I41" s="191"/>
    </row>
    <row r="42" spans="1:9" x14ac:dyDescent="0.3">
      <c r="B42" s="191"/>
      <c r="C42" s="191"/>
      <c r="D42" s="191"/>
      <c r="E42" s="191"/>
      <c r="F42" s="191"/>
      <c r="G42" s="191"/>
      <c r="H42" s="191"/>
      <c r="I42" s="191"/>
    </row>
  </sheetData>
  <mergeCells count="6">
    <mergeCell ref="B35:I37"/>
    <mergeCell ref="B39:I42"/>
    <mergeCell ref="A1:W1"/>
    <mergeCell ref="B22:G24"/>
    <mergeCell ref="B26:G28"/>
    <mergeCell ref="B30:I32"/>
  </mergeCells>
  <hyperlinks>
    <hyperlink ref="D4" r:id="rId1" xr:uid="{7C74C557-C288-42D4-B6DF-36B95E7F989D}"/>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4BE71C-EB96-4B80-B7FA-0C03CDE56540}">
  <sheetPr>
    <tabColor rgb="FFFF0000"/>
  </sheetPr>
  <dimension ref="A2:L27"/>
  <sheetViews>
    <sheetView showGridLines="0" workbookViewId="0">
      <selection activeCell="H14" sqref="H14"/>
    </sheetView>
  </sheetViews>
  <sheetFormatPr defaultColWidth="8.88671875" defaultRowHeight="13.8" x14ac:dyDescent="0.3"/>
  <cols>
    <col min="1" max="1" width="29.77734375" style="32" bestFit="1" customWidth="1"/>
    <col min="2" max="3" width="15.88671875" style="32" customWidth="1"/>
    <col min="4" max="4" width="14.109375" style="32" customWidth="1"/>
    <col min="5" max="5" width="8.88671875" style="32"/>
    <col min="6" max="6" width="14.21875" style="32" customWidth="1"/>
    <col min="7" max="7" width="12.77734375" style="32" bestFit="1" customWidth="1"/>
    <col min="8" max="10" width="8.88671875" style="32"/>
    <col min="11" max="11" width="10.6640625" style="32" bestFit="1" customWidth="1"/>
    <col min="12" max="12" width="12.21875" style="32" bestFit="1" customWidth="1"/>
    <col min="13" max="16384" width="8.88671875" style="32"/>
  </cols>
  <sheetData>
    <row r="2" spans="1:8" x14ac:dyDescent="0.3">
      <c r="A2" s="136" t="s">
        <v>168</v>
      </c>
    </row>
    <row r="3" spans="1:8" ht="15.6" x14ac:dyDescent="0.3">
      <c r="A3" s="44" t="s">
        <v>84</v>
      </c>
    </row>
    <row r="5" spans="1:8" x14ac:dyDescent="0.3">
      <c r="A5" s="32" t="s">
        <v>85</v>
      </c>
      <c r="B5" s="132">
        <v>5000000</v>
      </c>
    </row>
    <row r="6" spans="1:8" x14ac:dyDescent="0.3">
      <c r="A6" s="32" t="s">
        <v>86</v>
      </c>
      <c r="B6" s="132">
        <f>B27</f>
        <v>6021121.8786926679</v>
      </c>
    </row>
    <row r="7" spans="1:8" x14ac:dyDescent="0.3">
      <c r="A7" s="32" t="s">
        <v>87</v>
      </c>
      <c r="B7" s="134">
        <f>SUM('Monthly Cashflow'!E8:BL8)</f>
        <v>2156322.3934275024</v>
      </c>
    </row>
    <row r="8" spans="1:8" x14ac:dyDescent="0.3">
      <c r="A8" s="32" t="s">
        <v>88</v>
      </c>
      <c r="B8" s="134">
        <f>SUM('Monthly Cashflow'!E10:BL10)</f>
        <v>1406322.3934275019</v>
      </c>
    </row>
    <row r="9" spans="1:8" x14ac:dyDescent="0.3">
      <c r="D9" s="33"/>
    </row>
    <row r="10" spans="1:8" x14ac:dyDescent="0.3">
      <c r="A10" s="34" t="s">
        <v>89</v>
      </c>
      <c r="B10" s="35"/>
      <c r="C10" s="35"/>
      <c r="E10" s="183" t="s">
        <v>90</v>
      </c>
      <c r="F10" s="183"/>
      <c r="G10" s="183"/>
      <c r="H10" s="34"/>
    </row>
    <row r="11" spans="1:8" x14ac:dyDescent="0.3">
      <c r="A11" s="36" t="s">
        <v>91</v>
      </c>
      <c r="B11" s="37" t="s">
        <v>45</v>
      </c>
      <c r="C11" s="37" t="s">
        <v>92</v>
      </c>
      <c r="E11" s="184" t="s">
        <v>93</v>
      </c>
      <c r="F11" s="175"/>
      <c r="G11" s="176">
        <f>B8/B13</f>
        <v>1.1250579147420015</v>
      </c>
      <c r="H11" s="174" t="s">
        <v>179</v>
      </c>
    </row>
    <row r="12" spans="1:8" x14ac:dyDescent="0.3">
      <c r="A12" s="38" t="s">
        <v>94</v>
      </c>
      <c r="B12" s="122">
        <v>3750000</v>
      </c>
      <c r="C12" s="123">
        <v>75</v>
      </c>
      <c r="D12" s="131" t="s">
        <v>16</v>
      </c>
      <c r="E12" s="175" t="s">
        <v>95</v>
      </c>
      <c r="F12" s="175"/>
      <c r="G12" s="187">
        <f>IRR(G20:L20)</f>
        <v>0.58028773713909221</v>
      </c>
      <c r="H12" s="174" t="s">
        <v>190</v>
      </c>
    </row>
    <row r="13" spans="1:8" x14ac:dyDescent="0.3">
      <c r="A13" s="38" t="s">
        <v>96</v>
      </c>
      <c r="B13" s="87">
        <f>B14-B12</f>
        <v>1250000</v>
      </c>
      <c r="C13" s="43">
        <v>25</v>
      </c>
      <c r="D13" s="131" t="s">
        <v>163</v>
      </c>
      <c r="E13" s="184" t="s">
        <v>97</v>
      </c>
      <c r="F13" s="175"/>
      <c r="G13" s="185">
        <f>B27-B13</f>
        <v>4771121.8786926679</v>
      </c>
      <c r="H13" s="174" t="s">
        <v>180</v>
      </c>
    </row>
    <row r="14" spans="1:8" x14ac:dyDescent="0.3">
      <c r="A14" s="39" t="s">
        <v>45</v>
      </c>
      <c r="B14" s="120">
        <v>5000000</v>
      </c>
      <c r="C14" s="121">
        <f>C12+C13</f>
        <v>100</v>
      </c>
      <c r="E14" s="175" t="s">
        <v>98</v>
      </c>
      <c r="F14" s="175"/>
      <c r="G14" s="186">
        <f>G13/B13</f>
        <v>3.8168975029541343</v>
      </c>
      <c r="H14" s="174" t="s">
        <v>197</v>
      </c>
    </row>
    <row r="15" spans="1:8" x14ac:dyDescent="0.3">
      <c r="B15" s="43"/>
      <c r="C15" s="43"/>
    </row>
    <row r="16" spans="1:8" x14ac:dyDescent="0.3">
      <c r="A16" s="36" t="s">
        <v>99</v>
      </c>
      <c r="B16" s="37" t="s">
        <v>45</v>
      </c>
      <c r="C16" s="40" t="s">
        <v>92</v>
      </c>
    </row>
    <row r="17" spans="1:12" ht="14.4" customHeight="1" x14ac:dyDescent="0.3">
      <c r="A17" s="38" t="s">
        <v>100</v>
      </c>
      <c r="B17" s="137">
        <f>B5</f>
        <v>5000000</v>
      </c>
      <c r="C17" s="143">
        <f>B17/B20</f>
        <v>0.93457943925233644</v>
      </c>
      <c r="E17" s="193" t="s">
        <v>187</v>
      </c>
      <c r="F17" s="193"/>
      <c r="G17" s="179" t="s">
        <v>189</v>
      </c>
      <c r="H17" s="180" t="s">
        <v>182</v>
      </c>
      <c r="I17" s="179" t="s">
        <v>183</v>
      </c>
      <c r="J17" s="179" t="s">
        <v>184</v>
      </c>
      <c r="K17" s="179" t="s">
        <v>185</v>
      </c>
      <c r="L17" s="179" t="s">
        <v>186</v>
      </c>
    </row>
    <row r="18" spans="1:12" x14ac:dyDescent="0.3">
      <c r="A18" s="38" t="s">
        <v>101</v>
      </c>
      <c r="B18" s="140">
        <f>'Amortization of Loan'!C14</f>
        <v>37500</v>
      </c>
      <c r="C18" s="143">
        <v>0.01</v>
      </c>
      <c r="E18" s="193" t="s">
        <v>181</v>
      </c>
      <c r="F18" s="193"/>
      <c r="G18" s="177">
        <f>-B13</f>
        <v>-1250000</v>
      </c>
      <c r="H18" s="177">
        <f>SUM('Monthly Cashflow'!E8:P8)</f>
        <v>387750</v>
      </c>
      <c r="I18" s="181">
        <f>SUM('Monthly Cashflow'!Q7:AB7)</f>
        <v>408682.5</v>
      </c>
      <c r="J18" s="181">
        <f>SUM('Monthly Cashflow'!AC7:AN7)</f>
        <v>430422.97499999992</v>
      </c>
      <c r="K18" s="181">
        <f>SUM('Monthly Cashflow'!AO7:AZ7)</f>
        <v>453004.66425000015</v>
      </c>
      <c r="L18" s="181">
        <f>SUM('Monthly Cashflow'!BA7:BL7)</f>
        <v>476462.25417750003</v>
      </c>
    </row>
    <row r="19" spans="1:12" x14ac:dyDescent="0.3">
      <c r="A19" s="41" t="s">
        <v>56</v>
      </c>
      <c r="B19" s="132">
        <f>'Case Study'!C64</f>
        <v>312500</v>
      </c>
      <c r="C19" s="143">
        <f>B19/B20</f>
        <v>5.8411214953271028E-2</v>
      </c>
      <c r="E19" s="193" t="s">
        <v>188</v>
      </c>
      <c r="F19" s="193"/>
      <c r="G19" s="182"/>
      <c r="H19" s="179"/>
      <c r="I19" s="179"/>
      <c r="J19" s="179"/>
      <c r="K19" s="179"/>
      <c r="L19" s="178">
        <f>B27</f>
        <v>6021121.8786926679</v>
      </c>
    </row>
    <row r="20" spans="1:12" ht="14.4" thickBot="1" x14ac:dyDescent="0.35">
      <c r="A20" s="42" t="s">
        <v>45</v>
      </c>
      <c r="B20" s="141">
        <f>SUM(B17:B19)</f>
        <v>5350000</v>
      </c>
      <c r="C20" s="142">
        <f>SUM(C17:C19)</f>
        <v>1.0029906542056075</v>
      </c>
      <c r="E20" s="193" t="s">
        <v>45</v>
      </c>
      <c r="F20" s="193"/>
      <c r="G20" s="177">
        <f>G18</f>
        <v>-1250000</v>
      </c>
      <c r="H20" s="177">
        <f t="shared" ref="H20:K20" si="0">H18</f>
        <v>387750</v>
      </c>
      <c r="I20" s="177">
        <f t="shared" si="0"/>
        <v>408682.5</v>
      </c>
      <c r="J20" s="177">
        <f t="shared" si="0"/>
        <v>430422.97499999992</v>
      </c>
      <c r="K20" s="177">
        <f t="shared" si="0"/>
        <v>453004.66425000015</v>
      </c>
      <c r="L20" s="178">
        <f>L18+L19</f>
        <v>6497584.1328701675</v>
      </c>
    </row>
    <row r="23" spans="1:12" x14ac:dyDescent="0.3">
      <c r="A23" s="133" t="s">
        <v>164</v>
      </c>
    </row>
    <row r="25" spans="1:12" x14ac:dyDescent="0.3">
      <c r="A25" s="32" t="s">
        <v>166</v>
      </c>
      <c r="B25" s="132">
        <f>'Yearly Cashflow'!H7/'Case Study'!B12</f>
        <v>6144001.9170333343</v>
      </c>
    </row>
    <row r="26" spans="1:12" ht="14.4" x14ac:dyDescent="0.3">
      <c r="A26" s="32" t="s">
        <v>167</v>
      </c>
      <c r="B26" s="135">
        <f>B25*'Case Study'!B13</f>
        <v>122880.03834066668</v>
      </c>
      <c r="C26" s="84" t="s">
        <v>12</v>
      </c>
    </row>
    <row r="27" spans="1:12" x14ac:dyDescent="0.3">
      <c r="A27" s="32" t="s">
        <v>165</v>
      </c>
      <c r="B27" s="144">
        <f>B25-B26</f>
        <v>6021121.8786926679</v>
      </c>
    </row>
  </sheetData>
  <mergeCells count="4">
    <mergeCell ref="E18:F18"/>
    <mergeCell ref="E17:F17"/>
    <mergeCell ref="E19:F19"/>
    <mergeCell ref="E20:F2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E096E-34ED-4C61-B532-DCA51F876C5E}">
  <sheetPr>
    <tabColor rgb="FF7030A0"/>
  </sheetPr>
  <dimension ref="A1:H18"/>
  <sheetViews>
    <sheetView showGridLines="0" workbookViewId="0">
      <selection activeCell="D9" sqref="D9"/>
    </sheetView>
  </sheetViews>
  <sheetFormatPr defaultRowHeight="14.4" x14ac:dyDescent="0.3"/>
  <cols>
    <col min="1" max="1" width="22" bestFit="1" customWidth="1"/>
    <col min="2" max="2" width="11.33203125" customWidth="1"/>
    <col min="4" max="8" width="11.5546875" bestFit="1" customWidth="1"/>
  </cols>
  <sheetData>
    <row r="1" spans="1:8" x14ac:dyDescent="0.3">
      <c r="A1" s="136" t="s">
        <v>168</v>
      </c>
    </row>
    <row r="2" spans="1:8" x14ac:dyDescent="0.3">
      <c r="A2" t="s">
        <v>109</v>
      </c>
    </row>
    <row r="3" spans="1:8" x14ac:dyDescent="0.3">
      <c r="A3" s="194" t="s">
        <v>134</v>
      </c>
      <c r="B3" s="194"/>
      <c r="C3" s="195"/>
      <c r="D3" s="78">
        <v>1</v>
      </c>
      <c r="E3" s="78">
        <v>2</v>
      </c>
      <c r="F3" s="78">
        <v>3</v>
      </c>
      <c r="G3" s="78">
        <v>4</v>
      </c>
      <c r="H3" s="78">
        <v>5</v>
      </c>
    </row>
    <row r="4" spans="1:8" x14ac:dyDescent="0.3">
      <c r="A4" t="s">
        <v>117</v>
      </c>
      <c r="D4" s="79">
        <f>SUM('Monthly Cashflow'!E5:P5)</f>
        <v>577750</v>
      </c>
      <c r="E4" s="79">
        <f>SUM('Monthly Cashflow'!Q5:AB5)</f>
        <v>598682.5</v>
      </c>
      <c r="F4" s="79">
        <f>SUM('Monthly Cashflow'!AC5:AN5)</f>
        <v>620422.97499999986</v>
      </c>
      <c r="G4" s="79">
        <f>SUM('Monthly Cashflow'!AO5:AZ5)</f>
        <v>643004.66424999991</v>
      </c>
      <c r="H4" s="79">
        <f>SUM('Monthly Cashflow'!BA5:BL5)</f>
        <v>666462.25417750003</v>
      </c>
    </row>
    <row r="5" spans="1:8" x14ac:dyDescent="0.3">
      <c r="A5" t="s">
        <v>118</v>
      </c>
      <c r="D5" s="79">
        <v>0</v>
      </c>
      <c r="E5" s="79">
        <v>0</v>
      </c>
      <c r="F5" s="79">
        <v>0</v>
      </c>
      <c r="G5" s="79">
        <v>0</v>
      </c>
      <c r="H5" s="79">
        <v>0</v>
      </c>
    </row>
    <row r="6" spans="1:8" x14ac:dyDescent="0.3">
      <c r="A6" t="s">
        <v>120</v>
      </c>
      <c r="D6" s="79">
        <f>'Case Study'!B53</f>
        <v>190000</v>
      </c>
      <c r="E6" s="79">
        <f>D6+(D6*2%)</f>
        <v>193800</v>
      </c>
      <c r="F6" s="79">
        <f t="shared" ref="F6:H6" si="0">E6+(E6*2%)</f>
        <v>197676</v>
      </c>
      <c r="G6" s="79">
        <f t="shared" si="0"/>
        <v>201629.52</v>
      </c>
      <c r="H6" s="79">
        <f t="shared" si="0"/>
        <v>205662.11039999998</v>
      </c>
    </row>
    <row r="7" spans="1:8" x14ac:dyDescent="0.3">
      <c r="A7" s="81" t="s">
        <v>119</v>
      </c>
      <c r="B7" s="81"/>
      <c r="C7" s="81"/>
      <c r="D7" s="82">
        <f>D4+D5-D6</f>
        <v>387750</v>
      </c>
      <c r="E7" s="82">
        <f>E4+E5-E6</f>
        <v>404882.5</v>
      </c>
      <c r="F7" s="82">
        <f>F4+F5-F6</f>
        <v>422746.97499999986</v>
      </c>
      <c r="G7" s="82">
        <f>G4+G5-G6</f>
        <v>441375.1442499999</v>
      </c>
      <c r="H7" s="82">
        <f>H4+H5-H6</f>
        <v>460800.14377750002</v>
      </c>
    </row>
    <row r="8" spans="1:8" x14ac:dyDescent="0.3">
      <c r="A8" t="s">
        <v>56</v>
      </c>
      <c r="D8" s="79">
        <f>'Case Study'!C59</f>
        <v>100000</v>
      </c>
      <c r="E8" s="79">
        <f>'Case Study'!C60</f>
        <v>62500</v>
      </c>
      <c r="F8" s="79">
        <f>'Case Study'!C61</f>
        <v>50000</v>
      </c>
      <c r="G8" s="79">
        <f>'Case Study'!C62</f>
        <v>50000</v>
      </c>
      <c r="H8" s="79">
        <f>'Case Study'!C63</f>
        <v>50000</v>
      </c>
    </row>
    <row r="9" spans="1:8" x14ac:dyDescent="0.3">
      <c r="A9" t="s">
        <v>161</v>
      </c>
      <c r="D9" s="79">
        <f>'Monthly Cashflow'!C19*12</f>
        <v>150000</v>
      </c>
      <c r="E9" s="79">
        <f>D9</f>
        <v>150000</v>
      </c>
      <c r="F9" s="79">
        <f t="shared" ref="F9:H9" si="1">E9</f>
        <v>150000</v>
      </c>
      <c r="G9" s="79">
        <f t="shared" si="1"/>
        <v>150000</v>
      </c>
      <c r="H9" s="79">
        <f t="shared" si="1"/>
        <v>150000</v>
      </c>
    </row>
    <row r="10" spans="1:8" x14ac:dyDescent="0.3">
      <c r="A10" s="81" t="s">
        <v>122</v>
      </c>
      <c r="B10" s="81"/>
      <c r="C10" s="81"/>
      <c r="D10" s="82">
        <f>D7-D8-D9</f>
        <v>137750</v>
      </c>
      <c r="E10" s="82">
        <f t="shared" ref="E10:H10" si="2">E7-E8-E9</f>
        <v>192382.5</v>
      </c>
      <c r="F10" s="82">
        <f t="shared" si="2"/>
        <v>222746.97499999986</v>
      </c>
      <c r="G10" s="82">
        <f t="shared" si="2"/>
        <v>241375.1442499999</v>
      </c>
      <c r="H10" s="82">
        <f t="shared" si="2"/>
        <v>260800.14377750002</v>
      </c>
    </row>
    <row r="11" spans="1:8" x14ac:dyDescent="0.3">
      <c r="D11" s="173"/>
    </row>
    <row r="12" spans="1:8" x14ac:dyDescent="0.3">
      <c r="A12" s="119" t="s">
        <v>123</v>
      </c>
      <c r="B12" s="68"/>
    </row>
    <row r="13" spans="1:8" x14ac:dyDescent="0.3">
      <c r="A13" s="119" t="s">
        <v>124</v>
      </c>
    </row>
    <row r="14" spans="1:8" x14ac:dyDescent="0.3">
      <c r="A14" s="130" t="s">
        <v>162</v>
      </c>
    </row>
    <row r="18" spans="4:8" x14ac:dyDescent="0.3">
      <c r="D18" s="88"/>
      <c r="E18" s="88"/>
      <c r="F18" s="88"/>
      <c r="G18" s="88"/>
      <c r="H18" s="88"/>
    </row>
  </sheetData>
  <mergeCells count="1">
    <mergeCell ref="A3:C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9B887-66D1-4053-8FDE-5ABBE821F1FB}">
  <sheetPr>
    <tabColor rgb="FF00B0F0"/>
  </sheetPr>
  <dimension ref="A1:BL56"/>
  <sheetViews>
    <sheetView showGridLines="0" zoomScaleNormal="100" workbookViewId="0">
      <selection activeCell="A9" sqref="A9"/>
    </sheetView>
  </sheetViews>
  <sheetFormatPr defaultColWidth="0" defaultRowHeight="14.4" x14ac:dyDescent="0.3"/>
  <cols>
    <col min="1" max="1" width="12.109375" bestFit="1" customWidth="1"/>
    <col min="2" max="2" width="22.109375" bestFit="1" customWidth="1"/>
    <col min="3" max="3" width="19.5546875" bestFit="1" customWidth="1"/>
    <col min="4" max="4" width="11.44140625" customWidth="1"/>
    <col min="5" max="5" width="10.88671875" customWidth="1"/>
    <col min="6" max="64" width="12.5546875" bestFit="1" customWidth="1"/>
    <col min="65" max="16384" width="8.88671875" hidden="1"/>
  </cols>
  <sheetData>
    <row r="1" spans="1:64" x14ac:dyDescent="0.3">
      <c r="A1" t="s">
        <v>102</v>
      </c>
      <c r="B1" s="48">
        <v>44197</v>
      </c>
      <c r="D1" s="136" t="s">
        <v>168</v>
      </c>
    </row>
    <row r="2" spans="1:64" x14ac:dyDescent="0.3">
      <c r="D2" s="45">
        <f>B1</f>
        <v>44197</v>
      </c>
      <c r="E2" s="46"/>
      <c r="F2" s="46"/>
      <c r="G2" s="46"/>
      <c r="H2" s="46"/>
      <c r="I2" s="46"/>
      <c r="J2" s="46"/>
      <c r="K2" s="46"/>
      <c r="L2" s="46"/>
      <c r="M2" s="46"/>
      <c r="N2" s="46"/>
      <c r="O2" s="46"/>
      <c r="P2" s="147"/>
      <c r="Q2" s="46"/>
      <c r="R2" s="46"/>
      <c r="S2" s="46"/>
      <c r="T2" s="46"/>
      <c r="U2" s="46"/>
      <c r="V2" s="46"/>
      <c r="W2" s="46"/>
      <c r="X2" s="46"/>
      <c r="Y2" s="46"/>
      <c r="Z2" s="46"/>
      <c r="AA2" s="46"/>
      <c r="AB2" s="147"/>
      <c r="AC2" s="46"/>
      <c r="AD2" s="46"/>
      <c r="AE2" s="46"/>
      <c r="AF2" s="46"/>
      <c r="AG2" s="46"/>
      <c r="AH2" s="46"/>
      <c r="AI2" s="46"/>
      <c r="AJ2" s="46"/>
      <c r="AK2" s="46"/>
      <c r="AL2" s="46"/>
      <c r="AM2" s="46"/>
      <c r="AN2" s="147"/>
      <c r="AO2" s="46"/>
      <c r="AP2" s="46"/>
      <c r="AQ2" s="46"/>
      <c r="AR2" s="46"/>
      <c r="AS2" s="46"/>
      <c r="AT2" s="46"/>
      <c r="AU2" s="46"/>
      <c r="AV2" s="46"/>
      <c r="AW2" s="46"/>
      <c r="AX2" s="46"/>
      <c r="AY2" s="46"/>
      <c r="AZ2" s="147"/>
      <c r="BA2" s="46"/>
      <c r="BB2" s="46"/>
      <c r="BC2" s="46"/>
      <c r="BD2" s="46"/>
      <c r="BE2" s="46"/>
      <c r="BF2" s="46"/>
      <c r="BG2" s="46"/>
      <c r="BH2" s="46"/>
      <c r="BI2" s="46"/>
      <c r="BJ2" s="46"/>
      <c r="BK2" s="46"/>
      <c r="BL2" s="46"/>
    </row>
    <row r="3" spans="1:64" x14ac:dyDescent="0.3">
      <c r="D3" s="47">
        <v>0</v>
      </c>
      <c r="E3" s="47">
        <v>1</v>
      </c>
      <c r="F3" s="47">
        <v>2</v>
      </c>
      <c r="G3" s="47">
        <v>3</v>
      </c>
      <c r="H3" s="47">
        <v>4</v>
      </c>
      <c r="I3" s="47">
        <v>5</v>
      </c>
      <c r="J3" s="47">
        <v>6</v>
      </c>
      <c r="K3" s="47">
        <v>7</v>
      </c>
      <c r="L3" s="47">
        <v>8</v>
      </c>
      <c r="M3" s="47">
        <v>9</v>
      </c>
      <c r="N3" s="47">
        <v>10</v>
      </c>
      <c r="O3" s="47">
        <v>11</v>
      </c>
      <c r="P3" s="148">
        <v>12</v>
      </c>
      <c r="Q3" s="47">
        <v>13</v>
      </c>
      <c r="R3" s="47">
        <v>14</v>
      </c>
      <c r="S3" s="47">
        <v>15</v>
      </c>
      <c r="T3" s="47">
        <v>16</v>
      </c>
      <c r="U3" s="47">
        <v>17</v>
      </c>
      <c r="V3" s="47">
        <v>18</v>
      </c>
      <c r="W3" s="47">
        <v>19</v>
      </c>
      <c r="X3" s="47">
        <v>20</v>
      </c>
      <c r="Y3" s="47">
        <v>21</v>
      </c>
      <c r="Z3" s="47">
        <v>22</v>
      </c>
      <c r="AA3" s="47">
        <v>23</v>
      </c>
      <c r="AB3" s="148">
        <v>24</v>
      </c>
      <c r="AC3" s="47">
        <v>25</v>
      </c>
      <c r="AD3" s="47">
        <v>26</v>
      </c>
      <c r="AE3" s="47">
        <v>27</v>
      </c>
      <c r="AF3" s="47">
        <v>28</v>
      </c>
      <c r="AG3" s="47">
        <v>29</v>
      </c>
      <c r="AH3" s="47">
        <v>30</v>
      </c>
      <c r="AI3" s="47">
        <v>31</v>
      </c>
      <c r="AJ3" s="47">
        <v>32</v>
      </c>
      <c r="AK3" s="47">
        <v>33</v>
      </c>
      <c r="AL3" s="47">
        <v>34</v>
      </c>
      <c r="AM3" s="47">
        <v>35</v>
      </c>
      <c r="AN3" s="148">
        <v>36</v>
      </c>
      <c r="AO3" s="47">
        <v>37</v>
      </c>
      <c r="AP3" s="47">
        <v>38</v>
      </c>
      <c r="AQ3" s="47">
        <v>39</v>
      </c>
      <c r="AR3" s="47">
        <v>40</v>
      </c>
      <c r="AS3" s="47">
        <v>41</v>
      </c>
      <c r="AT3" s="47">
        <v>42</v>
      </c>
      <c r="AU3" s="47">
        <v>43</v>
      </c>
      <c r="AV3" s="47">
        <v>44</v>
      </c>
      <c r="AW3" s="47">
        <v>45</v>
      </c>
      <c r="AX3" s="47">
        <v>46</v>
      </c>
      <c r="AY3" s="47">
        <v>47</v>
      </c>
      <c r="AZ3" s="148">
        <v>48</v>
      </c>
      <c r="BA3" s="47">
        <v>49</v>
      </c>
      <c r="BB3" s="47">
        <v>50</v>
      </c>
      <c r="BC3" s="47">
        <v>51</v>
      </c>
      <c r="BD3" s="47">
        <v>52</v>
      </c>
      <c r="BE3" s="47">
        <v>53</v>
      </c>
      <c r="BF3" s="47">
        <v>54</v>
      </c>
      <c r="BG3" s="47">
        <v>55</v>
      </c>
      <c r="BH3" s="47">
        <v>56</v>
      </c>
      <c r="BI3" s="47">
        <v>57</v>
      </c>
      <c r="BJ3" s="47">
        <v>58</v>
      </c>
      <c r="BK3" s="47">
        <v>59</v>
      </c>
      <c r="BL3" s="47">
        <v>60</v>
      </c>
    </row>
    <row r="4" spans="1:64" x14ac:dyDescent="0.3">
      <c r="A4" t="s">
        <v>103</v>
      </c>
      <c r="P4" s="149"/>
      <c r="AB4" s="149"/>
      <c r="AN4" s="149"/>
      <c r="AZ4" s="149"/>
    </row>
    <row r="5" spans="1:64" x14ac:dyDescent="0.3">
      <c r="A5" s="1" t="s">
        <v>104</v>
      </c>
      <c r="E5" s="146">
        <f>'Case Study'!K40</f>
        <v>48145.833333333336</v>
      </c>
      <c r="F5" s="146">
        <f>E5</f>
        <v>48145.833333333336</v>
      </c>
      <c r="G5" s="146">
        <f t="shared" ref="G5:P5" si="0">F5</f>
        <v>48145.833333333336</v>
      </c>
      <c r="H5" s="146">
        <f t="shared" si="0"/>
        <v>48145.833333333336</v>
      </c>
      <c r="I5" s="146">
        <f t="shared" si="0"/>
        <v>48145.833333333336</v>
      </c>
      <c r="J5" s="146">
        <f t="shared" si="0"/>
        <v>48145.833333333336</v>
      </c>
      <c r="K5" s="146">
        <f t="shared" si="0"/>
        <v>48145.833333333336</v>
      </c>
      <c r="L5" s="146">
        <f t="shared" si="0"/>
        <v>48145.833333333336</v>
      </c>
      <c r="M5" s="146">
        <f t="shared" si="0"/>
        <v>48145.833333333336</v>
      </c>
      <c r="N5" s="146">
        <f t="shared" si="0"/>
        <v>48145.833333333336</v>
      </c>
      <c r="O5" s="146">
        <f t="shared" si="0"/>
        <v>48145.833333333336</v>
      </c>
      <c r="P5" s="150">
        <f t="shared" si="0"/>
        <v>48145.833333333336</v>
      </c>
      <c r="Q5" s="146">
        <f>'Case Study'!L40</f>
        <v>49890.208333333336</v>
      </c>
      <c r="R5" s="146">
        <f>Q5</f>
        <v>49890.208333333336</v>
      </c>
      <c r="S5" s="146">
        <f t="shared" ref="S5:AB5" si="1">R5</f>
        <v>49890.208333333336</v>
      </c>
      <c r="T5" s="146">
        <f t="shared" si="1"/>
        <v>49890.208333333336</v>
      </c>
      <c r="U5" s="146">
        <f t="shared" si="1"/>
        <v>49890.208333333336</v>
      </c>
      <c r="V5" s="146">
        <f t="shared" si="1"/>
        <v>49890.208333333336</v>
      </c>
      <c r="W5" s="146">
        <f t="shared" si="1"/>
        <v>49890.208333333336</v>
      </c>
      <c r="X5" s="146">
        <f t="shared" si="1"/>
        <v>49890.208333333336</v>
      </c>
      <c r="Y5" s="146">
        <f t="shared" si="1"/>
        <v>49890.208333333336</v>
      </c>
      <c r="Z5" s="146">
        <f t="shared" si="1"/>
        <v>49890.208333333336</v>
      </c>
      <c r="AA5" s="146">
        <f t="shared" si="1"/>
        <v>49890.208333333336</v>
      </c>
      <c r="AB5" s="150">
        <f t="shared" si="1"/>
        <v>49890.208333333336</v>
      </c>
      <c r="AC5" s="146">
        <f>'Case Study'!M40</f>
        <v>51701.914583333331</v>
      </c>
      <c r="AD5" s="146">
        <f>AC5</f>
        <v>51701.914583333331</v>
      </c>
      <c r="AE5" s="146">
        <f t="shared" ref="AE5:AN5" si="2">AD5</f>
        <v>51701.914583333331</v>
      </c>
      <c r="AF5" s="146">
        <f t="shared" si="2"/>
        <v>51701.914583333331</v>
      </c>
      <c r="AG5" s="146">
        <f t="shared" si="2"/>
        <v>51701.914583333331</v>
      </c>
      <c r="AH5" s="146">
        <f t="shared" si="2"/>
        <v>51701.914583333331</v>
      </c>
      <c r="AI5" s="146">
        <f t="shared" si="2"/>
        <v>51701.914583333331</v>
      </c>
      <c r="AJ5" s="146">
        <f t="shared" si="2"/>
        <v>51701.914583333331</v>
      </c>
      <c r="AK5" s="146">
        <f t="shared" si="2"/>
        <v>51701.914583333331</v>
      </c>
      <c r="AL5" s="146">
        <f t="shared" si="2"/>
        <v>51701.914583333331</v>
      </c>
      <c r="AM5" s="146">
        <f t="shared" si="2"/>
        <v>51701.914583333331</v>
      </c>
      <c r="AN5" s="150">
        <f t="shared" si="2"/>
        <v>51701.914583333331</v>
      </c>
      <c r="AO5" s="146">
        <f>'Case Study'!N40</f>
        <v>53583.722020833338</v>
      </c>
      <c r="AP5" s="146">
        <f>AO5</f>
        <v>53583.722020833338</v>
      </c>
      <c r="AQ5" s="146">
        <f t="shared" ref="AQ5:AZ5" si="3">AP5</f>
        <v>53583.722020833338</v>
      </c>
      <c r="AR5" s="146">
        <f t="shared" si="3"/>
        <v>53583.722020833338</v>
      </c>
      <c r="AS5" s="146">
        <f t="shared" si="3"/>
        <v>53583.722020833338</v>
      </c>
      <c r="AT5" s="146">
        <f t="shared" si="3"/>
        <v>53583.722020833338</v>
      </c>
      <c r="AU5" s="146">
        <f t="shared" si="3"/>
        <v>53583.722020833338</v>
      </c>
      <c r="AV5" s="146">
        <f t="shared" si="3"/>
        <v>53583.722020833338</v>
      </c>
      <c r="AW5" s="146">
        <f t="shared" si="3"/>
        <v>53583.722020833338</v>
      </c>
      <c r="AX5" s="146">
        <f t="shared" si="3"/>
        <v>53583.722020833338</v>
      </c>
      <c r="AY5" s="146">
        <f t="shared" si="3"/>
        <v>53583.722020833338</v>
      </c>
      <c r="AZ5" s="150">
        <f t="shared" si="3"/>
        <v>53583.722020833338</v>
      </c>
      <c r="BA5" s="146">
        <f>'Case Study'!O40</f>
        <v>55538.521181458338</v>
      </c>
      <c r="BB5" s="146">
        <f>BA5</f>
        <v>55538.521181458338</v>
      </c>
      <c r="BC5" s="146">
        <f t="shared" ref="BC5:BL5" si="4">BB5</f>
        <v>55538.521181458338</v>
      </c>
      <c r="BD5" s="146">
        <f t="shared" si="4"/>
        <v>55538.521181458338</v>
      </c>
      <c r="BE5" s="146">
        <f t="shared" si="4"/>
        <v>55538.521181458338</v>
      </c>
      <c r="BF5" s="146">
        <f t="shared" si="4"/>
        <v>55538.521181458338</v>
      </c>
      <c r="BG5" s="146">
        <f t="shared" si="4"/>
        <v>55538.521181458338</v>
      </c>
      <c r="BH5" s="146">
        <f t="shared" si="4"/>
        <v>55538.521181458338</v>
      </c>
      <c r="BI5" s="146">
        <f t="shared" si="4"/>
        <v>55538.521181458338</v>
      </c>
      <c r="BJ5" s="146">
        <f t="shared" si="4"/>
        <v>55538.521181458338</v>
      </c>
      <c r="BK5" s="146">
        <f t="shared" si="4"/>
        <v>55538.521181458338</v>
      </c>
      <c r="BL5" s="146">
        <f t="shared" si="4"/>
        <v>55538.521181458338</v>
      </c>
    </row>
    <row r="6" spans="1:64" x14ac:dyDescent="0.3">
      <c r="A6" s="1" t="s">
        <v>105</v>
      </c>
      <c r="E6" s="146">
        <f>'Case Study'!B54</f>
        <v>15833.333333333334</v>
      </c>
      <c r="F6" s="146">
        <f>E6</f>
        <v>15833.333333333334</v>
      </c>
      <c r="G6" s="146">
        <f t="shared" ref="G6:BL6" si="5">F6</f>
        <v>15833.333333333334</v>
      </c>
      <c r="H6" s="146">
        <f t="shared" si="5"/>
        <v>15833.333333333334</v>
      </c>
      <c r="I6" s="146">
        <f t="shared" si="5"/>
        <v>15833.333333333334</v>
      </c>
      <c r="J6" s="146">
        <f t="shared" si="5"/>
        <v>15833.333333333334</v>
      </c>
      <c r="K6" s="146">
        <f t="shared" si="5"/>
        <v>15833.333333333334</v>
      </c>
      <c r="L6" s="146">
        <f t="shared" si="5"/>
        <v>15833.333333333334</v>
      </c>
      <c r="M6" s="146">
        <f t="shared" si="5"/>
        <v>15833.333333333334</v>
      </c>
      <c r="N6" s="146">
        <f t="shared" si="5"/>
        <v>15833.333333333334</v>
      </c>
      <c r="O6" s="146">
        <f t="shared" si="5"/>
        <v>15833.333333333334</v>
      </c>
      <c r="P6" s="146">
        <f t="shared" si="5"/>
        <v>15833.333333333334</v>
      </c>
      <c r="Q6" s="146">
        <f t="shared" si="5"/>
        <v>15833.333333333334</v>
      </c>
      <c r="R6" s="146">
        <f t="shared" si="5"/>
        <v>15833.333333333334</v>
      </c>
      <c r="S6" s="146">
        <f t="shared" si="5"/>
        <v>15833.333333333334</v>
      </c>
      <c r="T6" s="146">
        <f t="shared" si="5"/>
        <v>15833.333333333334</v>
      </c>
      <c r="U6" s="146">
        <f t="shared" si="5"/>
        <v>15833.333333333334</v>
      </c>
      <c r="V6" s="146">
        <f t="shared" si="5"/>
        <v>15833.333333333334</v>
      </c>
      <c r="W6" s="146">
        <f t="shared" si="5"/>
        <v>15833.333333333334</v>
      </c>
      <c r="X6" s="146">
        <f t="shared" si="5"/>
        <v>15833.333333333334</v>
      </c>
      <c r="Y6" s="146">
        <f t="shared" si="5"/>
        <v>15833.333333333334</v>
      </c>
      <c r="Z6" s="146">
        <f t="shared" si="5"/>
        <v>15833.333333333334</v>
      </c>
      <c r="AA6" s="146">
        <f t="shared" si="5"/>
        <v>15833.333333333334</v>
      </c>
      <c r="AB6" s="146">
        <f t="shared" si="5"/>
        <v>15833.333333333334</v>
      </c>
      <c r="AC6" s="146">
        <f t="shared" si="5"/>
        <v>15833.333333333334</v>
      </c>
      <c r="AD6" s="146">
        <f t="shared" si="5"/>
        <v>15833.333333333334</v>
      </c>
      <c r="AE6" s="146">
        <f t="shared" si="5"/>
        <v>15833.333333333334</v>
      </c>
      <c r="AF6" s="146">
        <f t="shared" si="5"/>
        <v>15833.333333333334</v>
      </c>
      <c r="AG6" s="146">
        <f t="shared" si="5"/>
        <v>15833.333333333334</v>
      </c>
      <c r="AH6" s="146">
        <f t="shared" si="5"/>
        <v>15833.333333333334</v>
      </c>
      <c r="AI6" s="146">
        <f t="shared" si="5"/>
        <v>15833.333333333334</v>
      </c>
      <c r="AJ6" s="146">
        <f t="shared" si="5"/>
        <v>15833.333333333334</v>
      </c>
      <c r="AK6" s="146">
        <f t="shared" si="5"/>
        <v>15833.333333333334</v>
      </c>
      <c r="AL6" s="146">
        <f t="shared" si="5"/>
        <v>15833.333333333334</v>
      </c>
      <c r="AM6" s="146">
        <f t="shared" si="5"/>
        <v>15833.333333333334</v>
      </c>
      <c r="AN6" s="146">
        <f t="shared" si="5"/>
        <v>15833.333333333334</v>
      </c>
      <c r="AO6" s="146">
        <f t="shared" si="5"/>
        <v>15833.333333333334</v>
      </c>
      <c r="AP6" s="146">
        <f t="shared" si="5"/>
        <v>15833.333333333334</v>
      </c>
      <c r="AQ6" s="146">
        <f t="shared" si="5"/>
        <v>15833.333333333334</v>
      </c>
      <c r="AR6" s="146">
        <f t="shared" si="5"/>
        <v>15833.333333333334</v>
      </c>
      <c r="AS6" s="146">
        <f t="shared" si="5"/>
        <v>15833.333333333334</v>
      </c>
      <c r="AT6" s="146">
        <f t="shared" si="5"/>
        <v>15833.333333333334</v>
      </c>
      <c r="AU6" s="146">
        <f t="shared" si="5"/>
        <v>15833.333333333334</v>
      </c>
      <c r="AV6" s="146">
        <f t="shared" si="5"/>
        <v>15833.333333333334</v>
      </c>
      <c r="AW6" s="146">
        <f t="shared" si="5"/>
        <v>15833.333333333334</v>
      </c>
      <c r="AX6" s="146">
        <f t="shared" si="5"/>
        <v>15833.333333333334</v>
      </c>
      <c r="AY6" s="146">
        <f t="shared" si="5"/>
        <v>15833.333333333334</v>
      </c>
      <c r="AZ6" s="146">
        <f t="shared" si="5"/>
        <v>15833.333333333334</v>
      </c>
      <c r="BA6" s="146">
        <f t="shared" si="5"/>
        <v>15833.333333333334</v>
      </c>
      <c r="BB6" s="146">
        <f t="shared" si="5"/>
        <v>15833.333333333334</v>
      </c>
      <c r="BC6" s="146">
        <f t="shared" si="5"/>
        <v>15833.333333333334</v>
      </c>
      <c r="BD6" s="146">
        <f t="shared" si="5"/>
        <v>15833.333333333334</v>
      </c>
      <c r="BE6" s="146">
        <f t="shared" si="5"/>
        <v>15833.333333333334</v>
      </c>
      <c r="BF6" s="146">
        <f t="shared" si="5"/>
        <v>15833.333333333334</v>
      </c>
      <c r="BG6" s="146">
        <f t="shared" si="5"/>
        <v>15833.333333333334</v>
      </c>
      <c r="BH6" s="146">
        <f t="shared" si="5"/>
        <v>15833.333333333334</v>
      </c>
      <c r="BI6" s="146">
        <f t="shared" si="5"/>
        <v>15833.333333333334</v>
      </c>
      <c r="BJ6" s="146">
        <f t="shared" si="5"/>
        <v>15833.333333333334</v>
      </c>
      <c r="BK6" s="146">
        <f t="shared" si="5"/>
        <v>15833.333333333334</v>
      </c>
      <c r="BL6" s="146">
        <f t="shared" si="5"/>
        <v>15833.333333333334</v>
      </c>
    </row>
    <row r="7" spans="1:64" x14ac:dyDescent="0.3">
      <c r="A7" s="66" t="s">
        <v>106</v>
      </c>
      <c r="B7" s="67"/>
      <c r="C7" s="67"/>
      <c r="D7" s="67"/>
      <c r="E7" s="164">
        <f t="shared" ref="E7:BL7" si="6">E5-E6</f>
        <v>32312.5</v>
      </c>
      <c r="F7" s="164">
        <f t="shared" si="6"/>
        <v>32312.5</v>
      </c>
      <c r="G7" s="164">
        <f t="shared" si="6"/>
        <v>32312.5</v>
      </c>
      <c r="H7" s="164">
        <f t="shared" si="6"/>
        <v>32312.5</v>
      </c>
      <c r="I7" s="164">
        <f t="shared" si="6"/>
        <v>32312.5</v>
      </c>
      <c r="J7" s="164">
        <f t="shared" si="6"/>
        <v>32312.5</v>
      </c>
      <c r="K7" s="164">
        <f t="shared" si="6"/>
        <v>32312.5</v>
      </c>
      <c r="L7" s="164">
        <f t="shared" si="6"/>
        <v>32312.5</v>
      </c>
      <c r="M7" s="164">
        <f t="shared" si="6"/>
        <v>32312.5</v>
      </c>
      <c r="N7" s="164">
        <f t="shared" si="6"/>
        <v>32312.5</v>
      </c>
      <c r="O7" s="164">
        <f t="shared" si="6"/>
        <v>32312.5</v>
      </c>
      <c r="P7" s="165">
        <f t="shared" si="6"/>
        <v>32312.5</v>
      </c>
      <c r="Q7" s="166">
        <f t="shared" si="6"/>
        <v>34056.875</v>
      </c>
      <c r="R7" s="166">
        <f t="shared" si="6"/>
        <v>34056.875</v>
      </c>
      <c r="S7" s="166">
        <f t="shared" si="6"/>
        <v>34056.875</v>
      </c>
      <c r="T7" s="166">
        <f t="shared" si="6"/>
        <v>34056.875</v>
      </c>
      <c r="U7" s="166">
        <f t="shared" si="6"/>
        <v>34056.875</v>
      </c>
      <c r="V7" s="166">
        <f t="shared" si="6"/>
        <v>34056.875</v>
      </c>
      <c r="W7" s="166">
        <f t="shared" si="6"/>
        <v>34056.875</v>
      </c>
      <c r="X7" s="166">
        <f t="shared" si="6"/>
        <v>34056.875</v>
      </c>
      <c r="Y7" s="166">
        <f t="shared" si="6"/>
        <v>34056.875</v>
      </c>
      <c r="Z7" s="166">
        <f t="shared" si="6"/>
        <v>34056.875</v>
      </c>
      <c r="AA7" s="166">
        <f t="shared" si="6"/>
        <v>34056.875</v>
      </c>
      <c r="AB7" s="167">
        <f t="shared" si="6"/>
        <v>34056.875</v>
      </c>
      <c r="AC7" s="168">
        <f t="shared" si="6"/>
        <v>35868.581249999996</v>
      </c>
      <c r="AD7" s="168">
        <f t="shared" si="6"/>
        <v>35868.581249999996</v>
      </c>
      <c r="AE7" s="168">
        <f t="shared" si="6"/>
        <v>35868.581249999996</v>
      </c>
      <c r="AF7" s="168">
        <f t="shared" si="6"/>
        <v>35868.581249999996</v>
      </c>
      <c r="AG7" s="168">
        <f t="shared" si="6"/>
        <v>35868.581249999996</v>
      </c>
      <c r="AH7" s="168">
        <f t="shared" si="6"/>
        <v>35868.581249999996</v>
      </c>
      <c r="AI7" s="168">
        <f t="shared" si="6"/>
        <v>35868.581249999996</v>
      </c>
      <c r="AJ7" s="168">
        <f t="shared" si="6"/>
        <v>35868.581249999996</v>
      </c>
      <c r="AK7" s="168">
        <f t="shared" si="6"/>
        <v>35868.581249999996</v>
      </c>
      <c r="AL7" s="168">
        <f t="shared" si="6"/>
        <v>35868.581249999996</v>
      </c>
      <c r="AM7" s="168">
        <f t="shared" si="6"/>
        <v>35868.581249999996</v>
      </c>
      <c r="AN7" s="169">
        <f t="shared" si="6"/>
        <v>35868.581249999996</v>
      </c>
      <c r="AO7" s="170">
        <f t="shared" si="6"/>
        <v>37750.388687500003</v>
      </c>
      <c r="AP7" s="170">
        <f t="shared" si="6"/>
        <v>37750.388687500003</v>
      </c>
      <c r="AQ7" s="170">
        <f t="shared" si="6"/>
        <v>37750.388687500003</v>
      </c>
      <c r="AR7" s="170">
        <f t="shared" si="6"/>
        <v>37750.388687500003</v>
      </c>
      <c r="AS7" s="170">
        <f t="shared" si="6"/>
        <v>37750.388687500003</v>
      </c>
      <c r="AT7" s="170">
        <f t="shared" si="6"/>
        <v>37750.388687500003</v>
      </c>
      <c r="AU7" s="170">
        <f t="shared" si="6"/>
        <v>37750.388687500003</v>
      </c>
      <c r="AV7" s="170">
        <f t="shared" si="6"/>
        <v>37750.388687500003</v>
      </c>
      <c r="AW7" s="170">
        <f t="shared" si="6"/>
        <v>37750.388687500003</v>
      </c>
      <c r="AX7" s="170">
        <f t="shared" si="6"/>
        <v>37750.388687500003</v>
      </c>
      <c r="AY7" s="170">
        <f t="shared" si="6"/>
        <v>37750.388687500003</v>
      </c>
      <c r="AZ7" s="171">
        <f t="shared" si="6"/>
        <v>37750.388687500003</v>
      </c>
      <c r="BA7" s="172">
        <f t="shared" si="6"/>
        <v>39705.187848125002</v>
      </c>
      <c r="BB7" s="172">
        <f t="shared" si="6"/>
        <v>39705.187848125002</v>
      </c>
      <c r="BC7" s="172">
        <f t="shared" si="6"/>
        <v>39705.187848125002</v>
      </c>
      <c r="BD7" s="172">
        <f t="shared" si="6"/>
        <v>39705.187848125002</v>
      </c>
      <c r="BE7" s="172">
        <f t="shared" si="6"/>
        <v>39705.187848125002</v>
      </c>
      <c r="BF7" s="172">
        <f t="shared" si="6"/>
        <v>39705.187848125002</v>
      </c>
      <c r="BG7" s="172">
        <f t="shared" si="6"/>
        <v>39705.187848125002</v>
      </c>
      <c r="BH7" s="172">
        <f t="shared" si="6"/>
        <v>39705.187848125002</v>
      </c>
      <c r="BI7" s="172">
        <f t="shared" si="6"/>
        <v>39705.187848125002</v>
      </c>
      <c r="BJ7" s="172">
        <f t="shared" si="6"/>
        <v>39705.187848125002</v>
      </c>
      <c r="BK7" s="172">
        <f t="shared" si="6"/>
        <v>39705.187848125002</v>
      </c>
      <c r="BL7" s="172">
        <f t="shared" si="6"/>
        <v>39705.187848125002</v>
      </c>
    </row>
    <row r="8" spans="1:64" s="152" customFormat="1" x14ac:dyDescent="0.3">
      <c r="A8" s="153" t="s">
        <v>107</v>
      </c>
      <c r="B8" s="154"/>
      <c r="C8" s="154"/>
      <c r="D8" s="154"/>
      <c r="E8" s="155">
        <f>E7</f>
        <v>32312.5</v>
      </c>
      <c r="F8" s="155">
        <f t="shared" ref="F8:BL8" si="7">F7</f>
        <v>32312.5</v>
      </c>
      <c r="G8" s="155">
        <f t="shared" si="7"/>
        <v>32312.5</v>
      </c>
      <c r="H8" s="155">
        <f t="shared" si="7"/>
        <v>32312.5</v>
      </c>
      <c r="I8" s="155">
        <f t="shared" si="7"/>
        <v>32312.5</v>
      </c>
      <c r="J8" s="155">
        <f t="shared" si="7"/>
        <v>32312.5</v>
      </c>
      <c r="K8" s="155">
        <f t="shared" si="7"/>
        <v>32312.5</v>
      </c>
      <c r="L8" s="155">
        <f t="shared" si="7"/>
        <v>32312.5</v>
      </c>
      <c r="M8" s="155">
        <f t="shared" si="7"/>
        <v>32312.5</v>
      </c>
      <c r="N8" s="155">
        <f t="shared" si="7"/>
        <v>32312.5</v>
      </c>
      <c r="O8" s="155">
        <f t="shared" si="7"/>
        <v>32312.5</v>
      </c>
      <c r="P8" s="155">
        <f t="shared" si="7"/>
        <v>32312.5</v>
      </c>
      <c r="Q8" s="155">
        <f t="shared" si="7"/>
        <v>34056.875</v>
      </c>
      <c r="R8" s="155">
        <f t="shared" si="7"/>
        <v>34056.875</v>
      </c>
      <c r="S8" s="155">
        <f t="shared" si="7"/>
        <v>34056.875</v>
      </c>
      <c r="T8" s="155">
        <f t="shared" si="7"/>
        <v>34056.875</v>
      </c>
      <c r="U8" s="155">
        <f t="shared" si="7"/>
        <v>34056.875</v>
      </c>
      <c r="V8" s="155">
        <f t="shared" si="7"/>
        <v>34056.875</v>
      </c>
      <c r="W8" s="155">
        <f t="shared" si="7"/>
        <v>34056.875</v>
      </c>
      <c r="X8" s="155">
        <f t="shared" si="7"/>
        <v>34056.875</v>
      </c>
      <c r="Y8" s="155">
        <f t="shared" si="7"/>
        <v>34056.875</v>
      </c>
      <c r="Z8" s="155">
        <f t="shared" si="7"/>
        <v>34056.875</v>
      </c>
      <c r="AA8" s="155">
        <f t="shared" si="7"/>
        <v>34056.875</v>
      </c>
      <c r="AB8" s="155">
        <f t="shared" si="7"/>
        <v>34056.875</v>
      </c>
      <c r="AC8" s="155">
        <f t="shared" si="7"/>
        <v>35868.581249999996</v>
      </c>
      <c r="AD8" s="155">
        <f t="shared" si="7"/>
        <v>35868.581249999996</v>
      </c>
      <c r="AE8" s="155">
        <f t="shared" si="7"/>
        <v>35868.581249999996</v>
      </c>
      <c r="AF8" s="155">
        <f t="shared" si="7"/>
        <v>35868.581249999996</v>
      </c>
      <c r="AG8" s="155">
        <f t="shared" si="7"/>
        <v>35868.581249999996</v>
      </c>
      <c r="AH8" s="155">
        <f t="shared" si="7"/>
        <v>35868.581249999996</v>
      </c>
      <c r="AI8" s="155">
        <f t="shared" si="7"/>
        <v>35868.581249999996</v>
      </c>
      <c r="AJ8" s="155">
        <f t="shared" si="7"/>
        <v>35868.581249999996</v>
      </c>
      <c r="AK8" s="155">
        <f t="shared" si="7"/>
        <v>35868.581249999996</v>
      </c>
      <c r="AL8" s="155">
        <f t="shared" si="7"/>
        <v>35868.581249999996</v>
      </c>
      <c r="AM8" s="155">
        <f t="shared" si="7"/>
        <v>35868.581249999996</v>
      </c>
      <c r="AN8" s="155">
        <f t="shared" si="7"/>
        <v>35868.581249999996</v>
      </c>
      <c r="AO8" s="155">
        <f t="shared" si="7"/>
        <v>37750.388687500003</v>
      </c>
      <c r="AP8" s="155">
        <f t="shared" si="7"/>
        <v>37750.388687500003</v>
      </c>
      <c r="AQ8" s="155">
        <f t="shared" si="7"/>
        <v>37750.388687500003</v>
      </c>
      <c r="AR8" s="155">
        <f t="shared" si="7"/>
        <v>37750.388687500003</v>
      </c>
      <c r="AS8" s="155">
        <f t="shared" si="7"/>
        <v>37750.388687500003</v>
      </c>
      <c r="AT8" s="155">
        <f t="shared" si="7"/>
        <v>37750.388687500003</v>
      </c>
      <c r="AU8" s="155">
        <f t="shared" si="7"/>
        <v>37750.388687500003</v>
      </c>
      <c r="AV8" s="155">
        <f t="shared" si="7"/>
        <v>37750.388687500003</v>
      </c>
      <c r="AW8" s="155">
        <f t="shared" si="7"/>
        <v>37750.388687500003</v>
      </c>
      <c r="AX8" s="155">
        <f t="shared" si="7"/>
        <v>37750.388687500003</v>
      </c>
      <c r="AY8" s="155">
        <f t="shared" si="7"/>
        <v>37750.388687500003</v>
      </c>
      <c r="AZ8" s="155">
        <f t="shared" si="7"/>
        <v>37750.388687500003</v>
      </c>
      <c r="BA8" s="155">
        <f t="shared" si="7"/>
        <v>39705.187848125002</v>
      </c>
      <c r="BB8" s="155">
        <f t="shared" si="7"/>
        <v>39705.187848125002</v>
      </c>
      <c r="BC8" s="155">
        <f t="shared" si="7"/>
        <v>39705.187848125002</v>
      </c>
      <c r="BD8" s="155">
        <f t="shared" si="7"/>
        <v>39705.187848125002</v>
      </c>
      <c r="BE8" s="155">
        <f t="shared" si="7"/>
        <v>39705.187848125002</v>
      </c>
      <c r="BF8" s="155">
        <f t="shared" si="7"/>
        <v>39705.187848125002</v>
      </c>
      <c r="BG8" s="155">
        <f t="shared" si="7"/>
        <v>39705.187848125002</v>
      </c>
      <c r="BH8" s="155">
        <f t="shared" si="7"/>
        <v>39705.187848125002</v>
      </c>
      <c r="BI8" s="155">
        <f t="shared" si="7"/>
        <v>39705.187848125002</v>
      </c>
      <c r="BJ8" s="155">
        <f t="shared" si="7"/>
        <v>39705.187848125002</v>
      </c>
      <c r="BK8" s="155">
        <f t="shared" si="7"/>
        <v>39705.187848125002</v>
      </c>
      <c r="BL8" s="155">
        <f t="shared" si="7"/>
        <v>39705.187848125002</v>
      </c>
    </row>
    <row r="9" spans="1:64" x14ac:dyDescent="0.3">
      <c r="A9" s="157" t="s">
        <v>177</v>
      </c>
      <c r="E9" s="158">
        <f>C19</f>
        <v>12500</v>
      </c>
      <c r="F9" s="158">
        <f>E9</f>
        <v>12500</v>
      </c>
      <c r="G9" s="158">
        <f t="shared" ref="G9:BL9" si="8">F9</f>
        <v>12500</v>
      </c>
      <c r="H9" s="158">
        <f t="shared" si="8"/>
        <v>12500</v>
      </c>
      <c r="I9" s="158">
        <f t="shared" si="8"/>
        <v>12500</v>
      </c>
      <c r="J9" s="158">
        <f t="shared" si="8"/>
        <v>12500</v>
      </c>
      <c r="K9" s="158">
        <f t="shared" si="8"/>
        <v>12500</v>
      </c>
      <c r="L9" s="158">
        <f t="shared" si="8"/>
        <v>12500</v>
      </c>
      <c r="M9" s="158">
        <f t="shared" si="8"/>
        <v>12500</v>
      </c>
      <c r="N9" s="158">
        <f t="shared" si="8"/>
        <v>12500</v>
      </c>
      <c r="O9" s="158">
        <f t="shared" si="8"/>
        <v>12500</v>
      </c>
      <c r="P9" s="158">
        <f t="shared" si="8"/>
        <v>12500</v>
      </c>
      <c r="Q9" s="158">
        <f t="shared" si="8"/>
        <v>12500</v>
      </c>
      <c r="R9" s="158">
        <f t="shared" si="8"/>
        <v>12500</v>
      </c>
      <c r="S9" s="158">
        <f t="shared" si="8"/>
        <v>12500</v>
      </c>
      <c r="T9" s="158">
        <f t="shared" si="8"/>
        <v>12500</v>
      </c>
      <c r="U9" s="158">
        <f t="shared" si="8"/>
        <v>12500</v>
      </c>
      <c r="V9" s="158">
        <f t="shared" si="8"/>
        <v>12500</v>
      </c>
      <c r="W9" s="158">
        <f t="shared" si="8"/>
        <v>12500</v>
      </c>
      <c r="X9" s="158">
        <f t="shared" si="8"/>
        <v>12500</v>
      </c>
      <c r="Y9" s="158">
        <f t="shared" si="8"/>
        <v>12500</v>
      </c>
      <c r="Z9" s="158">
        <f t="shared" si="8"/>
        <v>12500</v>
      </c>
      <c r="AA9" s="158">
        <f t="shared" si="8"/>
        <v>12500</v>
      </c>
      <c r="AB9" s="158">
        <f t="shared" si="8"/>
        <v>12500</v>
      </c>
      <c r="AC9" s="158">
        <f t="shared" si="8"/>
        <v>12500</v>
      </c>
      <c r="AD9" s="158">
        <f t="shared" si="8"/>
        <v>12500</v>
      </c>
      <c r="AE9" s="158">
        <f t="shared" si="8"/>
        <v>12500</v>
      </c>
      <c r="AF9" s="158">
        <f t="shared" si="8"/>
        <v>12500</v>
      </c>
      <c r="AG9" s="158">
        <f t="shared" si="8"/>
        <v>12500</v>
      </c>
      <c r="AH9" s="158">
        <f t="shared" si="8"/>
        <v>12500</v>
      </c>
      <c r="AI9" s="158">
        <f t="shared" si="8"/>
        <v>12500</v>
      </c>
      <c r="AJ9" s="158">
        <f t="shared" si="8"/>
        <v>12500</v>
      </c>
      <c r="AK9" s="158">
        <f t="shared" si="8"/>
        <v>12500</v>
      </c>
      <c r="AL9" s="158">
        <f t="shared" si="8"/>
        <v>12500</v>
      </c>
      <c r="AM9" s="158">
        <f t="shared" si="8"/>
        <v>12500</v>
      </c>
      <c r="AN9" s="158">
        <f t="shared" si="8"/>
        <v>12500</v>
      </c>
      <c r="AO9" s="158">
        <f t="shared" si="8"/>
        <v>12500</v>
      </c>
      <c r="AP9" s="158">
        <f t="shared" si="8"/>
        <v>12500</v>
      </c>
      <c r="AQ9" s="158">
        <f t="shared" si="8"/>
        <v>12500</v>
      </c>
      <c r="AR9" s="158">
        <f t="shared" si="8"/>
        <v>12500</v>
      </c>
      <c r="AS9" s="158">
        <f t="shared" si="8"/>
        <v>12500</v>
      </c>
      <c r="AT9" s="158">
        <f t="shared" si="8"/>
        <v>12500</v>
      </c>
      <c r="AU9" s="158">
        <f t="shared" si="8"/>
        <v>12500</v>
      </c>
      <c r="AV9" s="158">
        <f t="shared" si="8"/>
        <v>12500</v>
      </c>
      <c r="AW9" s="158">
        <f t="shared" si="8"/>
        <v>12500</v>
      </c>
      <c r="AX9" s="158">
        <f t="shared" si="8"/>
        <v>12500</v>
      </c>
      <c r="AY9" s="158">
        <f t="shared" si="8"/>
        <v>12500</v>
      </c>
      <c r="AZ9" s="158">
        <f t="shared" si="8"/>
        <v>12500</v>
      </c>
      <c r="BA9" s="158">
        <f t="shared" si="8"/>
        <v>12500</v>
      </c>
      <c r="BB9" s="158">
        <f t="shared" si="8"/>
        <v>12500</v>
      </c>
      <c r="BC9" s="158">
        <f t="shared" si="8"/>
        <v>12500</v>
      </c>
      <c r="BD9" s="158">
        <f t="shared" si="8"/>
        <v>12500</v>
      </c>
      <c r="BE9" s="158">
        <f t="shared" si="8"/>
        <v>12500</v>
      </c>
      <c r="BF9" s="158">
        <f t="shared" si="8"/>
        <v>12500</v>
      </c>
      <c r="BG9" s="158">
        <f t="shared" si="8"/>
        <v>12500</v>
      </c>
      <c r="BH9" s="158">
        <f t="shared" si="8"/>
        <v>12500</v>
      </c>
      <c r="BI9" s="158">
        <f t="shared" si="8"/>
        <v>12500</v>
      </c>
      <c r="BJ9" s="158">
        <f t="shared" si="8"/>
        <v>12500</v>
      </c>
      <c r="BK9" s="158">
        <f t="shared" si="8"/>
        <v>12500</v>
      </c>
      <c r="BL9" s="158">
        <f t="shared" si="8"/>
        <v>12500</v>
      </c>
    </row>
    <row r="10" spans="1:64" x14ac:dyDescent="0.3">
      <c r="A10" s="160" t="s">
        <v>108</v>
      </c>
      <c r="B10" s="118"/>
      <c r="C10" s="118"/>
      <c r="D10" s="118"/>
      <c r="E10" s="159">
        <f>E8-E9</f>
        <v>19812.5</v>
      </c>
      <c r="F10" s="159">
        <f t="shared" ref="F10:BL10" si="9">F8-F9</f>
        <v>19812.5</v>
      </c>
      <c r="G10" s="159">
        <f t="shared" si="9"/>
        <v>19812.5</v>
      </c>
      <c r="H10" s="159">
        <f t="shared" si="9"/>
        <v>19812.5</v>
      </c>
      <c r="I10" s="159">
        <f t="shared" si="9"/>
        <v>19812.5</v>
      </c>
      <c r="J10" s="159">
        <f t="shared" si="9"/>
        <v>19812.5</v>
      </c>
      <c r="K10" s="159">
        <f t="shared" si="9"/>
        <v>19812.5</v>
      </c>
      <c r="L10" s="159">
        <f t="shared" si="9"/>
        <v>19812.5</v>
      </c>
      <c r="M10" s="159">
        <f t="shared" si="9"/>
        <v>19812.5</v>
      </c>
      <c r="N10" s="159">
        <f t="shared" si="9"/>
        <v>19812.5</v>
      </c>
      <c r="O10" s="159">
        <f t="shared" si="9"/>
        <v>19812.5</v>
      </c>
      <c r="P10" s="159">
        <f t="shared" si="9"/>
        <v>19812.5</v>
      </c>
      <c r="Q10" s="159">
        <f t="shared" si="9"/>
        <v>21556.875</v>
      </c>
      <c r="R10" s="159">
        <f t="shared" si="9"/>
        <v>21556.875</v>
      </c>
      <c r="S10" s="159">
        <f t="shared" si="9"/>
        <v>21556.875</v>
      </c>
      <c r="T10" s="159">
        <f t="shared" si="9"/>
        <v>21556.875</v>
      </c>
      <c r="U10" s="159">
        <f t="shared" si="9"/>
        <v>21556.875</v>
      </c>
      <c r="V10" s="159">
        <f t="shared" si="9"/>
        <v>21556.875</v>
      </c>
      <c r="W10" s="159">
        <f t="shared" si="9"/>
        <v>21556.875</v>
      </c>
      <c r="X10" s="159">
        <f t="shared" si="9"/>
        <v>21556.875</v>
      </c>
      <c r="Y10" s="159">
        <f t="shared" si="9"/>
        <v>21556.875</v>
      </c>
      <c r="Z10" s="159">
        <f t="shared" si="9"/>
        <v>21556.875</v>
      </c>
      <c r="AA10" s="159">
        <f t="shared" si="9"/>
        <v>21556.875</v>
      </c>
      <c r="AB10" s="159">
        <f t="shared" si="9"/>
        <v>21556.875</v>
      </c>
      <c r="AC10" s="159">
        <f t="shared" si="9"/>
        <v>23368.581249999996</v>
      </c>
      <c r="AD10" s="159">
        <f t="shared" si="9"/>
        <v>23368.581249999996</v>
      </c>
      <c r="AE10" s="159">
        <f t="shared" si="9"/>
        <v>23368.581249999996</v>
      </c>
      <c r="AF10" s="159">
        <f t="shared" si="9"/>
        <v>23368.581249999996</v>
      </c>
      <c r="AG10" s="159">
        <f t="shared" si="9"/>
        <v>23368.581249999996</v>
      </c>
      <c r="AH10" s="159">
        <f t="shared" si="9"/>
        <v>23368.581249999996</v>
      </c>
      <c r="AI10" s="159">
        <f t="shared" si="9"/>
        <v>23368.581249999996</v>
      </c>
      <c r="AJ10" s="159">
        <f t="shared" si="9"/>
        <v>23368.581249999996</v>
      </c>
      <c r="AK10" s="159">
        <f t="shared" si="9"/>
        <v>23368.581249999996</v>
      </c>
      <c r="AL10" s="159">
        <f t="shared" si="9"/>
        <v>23368.581249999996</v>
      </c>
      <c r="AM10" s="159">
        <f t="shared" si="9"/>
        <v>23368.581249999996</v>
      </c>
      <c r="AN10" s="159">
        <f t="shared" si="9"/>
        <v>23368.581249999996</v>
      </c>
      <c r="AO10" s="159">
        <f t="shared" si="9"/>
        <v>25250.388687500003</v>
      </c>
      <c r="AP10" s="159">
        <f t="shared" si="9"/>
        <v>25250.388687500003</v>
      </c>
      <c r="AQ10" s="159">
        <f t="shared" si="9"/>
        <v>25250.388687500003</v>
      </c>
      <c r="AR10" s="159">
        <f t="shared" si="9"/>
        <v>25250.388687500003</v>
      </c>
      <c r="AS10" s="159">
        <f t="shared" si="9"/>
        <v>25250.388687500003</v>
      </c>
      <c r="AT10" s="159">
        <f t="shared" si="9"/>
        <v>25250.388687500003</v>
      </c>
      <c r="AU10" s="159">
        <f t="shared" si="9"/>
        <v>25250.388687500003</v>
      </c>
      <c r="AV10" s="159">
        <f t="shared" si="9"/>
        <v>25250.388687500003</v>
      </c>
      <c r="AW10" s="159">
        <f t="shared" si="9"/>
        <v>25250.388687500003</v>
      </c>
      <c r="AX10" s="159">
        <f t="shared" si="9"/>
        <v>25250.388687500003</v>
      </c>
      <c r="AY10" s="159">
        <f t="shared" si="9"/>
        <v>25250.388687500003</v>
      </c>
      <c r="AZ10" s="159">
        <f t="shared" si="9"/>
        <v>25250.388687500003</v>
      </c>
      <c r="BA10" s="159">
        <f t="shared" si="9"/>
        <v>27205.187848125002</v>
      </c>
      <c r="BB10" s="159">
        <f t="shared" si="9"/>
        <v>27205.187848125002</v>
      </c>
      <c r="BC10" s="159">
        <f t="shared" si="9"/>
        <v>27205.187848125002</v>
      </c>
      <c r="BD10" s="159">
        <f t="shared" si="9"/>
        <v>27205.187848125002</v>
      </c>
      <c r="BE10" s="159">
        <f t="shared" si="9"/>
        <v>27205.187848125002</v>
      </c>
      <c r="BF10" s="159">
        <f t="shared" si="9"/>
        <v>27205.187848125002</v>
      </c>
      <c r="BG10" s="159">
        <f t="shared" si="9"/>
        <v>27205.187848125002</v>
      </c>
      <c r="BH10" s="159">
        <f t="shared" si="9"/>
        <v>27205.187848125002</v>
      </c>
      <c r="BI10" s="159">
        <f t="shared" si="9"/>
        <v>27205.187848125002</v>
      </c>
      <c r="BJ10" s="159">
        <f t="shared" si="9"/>
        <v>27205.187848125002</v>
      </c>
      <c r="BK10" s="159">
        <f t="shared" si="9"/>
        <v>27205.187848125002</v>
      </c>
      <c r="BL10" s="159">
        <f t="shared" si="9"/>
        <v>27205.187848125002</v>
      </c>
    </row>
    <row r="14" spans="1:64" x14ac:dyDescent="0.3">
      <c r="B14" s="85" t="s">
        <v>173</v>
      </c>
    </row>
    <row r="15" spans="1:64" x14ac:dyDescent="0.3">
      <c r="B15" s="161" t="s">
        <v>151</v>
      </c>
      <c r="C15" s="107">
        <f>C48</f>
        <v>3750000</v>
      </c>
    </row>
    <row r="16" spans="1:64" x14ac:dyDescent="0.3">
      <c r="B16" s="161" t="s">
        <v>174</v>
      </c>
      <c r="C16" s="162">
        <f>C32/12</f>
        <v>3.3333333333333335E-3</v>
      </c>
    </row>
    <row r="17" spans="2:5" x14ac:dyDescent="0.3">
      <c r="B17" s="161" t="s">
        <v>175</v>
      </c>
      <c r="C17" s="105">
        <f>5*12</f>
        <v>60</v>
      </c>
    </row>
    <row r="18" spans="2:5" x14ac:dyDescent="0.3">
      <c r="B18" s="161" t="s">
        <v>176</v>
      </c>
      <c r="C18" s="163">
        <f>PMT(C16,C17,-C15,0,0)</f>
        <v>69061.957707248817</v>
      </c>
    </row>
    <row r="19" spans="2:5" x14ac:dyDescent="0.3">
      <c r="B19" s="161" t="s">
        <v>178</v>
      </c>
      <c r="C19" s="163">
        <f>C15*C16</f>
        <v>12500</v>
      </c>
    </row>
    <row r="20" spans="2:5" x14ac:dyDescent="0.3">
      <c r="C20" s="85"/>
      <c r="D20" s="85"/>
      <c r="E20" s="85"/>
    </row>
    <row r="21" spans="2:5" x14ac:dyDescent="0.3">
      <c r="B21" s="4" t="s">
        <v>2</v>
      </c>
      <c r="C21" s="5"/>
      <c r="D21" s="31"/>
    </row>
    <row r="22" spans="2:5" x14ac:dyDescent="0.3">
      <c r="B22" s="20" t="s">
        <v>3</v>
      </c>
      <c r="C22" s="21">
        <v>44197</v>
      </c>
      <c r="D22" s="19"/>
    </row>
    <row r="23" spans="2:5" x14ac:dyDescent="0.3">
      <c r="B23" s="20" t="s">
        <v>4</v>
      </c>
      <c r="C23" s="22" t="s">
        <v>5</v>
      </c>
      <c r="D23" s="19" t="s">
        <v>6</v>
      </c>
    </row>
    <row r="24" spans="2:5" x14ac:dyDescent="0.3">
      <c r="B24" s="20" t="s">
        <v>7</v>
      </c>
      <c r="C24" s="20" t="s">
        <v>8</v>
      </c>
      <c r="D24" s="19"/>
    </row>
    <row r="25" spans="2:5" x14ac:dyDescent="0.3">
      <c r="B25" s="20" t="s">
        <v>9</v>
      </c>
      <c r="C25" s="24">
        <v>7.4999999999999997E-2</v>
      </c>
      <c r="D25" s="19" t="s">
        <v>10</v>
      </c>
    </row>
    <row r="26" spans="2:5" x14ac:dyDescent="0.3">
      <c r="B26" s="20" t="s">
        <v>11</v>
      </c>
      <c r="C26" s="23">
        <v>0.02</v>
      </c>
      <c r="D26" t="s">
        <v>12</v>
      </c>
    </row>
    <row r="28" spans="2:5" x14ac:dyDescent="0.3">
      <c r="B28" s="4" t="s">
        <v>13</v>
      </c>
      <c r="C28" s="5"/>
    </row>
    <row r="29" spans="2:5" x14ac:dyDescent="0.3">
      <c r="B29" s="20" t="s">
        <v>14</v>
      </c>
      <c r="C29" s="21">
        <v>44197</v>
      </c>
    </row>
    <row r="30" spans="2:5" x14ac:dyDescent="0.3">
      <c r="B30" s="20" t="s">
        <v>15</v>
      </c>
      <c r="C30" s="22" t="s">
        <v>5</v>
      </c>
    </row>
    <row r="31" spans="2:5" x14ac:dyDescent="0.3">
      <c r="B31" s="20" t="s">
        <v>16</v>
      </c>
      <c r="C31" s="23">
        <v>0.75</v>
      </c>
      <c r="D31" t="s">
        <v>17</v>
      </c>
    </row>
    <row r="32" spans="2:5" x14ac:dyDescent="0.3">
      <c r="B32" s="20" t="s">
        <v>18</v>
      </c>
      <c r="C32" s="24">
        <v>0.04</v>
      </c>
    </row>
    <row r="33" spans="2:4" x14ac:dyDescent="0.3">
      <c r="B33" s="20" t="s">
        <v>19</v>
      </c>
      <c r="C33" s="23">
        <v>0.01</v>
      </c>
    </row>
    <row r="34" spans="2:4" x14ac:dyDescent="0.3">
      <c r="B34" s="20" t="s">
        <v>20</v>
      </c>
      <c r="C34" s="22" t="s">
        <v>21</v>
      </c>
      <c r="D34" t="s">
        <v>22</v>
      </c>
    </row>
    <row r="36" spans="2:4" x14ac:dyDescent="0.3">
      <c r="B36" s="136" t="s">
        <v>168</v>
      </c>
    </row>
    <row r="37" spans="2:4" x14ac:dyDescent="0.3">
      <c r="B37" s="83" t="s">
        <v>121</v>
      </c>
      <c r="C37" s="83"/>
    </row>
    <row r="39" spans="2:4" x14ac:dyDescent="0.3">
      <c r="B39" t="s">
        <v>138</v>
      </c>
      <c r="C39" s="125">
        <v>5000000</v>
      </c>
    </row>
    <row r="40" spans="2:4" x14ac:dyDescent="0.3">
      <c r="B40" t="s">
        <v>139</v>
      </c>
      <c r="C40" s="126">
        <v>0.75</v>
      </c>
    </row>
    <row r="41" spans="2:4" x14ac:dyDescent="0.3">
      <c r="B41" t="s">
        <v>135</v>
      </c>
      <c r="C41" s="127">
        <v>0.04</v>
      </c>
    </row>
    <row r="42" spans="2:4" x14ac:dyDescent="0.3">
      <c r="B42" t="s">
        <v>136</v>
      </c>
      <c r="C42" s="128" t="s">
        <v>140</v>
      </c>
    </row>
    <row r="43" spans="2:4" x14ac:dyDescent="0.3">
      <c r="B43" t="s">
        <v>142</v>
      </c>
      <c r="C43" s="128" t="s">
        <v>143</v>
      </c>
    </row>
    <row r="44" spans="2:4" x14ac:dyDescent="0.3">
      <c r="B44" t="s">
        <v>101</v>
      </c>
      <c r="C44" s="127">
        <v>0.01</v>
      </c>
    </row>
    <row r="45" spans="2:4" x14ac:dyDescent="0.3">
      <c r="B45" t="s">
        <v>148</v>
      </c>
      <c r="C45">
        <v>300</v>
      </c>
    </row>
    <row r="47" spans="2:4" x14ac:dyDescent="0.3">
      <c r="B47" t="s">
        <v>144</v>
      </c>
      <c r="C47" s="124">
        <v>5000000</v>
      </c>
    </row>
    <row r="48" spans="2:4" x14ac:dyDescent="0.3">
      <c r="B48" t="s">
        <v>145</v>
      </c>
      <c r="C48" s="86">
        <v>3750000</v>
      </c>
    </row>
    <row r="49" spans="2:3" x14ac:dyDescent="0.3">
      <c r="B49" t="s">
        <v>101</v>
      </c>
      <c r="C49" s="88">
        <v>37500</v>
      </c>
    </row>
    <row r="50" spans="2:3" x14ac:dyDescent="0.3">
      <c r="B50" t="s">
        <v>146</v>
      </c>
      <c r="C50" s="90">
        <v>3712500</v>
      </c>
    </row>
    <row r="53" spans="2:3" x14ac:dyDescent="0.3">
      <c r="B53" t="s">
        <v>156</v>
      </c>
      <c r="C53" s="103">
        <v>3.3333333333333335E-3</v>
      </c>
    </row>
    <row r="54" spans="2:3" x14ac:dyDescent="0.3">
      <c r="B54" t="s">
        <v>154</v>
      </c>
      <c r="C54" s="88">
        <v>19793.881511166648</v>
      </c>
    </row>
    <row r="55" spans="2:3" x14ac:dyDescent="0.3">
      <c r="B55" s="104" t="s">
        <v>157</v>
      </c>
      <c r="C55" s="88">
        <v>12500</v>
      </c>
    </row>
    <row r="56" spans="2:3" x14ac:dyDescent="0.3">
      <c r="B56" s="104" t="s">
        <v>160</v>
      </c>
      <c r="C56" s="88">
        <v>237526.57813399978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E2F804-EF8E-4C1B-AE5A-855DECB3E10D}">
  <sheetPr>
    <tabColor rgb="FFFFFF00"/>
  </sheetPr>
  <dimension ref="B1:G324"/>
  <sheetViews>
    <sheetView showGridLines="0" workbookViewId="0">
      <selection activeCell="D10" sqref="D10"/>
    </sheetView>
  </sheetViews>
  <sheetFormatPr defaultRowHeight="14.4" x14ac:dyDescent="0.3"/>
  <cols>
    <col min="1" max="1" width="2.44140625" customWidth="1"/>
    <col min="2" max="2" width="27.21875" customWidth="1"/>
    <col min="3" max="3" width="18" customWidth="1"/>
    <col min="4" max="4" width="16.5546875" customWidth="1"/>
    <col min="5" max="5" width="16.6640625" bestFit="1" customWidth="1"/>
    <col min="6" max="6" width="19.33203125" bestFit="1" customWidth="1"/>
    <col min="7" max="7" width="11.6640625" bestFit="1" customWidth="1"/>
  </cols>
  <sheetData>
    <row r="1" spans="2:4" x14ac:dyDescent="0.3">
      <c r="B1" s="136" t="s">
        <v>168</v>
      </c>
    </row>
    <row r="2" spans="2:4" x14ac:dyDescent="0.3">
      <c r="B2" s="83" t="s">
        <v>121</v>
      </c>
      <c r="C2" s="83"/>
    </row>
    <row r="4" spans="2:4" x14ac:dyDescent="0.3">
      <c r="B4" t="s">
        <v>138</v>
      </c>
      <c r="C4" s="125">
        <v>5000000</v>
      </c>
      <c r="D4" s="85" t="s">
        <v>137</v>
      </c>
    </row>
    <row r="5" spans="2:4" x14ac:dyDescent="0.3">
      <c r="B5" t="s">
        <v>139</v>
      </c>
      <c r="C5" s="126">
        <v>0.75</v>
      </c>
      <c r="D5" s="85" t="s">
        <v>141</v>
      </c>
    </row>
    <row r="6" spans="2:4" x14ac:dyDescent="0.3">
      <c r="B6" t="s">
        <v>135</v>
      </c>
      <c r="C6" s="127">
        <v>0.04</v>
      </c>
    </row>
    <row r="7" spans="2:4" x14ac:dyDescent="0.3">
      <c r="B7" t="s">
        <v>136</v>
      </c>
      <c r="C7" s="128" t="s">
        <v>140</v>
      </c>
    </row>
    <row r="8" spans="2:4" x14ac:dyDescent="0.3">
      <c r="B8" t="s">
        <v>142</v>
      </c>
      <c r="C8" s="128" t="s">
        <v>143</v>
      </c>
    </row>
    <row r="9" spans="2:4" x14ac:dyDescent="0.3">
      <c r="B9" t="s">
        <v>101</v>
      </c>
      <c r="C9" s="127">
        <v>0.01</v>
      </c>
    </row>
    <row r="10" spans="2:4" x14ac:dyDescent="0.3">
      <c r="B10" t="s">
        <v>148</v>
      </c>
      <c r="C10">
        <f>12*25</f>
        <v>300</v>
      </c>
      <c r="D10" s="85" t="s">
        <v>149</v>
      </c>
    </row>
    <row r="12" spans="2:4" x14ac:dyDescent="0.3">
      <c r="B12" t="s">
        <v>144</v>
      </c>
      <c r="C12" s="124">
        <v>5000000</v>
      </c>
    </row>
    <row r="13" spans="2:4" x14ac:dyDescent="0.3">
      <c r="B13" t="s">
        <v>145</v>
      </c>
      <c r="C13" s="86">
        <f>C12*C5</f>
        <v>3750000</v>
      </c>
    </row>
    <row r="14" spans="2:4" x14ac:dyDescent="0.3">
      <c r="B14" t="s">
        <v>101</v>
      </c>
      <c r="C14" s="88">
        <f>C13*C9</f>
        <v>37500</v>
      </c>
      <c r="D14" s="85" t="s">
        <v>147</v>
      </c>
    </row>
    <row r="15" spans="2:4" x14ac:dyDescent="0.3">
      <c r="B15" t="s">
        <v>146</v>
      </c>
      <c r="C15" s="90">
        <f>C13-C14</f>
        <v>3712500</v>
      </c>
    </row>
    <row r="18" spans="2:7" x14ac:dyDescent="0.3">
      <c r="B18" t="s">
        <v>156</v>
      </c>
      <c r="C18" s="103">
        <f>C6/12</f>
        <v>3.3333333333333335E-3</v>
      </c>
    </row>
    <row r="19" spans="2:7" x14ac:dyDescent="0.3">
      <c r="B19" t="s">
        <v>154</v>
      </c>
      <c r="C19" s="88">
        <f>+PMT(C18,C10,-C13,0,0)</f>
        <v>19793.881511166648</v>
      </c>
      <c r="D19" s="91" t="s">
        <v>155</v>
      </c>
    </row>
    <row r="20" spans="2:7" x14ac:dyDescent="0.3">
      <c r="B20" s="104" t="s">
        <v>157</v>
      </c>
      <c r="C20" s="88">
        <f>C13*C18</f>
        <v>12500</v>
      </c>
      <c r="D20" s="91" t="s">
        <v>158</v>
      </c>
    </row>
    <row r="21" spans="2:7" x14ac:dyDescent="0.3">
      <c r="B21" s="104" t="s">
        <v>160</v>
      </c>
      <c r="C21" s="88">
        <f>C19*12</f>
        <v>237526.57813399978</v>
      </c>
      <c r="D21" s="91"/>
    </row>
    <row r="22" spans="2:7" x14ac:dyDescent="0.3">
      <c r="B22" s="104"/>
      <c r="C22" s="88"/>
      <c r="D22" s="91"/>
    </row>
    <row r="23" spans="2:7" x14ac:dyDescent="0.3">
      <c r="B23" s="156" t="s">
        <v>172</v>
      </c>
    </row>
    <row r="24" spans="2:7" x14ac:dyDescent="0.3">
      <c r="B24" s="114" t="s">
        <v>150</v>
      </c>
      <c r="C24" s="115" t="s">
        <v>151</v>
      </c>
      <c r="D24" s="114" t="s">
        <v>152</v>
      </c>
      <c r="E24" s="114" t="s">
        <v>159</v>
      </c>
      <c r="F24" s="114" t="s">
        <v>153</v>
      </c>
      <c r="G24" s="111" t="s">
        <v>57</v>
      </c>
    </row>
    <row r="25" spans="2:7" x14ac:dyDescent="0.3">
      <c r="B25" s="129">
        <v>1</v>
      </c>
      <c r="C25" s="106">
        <f>E25-D25</f>
        <v>7293.8815111666481</v>
      </c>
      <c r="D25" s="106">
        <f>C20</f>
        <v>12500</v>
      </c>
      <c r="E25" s="106">
        <f>$C$19</f>
        <v>19793.881511166648</v>
      </c>
      <c r="F25" s="106">
        <f>C13-C25</f>
        <v>3742706.1184888333</v>
      </c>
      <c r="G25" s="108"/>
    </row>
    <row r="26" spans="2:7" x14ac:dyDescent="0.3">
      <c r="B26" s="129">
        <v>2</v>
      </c>
      <c r="C26" s="106">
        <f t="shared" ref="C26:C84" si="0">E26-D26</f>
        <v>7318.1944495372027</v>
      </c>
      <c r="D26" s="113">
        <f>F25*$C$18</f>
        <v>12475.687061629445</v>
      </c>
      <c r="E26" s="106">
        <f>C19</f>
        <v>19793.881511166648</v>
      </c>
      <c r="F26" s="106">
        <f>F25-C26</f>
        <v>3735387.9240392959</v>
      </c>
      <c r="G26" s="109"/>
    </row>
    <row r="27" spans="2:7" x14ac:dyDescent="0.3">
      <c r="B27" s="129">
        <v>3</v>
      </c>
      <c r="C27" s="106">
        <f t="shared" si="0"/>
        <v>7342.5884310356614</v>
      </c>
      <c r="D27" s="113">
        <f t="shared" ref="D27:D84" si="1">F26*$C$18</f>
        <v>12451.293080130987</v>
      </c>
      <c r="E27" s="106">
        <f t="shared" ref="E27:E90" si="2">$C$19</f>
        <v>19793.881511166648</v>
      </c>
      <c r="F27" s="106">
        <f t="shared" ref="F27:F84" si="3">F26-C27</f>
        <v>3728045.3356082602</v>
      </c>
      <c r="G27" s="109"/>
    </row>
    <row r="28" spans="2:7" x14ac:dyDescent="0.3">
      <c r="B28" s="129">
        <v>4</v>
      </c>
      <c r="C28" s="106">
        <f t="shared" si="0"/>
        <v>7367.0637258057795</v>
      </c>
      <c r="D28" s="113">
        <f t="shared" si="1"/>
        <v>12426.817785360869</v>
      </c>
      <c r="E28" s="112">
        <f t="shared" si="2"/>
        <v>19793.881511166648</v>
      </c>
      <c r="F28" s="106">
        <f t="shared" si="3"/>
        <v>3720678.2718824544</v>
      </c>
      <c r="G28" s="109"/>
    </row>
    <row r="29" spans="2:7" x14ac:dyDescent="0.3">
      <c r="B29" s="129">
        <v>5</v>
      </c>
      <c r="C29" s="106">
        <f t="shared" si="0"/>
        <v>7391.6206048917993</v>
      </c>
      <c r="D29" s="113">
        <f t="shared" si="1"/>
        <v>12402.260906274849</v>
      </c>
      <c r="E29" s="112">
        <f t="shared" si="2"/>
        <v>19793.881511166648</v>
      </c>
      <c r="F29" s="106">
        <f t="shared" si="3"/>
        <v>3713286.6512775626</v>
      </c>
      <c r="G29" s="109"/>
    </row>
    <row r="30" spans="2:7" x14ac:dyDescent="0.3">
      <c r="B30" s="129">
        <v>6</v>
      </c>
      <c r="C30" s="106">
        <f t="shared" si="0"/>
        <v>7416.2593402414386</v>
      </c>
      <c r="D30" s="113">
        <f t="shared" si="1"/>
        <v>12377.62217092521</v>
      </c>
      <c r="E30" s="112">
        <f t="shared" si="2"/>
        <v>19793.881511166648</v>
      </c>
      <c r="F30" s="106">
        <f t="shared" si="3"/>
        <v>3705870.3919373211</v>
      </c>
      <c r="G30" s="109"/>
    </row>
    <row r="31" spans="2:7" x14ac:dyDescent="0.3">
      <c r="B31" s="129">
        <v>7</v>
      </c>
      <c r="C31" s="106">
        <f t="shared" si="0"/>
        <v>7440.9802047089106</v>
      </c>
      <c r="D31" s="113">
        <f t="shared" si="1"/>
        <v>12352.901306457738</v>
      </c>
      <c r="E31" s="112">
        <f t="shared" si="2"/>
        <v>19793.881511166648</v>
      </c>
      <c r="F31" s="106">
        <f t="shared" si="3"/>
        <v>3698429.4117326122</v>
      </c>
      <c r="G31" s="109"/>
    </row>
    <row r="32" spans="2:7" x14ac:dyDescent="0.3">
      <c r="B32" s="129">
        <v>8</v>
      </c>
      <c r="C32" s="106">
        <f t="shared" si="0"/>
        <v>7465.7834720579394</v>
      </c>
      <c r="D32" s="113">
        <f t="shared" si="1"/>
        <v>12328.098039108709</v>
      </c>
      <c r="E32" s="112">
        <f t="shared" si="2"/>
        <v>19793.881511166648</v>
      </c>
      <c r="F32" s="106">
        <f t="shared" si="3"/>
        <v>3690963.6282605543</v>
      </c>
      <c r="G32" s="109"/>
    </row>
    <row r="33" spans="2:7" x14ac:dyDescent="0.3">
      <c r="B33" s="129">
        <v>9</v>
      </c>
      <c r="C33" s="106">
        <f t="shared" si="0"/>
        <v>7490.6694169647999</v>
      </c>
      <c r="D33" s="113">
        <f t="shared" si="1"/>
        <v>12303.212094201848</v>
      </c>
      <c r="E33" s="112">
        <f t="shared" si="2"/>
        <v>19793.881511166648</v>
      </c>
      <c r="F33" s="106">
        <f t="shared" si="3"/>
        <v>3683472.9588435893</v>
      </c>
      <c r="G33" s="109"/>
    </row>
    <row r="34" spans="2:7" x14ac:dyDescent="0.3">
      <c r="B34" s="129">
        <v>10</v>
      </c>
      <c r="C34" s="106">
        <f t="shared" si="0"/>
        <v>7515.6383150213496</v>
      </c>
      <c r="D34" s="113">
        <f t="shared" si="1"/>
        <v>12278.243196145298</v>
      </c>
      <c r="E34" s="112">
        <f t="shared" si="2"/>
        <v>19793.881511166648</v>
      </c>
      <c r="F34" s="106">
        <f t="shared" si="3"/>
        <v>3675957.3205285678</v>
      </c>
      <c r="G34" s="109"/>
    </row>
    <row r="35" spans="2:7" x14ac:dyDescent="0.3">
      <c r="B35" s="129">
        <v>11</v>
      </c>
      <c r="C35" s="106">
        <f t="shared" si="0"/>
        <v>7540.6904427380887</v>
      </c>
      <c r="D35" s="113">
        <f t="shared" si="1"/>
        <v>12253.191068428559</v>
      </c>
      <c r="E35" s="112">
        <f t="shared" si="2"/>
        <v>19793.881511166648</v>
      </c>
      <c r="F35" s="106">
        <f t="shared" si="3"/>
        <v>3668416.6300858296</v>
      </c>
      <c r="G35" s="109"/>
    </row>
    <row r="36" spans="2:7" x14ac:dyDescent="0.3">
      <c r="B36" s="129">
        <v>12</v>
      </c>
      <c r="C36" s="106">
        <f t="shared" si="0"/>
        <v>7565.8260775472154</v>
      </c>
      <c r="D36" s="113">
        <f t="shared" si="1"/>
        <v>12228.055433619433</v>
      </c>
      <c r="E36" s="112">
        <f t="shared" si="2"/>
        <v>19793.881511166648</v>
      </c>
      <c r="F36" s="106">
        <f t="shared" si="3"/>
        <v>3660850.8040082823</v>
      </c>
      <c r="G36" s="110">
        <v>2021</v>
      </c>
    </row>
    <row r="37" spans="2:7" x14ac:dyDescent="0.3">
      <c r="B37" s="129">
        <v>13</v>
      </c>
      <c r="C37" s="106">
        <f t="shared" si="0"/>
        <v>7591.045497805706</v>
      </c>
      <c r="D37" s="113">
        <f t="shared" si="1"/>
        <v>12202.836013360942</v>
      </c>
      <c r="E37" s="112">
        <f t="shared" si="2"/>
        <v>19793.881511166648</v>
      </c>
      <c r="F37" s="106">
        <f t="shared" si="3"/>
        <v>3653259.7585104764</v>
      </c>
      <c r="G37" s="109"/>
    </row>
    <row r="38" spans="2:7" x14ac:dyDescent="0.3">
      <c r="B38" s="129">
        <v>14</v>
      </c>
      <c r="C38" s="106">
        <f t="shared" si="0"/>
        <v>7616.3489827983922</v>
      </c>
      <c r="D38" s="113">
        <f t="shared" si="1"/>
        <v>12177.532528368256</v>
      </c>
      <c r="E38" s="112">
        <f t="shared" si="2"/>
        <v>19793.881511166648</v>
      </c>
      <c r="F38" s="106">
        <f t="shared" si="3"/>
        <v>3645643.409527678</v>
      </c>
      <c r="G38" s="109"/>
    </row>
    <row r="39" spans="2:7" x14ac:dyDescent="0.3">
      <c r="B39" s="129">
        <v>15</v>
      </c>
      <c r="C39" s="106">
        <f t="shared" si="0"/>
        <v>7641.7368127410537</v>
      </c>
      <c r="D39" s="113">
        <f t="shared" si="1"/>
        <v>12152.144698425594</v>
      </c>
      <c r="E39" s="112">
        <f t="shared" si="2"/>
        <v>19793.881511166648</v>
      </c>
      <c r="F39" s="106">
        <f t="shared" si="3"/>
        <v>3638001.672714937</v>
      </c>
      <c r="G39" s="109"/>
    </row>
    <row r="40" spans="2:7" x14ac:dyDescent="0.3">
      <c r="B40" s="129">
        <v>16</v>
      </c>
      <c r="C40" s="106">
        <f t="shared" si="0"/>
        <v>7667.2092687835247</v>
      </c>
      <c r="D40" s="113">
        <f t="shared" si="1"/>
        <v>12126.672242383123</v>
      </c>
      <c r="E40" s="112">
        <f t="shared" si="2"/>
        <v>19793.881511166648</v>
      </c>
      <c r="F40" s="106">
        <f t="shared" si="3"/>
        <v>3630334.4634461533</v>
      </c>
      <c r="G40" s="109"/>
    </row>
    <row r="41" spans="2:7" x14ac:dyDescent="0.3">
      <c r="B41" s="129">
        <v>17</v>
      </c>
      <c r="C41" s="106">
        <f t="shared" si="0"/>
        <v>7692.7666330128031</v>
      </c>
      <c r="D41" s="113">
        <f t="shared" si="1"/>
        <v>12101.114878153845</v>
      </c>
      <c r="E41" s="112">
        <f t="shared" si="2"/>
        <v>19793.881511166648</v>
      </c>
      <c r="F41" s="106">
        <f t="shared" si="3"/>
        <v>3622641.6968131405</v>
      </c>
      <c r="G41" s="109"/>
    </row>
    <row r="42" spans="2:7" x14ac:dyDescent="0.3">
      <c r="B42" s="129">
        <v>18</v>
      </c>
      <c r="C42" s="106">
        <f t="shared" si="0"/>
        <v>7718.4091884561785</v>
      </c>
      <c r="D42" s="113">
        <f t="shared" si="1"/>
        <v>12075.47232271047</v>
      </c>
      <c r="E42" s="112">
        <f t="shared" si="2"/>
        <v>19793.881511166648</v>
      </c>
      <c r="F42" s="106">
        <f t="shared" si="3"/>
        <v>3614923.2876246842</v>
      </c>
      <c r="G42" s="109"/>
    </row>
    <row r="43" spans="2:7" x14ac:dyDescent="0.3">
      <c r="B43" s="129">
        <v>19</v>
      </c>
      <c r="C43" s="106">
        <f t="shared" si="0"/>
        <v>7744.1372190843667</v>
      </c>
      <c r="D43" s="113">
        <f t="shared" si="1"/>
        <v>12049.744292082281</v>
      </c>
      <c r="E43" s="112">
        <f t="shared" si="2"/>
        <v>19793.881511166648</v>
      </c>
      <c r="F43" s="106">
        <f t="shared" si="3"/>
        <v>3607179.1504055997</v>
      </c>
      <c r="G43" s="109"/>
    </row>
    <row r="44" spans="2:7" x14ac:dyDescent="0.3">
      <c r="B44" s="129">
        <v>20</v>
      </c>
      <c r="C44" s="106">
        <f t="shared" si="0"/>
        <v>7769.9510098146475</v>
      </c>
      <c r="D44" s="113">
        <f t="shared" si="1"/>
        <v>12023.930501352001</v>
      </c>
      <c r="E44" s="112">
        <f t="shared" si="2"/>
        <v>19793.881511166648</v>
      </c>
      <c r="F44" s="106">
        <f t="shared" si="3"/>
        <v>3599409.1993957851</v>
      </c>
      <c r="G44" s="109"/>
    </row>
    <row r="45" spans="2:7" x14ac:dyDescent="0.3">
      <c r="B45" s="129">
        <v>21</v>
      </c>
      <c r="C45" s="106">
        <f t="shared" si="0"/>
        <v>7795.8508465140312</v>
      </c>
      <c r="D45" s="113">
        <f t="shared" si="1"/>
        <v>11998.030664652617</v>
      </c>
      <c r="E45" s="112">
        <f t="shared" si="2"/>
        <v>19793.881511166648</v>
      </c>
      <c r="F45" s="106">
        <f t="shared" si="3"/>
        <v>3591613.348549271</v>
      </c>
      <c r="G45" s="109"/>
    </row>
    <row r="46" spans="2:7" x14ac:dyDescent="0.3">
      <c r="B46" s="129">
        <v>22</v>
      </c>
      <c r="C46" s="106">
        <f t="shared" si="0"/>
        <v>7821.8370160024115</v>
      </c>
      <c r="D46" s="113">
        <f t="shared" si="1"/>
        <v>11972.044495164237</v>
      </c>
      <c r="E46" s="112">
        <f t="shared" si="2"/>
        <v>19793.881511166648</v>
      </c>
      <c r="F46" s="106">
        <f t="shared" si="3"/>
        <v>3583791.5115332687</v>
      </c>
      <c r="G46" s="109"/>
    </row>
    <row r="47" spans="2:7" x14ac:dyDescent="0.3">
      <c r="B47" s="129">
        <v>23</v>
      </c>
      <c r="C47" s="106">
        <f t="shared" si="0"/>
        <v>7847.9098060557517</v>
      </c>
      <c r="D47" s="113">
        <f t="shared" si="1"/>
        <v>11945.971705110896</v>
      </c>
      <c r="E47" s="112">
        <f t="shared" si="2"/>
        <v>19793.881511166648</v>
      </c>
      <c r="F47" s="106">
        <f t="shared" si="3"/>
        <v>3575943.6017272128</v>
      </c>
      <c r="G47" s="109"/>
    </row>
    <row r="48" spans="2:7" x14ac:dyDescent="0.3">
      <c r="B48" s="129">
        <v>24</v>
      </c>
      <c r="C48" s="106">
        <f t="shared" si="0"/>
        <v>7874.0695054092721</v>
      </c>
      <c r="D48" s="113">
        <f t="shared" si="1"/>
        <v>11919.812005757376</v>
      </c>
      <c r="E48" s="112">
        <f t="shared" si="2"/>
        <v>19793.881511166648</v>
      </c>
      <c r="F48" s="106">
        <f t="shared" si="3"/>
        <v>3568069.5322218034</v>
      </c>
      <c r="G48" s="110">
        <v>2022</v>
      </c>
    </row>
    <row r="49" spans="2:7" x14ac:dyDescent="0.3">
      <c r="B49" s="129">
        <v>25</v>
      </c>
      <c r="C49" s="106">
        <f t="shared" si="0"/>
        <v>7900.3164037606366</v>
      </c>
      <c r="D49" s="113">
        <f t="shared" si="1"/>
        <v>11893.565107406012</v>
      </c>
      <c r="E49" s="112">
        <f t="shared" si="2"/>
        <v>19793.881511166648</v>
      </c>
      <c r="F49" s="106">
        <f t="shared" si="3"/>
        <v>3560169.2158180429</v>
      </c>
      <c r="G49" s="109"/>
    </row>
    <row r="50" spans="2:7" x14ac:dyDescent="0.3">
      <c r="B50" s="129">
        <v>26</v>
      </c>
      <c r="C50" s="106">
        <f t="shared" si="0"/>
        <v>7926.6507917731706</v>
      </c>
      <c r="D50" s="113">
        <f t="shared" si="1"/>
        <v>11867.230719393478</v>
      </c>
      <c r="E50" s="112">
        <f t="shared" si="2"/>
        <v>19793.881511166648</v>
      </c>
      <c r="F50" s="106">
        <f t="shared" si="3"/>
        <v>3552242.5650262698</v>
      </c>
      <c r="G50" s="109"/>
    </row>
    <row r="51" spans="2:7" x14ac:dyDescent="0.3">
      <c r="B51" s="129">
        <v>27</v>
      </c>
      <c r="C51" s="106">
        <f t="shared" si="0"/>
        <v>7953.0729610790822</v>
      </c>
      <c r="D51" s="113">
        <f t="shared" si="1"/>
        <v>11840.808550087566</v>
      </c>
      <c r="E51" s="112">
        <f t="shared" si="2"/>
        <v>19793.881511166648</v>
      </c>
      <c r="F51" s="106">
        <f t="shared" si="3"/>
        <v>3544289.4920651908</v>
      </c>
      <c r="G51" s="109"/>
    </row>
    <row r="52" spans="2:7" x14ac:dyDescent="0.3">
      <c r="B52" s="129">
        <v>28</v>
      </c>
      <c r="C52" s="106">
        <f t="shared" si="0"/>
        <v>7979.5832042826787</v>
      </c>
      <c r="D52" s="113">
        <f t="shared" si="1"/>
        <v>11814.298306883969</v>
      </c>
      <c r="E52" s="112">
        <f t="shared" si="2"/>
        <v>19793.881511166648</v>
      </c>
      <c r="F52" s="106">
        <f t="shared" si="3"/>
        <v>3536309.9088609084</v>
      </c>
      <c r="G52" s="109"/>
    </row>
    <row r="53" spans="2:7" x14ac:dyDescent="0.3">
      <c r="B53" s="129">
        <v>29</v>
      </c>
      <c r="C53" s="106">
        <f t="shared" si="0"/>
        <v>8006.1818149636201</v>
      </c>
      <c r="D53" s="113">
        <f t="shared" si="1"/>
        <v>11787.699696203028</v>
      </c>
      <c r="E53" s="112">
        <f t="shared" si="2"/>
        <v>19793.881511166648</v>
      </c>
      <c r="F53" s="106">
        <f t="shared" si="3"/>
        <v>3528303.7270459449</v>
      </c>
      <c r="G53" s="109"/>
    </row>
    <row r="54" spans="2:7" x14ac:dyDescent="0.3">
      <c r="B54" s="129">
        <v>30</v>
      </c>
      <c r="C54" s="106">
        <f t="shared" si="0"/>
        <v>8032.8690876801647</v>
      </c>
      <c r="D54" s="113">
        <f t="shared" si="1"/>
        <v>11761.012423486483</v>
      </c>
      <c r="E54" s="112">
        <f t="shared" si="2"/>
        <v>19793.881511166648</v>
      </c>
      <c r="F54" s="106">
        <f t="shared" si="3"/>
        <v>3520270.8579582646</v>
      </c>
      <c r="G54" s="109"/>
    </row>
    <row r="55" spans="2:7" x14ac:dyDescent="0.3">
      <c r="B55" s="129">
        <v>31</v>
      </c>
      <c r="C55" s="106">
        <f t="shared" si="0"/>
        <v>8059.6453179724322</v>
      </c>
      <c r="D55" s="113">
        <f t="shared" si="1"/>
        <v>11734.236193194216</v>
      </c>
      <c r="E55" s="112">
        <f t="shared" si="2"/>
        <v>19793.881511166648</v>
      </c>
      <c r="F55" s="106">
        <f t="shared" si="3"/>
        <v>3512211.212640292</v>
      </c>
      <c r="G55" s="109"/>
    </row>
    <row r="56" spans="2:7" x14ac:dyDescent="0.3">
      <c r="B56" s="129">
        <v>32</v>
      </c>
      <c r="C56" s="106">
        <f t="shared" si="0"/>
        <v>8086.510802365674</v>
      </c>
      <c r="D56" s="113">
        <f t="shared" si="1"/>
        <v>11707.370708800974</v>
      </c>
      <c r="E56" s="112">
        <f t="shared" si="2"/>
        <v>19793.881511166648</v>
      </c>
      <c r="F56" s="106">
        <f t="shared" si="3"/>
        <v>3504124.7018379262</v>
      </c>
      <c r="G56" s="109"/>
    </row>
    <row r="57" spans="2:7" x14ac:dyDescent="0.3">
      <c r="B57" s="129">
        <v>33</v>
      </c>
      <c r="C57" s="106">
        <f t="shared" si="0"/>
        <v>8113.4658383735605</v>
      </c>
      <c r="D57" s="113">
        <f t="shared" si="1"/>
        <v>11680.415672793088</v>
      </c>
      <c r="E57" s="112">
        <f t="shared" si="2"/>
        <v>19793.881511166648</v>
      </c>
      <c r="F57" s="106">
        <f t="shared" si="3"/>
        <v>3496011.2359995525</v>
      </c>
      <c r="G57" s="109"/>
    </row>
    <row r="58" spans="2:7" x14ac:dyDescent="0.3">
      <c r="B58" s="129">
        <v>34</v>
      </c>
      <c r="C58" s="106">
        <f t="shared" si="0"/>
        <v>8140.5107245014715</v>
      </c>
      <c r="D58" s="113">
        <f t="shared" si="1"/>
        <v>11653.370786665177</v>
      </c>
      <c r="E58" s="112">
        <f t="shared" si="2"/>
        <v>19793.881511166648</v>
      </c>
      <c r="F58" s="106">
        <f t="shared" si="3"/>
        <v>3487870.7252750508</v>
      </c>
      <c r="G58" s="109"/>
    </row>
    <row r="59" spans="2:7" x14ac:dyDescent="0.3">
      <c r="B59" s="129">
        <v>35</v>
      </c>
      <c r="C59" s="106">
        <f t="shared" si="0"/>
        <v>8167.6457602498103</v>
      </c>
      <c r="D59" s="113">
        <f t="shared" si="1"/>
        <v>11626.235750916838</v>
      </c>
      <c r="E59" s="112">
        <f t="shared" si="2"/>
        <v>19793.881511166648</v>
      </c>
      <c r="F59" s="106">
        <f t="shared" si="3"/>
        <v>3479703.079514801</v>
      </c>
      <c r="G59" s="109"/>
    </row>
    <row r="60" spans="2:7" x14ac:dyDescent="0.3">
      <c r="B60" s="129">
        <v>36</v>
      </c>
      <c r="C60" s="106">
        <f t="shared" si="0"/>
        <v>8194.8712461173109</v>
      </c>
      <c r="D60" s="113">
        <f t="shared" si="1"/>
        <v>11599.010265049337</v>
      </c>
      <c r="E60" s="112">
        <f t="shared" si="2"/>
        <v>19793.881511166648</v>
      </c>
      <c r="F60" s="106">
        <f t="shared" si="3"/>
        <v>3471508.2082686839</v>
      </c>
      <c r="G60" s="110">
        <v>2023</v>
      </c>
    </row>
    <row r="61" spans="2:7" x14ac:dyDescent="0.3">
      <c r="B61" s="129">
        <v>37</v>
      </c>
      <c r="C61" s="106">
        <f t="shared" si="0"/>
        <v>8222.187483604368</v>
      </c>
      <c r="D61" s="113">
        <f t="shared" si="1"/>
        <v>11571.69402756228</v>
      </c>
      <c r="E61" s="112">
        <f t="shared" si="2"/>
        <v>19793.881511166648</v>
      </c>
      <c r="F61" s="106">
        <f t="shared" si="3"/>
        <v>3463286.0207850793</v>
      </c>
      <c r="G61" s="109"/>
    </row>
    <row r="62" spans="2:7" x14ac:dyDescent="0.3">
      <c r="B62" s="129">
        <v>38</v>
      </c>
      <c r="C62" s="106">
        <f t="shared" si="0"/>
        <v>8249.5947752163829</v>
      </c>
      <c r="D62" s="113">
        <f t="shared" si="1"/>
        <v>11544.286735950265</v>
      </c>
      <c r="E62" s="112">
        <f t="shared" si="2"/>
        <v>19793.881511166648</v>
      </c>
      <c r="F62" s="106">
        <f t="shared" si="3"/>
        <v>3455036.4260098631</v>
      </c>
      <c r="G62" s="109"/>
    </row>
    <row r="63" spans="2:7" x14ac:dyDescent="0.3">
      <c r="B63" s="129">
        <v>39</v>
      </c>
      <c r="C63" s="106">
        <f t="shared" si="0"/>
        <v>8277.0934244671043</v>
      </c>
      <c r="D63" s="113">
        <f t="shared" si="1"/>
        <v>11516.788086699544</v>
      </c>
      <c r="E63" s="112">
        <f t="shared" si="2"/>
        <v>19793.881511166648</v>
      </c>
      <c r="F63" s="106">
        <f t="shared" si="3"/>
        <v>3446759.3325853962</v>
      </c>
      <c r="G63" s="109"/>
    </row>
    <row r="64" spans="2:7" x14ac:dyDescent="0.3">
      <c r="B64" s="129">
        <v>40</v>
      </c>
      <c r="C64" s="106">
        <f t="shared" si="0"/>
        <v>8304.6837358819939</v>
      </c>
      <c r="D64" s="113">
        <f t="shared" si="1"/>
        <v>11489.197775284654</v>
      </c>
      <c r="E64" s="112">
        <f t="shared" si="2"/>
        <v>19793.881511166648</v>
      </c>
      <c r="F64" s="106">
        <f t="shared" si="3"/>
        <v>3438454.6488495143</v>
      </c>
      <c r="G64" s="109"/>
    </row>
    <row r="65" spans="2:7" x14ac:dyDescent="0.3">
      <c r="B65" s="129">
        <v>41</v>
      </c>
      <c r="C65" s="106">
        <f t="shared" si="0"/>
        <v>8332.3660150016003</v>
      </c>
      <c r="D65" s="113">
        <f t="shared" si="1"/>
        <v>11461.515496165048</v>
      </c>
      <c r="E65" s="112">
        <f t="shared" si="2"/>
        <v>19793.881511166648</v>
      </c>
      <c r="F65" s="106">
        <f t="shared" si="3"/>
        <v>3430122.2828345126</v>
      </c>
      <c r="G65" s="109"/>
    </row>
    <row r="66" spans="2:7" x14ac:dyDescent="0.3">
      <c r="B66" s="129">
        <v>42</v>
      </c>
      <c r="C66" s="106">
        <f t="shared" si="0"/>
        <v>8360.1405683849389</v>
      </c>
      <c r="D66" s="113">
        <f t="shared" si="1"/>
        <v>11433.740942781709</v>
      </c>
      <c r="E66" s="112">
        <f t="shared" si="2"/>
        <v>19793.881511166648</v>
      </c>
      <c r="F66" s="106">
        <f t="shared" si="3"/>
        <v>3421762.1422661277</v>
      </c>
      <c r="G66" s="109"/>
    </row>
    <row r="67" spans="2:7" x14ac:dyDescent="0.3">
      <c r="B67" s="129">
        <v>43</v>
      </c>
      <c r="C67" s="106">
        <f t="shared" si="0"/>
        <v>8388.0077036128878</v>
      </c>
      <c r="D67" s="113">
        <f t="shared" si="1"/>
        <v>11405.87380755376</v>
      </c>
      <c r="E67" s="112">
        <f t="shared" si="2"/>
        <v>19793.881511166648</v>
      </c>
      <c r="F67" s="106">
        <f t="shared" si="3"/>
        <v>3413374.1345625147</v>
      </c>
      <c r="G67" s="109"/>
    </row>
    <row r="68" spans="2:7" x14ac:dyDescent="0.3">
      <c r="B68" s="129">
        <v>44</v>
      </c>
      <c r="C68" s="106">
        <f t="shared" si="0"/>
        <v>8415.9677292915985</v>
      </c>
      <c r="D68" s="113">
        <f t="shared" si="1"/>
        <v>11377.91378187505</v>
      </c>
      <c r="E68" s="112">
        <f t="shared" si="2"/>
        <v>19793.881511166648</v>
      </c>
      <c r="F68" s="106">
        <f t="shared" si="3"/>
        <v>3404958.1668332233</v>
      </c>
      <c r="G68" s="109"/>
    </row>
    <row r="69" spans="2:7" x14ac:dyDescent="0.3">
      <c r="B69" s="129">
        <v>45</v>
      </c>
      <c r="C69" s="106">
        <f t="shared" si="0"/>
        <v>8444.020955055903</v>
      </c>
      <c r="D69" s="113">
        <f t="shared" si="1"/>
        <v>11349.860556110745</v>
      </c>
      <c r="E69" s="112">
        <f t="shared" si="2"/>
        <v>19793.881511166648</v>
      </c>
      <c r="F69" s="106">
        <f t="shared" si="3"/>
        <v>3396514.1458781674</v>
      </c>
      <c r="G69" s="109"/>
    </row>
    <row r="70" spans="2:7" x14ac:dyDescent="0.3">
      <c r="B70" s="129">
        <v>46</v>
      </c>
      <c r="C70" s="106">
        <f t="shared" si="0"/>
        <v>8472.1676915727567</v>
      </c>
      <c r="D70" s="113">
        <f t="shared" si="1"/>
        <v>11321.713819593891</v>
      </c>
      <c r="E70" s="112">
        <f t="shared" si="2"/>
        <v>19793.881511166648</v>
      </c>
      <c r="F70" s="106">
        <f t="shared" si="3"/>
        <v>3388041.9781865948</v>
      </c>
      <c r="G70" s="109"/>
    </row>
    <row r="71" spans="2:7" x14ac:dyDescent="0.3">
      <c r="B71" s="129">
        <v>47</v>
      </c>
      <c r="C71" s="106">
        <f t="shared" si="0"/>
        <v>8500.408250544664</v>
      </c>
      <c r="D71" s="113">
        <f t="shared" si="1"/>
        <v>11293.473260621984</v>
      </c>
      <c r="E71" s="112">
        <f t="shared" si="2"/>
        <v>19793.881511166648</v>
      </c>
      <c r="F71" s="106">
        <f t="shared" si="3"/>
        <v>3379541.5699360501</v>
      </c>
      <c r="G71" s="109"/>
    </row>
    <row r="72" spans="2:7" x14ac:dyDescent="0.3">
      <c r="B72" s="129">
        <v>48</v>
      </c>
      <c r="C72" s="106">
        <f t="shared" si="0"/>
        <v>8528.7429447131472</v>
      </c>
      <c r="D72" s="113">
        <f t="shared" si="1"/>
        <v>11265.138566453501</v>
      </c>
      <c r="E72" s="112">
        <f t="shared" si="2"/>
        <v>19793.881511166648</v>
      </c>
      <c r="F72" s="106">
        <f t="shared" si="3"/>
        <v>3371012.8269913369</v>
      </c>
      <c r="G72" s="110">
        <v>2024</v>
      </c>
    </row>
    <row r="73" spans="2:7" x14ac:dyDescent="0.3">
      <c r="B73" s="129">
        <v>49</v>
      </c>
      <c r="C73" s="106">
        <f t="shared" si="0"/>
        <v>8557.1720878621909</v>
      </c>
      <c r="D73" s="113">
        <f t="shared" si="1"/>
        <v>11236.709423304457</v>
      </c>
      <c r="E73" s="112">
        <f t="shared" si="2"/>
        <v>19793.881511166648</v>
      </c>
      <c r="F73" s="106">
        <f t="shared" si="3"/>
        <v>3362455.6549034747</v>
      </c>
      <c r="G73" s="109"/>
    </row>
    <row r="74" spans="2:7" x14ac:dyDescent="0.3">
      <c r="B74" s="129">
        <v>50</v>
      </c>
      <c r="C74" s="106">
        <f t="shared" si="0"/>
        <v>8585.6959948217318</v>
      </c>
      <c r="D74" s="113">
        <f t="shared" si="1"/>
        <v>11208.185516344916</v>
      </c>
      <c r="E74" s="112">
        <f t="shared" si="2"/>
        <v>19793.881511166648</v>
      </c>
      <c r="F74" s="106">
        <f t="shared" si="3"/>
        <v>3353869.9589086529</v>
      </c>
      <c r="G74" s="109"/>
    </row>
    <row r="75" spans="2:7" x14ac:dyDescent="0.3">
      <c r="B75" s="129">
        <v>51</v>
      </c>
      <c r="C75" s="106">
        <f t="shared" si="0"/>
        <v>8614.3149814711378</v>
      </c>
      <c r="D75" s="113">
        <f t="shared" si="1"/>
        <v>11179.56652969551</v>
      </c>
      <c r="E75" s="112">
        <f t="shared" si="2"/>
        <v>19793.881511166648</v>
      </c>
      <c r="F75" s="106">
        <f t="shared" si="3"/>
        <v>3345255.6439271816</v>
      </c>
      <c r="G75" s="109"/>
    </row>
    <row r="76" spans="2:7" x14ac:dyDescent="0.3">
      <c r="B76" s="129">
        <v>52</v>
      </c>
      <c r="C76" s="106">
        <f t="shared" si="0"/>
        <v>8643.0293647427079</v>
      </c>
      <c r="D76" s="113">
        <f t="shared" si="1"/>
        <v>11150.85214642394</v>
      </c>
      <c r="E76" s="112">
        <f t="shared" si="2"/>
        <v>19793.881511166648</v>
      </c>
      <c r="F76" s="106">
        <f t="shared" si="3"/>
        <v>3336612.6145624388</v>
      </c>
      <c r="G76" s="109"/>
    </row>
    <row r="77" spans="2:7" x14ac:dyDescent="0.3">
      <c r="B77" s="129">
        <v>53</v>
      </c>
      <c r="C77" s="106">
        <f t="shared" si="0"/>
        <v>8671.8394626251848</v>
      </c>
      <c r="D77" s="113">
        <f t="shared" si="1"/>
        <v>11122.042048541463</v>
      </c>
      <c r="E77" s="112">
        <f t="shared" si="2"/>
        <v>19793.881511166648</v>
      </c>
      <c r="F77" s="106">
        <f t="shared" si="3"/>
        <v>3327940.7750998135</v>
      </c>
      <c r="G77" s="109"/>
    </row>
    <row r="78" spans="2:7" x14ac:dyDescent="0.3">
      <c r="B78" s="129">
        <v>54</v>
      </c>
      <c r="C78" s="106">
        <f t="shared" si="0"/>
        <v>8700.7455941672688</v>
      </c>
      <c r="D78" s="113">
        <f t="shared" si="1"/>
        <v>11093.135916999379</v>
      </c>
      <c r="E78" s="112">
        <f t="shared" si="2"/>
        <v>19793.881511166648</v>
      </c>
      <c r="F78" s="106">
        <f t="shared" si="3"/>
        <v>3319240.0295056463</v>
      </c>
      <c r="G78" s="109"/>
    </row>
    <row r="79" spans="2:7" x14ac:dyDescent="0.3">
      <c r="B79" s="129">
        <v>55</v>
      </c>
      <c r="C79" s="106">
        <f t="shared" si="0"/>
        <v>8729.7480794811599</v>
      </c>
      <c r="D79" s="113">
        <f t="shared" si="1"/>
        <v>11064.133431685488</v>
      </c>
      <c r="E79" s="112">
        <f t="shared" si="2"/>
        <v>19793.881511166648</v>
      </c>
      <c r="F79" s="106">
        <f t="shared" si="3"/>
        <v>3310510.2814261653</v>
      </c>
      <c r="G79" s="109"/>
    </row>
    <row r="80" spans="2:7" x14ac:dyDescent="0.3">
      <c r="B80" s="129">
        <v>56</v>
      </c>
      <c r="C80" s="106">
        <f t="shared" si="0"/>
        <v>8758.8472397460973</v>
      </c>
      <c r="D80" s="113">
        <f t="shared" si="1"/>
        <v>11035.034271420551</v>
      </c>
      <c r="E80" s="112">
        <f t="shared" si="2"/>
        <v>19793.881511166648</v>
      </c>
      <c r="F80" s="106">
        <f t="shared" si="3"/>
        <v>3301751.434186419</v>
      </c>
      <c r="G80" s="109"/>
    </row>
    <row r="81" spans="2:7" x14ac:dyDescent="0.3">
      <c r="B81" s="129">
        <v>57</v>
      </c>
      <c r="C81" s="106">
        <f t="shared" si="0"/>
        <v>8788.0433972119172</v>
      </c>
      <c r="D81" s="113">
        <f t="shared" si="1"/>
        <v>11005.838113954731</v>
      </c>
      <c r="E81" s="112">
        <f t="shared" si="2"/>
        <v>19793.881511166648</v>
      </c>
      <c r="F81" s="106">
        <f t="shared" si="3"/>
        <v>3292963.3907892071</v>
      </c>
      <c r="G81" s="109"/>
    </row>
    <row r="82" spans="2:7" x14ac:dyDescent="0.3">
      <c r="B82" s="129">
        <v>58</v>
      </c>
      <c r="C82" s="106">
        <f t="shared" si="0"/>
        <v>8817.3368752026236</v>
      </c>
      <c r="D82" s="113">
        <f t="shared" si="1"/>
        <v>10976.544635964025</v>
      </c>
      <c r="E82" s="112">
        <f t="shared" si="2"/>
        <v>19793.881511166648</v>
      </c>
      <c r="F82" s="106">
        <f t="shared" si="3"/>
        <v>3284146.0539140045</v>
      </c>
      <c r="G82" s="109"/>
    </row>
    <row r="83" spans="2:7" x14ac:dyDescent="0.3">
      <c r="B83" s="129">
        <v>59</v>
      </c>
      <c r="C83" s="106">
        <f t="shared" si="0"/>
        <v>8846.7279981199663</v>
      </c>
      <c r="D83" s="113">
        <f t="shared" si="1"/>
        <v>10947.153513046682</v>
      </c>
      <c r="E83" s="112">
        <f t="shared" si="2"/>
        <v>19793.881511166648</v>
      </c>
      <c r="F83" s="106">
        <f t="shared" si="3"/>
        <v>3275299.3259158847</v>
      </c>
      <c r="G83" s="109"/>
    </row>
    <row r="84" spans="2:7" x14ac:dyDescent="0.3">
      <c r="B84" s="129">
        <v>60</v>
      </c>
      <c r="C84" s="106">
        <f t="shared" si="0"/>
        <v>8876.2170914470316</v>
      </c>
      <c r="D84" s="113">
        <f t="shared" si="1"/>
        <v>10917.664419719616</v>
      </c>
      <c r="E84" s="112">
        <f t="shared" si="2"/>
        <v>19793.881511166648</v>
      </c>
      <c r="F84" s="106">
        <f t="shared" si="3"/>
        <v>3266423.1088244375</v>
      </c>
      <c r="G84" s="110">
        <v>2024</v>
      </c>
    </row>
    <row r="85" spans="2:7" x14ac:dyDescent="0.3">
      <c r="B85" s="129">
        <v>61</v>
      </c>
      <c r="C85" s="106">
        <f t="shared" ref="C85:C148" si="4">E85-D85</f>
        <v>8905.8044817518567</v>
      </c>
      <c r="D85" s="113">
        <f t="shared" ref="D85:D148" si="5">F84*$C$18</f>
        <v>10888.077029414791</v>
      </c>
      <c r="E85" s="112">
        <f t="shared" si="2"/>
        <v>19793.881511166648</v>
      </c>
      <c r="F85" s="106">
        <f t="shared" ref="F85:F148" si="6">F84-C85</f>
        <v>3257517.3043426857</v>
      </c>
      <c r="G85" s="105"/>
    </row>
    <row r="86" spans="2:7" x14ac:dyDescent="0.3">
      <c r="B86" s="129">
        <v>62</v>
      </c>
      <c r="C86" s="106">
        <f t="shared" si="4"/>
        <v>8935.490496691029</v>
      </c>
      <c r="D86" s="113">
        <f t="shared" si="5"/>
        <v>10858.391014475619</v>
      </c>
      <c r="E86" s="112">
        <f t="shared" si="2"/>
        <v>19793.881511166648</v>
      </c>
      <c r="F86" s="106">
        <f t="shared" si="6"/>
        <v>3248581.8138459949</v>
      </c>
      <c r="G86" s="105"/>
    </row>
    <row r="87" spans="2:7" x14ac:dyDescent="0.3">
      <c r="B87" s="129">
        <v>63</v>
      </c>
      <c r="C87" s="106">
        <f t="shared" si="4"/>
        <v>8965.275465013332</v>
      </c>
      <c r="D87" s="113">
        <f t="shared" si="5"/>
        <v>10828.606046153316</v>
      </c>
      <c r="E87" s="112">
        <f t="shared" si="2"/>
        <v>19793.881511166648</v>
      </c>
      <c r="F87" s="106">
        <f t="shared" si="6"/>
        <v>3239616.5383809814</v>
      </c>
      <c r="G87" s="105"/>
    </row>
    <row r="88" spans="2:7" x14ac:dyDescent="0.3">
      <c r="B88" s="129">
        <v>64</v>
      </c>
      <c r="C88" s="106">
        <f t="shared" si="4"/>
        <v>8995.1597165633757</v>
      </c>
      <c r="D88" s="113">
        <f t="shared" si="5"/>
        <v>10798.721794603272</v>
      </c>
      <c r="E88" s="112">
        <f t="shared" si="2"/>
        <v>19793.881511166648</v>
      </c>
      <c r="F88" s="106">
        <f t="shared" si="6"/>
        <v>3230621.3786644181</v>
      </c>
      <c r="G88" s="105"/>
    </row>
    <row r="89" spans="2:7" x14ac:dyDescent="0.3">
      <c r="B89" s="129">
        <v>65</v>
      </c>
      <c r="C89" s="106">
        <f t="shared" si="4"/>
        <v>9025.1435822852545</v>
      </c>
      <c r="D89" s="113">
        <f t="shared" si="5"/>
        <v>10768.737928881394</v>
      </c>
      <c r="E89" s="112">
        <f t="shared" si="2"/>
        <v>19793.881511166648</v>
      </c>
      <c r="F89" s="106">
        <f t="shared" si="6"/>
        <v>3221596.2350821327</v>
      </c>
      <c r="G89" s="105"/>
    </row>
    <row r="90" spans="2:7" x14ac:dyDescent="0.3">
      <c r="B90" s="129">
        <v>66</v>
      </c>
      <c r="C90" s="106">
        <f t="shared" si="4"/>
        <v>9055.2273942262054</v>
      </c>
      <c r="D90" s="113">
        <f t="shared" si="5"/>
        <v>10738.654116940443</v>
      </c>
      <c r="E90" s="112">
        <f t="shared" si="2"/>
        <v>19793.881511166648</v>
      </c>
      <c r="F90" s="106">
        <f t="shared" si="6"/>
        <v>3212541.0076879067</v>
      </c>
      <c r="G90" s="105"/>
    </row>
    <row r="91" spans="2:7" x14ac:dyDescent="0.3">
      <c r="B91" s="129">
        <v>67</v>
      </c>
      <c r="C91" s="106">
        <f t="shared" si="4"/>
        <v>9085.4114855402913</v>
      </c>
      <c r="D91" s="113">
        <f t="shared" si="5"/>
        <v>10708.470025626357</v>
      </c>
      <c r="E91" s="112">
        <f t="shared" ref="E91:E154" si="7">$C$19</f>
        <v>19793.881511166648</v>
      </c>
      <c r="F91" s="106">
        <f t="shared" si="6"/>
        <v>3203455.5962023665</v>
      </c>
      <c r="G91" s="105"/>
    </row>
    <row r="92" spans="2:7" x14ac:dyDescent="0.3">
      <c r="B92" s="129">
        <v>68</v>
      </c>
      <c r="C92" s="106">
        <f t="shared" si="4"/>
        <v>9115.6961904920918</v>
      </c>
      <c r="D92" s="113">
        <f t="shared" si="5"/>
        <v>10678.185320674556</v>
      </c>
      <c r="E92" s="112">
        <f t="shared" si="7"/>
        <v>19793.881511166648</v>
      </c>
      <c r="F92" s="106">
        <f t="shared" si="6"/>
        <v>3194339.9000118743</v>
      </c>
      <c r="G92" s="105"/>
    </row>
    <row r="93" spans="2:7" x14ac:dyDescent="0.3">
      <c r="B93" s="129">
        <v>69</v>
      </c>
      <c r="C93" s="106">
        <f t="shared" si="4"/>
        <v>9146.0818444603992</v>
      </c>
      <c r="D93" s="113">
        <f t="shared" si="5"/>
        <v>10647.799666706249</v>
      </c>
      <c r="E93" s="112">
        <f t="shared" si="7"/>
        <v>19793.881511166648</v>
      </c>
      <c r="F93" s="106">
        <f t="shared" si="6"/>
        <v>3185193.8181674141</v>
      </c>
      <c r="G93" s="105"/>
    </row>
    <row r="94" spans="2:7" x14ac:dyDescent="0.3">
      <c r="B94" s="129">
        <v>70</v>
      </c>
      <c r="C94" s="106">
        <f t="shared" si="4"/>
        <v>9176.5687839419334</v>
      </c>
      <c r="D94" s="113">
        <f t="shared" si="5"/>
        <v>10617.312727224715</v>
      </c>
      <c r="E94" s="112">
        <f t="shared" si="7"/>
        <v>19793.881511166648</v>
      </c>
      <c r="F94" s="106">
        <f t="shared" si="6"/>
        <v>3176017.2493834719</v>
      </c>
      <c r="G94" s="105"/>
    </row>
    <row r="95" spans="2:7" x14ac:dyDescent="0.3">
      <c r="B95" s="129">
        <v>71</v>
      </c>
      <c r="C95" s="106">
        <f t="shared" si="4"/>
        <v>9207.1573465550737</v>
      </c>
      <c r="D95" s="113">
        <f t="shared" si="5"/>
        <v>10586.724164611574</v>
      </c>
      <c r="E95" s="112">
        <f t="shared" si="7"/>
        <v>19793.881511166648</v>
      </c>
      <c r="F95" s="106">
        <f t="shared" si="6"/>
        <v>3166810.0920369169</v>
      </c>
      <c r="G95" s="105"/>
    </row>
    <row r="96" spans="2:7" x14ac:dyDescent="0.3">
      <c r="B96" s="129">
        <v>72</v>
      </c>
      <c r="C96" s="106">
        <f t="shared" si="4"/>
        <v>9237.847871043592</v>
      </c>
      <c r="D96" s="113">
        <f t="shared" si="5"/>
        <v>10556.033640123056</v>
      </c>
      <c r="E96" s="112">
        <f t="shared" si="7"/>
        <v>19793.881511166648</v>
      </c>
      <c r="F96" s="106">
        <f t="shared" si="6"/>
        <v>3157572.2441658732</v>
      </c>
      <c r="G96" s="110">
        <v>2025</v>
      </c>
    </row>
    <row r="97" spans="2:7" x14ac:dyDescent="0.3">
      <c r="B97" s="129">
        <v>73</v>
      </c>
      <c r="C97" s="106">
        <f t="shared" si="4"/>
        <v>9268.6406972804034</v>
      </c>
      <c r="D97" s="113">
        <f t="shared" si="5"/>
        <v>10525.240813886245</v>
      </c>
      <c r="E97" s="112">
        <f t="shared" si="7"/>
        <v>19793.881511166648</v>
      </c>
      <c r="F97" s="106">
        <f t="shared" si="6"/>
        <v>3148303.6034685927</v>
      </c>
      <c r="G97" s="105"/>
    </row>
    <row r="98" spans="2:7" x14ac:dyDescent="0.3">
      <c r="B98" s="129">
        <v>74</v>
      </c>
      <c r="C98" s="106">
        <f t="shared" si="4"/>
        <v>9299.5361662713385</v>
      </c>
      <c r="D98" s="113">
        <f t="shared" si="5"/>
        <v>10494.34534489531</v>
      </c>
      <c r="E98" s="112">
        <f t="shared" si="7"/>
        <v>19793.881511166648</v>
      </c>
      <c r="F98" s="106">
        <f t="shared" si="6"/>
        <v>3139004.0673023215</v>
      </c>
      <c r="G98" s="105"/>
    </row>
    <row r="99" spans="2:7" x14ac:dyDescent="0.3">
      <c r="B99" s="129">
        <v>75</v>
      </c>
      <c r="C99" s="106">
        <f t="shared" si="4"/>
        <v>9330.5346201589091</v>
      </c>
      <c r="D99" s="113">
        <f t="shared" si="5"/>
        <v>10463.346891007739</v>
      </c>
      <c r="E99" s="112">
        <f t="shared" si="7"/>
        <v>19793.881511166648</v>
      </c>
      <c r="F99" s="106">
        <f t="shared" si="6"/>
        <v>3129673.5326821627</v>
      </c>
      <c r="G99" s="105"/>
    </row>
    <row r="100" spans="2:7" x14ac:dyDescent="0.3">
      <c r="B100" s="129">
        <v>76</v>
      </c>
      <c r="C100" s="106">
        <f t="shared" si="4"/>
        <v>9361.6364022261059</v>
      </c>
      <c r="D100" s="113">
        <f t="shared" si="5"/>
        <v>10432.245108940542</v>
      </c>
      <c r="E100" s="112">
        <f t="shared" si="7"/>
        <v>19793.881511166648</v>
      </c>
      <c r="F100" s="106">
        <f t="shared" si="6"/>
        <v>3120311.8962799367</v>
      </c>
      <c r="G100" s="105"/>
    </row>
    <row r="101" spans="2:7" x14ac:dyDescent="0.3">
      <c r="B101" s="129">
        <v>77</v>
      </c>
      <c r="C101" s="106">
        <f t="shared" si="4"/>
        <v>9392.8418569001915</v>
      </c>
      <c r="D101" s="113">
        <f t="shared" si="5"/>
        <v>10401.039654266457</v>
      </c>
      <c r="E101" s="112">
        <f t="shared" si="7"/>
        <v>19793.881511166648</v>
      </c>
      <c r="F101" s="106">
        <f t="shared" si="6"/>
        <v>3110919.0544230365</v>
      </c>
      <c r="G101" s="105"/>
    </row>
    <row r="102" spans="2:7" x14ac:dyDescent="0.3">
      <c r="B102" s="129">
        <v>78</v>
      </c>
      <c r="C102" s="106">
        <f t="shared" si="4"/>
        <v>9424.1513297565252</v>
      </c>
      <c r="D102" s="113">
        <f t="shared" si="5"/>
        <v>10369.730181410123</v>
      </c>
      <c r="E102" s="112">
        <f t="shared" si="7"/>
        <v>19793.881511166648</v>
      </c>
      <c r="F102" s="106">
        <f t="shared" si="6"/>
        <v>3101494.9030932798</v>
      </c>
      <c r="G102" s="105"/>
    </row>
    <row r="103" spans="2:7" x14ac:dyDescent="0.3">
      <c r="B103" s="129">
        <v>79</v>
      </c>
      <c r="C103" s="106">
        <f t="shared" si="4"/>
        <v>9455.5651675223817</v>
      </c>
      <c r="D103" s="113">
        <f t="shared" si="5"/>
        <v>10338.316343644266</v>
      </c>
      <c r="E103" s="112">
        <f t="shared" si="7"/>
        <v>19793.881511166648</v>
      </c>
      <c r="F103" s="106">
        <f t="shared" si="6"/>
        <v>3092039.3379257573</v>
      </c>
      <c r="G103" s="105"/>
    </row>
    <row r="104" spans="2:7" x14ac:dyDescent="0.3">
      <c r="B104" s="129">
        <v>80</v>
      </c>
      <c r="C104" s="106">
        <f t="shared" si="4"/>
        <v>9487.0837180807903</v>
      </c>
      <c r="D104" s="113">
        <f t="shared" si="5"/>
        <v>10306.797793085858</v>
      </c>
      <c r="E104" s="112">
        <f t="shared" si="7"/>
        <v>19793.881511166648</v>
      </c>
      <c r="F104" s="106">
        <f t="shared" si="6"/>
        <v>3082552.2542076763</v>
      </c>
      <c r="G104" s="105"/>
    </row>
    <row r="105" spans="2:7" x14ac:dyDescent="0.3">
      <c r="B105" s="129">
        <v>81</v>
      </c>
      <c r="C105" s="106">
        <f t="shared" si="4"/>
        <v>9518.7073304743935</v>
      </c>
      <c r="D105" s="113">
        <f t="shared" si="5"/>
        <v>10275.174180692255</v>
      </c>
      <c r="E105" s="112">
        <f t="shared" si="7"/>
        <v>19793.881511166648</v>
      </c>
      <c r="F105" s="106">
        <f t="shared" si="6"/>
        <v>3073033.5468772021</v>
      </c>
      <c r="G105" s="105"/>
    </row>
    <row r="106" spans="2:7" x14ac:dyDescent="0.3">
      <c r="B106" s="129">
        <v>82</v>
      </c>
      <c r="C106" s="106">
        <f t="shared" si="4"/>
        <v>9550.4363549093068</v>
      </c>
      <c r="D106" s="113">
        <f t="shared" si="5"/>
        <v>10243.445156257341</v>
      </c>
      <c r="E106" s="112">
        <f t="shared" si="7"/>
        <v>19793.881511166648</v>
      </c>
      <c r="F106" s="106">
        <f t="shared" si="6"/>
        <v>3063483.110522293</v>
      </c>
      <c r="G106" s="105"/>
    </row>
    <row r="107" spans="2:7" x14ac:dyDescent="0.3">
      <c r="B107" s="129">
        <v>83</v>
      </c>
      <c r="C107" s="106">
        <f t="shared" si="4"/>
        <v>9582.2711427590039</v>
      </c>
      <c r="D107" s="113">
        <f t="shared" si="5"/>
        <v>10211.610368407644</v>
      </c>
      <c r="E107" s="112">
        <f t="shared" si="7"/>
        <v>19793.881511166648</v>
      </c>
      <c r="F107" s="106">
        <f t="shared" si="6"/>
        <v>3053900.8393795341</v>
      </c>
      <c r="G107" s="105"/>
    </row>
    <row r="108" spans="2:7" x14ac:dyDescent="0.3">
      <c r="B108" s="129">
        <v>84</v>
      </c>
      <c r="C108" s="106">
        <f t="shared" si="4"/>
        <v>9614.2120465682001</v>
      </c>
      <c r="D108" s="113">
        <f t="shared" si="5"/>
        <v>10179.669464598448</v>
      </c>
      <c r="E108" s="112">
        <f t="shared" si="7"/>
        <v>19793.881511166648</v>
      </c>
      <c r="F108" s="106">
        <f t="shared" si="6"/>
        <v>3044286.6273329658</v>
      </c>
      <c r="G108" s="110">
        <v>2026</v>
      </c>
    </row>
    <row r="109" spans="2:7" x14ac:dyDescent="0.3">
      <c r="B109" s="129">
        <v>85</v>
      </c>
      <c r="C109" s="106">
        <f t="shared" si="4"/>
        <v>9646.2594200567619</v>
      </c>
      <c r="D109" s="113">
        <f t="shared" si="5"/>
        <v>10147.622091109886</v>
      </c>
      <c r="E109" s="112">
        <f t="shared" si="7"/>
        <v>19793.881511166648</v>
      </c>
      <c r="F109" s="106">
        <f t="shared" si="6"/>
        <v>3034640.367912909</v>
      </c>
      <c r="G109" s="105"/>
    </row>
    <row r="110" spans="2:7" x14ac:dyDescent="0.3">
      <c r="B110" s="129">
        <v>86</v>
      </c>
      <c r="C110" s="106">
        <f t="shared" si="4"/>
        <v>9678.4136181236172</v>
      </c>
      <c r="D110" s="113">
        <f t="shared" si="5"/>
        <v>10115.467893043031</v>
      </c>
      <c r="E110" s="112">
        <f t="shared" si="7"/>
        <v>19793.881511166648</v>
      </c>
      <c r="F110" s="106">
        <f t="shared" si="6"/>
        <v>3024961.9542947854</v>
      </c>
      <c r="G110" s="105"/>
    </row>
    <row r="111" spans="2:7" x14ac:dyDescent="0.3">
      <c r="B111" s="129">
        <v>87</v>
      </c>
      <c r="C111" s="106">
        <f t="shared" si="4"/>
        <v>9710.6749968506956</v>
      </c>
      <c r="D111" s="113">
        <f t="shared" si="5"/>
        <v>10083.206514315953</v>
      </c>
      <c r="E111" s="112">
        <f t="shared" si="7"/>
        <v>19793.881511166648</v>
      </c>
      <c r="F111" s="106">
        <f t="shared" si="6"/>
        <v>3015251.2792979348</v>
      </c>
      <c r="G111" s="105"/>
    </row>
    <row r="112" spans="2:7" x14ac:dyDescent="0.3">
      <c r="B112" s="129">
        <v>88</v>
      </c>
      <c r="C112" s="106">
        <f t="shared" si="4"/>
        <v>9743.0439135068646</v>
      </c>
      <c r="D112" s="113">
        <f t="shared" si="5"/>
        <v>10050.837597659784</v>
      </c>
      <c r="E112" s="112">
        <f t="shared" si="7"/>
        <v>19793.881511166648</v>
      </c>
      <c r="F112" s="106">
        <f t="shared" si="6"/>
        <v>3005508.2353844279</v>
      </c>
      <c r="G112" s="105"/>
    </row>
    <row r="113" spans="2:7" x14ac:dyDescent="0.3">
      <c r="B113" s="129">
        <v>89</v>
      </c>
      <c r="C113" s="106">
        <f t="shared" si="4"/>
        <v>9775.5207265518875</v>
      </c>
      <c r="D113" s="113">
        <f t="shared" si="5"/>
        <v>10018.360784614761</v>
      </c>
      <c r="E113" s="112">
        <f t="shared" si="7"/>
        <v>19793.881511166648</v>
      </c>
      <c r="F113" s="106">
        <f t="shared" si="6"/>
        <v>2995732.7146578762</v>
      </c>
      <c r="G113" s="105"/>
    </row>
    <row r="114" spans="2:7" x14ac:dyDescent="0.3">
      <c r="B114" s="129">
        <v>90</v>
      </c>
      <c r="C114" s="106">
        <f t="shared" si="4"/>
        <v>9808.1057956403929</v>
      </c>
      <c r="D114" s="113">
        <f t="shared" si="5"/>
        <v>9985.7757155262552</v>
      </c>
      <c r="E114" s="112">
        <f t="shared" si="7"/>
        <v>19793.881511166648</v>
      </c>
      <c r="F114" s="106">
        <f t="shared" si="6"/>
        <v>2985924.6088622357</v>
      </c>
      <c r="G114" s="105"/>
    </row>
    <row r="115" spans="2:7" x14ac:dyDescent="0.3">
      <c r="B115" s="129">
        <v>91</v>
      </c>
      <c r="C115" s="106">
        <f t="shared" si="4"/>
        <v>9840.7994816258615</v>
      </c>
      <c r="D115" s="113">
        <f t="shared" si="5"/>
        <v>9953.0820295407866</v>
      </c>
      <c r="E115" s="112">
        <f t="shared" si="7"/>
        <v>19793.881511166648</v>
      </c>
      <c r="F115" s="106">
        <f t="shared" si="6"/>
        <v>2976083.80938061</v>
      </c>
      <c r="G115" s="105"/>
    </row>
    <row r="116" spans="2:7" x14ac:dyDescent="0.3">
      <c r="B116" s="129">
        <v>92</v>
      </c>
      <c r="C116" s="106">
        <f t="shared" si="4"/>
        <v>9873.6021465646136</v>
      </c>
      <c r="D116" s="113">
        <f t="shared" si="5"/>
        <v>9920.2793646020345</v>
      </c>
      <c r="E116" s="112">
        <f t="shared" si="7"/>
        <v>19793.881511166648</v>
      </c>
      <c r="F116" s="106">
        <f t="shared" si="6"/>
        <v>2966210.2072340455</v>
      </c>
      <c r="G116" s="105"/>
    </row>
    <row r="117" spans="2:7" x14ac:dyDescent="0.3">
      <c r="B117" s="129">
        <v>93</v>
      </c>
      <c r="C117" s="106">
        <f t="shared" si="4"/>
        <v>9906.5141537198288</v>
      </c>
      <c r="D117" s="113">
        <f t="shared" si="5"/>
        <v>9887.3673574468194</v>
      </c>
      <c r="E117" s="112">
        <f t="shared" si="7"/>
        <v>19793.881511166648</v>
      </c>
      <c r="F117" s="106">
        <f t="shared" si="6"/>
        <v>2956303.6930803256</v>
      </c>
      <c r="G117" s="105"/>
    </row>
    <row r="118" spans="2:7" x14ac:dyDescent="0.3">
      <c r="B118" s="129">
        <v>94</v>
      </c>
      <c r="C118" s="106">
        <f t="shared" si="4"/>
        <v>9939.5358675655625</v>
      </c>
      <c r="D118" s="113">
        <f t="shared" si="5"/>
        <v>9854.3456436010856</v>
      </c>
      <c r="E118" s="112">
        <f t="shared" si="7"/>
        <v>19793.881511166648</v>
      </c>
      <c r="F118" s="106">
        <f t="shared" si="6"/>
        <v>2946364.1572127598</v>
      </c>
      <c r="G118" s="105"/>
    </row>
    <row r="119" spans="2:7" x14ac:dyDescent="0.3">
      <c r="B119" s="129">
        <v>95</v>
      </c>
      <c r="C119" s="106">
        <f t="shared" si="4"/>
        <v>9972.6676537907806</v>
      </c>
      <c r="D119" s="113">
        <f t="shared" si="5"/>
        <v>9821.2138573758675</v>
      </c>
      <c r="E119" s="112">
        <f t="shared" si="7"/>
        <v>19793.881511166648</v>
      </c>
      <c r="F119" s="106">
        <f t="shared" si="6"/>
        <v>2936391.4895589692</v>
      </c>
      <c r="G119" s="105"/>
    </row>
    <row r="120" spans="2:7" x14ac:dyDescent="0.3">
      <c r="B120" s="129">
        <v>96</v>
      </c>
      <c r="C120" s="106">
        <f t="shared" si="4"/>
        <v>10005.909879303417</v>
      </c>
      <c r="D120" s="113">
        <f t="shared" si="5"/>
        <v>9787.9716318632309</v>
      </c>
      <c r="E120" s="112">
        <f t="shared" si="7"/>
        <v>19793.881511166648</v>
      </c>
      <c r="F120" s="106">
        <f t="shared" si="6"/>
        <v>2926385.5796796656</v>
      </c>
      <c r="G120" s="110">
        <v>2027</v>
      </c>
    </row>
    <row r="121" spans="2:7" x14ac:dyDescent="0.3">
      <c r="B121" s="129">
        <v>97</v>
      </c>
      <c r="C121" s="106">
        <f t="shared" si="4"/>
        <v>10039.262912234428</v>
      </c>
      <c r="D121" s="113">
        <f t="shared" si="5"/>
        <v>9754.6185989322203</v>
      </c>
      <c r="E121" s="112">
        <f t="shared" si="7"/>
        <v>19793.881511166648</v>
      </c>
      <c r="F121" s="106">
        <f t="shared" si="6"/>
        <v>2916346.3167674313</v>
      </c>
      <c r="G121" s="105"/>
    </row>
    <row r="122" spans="2:7" x14ac:dyDescent="0.3">
      <c r="B122" s="129">
        <v>98</v>
      </c>
      <c r="C122" s="106">
        <f t="shared" si="4"/>
        <v>10072.727121941876</v>
      </c>
      <c r="D122" s="113">
        <f t="shared" si="5"/>
        <v>9721.1543892247719</v>
      </c>
      <c r="E122" s="112">
        <f t="shared" si="7"/>
        <v>19793.881511166648</v>
      </c>
      <c r="F122" s="106">
        <f t="shared" si="6"/>
        <v>2906273.5896454896</v>
      </c>
      <c r="G122" s="105"/>
    </row>
    <row r="123" spans="2:7" x14ac:dyDescent="0.3">
      <c r="B123" s="129">
        <v>99</v>
      </c>
      <c r="C123" s="106">
        <f t="shared" si="4"/>
        <v>10106.302879015015</v>
      </c>
      <c r="D123" s="113">
        <f t="shared" si="5"/>
        <v>9687.5786321516334</v>
      </c>
      <c r="E123" s="112">
        <f t="shared" si="7"/>
        <v>19793.881511166648</v>
      </c>
      <c r="F123" s="106">
        <f t="shared" si="6"/>
        <v>2896167.2867664746</v>
      </c>
      <c r="G123" s="105"/>
    </row>
    <row r="124" spans="2:7" x14ac:dyDescent="0.3">
      <c r="B124" s="129">
        <v>100</v>
      </c>
      <c r="C124" s="106">
        <f t="shared" si="4"/>
        <v>10139.990555278398</v>
      </c>
      <c r="D124" s="113">
        <f t="shared" si="5"/>
        <v>9653.8909558882497</v>
      </c>
      <c r="E124" s="112">
        <f t="shared" si="7"/>
        <v>19793.881511166648</v>
      </c>
      <c r="F124" s="106">
        <f t="shared" si="6"/>
        <v>2886027.2962111961</v>
      </c>
      <c r="G124" s="105"/>
    </row>
    <row r="125" spans="2:7" x14ac:dyDescent="0.3">
      <c r="B125" s="129">
        <v>101</v>
      </c>
      <c r="C125" s="106">
        <f t="shared" si="4"/>
        <v>10173.790523795993</v>
      </c>
      <c r="D125" s="113">
        <f t="shared" si="5"/>
        <v>9620.0909873706551</v>
      </c>
      <c r="E125" s="112">
        <f t="shared" si="7"/>
        <v>19793.881511166648</v>
      </c>
      <c r="F125" s="106">
        <f t="shared" si="6"/>
        <v>2875853.5056874002</v>
      </c>
      <c r="G125" s="105"/>
    </row>
    <row r="126" spans="2:7" x14ac:dyDescent="0.3">
      <c r="B126" s="129">
        <v>102</v>
      </c>
      <c r="C126" s="106">
        <f t="shared" si="4"/>
        <v>10207.703158875313</v>
      </c>
      <c r="D126" s="113">
        <f t="shared" si="5"/>
        <v>9586.1783522913356</v>
      </c>
      <c r="E126" s="112">
        <f t="shared" si="7"/>
        <v>19793.881511166648</v>
      </c>
      <c r="F126" s="106">
        <f t="shared" si="6"/>
        <v>2865645.8025285248</v>
      </c>
      <c r="G126" s="105"/>
    </row>
    <row r="127" spans="2:7" x14ac:dyDescent="0.3">
      <c r="B127" s="129">
        <v>103</v>
      </c>
      <c r="C127" s="106">
        <f t="shared" si="4"/>
        <v>10241.728836071565</v>
      </c>
      <c r="D127" s="113">
        <f t="shared" si="5"/>
        <v>9552.1526750950834</v>
      </c>
      <c r="E127" s="112">
        <f t="shared" si="7"/>
        <v>19793.881511166648</v>
      </c>
      <c r="F127" s="106">
        <f t="shared" si="6"/>
        <v>2855404.0736924531</v>
      </c>
      <c r="G127" s="105"/>
    </row>
    <row r="128" spans="2:7" x14ac:dyDescent="0.3">
      <c r="B128" s="129">
        <v>104</v>
      </c>
      <c r="C128" s="106">
        <f t="shared" si="4"/>
        <v>10275.867932191804</v>
      </c>
      <c r="D128" s="113">
        <f t="shared" si="5"/>
        <v>9518.0135789748438</v>
      </c>
      <c r="E128" s="112">
        <f t="shared" si="7"/>
        <v>19793.881511166648</v>
      </c>
      <c r="F128" s="106">
        <f t="shared" si="6"/>
        <v>2845128.2057602615</v>
      </c>
      <c r="G128" s="105"/>
    </row>
    <row r="129" spans="2:7" x14ac:dyDescent="0.3">
      <c r="B129" s="129">
        <v>105</v>
      </c>
      <c r="C129" s="106">
        <f t="shared" si="4"/>
        <v>10310.120825299109</v>
      </c>
      <c r="D129" s="113">
        <f t="shared" si="5"/>
        <v>9483.760685867539</v>
      </c>
      <c r="E129" s="112">
        <f t="shared" si="7"/>
        <v>19793.881511166648</v>
      </c>
      <c r="F129" s="106">
        <f t="shared" si="6"/>
        <v>2834818.0849349624</v>
      </c>
      <c r="G129" s="105"/>
    </row>
    <row r="130" spans="2:7" x14ac:dyDescent="0.3">
      <c r="B130" s="129">
        <v>106</v>
      </c>
      <c r="C130" s="106">
        <f t="shared" si="4"/>
        <v>10344.487894716773</v>
      </c>
      <c r="D130" s="113">
        <f t="shared" si="5"/>
        <v>9449.3936164498755</v>
      </c>
      <c r="E130" s="112">
        <f t="shared" si="7"/>
        <v>19793.881511166648</v>
      </c>
      <c r="F130" s="106">
        <f t="shared" si="6"/>
        <v>2824473.5970402458</v>
      </c>
      <c r="G130" s="105"/>
    </row>
    <row r="131" spans="2:7" x14ac:dyDescent="0.3">
      <c r="B131" s="129">
        <v>107</v>
      </c>
      <c r="C131" s="106">
        <f t="shared" si="4"/>
        <v>10378.969521032495</v>
      </c>
      <c r="D131" s="113">
        <f t="shared" si="5"/>
        <v>9414.9119901341528</v>
      </c>
      <c r="E131" s="112">
        <f t="shared" si="7"/>
        <v>19793.881511166648</v>
      </c>
      <c r="F131" s="106">
        <f t="shared" si="6"/>
        <v>2814094.6275192131</v>
      </c>
      <c r="G131" s="110">
        <v>2028</v>
      </c>
    </row>
    <row r="132" spans="2:7" x14ac:dyDescent="0.3">
      <c r="B132" s="129">
        <v>108</v>
      </c>
      <c r="C132" s="106">
        <f t="shared" si="4"/>
        <v>10413.566086102604</v>
      </c>
      <c r="D132" s="113">
        <f t="shared" si="5"/>
        <v>9380.3154250640437</v>
      </c>
      <c r="E132" s="112">
        <f t="shared" si="7"/>
        <v>19793.881511166648</v>
      </c>
      <c r="F132" s="106">
        <f t="shared" si="6"/>
        <v>2803681.0614331104</v>
      </c>
      <c r="G132" s="105"/>
    </row>
    <row r="133" spans="2:7" x14ac:dyDescent="0.3">
      <c r="B133" s="129">
        <v>109</v>
      </c>
      <c r="C133" s="106">
        <f t="shared" si="4"/>
        <v>10448.27797305628</v>
      </c>
      <c r="D133" s="113">
        <f t="shared" si="5"/>
        <v>9345.6035381103684</v>
      </c>
      <c r="E133" s="112">
        <f t="shared" si="7"/>
        <v>19793.881511166648</v>
      </c>
      <c r="F133" s="106">
        <f t="shared" si="6"/>
        <v>2793232.7834600541</v>
      </c>
      <c r="G133" s="105"/>
    </row>
    <row r="134" spans="2:7" x14ac:dyDescent="0.3">
      <c r="B134" s="129">
        <v>110</v>
      </c>
      <c r="C134" s="106">
        <f t="shared" si="4"/>
        <v>10483.105566299801</v>
      </c>
      <c r="D134" s="113">
        <f t="shared" si="5"/>
        <v>9310.7759448668476</v>
      </c>
      <c r="E134" s="112">
        <f t="shared" si="7"/>
        <v>19793.881511166648</v>
      </c>
      <c r="F134" s="106">
        <f t="shared" si="6"/>
        <v>2782749.6778937541</v>
      </c>
      <c r="G134" s="105"/>
    </row>
    <row r="135" spans="2:7" x14ac:dyDescent="0.3">
      <c r="B135" s="129">
        <v>111</v>
      </c>
      <c r="C135" s="106">
        <f t="shared" si="4"/>
        <v>10518.049251520801</v>
      </c>
      <c r="D135" s="113">
        <f t="shared" si="5"/>
        <v>9275.8322596458474</v>
      </c>
      <c r="E135" s="112">
        <f t="shared" si="7"/>
        <v>19793.881511166648</v>
      </c>
      <c r="F135" s="106">
        <f t="shared" si="6"/>
        <v>2772231.6286422331</v>
      </c>
      <c r="G135" s="105"/>
    </row>
    <row r="136" spans="2:7" x14ac:dyDescent="0.3">
      <c r="B136" s="129">
        <v>112</v>
      </c>
      <c r="C136" s="106">
        <f t="shared" si="4"/>
        <v>10553.109415692537</v>
      </c>
      <c r="D136" s="113">
        <f t="shared" si="5"/>
        <v>9240.7720954741108</v>
      </c>
      <c r="E136" s="112">
        <f t="shared" si="7"/>
        <v>19793.881511166648</v>
      </c>
      <c r="F136" s="106">
        <f t="shared" si="6"/>
        <v>2761678.5192265403</v>
      </c>
      <c r="G136" s="105"/>
    </row>
    <row r="137" spans="2:7" x14ac:dyDescent="0.3">
      <c r="B137" s="129">
        <v>113</v>
      </c>
      <c r="C137" s="106">
        <f t="shared" si="4"/>
        <v>10588.286447078181</v>
      </c>
      <c r="D137" s="113">
        <f t="shared" si="5"/>
        <v>9205.5950640884676</v>
      </c>
      <c r="E137" s="112">
        <f t="shared" si="7"/>
        <v>19793.881511166648</v>
      </c>
      <c r="F137" s="106">
        <f t="shared" si="6"/>
        <v>2751090.2327794624</v>
      </c>
      <c r="G137" s="105"/>
    </row>
    <row r="138" spans="2:7" x14ac:dyDescent="0.3">
      <c r="B138" s="129">
        <v>114</v>
      </c>
      <c r="C138" s="106">
        <f t="shared" si="4"/>
        <v>10623.580735235106</v>
      </c>
      <c r="D138" s="113">
        <f t="shared" si="5"/>
        <v>9170.3007759315424</v>
      </c>
      <c r="E138" s="112">
        <f t="shared" si="7"/>
        <v>19793.881511166648</v>
      </c>
      <c r="F138" s="106">
        <f t="shared" si="6"/>
        <v>2740466.6520442273</v>
      </c>
      <c r="G138" s="105"/>
    </row>
    <row r="139" spans="2:7" x14ac:dyDescent="0.3">
      <c r="B139" s="129">
        <v>115</v>
      </c>
      <c r="C139" s="106">
        <f t="shared" si="4"/>
        <v>10658.992671019223</v>
      </c>
      <c r="D139" s="113">
        <f t="shared" si="5"/>
        <v>9134.8888401474251</v>
      </c>
      <c r="E139" s="112">
        <f t="shared" si="7"/>
        <v>19793.881511166648</v>
      </c>
      <c r="F139" s="106">
        <f t="shared" si="6"/>
        <v>2729807.6593732079</v>
      </c>
      <c r="G139" s="105"/>
    </row>
    <row r="140" spans="2:7" x14ac:dyDescent="0.3">
      <c r="B140" s="129">
        <v>116</v>
      </c>
      <c r="C140" s="106">
        <f t="shared" si="4"/>
        <v>10694.522646589288</v>
      </c>
      <c r="D140" s="113">
        <f t="shared" si="5"/>
        <v>9099.3588645773598</v>
      </c>
      <c r="E140" s="112">
        <f t="shared" si="7"/>
        <v>19793.881511166648</v>
      </c>
      <c r="F140" s="106">
        <f t="shared" si="6"/>
        <v>2719113.1367266187</v>
      </c>
      <c r="G140" s="105"/>
    </row>
    <row r="141" spans="2:7" x14ac:dyDescent="0.3">
      <c r="B141" s="129">
        <v>117</v>
      </c>
      <c r="C141" s="106">
        <f t="shared" si="4"/>
        <v>10730.171055411252</v>
      </c>
      <c r="D141" s="113">
        <f t="shared" si="5"/>
        <v>9063.7104557553957</v>
      </c>
      <c r="E141" s="112">
        <f t="shared" si="7"/>
        <v>19793.881511166648</v>
      </c>
      <c r="F141" s="106">
        <f t="shared" si="6"/>
        <v>2708382.9656712073</v>
      </c>
      <c r="G141" s="105"/>
    </row>
    <row r="142" spans="2:7" x14ac:dyDescent="0.3">
      <c r="B142" s="129">
        <v>118</v>
      </c>
      <c r="C142" s="106">
        <f t="shared" si="4"/>
        <v>10765.938292262623</v>
      </c>
      <c r="D142" s="113">
        <f t="shared" si="5"/>
        <v>9027.9432189040253</v>
      </c>
      <c r="E142" s="112">
        <f t="shared" si="7"/>
        <v>19793.881511166648</v>
      </c>
      <c r="F142" s="106">
        <f t="shared" si="6"/>
        <v>2697617.0273789447</v>
      </c>
      <c r="G142" s="105"/>
    </row>
    <row r="143" spans="2:7" x14ac:dyDescent="0.3">
      <c r="B143" s="129">
        <v>119</v>
      </c>
      <c r="C143" s="106">
        <f t="shared" si="4"/>
        <v>10801.824753236831</v>
      </c>
      <c r="D143" s="113">
        <f t="shared" si="5"/>
        <v>8992.0567579298167</v>
      </c>
      <c r="E143" s="112">
        <f t="shared" si="7"/>
        <v>19793.881511166648</v>
      </c>
      <c r="F143" s="106">
        <f t="shared" si="6"/>
        <v>2686815.2026257077</v>
      </c>
      <c r="G143" s="110">
        <v>2029</v>
      </c>
    </row>
    <row r="144" spans="2:7" x14ac:dyDescent="0.3">
      <c r="B144" s="129">
        <v>120</v>
      </c>
      <c r="C144" s="106">
        <f t="shared" si="4"/>
        <v>10837.830835747622</v>
      </c>
      <c r="D144" s="113">
        <f t="shared" si="5"/>
        <v>8956.0506754190264</v>
      </c>
      <c r="E144" s="112">
        <f t="shared" si="7"/>
        <v>19793.881511166648</v>
      </c>
      <c r="F144" s="106">
        <f t="shared" si="6"/>
        <v>2675977.3717899602</v>
      </c>
      <c r="G144" s="105"/>
    </row>
    <row r="145" spans="2:7" x14ac:dyDescent="0.3">
      <c r="B145" s="129">
        <v>121</v>
      </c>
      <c r="C145" s="106">
        <f t="shared" si="4"/>
        <v>10873.956938533447</v>
      </c>
      <c r="D145" s="113">
        <f t="shared" si="5"/>
        <v>8919.924572633201</v>
      </c>
      <c r="E145" s="112">
        <f t="shared" si="7"/>
        <v>19793.881511166648</v>
      </c>
      <c r="F145" s="106">
        <f t="shared" si="6"/>
        <v>2665103.4148514266</v>
      </c>
      <c r="G145" s="105"/>
    </row>
    <row r="146" spans="2:7" x14ac:dyDescent="0.3">
      <c r="B146" s="129">
        <v>122</v>
      </c>
      <c r="C146" s="106">
        <f t="shared" si="4"/>
        <v>10910.203461661893</v>
      </c>
      <c r="D146" s="113">
        <f t="shared" si="5"/>
        <v>8883.6780495047551</v>
      </c>
      <c r="E146" s="112">
        <f t="shared" si="7"/>
        <v>19793.881511166648</v>
      </c>
      <c r="F146" s="106">
        <f t="shared" si="6"/>
        <v>2654193.2113897647</v>
      </c>
      <c r="G146" s="105"/>
    </row>
    <row r="147" spans="2:7" x14ac:dyDescent="0.3">
      <c r="B147" s="129">
        <v>123</v>
      </c>
      <c r="C147" s="106">
        <f t="shared" si="4"/>
        <v>10946.570806534099</v>
      </c>
      <c r="D147" s="113">
        <f t="shared" si="5"/>
        <v>8847.3107046325495</v>
      </c>
      <c r="E147" s="112">
        <f t="shared" si="7"/>
        <v>19793.881511166648</v>
      </c>
      <c r="F147" s="106">
        <f t="shared" si="6"/>
        <v>2643246.6405832306</v>
      </c>
      <c r="G147" s="105"/>
    </row>
    <row r="148" spans="2:7" x14ac:dyDescent="0.3">
      <c r="B148" s="129">
        <v>124</v>
      </c>
      <c r="C148" s="106">
        <f t="shared" si="4"/>
        <v>10983.059375889212</v>
      </c>
      <c r="D148" s="113">
        <f t="shared" si="5"/>
        <v>8810.8221352774362</v>
      </c>
      <c r="E148" s="112">
        <f t="shared" si="7"/>
        <v>19793.881511166648</v>
      </c>
      <c r="F148" s="106">
        <f t="shared" si="6"/>
        <v>2632263.5812073415</v>
      </c>
      <c r="G148" s="105"/>
    </row>
    <row r="149" spans="2:7" x14ac:dyDescent="0.3">
      <c r="B149" s="129">
        <v>125</v>
      </c>
      <c r="C149" s="106">
        <f t="shared" ref="C149:C212" si="8">E149-D149</f>
        <v>11019.669573808842</v>
      </c>
      <c r="D149" s="113">
        <f t="shared" ref="D149:D212" si="9">F148*$C$18</f>
        <v>8774.2119373578062</v>
      </c>
      <c r="E149" s="112">
        <f t="shared" si="7"/>
        <v>19793.881511166648</v>
      </c>
      <c r="F149" s="106">
        <f t="shared" ref="F149:F212" si="10">F148-C149</f>
        <v>2621243.9116335325</v>
      </c>
      <c r="G149" s="105"/>
    </row>
    <row r="150" spans="2:7" x14ac:dyDescent="0.3">
      <c r="B150" s="129">
        <v>126</v>
      </c>
      <c r="C150" s="106">
        <f t="shared" si="8"/>
        <v>11056.40180572154</v>
      </c>
      <c r="D150" s="113">
        <f t="shared" si="9"/>
        <v>8737.4797054451083</v>
      </c>
      <c r="E150" s="112">
        <f t="shared" si="7"/>
        <v>19793.881511166648</v>
      </c>
      <c r="F150" s="106">
        <f t="shared" si="10"/>
        <v>2610187.5098278108</v>
      </c>
      <c r="G150" s="105"/>
    </row>
    <row r="151" spans="2:7" x14ac:dyDescent="0.3">
      <c r="B151" s="129">
        <v>127</v>
      </c>
      <c r="C151" s="106">
        <f t="shared" si="8"/>
        <v>11093.256478407278</v>
      </c>
      <c r="D151" s="113">
        <f t="shared" si="9"/>
        <v>8700.6250327593698</v>
      </c>
      <c r="E151" s="112">
        <f t="shared" si="7"/>
        <v>19793.881511166648</v>
      </c>
      <c r="F151" s="106">
        <f t="shared" si="10"/>
        <v>2599094.2533494034</v>
      </c>
      <c r="G151" s="105"/>
    </row>
    <row r="152" spans="2:7" x14ac:dyDescent="0.3">
      <c r="B152" s="129">
        <v>128</v>
      </c>
      <c r="C152" s="106">
        <f t="shared" si="8"/>
        <v>11130.23400000197</v>
      </c>
      <c r="D152" s="113">
        <f t="shared" si="9"/>
        <v>8663.6475111646778</v>
      </c>
      <c r="E152" s="112">
        <f t="shared" si="7"/>
        <v>19793.881511166648</v>
      </c>
      <c r="F152" s="106">
        <f t="shared" si="10"/>
        <v>2587964.0193494014</v>
      </c>
      <c r="G152" s="105"/>
    </row>
    <row r="153" spans="2:7" x14ac:dyDescent="0.3">
      <c r="B153" s="129">
        <v>129</v>
      </c>
      <c r="C153" s="106">
        <f t="shared" si="8"/>
        <v>11167.334780001976</v>
      </c>
      <c r="D153" s="113">
        <f t="shared" si="9"/>
        <v>8626.5467311646717</v>
      </c>
      <c r="E153" s="112">
        <f t="shared" si="7"/>
        <v>19793.881511166648</v>
      </c>
      <c r="F153" s="106">
        <f t="shared" si="10"/>
        <v>2576796.6845693993</v>
      </c>
      <c r="G153" s="105"/>
    </row>
    <row r="154" spans="2:7" x14ac:dyDescent="0.3">
      <c r="B154" s="129">
        <v>130</v>
      </c>
      <c r="C154" s="106">
        <f t="shared" si="8"/>
        <v>11204.559229268651</v>
      </c>
      <c r="D154" s="113">
        <f t="shared" si="9"/>
        <v>8589.3222818979975</v>
      </c>
      <c r="E154" s="112">
        <f t="shared" si="7"/>
        <v>19793.881511166648</v>
      </c>
      <c r="F154" s="106">
        <f t="shared" si="10"/>
        <v>2565592.1253401306</v>
      </c>
      <c r="G154" s="105"/>
    </row>
    <row r="155" spans="2:7" x14ac:dyDescent="0.3">
      <c r="B155" s="129">
        <v>131</v>
      </c>
      <c r="C155" s="106">
        <f t="shared" si="8"/>
        <v>11241.907760032878</v>
      </c>
      <c r="D155" s="113">
        <f t="shared" si="9"/>
        <v>8551.9737511337698</v>
      </c>
      <c r="E155" s="112">
        <f t="shared" ref="E155:E218" si="11">$C$19</f>
        <v>19793.881511166648</v>
      </c>
      <c r="F155" s="106">
        <f t="shared" si="10"/>
        <v>2554350.2175800977</v>
      </c>
      <c r="G155" s="110">
        <v>2030</v>
      </c>
    </row>
    <row r="156" spans="2:7" x14ac:dyDescent="0.3">
      <c r="B156" s="129">
        <v>132</v>
      </c>
      <c r="C156" s="106">
        <f t="shared" si="8"/>
        <v>11279.380785899655</v>
      </c>
      <c r="D156" s="113">
        <f t="shared" si="9"/>
        <v>8514.500725266993</v>
      </c>
      <c r="E156" s="112">
        <f t="shared" si="11"/>
        <v>19793.881511166648</v>
      </c>
      <c r="F156" s="106">
        <f t="shared" si="10"/>
        <v>2543070.836794198</v>
      </c>
      <c r="G156" s="105"/>
    </row>
    <row r="157" spans="2:7" x14ac:dyDescent="0.3">
      <c r="B157" s="129">
        <v>133</v>
      </c>
      <c r="C157" s="106">
        <f t="shared" si="8"/>
        <v>11316.978721852654</v>
      </c>
      <c r="D157" s="113">
        <f t="shared" si="9"/>
        <v>8476.9027893139937</v>
      </c>
      <c r="E157" s="112">
        <f t="shared" si="11"/>
        <v>19793.881511166648</v>
      </c>
      <c r="F157" s="106">
        <f t="shared" si="10"/>
        <v>2531753.8580723451</v>
      </c>
      <c r="G157" s="105"/>
    </row>
    <row r="158" spans="2:7" x14ac:dyDescent="0.3">
      <c r="B158" s="129">
        <v>134</v>
      </c>
      <c r="C158" s="106">
        <f t="shared" si="8"/>
        <v>11354.701984258831</v>
      </c>
      <c r="D158" s="113">
        <f t="shared" si="9"/>
        <v>8439.1795269078175</v>
      </c>
      <c r="E158" s="112">
        <f t="shared" si="11"/>
        <v>19793.881511166648</v>
      </c>
      <c r="F158" s="106">
        <f t="shared" si="10"/>
        <v>2520399.1560880863</v>
      </c>
      <c r="G158" s="105"/>
    </row>
    <row r="159" spans="2:7" x14ac:dyDescent="0.3">
      <c r="B159" s="129">
        <v>135</v>
      </c>
      <c r="C159" s="106">
        <f t="shared" si="8"/>
        <v>11392.550990873027</v>
      </c>
      <c r="D159" s="113">
        <f t="shared" si="9"/>
        <v>8401.3305202936208</v>
      </c>
      <c r="E159" s="112">
        <f t="shared" si="11"/>
        <v>19793.881511166648</v>
      </c>
      <c r="F159" s="106">
        <f t="shared" si="10"/>
        <v>2509006.6050972133</v>
      </c>
      <c r="G159" s="105"/>
    </row>
    <row r="160" spans="2:7" x14ac:dyDescent="0.3">
      <c r="B160" s="129">
        <v>136</v>
      </c>
      <c r="C160" s="106">
        <f t="shared" si="8"/>
        <v>11430.526160842603</v>
      </c>
      <c r="D160" s="113">
        <f t="shared" si="9"/>
        <v>8363.3553503240455</v>
      </c>
      <c r="E160" s="112">
        <f t="shared" si="11"/>
        <v>19793.881511166648</v>
      </c>
      <c r="F160" s="106">
        <f t="shared" si="10"/>
        <v>2497576.0789363706</v>
      </c>
      <c r="G160" s="105"/>
    </row>
    <row r="161" spans="2:7" x14ac:dyDescent="0.3">
      <c r="B161" s="129">
        <v>137</v>
      </c>
      <c r="C161" s="106">
        <f t="shared" si="8"/>
        <v>11468.627914712079</v>
      </c>
      <c r="D161" s="113">
        <f t="shared" si="9"/>
        <v>8325.2535964545696</v>
      </c>
      <c r="E161" s="112">
        <f t="shared" si="11"/>
        <v>19793.881511166648</v>
      </c>
      <c r="F161" s="106">
        <f t="shared" si="10"/>
        <v>2486107.4510216583</v>
      </c>
      <c r="G161" s="105"/>
    </row>
    <row r="162" spans="2:7" x14ac:dyDescent="0.3">
      <c r="B162" s="129">
        <v>138</v>
      </c>
      <c r="C162" s="106">
        <f t="shared" si="8"/>
        <v>11506.856674427787</v>
      </c>
      <c r="D162" s="113">
        <f t="shared" si="9"/>
        <v>8287.0248367388613</v>
      </c>
      <c r="E162" s="112">
        <f t="shared" si="11"/>
        <v>19793.881511166648</v>
      </c>
      <c r="F162" s="106">
        <f t="shared" si="10"/>
        <v>2474600.5943472306</v>
      </c>
      <c r="G162" s="105"/>
    </row>
    <row r="163" spans="2:7" x14ac:dyDescent="0.3">
      <c r="B163" s="129">
        <v>139</v>
      </c>
      <c r="C163" s="106">
        <f t="shared" si="8"/>
        <v>11545.212863342545</v>
      </c>
      <c r="D163" s="113">
        <f t="shared" si="9"/>
        <v>8248.6686478241027</v>
      </c>
      <c r="E163" s="112">
        <f t="shared" si="11"/>
        <v>19793.881511166648</v>
      </c>
      <c r="F163" s="106">
        <f t="shared" si="10"/>
        <v>2463055.3814838883</v>
      </c>
      <c r="G163" s="105"/>
    </row>
    <row r="164" spans="2:7" x14ac:dyDescent="0.3">
      <c r="B164" s="129">
        <v>140</v>
      </c>
      <c r="C164" s="106">
        <f t="shared" si="8"/>
        <v>11583.696906220353</v>
      </c>
      <c r="D164" s="113">
        <f t="shared" si="9"/>
        <v>8210.1846049462947</v>
      </c>
      <c r="E164" s="112">
        <f t="shared" si="11"/>
        <v>19793.881511166648</v>
      </c>
      <c r="F164" s="106">
        <f t="shared" si="10"/>
        <v>2451471.6845776681</v>
      </c>
      <c r="G164" s="105"/>
    </row>
    <row r="165" spans="2:7" x14ac:dyDescent="0.3">
      <c r="B165" s="129">
        <v>141</v>
      </c>
      <c r="C165" s="106">
        <f t="shared" si="8"/>
        <v>11622.309229241087</v>
      </c>
      <c r="D165" s="113">
        <f t="shared" si="9"/>
        <v>8171.5722819255607</v>
      </c>
      <c r="E165" s="112">
        <f t="shared" si="11"/>
        <v>19793.881511166648</v>
      </c>
      <c r="F165" s="106">
        <f t="shared" si="10"/>
        <v>2439849.3753484269</v>
      </c>
      <c r="G165" s="105"/>
    </row>
    <row r="166" spans="2:7" x14ac:dyDescent="0.3">
      <c r="B166" s="129">
        <v>142</v>
      </c>
      <c r="C166" s="106">
        <f t="shared" si="8"/>
        <v>11661.050260005224</v>
      </c>
      <c r="D166" s="113">
        <f t="shared" si="9"/>
        <v>8132.8312511614231</v>
      </c>
      <c r="E166" s="112">
        <f t="shared" si="11"/>
        <v>19793.881511166648</v>
      </c>
      <c r="F166" s="106">
        <f t="shared" si="10"/>
        <v>2428188.3250884218</v>
      </c>
      <c r="G166" s="105"/>
    </row>
    <row r="167" spans="2:7" x14ac:dyDescent="0.3">
      <c r="B167" s="129">
        <v>143</v>
      </c>
      <c r="C167" s="106">
        <f t="shared" si="8"/>
        <v>11699.920427538575</v>
      </c>
      <c r="D167" s="113">
        <f t="shared" si="9"/>
        <v>8093.9610836280735</v>
      </c>
      <c r="E167" s="112">
        <f t="shared" si="11"/>
        <v>19793.881511166648</v>
      </c>
      <c r="F167" s="106">
        <f t="shared" si="10"/>
        <v>2416488.4046608834</v>
      </c>
      <c r="G167" s="110">
        <v>2031</v>
      </c>
    </row>
    <row r="168" spans="2:7" x14ac:dyDescent="0.3">
      <c r="B168" s="129">
        <v>144</v>
      </c>
      <c r="C168" s="106">
        <f t="shared" si="8"/>
        <v>11738.920162297036</v>
      </c>
      <c r="D168" s="113">
        <f t="shared" si="9"/>
        <v>8054.9613488696114</v>
      </c>
      <c r="E168" s="112">
        <f t="shared" si="11"/>
        <v>19793.881511166648</v>
      </c>
      <c r="F168" s="106">
        <f t="shared" si="10"/>
        <v>2404749.4844985865</v>
      </c>
      <c r="G168" s="105"/>
    </row>
    <row r="169" spans="2:7" x14ac:dyDescent="0.3">
      <c r="B169" s="129">
        <v>145</v>
      </c>
      <c r="C169" s="106">
        <f t="shared" si="8"/>
        <v>11778.04989617136</v>
      </c>
      <c r="D169" s="113">
        <f t="shared" si="9"/>
        <v>8015.8316149952889</v>
      </c>
      <c r="E169" s="112">
        <f t="shared" si="11"/>
        <v>19793.881511166648</v>
      </c>
      <c r="F169" s="106">
        <f t="shared" si="10"/>
        <v>2392971.4346024152</v>
      </c>
      <c r="G169" s="105"/>
    </row>
    <row r="170" spans="2:7" x14ac:dyDescent="0.3">
      <c r="B170" s="129">
        <v>146</v>
      </c>
      <c r="C170" s="106">
        <f t="shared" si="8"/>
        <v>11817.310062491932</v>
      </c>
      <c r="D170" s="113">
        <f t="shared" si="9"/>
        <v>7976.5714486747174</v>
      </c>
      <c r="E170" s="112">
        <f t="shared" si="11"/>
        <v>19793.881511166648</v>
      </c>
      <c r="F170" s="106">
        <f t="shared" si="10"/>
        <v>2381154.1245399234</v>
      </c>
      <c r="G170" s="105"/>
    </row>
    <row r="171" spans="2:7" x14ac:dyDescent="0.3">
      <c r="B171" s="129">
        <v>147</v>
      </c>
      <c r="C171" s="106">
        <f t="shared" si="8"/>
        <v>11856.701096033568</v>
      </c>
      <c r="D171" s="113">
        <f t="shared" si="9"/>
        <v>7937.1804151330789</v>
      </c>
      <c r="E171" s="112">
        <f t="shared" si="11"/>
        <v>19793.881511166648</v>
      </c>
      <c r="F171" s="106">
        <f t="shared" si="10"/>
        <v>2369297.4234438897</v>
      </c>
      <c r="G171" s="105"/>
    </row>
    <row r="172" spans="2:7" x14ac:dyDescent="0.3">
      <c r="B172" s="129">
        <v>148</v>
      </c>
      <c r="C172" s="106">
        <f t="shared" si="8"/>
        <v>11896.223433020348</v>
      </c>
      <c r="D172" s="113">
        <f t="shared" si="9"/>
        <v>7897.6580781462999</v>
      </c>
      <c r="E172" s="112">
        <f t="shared" si="11"/>
        <v>19793.881511166648</v>
      </c>
      <c r="F172" s="106">
        <f t="shared" si="10"/>
        <v>2357401.2000108692</v>
      </c>
      <c r="G172" s="105"/>
    </row>
    <row r="173" spans="2:7" x14ac:dyDescent="0.3">
      <c r="B173" s="129">
        <v>149</v>
      </c>
      <c r="C173" s="106">
        <f t="shared" si="8"/>
        <v>11935.877511130417</v>
      </c>
      <c r="D173" s="113">
        <f t="shared" si="9"/>
        <v>7858.0040000362314</v>
      </c>
      <c r="E173" s="112">
        <f t="shared" si="11"/>
        <v>19793.881511166648</v>
      </c>
      <c r="F173" s="106">
        <f t="shared" si="10"/>
        <v>2345465.3224997385</v>
      </c>
      <c r="G173" s="105"/>
    </row>
    <row r="174" spans="2:7" x14ac:dyDescent="0.3">
      <c r="B174" s="129">
        <v>150</v>
      </c>
      <c r="C174" s="106">
        <f t="shared" si="8"/>
        <v>11975.663769500852</v>
      </c>
      <c r="D174" s="113">
        <f t="shared" si="9"/>
        <v>7818.217741665796</v>
      </c>
      <c r="E174" s="112">
        <f t="shared" si="11"/>
        <v>19793.881511166648</v>
      </c>
      <c r="F174" s="106">
        <f t="shared" si="10"/>
        <v>2333489.6587302377</v>
      </c>
      <c r="G174" s="105"/>
    </row>
    <row r="175" spans="2:7" x14ac:dyDescent="0.3">
      <c r="B175" s="129">
        <v>151</v>
      </c>
      <c r="C175" s="106">
        <f t="shared" si="8"/>
        <v>12015.582648732521</v>
      </c>
      <c r="D175" s="113">
        <f t="shared" si="9"/>
        <v>7778.298862434126</v>
      </c>
      <c r="E175" s="112">
        <f t="shared" si="11"/>
        <v>19793.881511166648</v>
      </c>
      <c r="F175" s="106">
        <f t="shared" si="10"/>
        <v>2321474.076081505</v>
      </c>
      <c r="G175" s="105"/>
    </row>
    <row r="176" spans="2:7" x14ac:dyDescent="0.3">
      <c r="B176" s="129">
        <v>152</v>
      </c>
      <c r="C176" s="106">
        <f t="shared" si="8"/>
        <v>12055.634590894964</v>
      </c>
      <c r="D176" s="113">
        <f t="shared" si="9"/>
        <v>7738.2469202716838</v>
      </c>
      <c r="E176" s="112">
        <f t="shared" si="11"/>
        <v>19793.881511166648</v>
      </c>
      <c r="F176" s="106">
        <f t="shared" si="10"/>
        <v>2309418.4414906101</v>
      </c>
      <c r="G176" s="105"/>
    </row>
    <row r="177" spans="2:7" x14ac:dyDescent="0.3">
      <c r="B177" s="129">
        <v>153</v>
      </c>
      <c r="C177" s="106">
        <f t="shared" si="8"/>
        <v>12095.820039531282</v>
      </c>
      <c r="D177" s="113">
        <f t="shared" si="9"/>
        <v>7698.0614716353675</v>
      </c>
      <c r="E177" s="112">
        <f t="shared" si="11"/>
        <v>19793.881511166648</v>
      </c>
      <c r="F177" s="106">
        <f t="shared" si="10"/>
        <v>2297322.6214510789</v>
      </c>
      <c r="G177" s="105"/>
    </row>
    <row r="178" spans="2:7" x14ac:dyDescent="0.3">
      <c r="B178" s="129">
        <v>154</v>
      </c>
      <c r="C178" s="106">
        <f t="shared" si="8"/>
        <v>12136.139439663051</v>
      </c>
      <c r="D178" s="113">
        <f t="shared" si="9"/>
        <v>7657.7420715035969</v>
      </c>
      <c r="E178" s="112">
        <f t="shared" si="11"/>
        <v>19793.881511166648</v>
      </c>
      <c r="F178" s="106">
        <f t="shared" si="10"/>
        <v>2285186.482011416</v>
      </c>
      <c r="G178" s="105"/>
    </row>
    <row r="179" spans="2:7" x14ac:dyDescent="0.3">
      <c r="B179" s="129">
        <v>155</v>
      </c>
      <c r="C179" s="106">
        <f t="shared" si="8"/>
        <v>12176.593237795261</v>
      </c>
      <c r="D179" s="113">
        <f t="shared" si="9"/>
        <v>7617.2882733713868</v>
      </c>
      <c r="E179" s="112">
        <f t="shared" si="11"/>
        <v>19793.881511166648</v>
      </c>
      <c r="F179" s="106">
        <f t="shared" si="10"/>
        <v>2273009.8887736206</v>
      </c>
      <c r="G179" s="110">
        <v>2032</v>
      </c>
    </row>
    <row r="180" spans="2:7" x14ac:dyDescent="0.3">
      <c r="B180" s="129">
        <v>156</v>
      </c>
      <c r="C180" s="106">
        <f t="shared" si="8"/>
        <v>12217.181881921246</v>
      </c>
      <c r="D180" s="113">
        <f t="shared" si="9"/>
        <v>7576.6996292454023</v>
      </c>
      <c r="E180" s="112">
        <f t="shared" si="11"/>
        <v>19793.881511166648</v>
      </c>
      <c r="F180" s="106">
        <f t="shared" si="10"/>
        <v>2260792.7068916992</v>
      </c>
      <c r="G180" s="105"/>
    </row>
    <row r="181" spans="2:7" x14ac:dyDescent="0.3">
      <c r="B181" s="129">
        <v>157</v>
      </c>
      <c r="C181" s="106">
        <f t="shared" si="8"/>
        <v>12257.905821527649</v>
      </c>
      <c r="D181" s="113">
        <f t="shared" si="9"/>
        <v>7535.9756896389981</v>
      </c>
      <c r="E181" s="112">
        <f t="shared" si="11"/>
        <v>19793.881511166648</v>
      </c>
      <c r="F181" s="106">
        <f t="shared" si="10"/>
        <v>2248534.8010701714</v>
      </c>
      <c r="G181" s="105"/>
    </row>
    <row r="182" spans="2:7" x14ac:dyDescent="0.3">
      <c r="B182" s="129">
        <v>158</v>
      </c>
      <c r="C182" s="106">
        <f t="shared" si="8"/>
        <v>12298.76550759941</v>
      </c>
      <c r="D182" s="113">
        <f t="shared" si="9"/>
        <v>7495.1160035672383</v>
      </c>
      <c r="E182" s="112">
        <f t="shared" si="11"/>
        <v>19793.881511166648</v>
      </c>
      <c r="F182" s="106">
        <f t="shared" si="10"/>
        <v>2236236.0355625721</v>
      </c>
      <c r="G182" s="105"/>
    </row>
    <row r="183" spans="2:7" x14ac:dyDescent="0.3">
      <c r="B183" s="129">
        <v>159</v>
      </c>
      <c r="C183" s="106">
        <f t="shared" si="8"/>
        <v>12339.76139262474</v>
      </c>
      <c r="D183" s="113">
        <f t="shared" si="9"/>
        <v>7454.1201185419077</v>
      </c>
      <c r="E183" s="112">
        <f t="shared" si="11"/>
        <v>19793.881511166648</v>
      </c>
      <c r="F183" s="106">
        <f t="shared" si="10"/>
        <v>2223896.2741699475</v>
      </c>
      <c r="G183" s="105"/>
    </row>
    <row r="184" spans="2:7" x14ac:dyDescent="0.3">
      <c r="B184" s="129">
        <v>160</v>
      </c>
      <c r="C184" s="106">
        <f t="shared" si="8"/>
        <v>12380.893930600156</v>
      </c>
      <c r="D184" s="113">
        <f t="shared" si="9"/>
        <v>7412.9875805664924</v>
      </c>
      <c r="E184" s="112">
        <f t="shared" si="11"/>
        <v>19793.881511166648</v>
      </c>
      <c r="F184" s="106">
        <f t="shared" si="10"/>
        <v>2211515.3802393475</v>
      </c>
      <c r="G184" s="105"/>
    </row>
    <row r="185" spans="2:7" x14ac:dyDescent="0.3">
      <c r="B185" s="129">
        <v>161</v>
      </c>
      <c r="C185" s="106">
        <f t="shared" si="8"/>
        <v>12422.16357703549</v>
      </c>
      <c r="D185" s="113">
        <f t="shared" si="9"/>
        <v>7371.7179341311585</v>
      </c>
      <c r="E185" s="112">
        <f t="shared" si="11"/>
        <v>19793.881511166648</v>
      </c>
      <c r="F185" s="106">
        <f t="shared" si="10"/>
        <v>2199093.2166623119</v>
      </c>
      <c r="G185" s="105"/>
    </row>
    <row r="186" spans="2:7" x14ac:dyDescent="0.3">
      <c r="B186" s="129">
        <v>162</v>
      </c>
      <c r="C186" s="106">
        <f t="shared" si="8"/>
        <v>12463.570788958941</v>
      </c>
      <c r="D186" s="113">
        <f t="shared" si="9"/>
        <v>7330.3107222077069</v>
      </c>
      <c r="E186" s="112">
        <f t="shared" si="11"/>
        <v>19793.881511166648</v>
      </c>
      <c r="F186" s="106">
        <f t="shared" si="10"/>
        <v>2186629.6458733529</v>
      </c>
      <c r="G186" s="105"/>
    </row>
    <row r="187" spans="2:7" x14ac:dyDescent="0.3">
      <c r="B187" s="129">
        <v>163</v>
      </c>
      <c r="C187" s="106">
        <f t="shared" si="8"/>
        <v>12505.116024922139</v>
      </c>
      <c r="D187" s="113">
        <f t="shared" si="9"/>
        <v>7288.7654862445097</v>
      </c>
      <c r="E187" s="112">
        <f t="shared" si="11"/>
        <v>19793.881511166648</v>
      </c>
      <c r="F187" s="106">
        <f t="shared" si="10"/>
        <v>2174124.5298484308</v>
      </c>
      <c r="G187" s="105"/>
    </row>
    <row r="188" spans="2:7" x14ac:dyDescent="0.3">
      <c r="B188" s="129">
        <v>164</v>
      </c>
      <c r="C188" s="106">
        <f t="shared" si="8"/>
        <v>12546.799745005212</v>
      </c>
      <c r="D188" s="113">
        <f t="shared" si="9"/>
        <v>7247.0817661614365</v>
      </c>
      <c r="E188" s="112">
        <f t="shared" si="11"/>
        <v>19793.881511166648</v>
      </c>
      <c r="F188" s="106">
        <f t="shared" si="10"/>
        <v>2161577.7301034257</v>
      </c>
      <c r="G188" s="105"/>
    </row>
    <row r="189" spans="2:7" x14ac:dyDescent="0.3">
      <c r="B189" s="129">
        <v>165</v>
      </c>
      <c r="C189" s="106">
        <f t="shared" si="8"/>
        <v>12588.622410821896</v>
      </c>
      <c r="D189" s="113">
        <f t="shared" si="9"/>
        <v>7205.2591003447524</v>
      </c>
      <c r="E189" s="112">
        <f t="shared" si="11"/>
        <v>19793.881511166648</v>
      </c>
      <c r="F189" s="106">
        <f t="shared" si="10"/>
        <v>2148989.107692604</v>
      </c>
      <c r="G189" s="105"/>
    </row>
    <row r="190" spans="2:7" x14ac:dyDescent="0.3">
      <c r="B190" s="129">
        <v>166</v>
      </c>
      <c r="C190" s="106">
        <f t="shared" si="8"/>
        <v>12630.584485524634</v>
      </c>
      <c r="D190" s="113">
        <f t="shared" si="9"/>
        <v>7163.297025642014</v>
      </c>
      <c r="E190" s="112">
        <f t="shared" si="11"/>
        <v>19793.881511166648</v>
      </c>
      <c r="F190" s="106">
        <f t="shared" si="10"/>
        <v>2136358.5232070792</v>
      </c>
      <c r="G190" s="105"/>
    </row>
    <row r="191" spans="2:7" x14ac:dyDescent="0.3">
      <c r="B191" s="129">
        <v>167</v>
      </c>
      <c r="C191" s="106">
        <f t="shared" si="8"/>
        <v>12672.686433809718</v>
      </c>
      <c r="D191" s="113">
        <f t="shared" si="9"/>
        <v>7121.1950773569306</v>
      </c>
      <c r="E191" s="112">
        <f t="shared" si="11"/>
        <v>19793.881511166648</v>
      </c>
      <c r="F191" s="106">
        <f t="shared" si="10"/>
        <v>2123685.8367732693</v>
      </c>
      <c r="G191" s="110">
        <v>2033</v>
      </c>
    </row>
    <row r="192" spans="2:7" x14ac:dyDescent="0.3">
      <c r="B192" s="129">
        <v>168</v>
      </c>
      <c r="C192" s="106">
        <f t="shared" si="8"/>
        <v>12714.928721922417</v>
      </c>
      <c r="D192" s="113">
        <f t="shared" si="9"/>
        <v>7078.952789244232</v>
      </c>
      <c r="E192" s="112">
        <f t="shared" si="11"/>
        <v>19793.881511166648</v>
      </c>
      <c r="F192" s="106">
        <f t="shared" si="10"/>
        <v>2110970.9080513469</v>
      </c>
      <c r="G192" s="105"/>
    </row>
    <row r="193" spans="2:7" x14ac:dyDescent="0.3">
      <c r="B193" s="129">
        <v>169</v>
      </c>
      <c r="C193" s="106">
        <f t="shared" si="8"/>
        <v>12757.311817662157</v>
      </c>
      <c r="D193" s="113">
        <f t="shared" si="9"/>
        <v>7036.5696935044898</v>
      </c>
      <c r="E193" s="112">
        <f t="shared" si="11"/>
        <v>19793.881511166648</v>
      </c>
      <c r="F193" s="106">
        <f t="shared" si="10"/>
        <v>2098213.5962336846</v>
      </c>
      <c r="G193" s="105"/>
    </row>
    <row r="194" spans="2:7" x14ac:dyDescent="0.3">
      <c r="B194" s="129">
        <v>170</v>
      </c>
      <c r="C194" s="106">
        <f t="shared" si="8"/>
        <v>12799.836190387699</v>
      </c>
      <c r="D194" s="113">
        <f t="shared" si="9"/>
        <v>6994.0453207789487</v>
      </c>
      <c r="E194" s="112">
        <f t="shared" si="11"/>
        <v>19793.881511166648</v>
      </c>
      <c r="F194" s="106">
        <f t="shared" si="10"/>
        <v>2085413.760043297</v>
      </c>
      <c r="G194" s="105"/>
    </row>
    <row r="195" spans="2:7" x14ac:dyDescent="0.3">
      <c r="B195" s="129">
        <v>171</v>
      </c>
      <c r="C195" s="106">
        <f t="shared" si="8"/>
        <v>12842.502311022325</v>
      </c>
      <c r="D195" s="113">
        <f t="shared" si="9"/>
        <v>6951.3792001443235</v>
      </c>
      <c r="E195" s="112">
        <f t="shared" si="11"/>
        <v>19793.881511166648</v>
      </c>
      <c r="F195" s="106">
        <f t="shared" si="10"/>
        <v>2072571.2577322747</v>
      </c>
      <c r="G195" s="105"/>
    </row>
    <row r="196" spans="2:7" x14ac:dyDescent="0.3">
      <c r="B196" s="129">
        <v>172</v>
      </c>
      <c r="C196" s="106">
        <f t="shared" si="8"/>
        <v>12885.310652059066</v>
      </c>
      <c r="D196" s="113">
        <f t="shared" si="9"/>
        <v>6908.5708591075827</v>
      </c>
      <c r="E196" s="112">
        <f t="shared" si="11"/>
        <v>19793.881511166648</v>
      </c>
      <c r="F196" s="106">
        <f t="shared" si="10"/>
        <v>2059685.9470802157</v>
      </c>
      <c r="G196" s="105"/>
    </row>
    <row r="197" spans="2:7" x14ac:dyDescent="0.3">
      <c r="B197" s="129">
        <v>173</v>
      </c>
      <c r="C197" s="106">
        <f t="shared" si="8"/>
        <v>12928.26168756593</v>
      </c>
      <c r="D197" s="113">
        <f t="shared" si="9"/>
        <v>6865.6198236007194</v>
      </c>
      <c r="E197" s="112">
        <f t="shared" si="11"/>
        <v>19793.881511166648</v>
      </c>
      <c r="F197" s="106">
        <f t="shared" si="10"/>
        <v>2046757.6853926498</v>
      </c>
      <c r="G197" s="105"/>
    </row>
    <row r="198" spans="2:7" x14ac:dyDescent="0.3">
      <c r="B198" s="129">
        <v>174</v>
      </c>
      <c r="C198" s="106">
        <f t="shared" si="8"/>
        <v>12971.355893191148</v>
      </c>
      <c r="D198" s="113">
        <f t="shared" si="9"/>
        <v>6822.5256179754997</v>
      </c>
      <c r="E198" s="112">
        <f t="shared" si="11"/>
        <v>19793.881511166648</v>
      </c>
      <c r="F198" s="106">
        <f t="shared" si="10"/>
        <v>2033786.3294994587</v>
      </c>
      <c r="G198" s="105"/>
    </row>
    <row r="199" spans="2:7" x14ac:dyDescent="0.3">
      <c r="B199" s="129">
        <v>175</v>
      </c>
      <c r="C199" s="106">
        <f t="shared" si="8"/>
        <v>13014.593746168452</v>
      </c>
      <c r="D199" s="113">
        <f t="shared" si="9"/>
        <v>6779.2877649981956</v>
      </c>
      <c r="E199" s="112">
        <f t="shared" si="11"/>
        <v>19793.881511166648</v>
      </c>
      <c r="F199" s="106">
        <f t="shared" si="10"/>
        <v>2020771.7357532901</v>
      </c>
      <c r="G199" s="105"/>
    </row>
    <row r="200" spans="2:7" x14ac:dyDescent="0.3">
      <c r="B200" s="129">
        <v>176</v>
      </c>
      <c r="C200" s="106">
        <f t="shared" si="8"/>
        <v>13057.975725322347</v>
      </c>
      <c r="D200" s="113">
        <f t="shared" si="9"/>
        <v>6735.9057858443011</v>
      </c>
      <c r="E200" s="112">
        <f t="shared" si="11"/>
        <v>19793.881511166648</v>
      </c>
      <c r="F200" s="106">
        <f t="shared" si="10"/>
        <v>2007713.7600279679</v>
      </c>
      <c r="G200" s="105"/>
    </row>
    <row r="201" spans="2:7" x14ac:dyDescent="0.3">
      <c r="B201" s="129">
        <v>177</v>
      </c>
      <c r="C201" s="106">
        <f t="shared" si="8"/>
        <v>13101.502311073422</v>
      </c>
      <c r="D201" s="113">
        <f t="shared" si="9"/>
        <v>6692.3792000932262</v>
      </c>
      <c r="E201" s="112">
        <f t="shared" si="11"/>
        <v>19793.881511166648</v>
      </c>
      <c r="F201" s="106">
        <f t="shared" si="10"/>
        <v>1994612.2577168944</v>
      </c>
      <c r="G201" s="105"/>
    </row>
    <row r="202" spans="2:7" x14ac:dyDescent="0.3">
      <c r="B202" s="129">
        <v>178</v>
      </c>
      <c r="C202" s="106">
        <f t="shared" si="8"/>
        <v>13145.173985443667</v>
      </c>
      <c r="D202" s="113">
        <f t="shared" si="9"/>
        <v>6648.7075257229817</v>
      </c>
      <c r="E202" s="112">
        <f t="shared" si="11"/>
        <v>19793.881511166648</v>
      </c>
      <c r="F202" s="106">
        <f t="shared" si="10"/>
        <v>1981467.0837314506</v>
      </c>
      <c r="G202" s="105"/>
    </row>
    <row r="203" spans="2:7" x14ac:dyDescent="0.3">
      <c r="B203" s="129">
        <v>179</v>
      </c>
      <c r="C203" s="106">
        <f t="shared" si="8"/>
        <v>13188.991232061813</v>
      </c>
      <c r="D203" s="113">
        <f t="shared" si="9"/>
        <v>6604.8902791048358</v>
      </c>
      <c r="E203" s="112">
        <f t="shared" si="11"/>
        <v>19793.881511166648</v>
      </c>
      <c r="F203" s="106">
        <f t="shared" si="10"/>
        <v>1968278.0924993888</v>
      </c>
      <c r="G203" s="110">
        <v>2034</v>
      </c>
    </row>
    <row r="204" spans="2:7" x14ac:dyDescent="0.3">
      <c r="B204" s="129">
        <v>180</v>
      </c>
      <c r="C204" s="106">
        <f t="shared" si="8"/>
        <v>13232.954536168685</v>
      </c>
      <c r="D204" s="113">
        <f t="shared" si="9"/>
        <v>6560.926974997963</v>
      </c>
      <c r="E204" s="112">
        <f t="shared" si="11"/>
        <v>19793.881511166648</v>
      </c>
      <c r="F204" s="106">
        <f t="shared" si="10"/>
        <v>1955045.1379632202</v>
      </c>
      <c r="G204" s="105"/>
    </row>
    <row r="205" spans="2:7" x14ac:dyDescent="0.3">
      <c r="B205" s="129">
        <v>181</v>
      </c>
      <c r="C205" s="106">
        <f t="shared" si="8"/>
        <v>13277.064384622579</v>
      </c>
      <c r="D205" s="113">
        <f t="shared" si="9"/>
        <v>6516.8171265440678</v>
      </c>
      <c r="E205" s="112">
        <f t="shared" si="11"/>
        <v>19793.881511166648</v>
      </c>
      <c r="F205" s="106">
        <f t="shared" si="10"/>
        <v>1941768.0735785977</v>
      </c>
      <c r="G205" s="105"/>
    </row>
    <row r="206" spans="2:7" x14ac:dyDescent="0.3">
      <c r="B206" s="129">
        <v>182</v>
      </c>
      <c r="C206" s="106">
        <f t="shared" si="8"/>
        <v>13321.321265904655</v>
      </c>
      <c r="D206" s="113">
        <f t="shared" si="9"/>
        <v>6472.5602452619933</v>
      </c>
      <c r="E206" s="112">
        <f t="shared" si="11"/>
        <v>19793.881511166648</v>
      </c>
      <c r="F206" s="106">
        <f t="shared" si="10"/>
        <v>1928446.752312693</v>
      </c>
      <c r="G206" s="105"/>
    </row>
    <row r="207" spans="2:7" x14ac:dyDescent="0.3">
      <c r="B207" s="129">
        <v>183</v>
      </c>
      <c r="C207" s="106">
        <f t="shared" si="8"/>
        <v>13365.725670124339</v>
      </c>
      <c r="D207" s="113">
        <f t="shared" si="9"/>
        <v>6428.1558410423104</v>
      </c>
      <c r="E207" s="112">
        <f t="shared" si="11"/>
        <v>19793.881511166648</v>
      </c>
      <c r="F207" s="106">
        <f t="shared" si="10"/>
        <v>1915081.0266425686</v>
      </c>
      <c r="G207" s="105"/>
    </row>
    <row r="208" spans="2:7" x14ac:dyDescent="0.3">
      <c r="B208" s="129">
        <v>184</v>
      </c>
      <c r="C208" s="106">
        <f t="shared" si="8"/>
        <v>13410.278089024752</v>
      </c>
      <c r="D208" s="113">
        <f t="shared" si="9"/>
        <v>6383.6034221418959</v>
      </c>
      <c r="E208" s="112">
        <f t="shared" si="11"/>
        <v>19793.881511166648</v>
      </c>
      <c r="F208" s="106">
        <f t="shared" si="10"/>
        <v>1901670.7485535438</v>
      </c>
      <c r="G208" s="105"/>
    </row>
    <row r="209" spans="2:7" x14ac:dyDescent="0.3">
      <c r="B209" s="129">
        <v>185</v>
      </c>
      <c r="C209" s="106">
        <f t="shared" si="8"/>
        <v>13454.979015988169</v>
      </c>
      <c r="D209" s="113">
        <f t="shared" si="9"/>
        <v>6338.9024951784795</v>
      </c>
      <c r="E209" s="112">
        <f t="shared" si="11"/>
        <v>19793.881511166648</v>
      </c>
      <c r="F209" s="106">
        <f t="shared" si="10"/>
        <v>1888215.7695375558</v>
      </c>
      <c r="G209" s="105"/>
    </row>
    <row r="210" spans="2:7" x14ac:dyDescent="0.3">
      <c r="B210" s="129">
        <v>186</v>
      </c>
      <c r="C210" s="106">
        <f t="shared" si="8"/>
        <v>13499.828946041462</v>
      </c>
      <c r="D210" s="113">
        <f t="shared" si="9"/>
        <v>6294.0525651251864</v>
      </c>
      <c r="E210" s="112">
        <f t="shared" si="11"/>
        <v>19793.881511166648</v>
      </c>
      <c r="F210" s="106">
        <f t="shared" si="10"/>
        <v>1874715.9405915143</v>
      </c>
      <c r="G210" s="105"/>
    </row>
    <row r="211" spans="2:7" x14ac:dyDescent="0.3">
      <c r="B211" s="129">
        <v>187</v>
      </c>
      <c r="C211" s="106">
        <f t="shared" si="8"/>
        <v>13544.8283758616</v>
      </c>
      <c r="D211" s="113">
        <f t="shared" si="9"/>
        <v>6249.0531353050483</v>
      </c>
      <c r="E211" s="112">
        <f t="shared" si="11"/>
        <v>19793.881511166648</v>
      </c>
      <c r="F211" s="106">
        <f t="shared" si="10"/>
        <v>1861171.1122156528</v>
      </c>
      <c r="G211" s="105"/>
    </row>
    <row r="212" spans="2:7" x14ac:dyDescent="0.3">
      <c r="B212" s="129">
        <v>188</v>
      </c>
      <c r="C212" s="106">
        <f t="shared" si="8"/>
        <v>13589.977803781137</v>
      </c>
      <c r="D212" s="113">
        <f t="shared" si="9"/>
        <v>6203.9037073855097</v>
      </c>
      <c r="E212" s="112">
        <f t="shared" si="11"/>
        <v>19793.881511166648</v>
      </c>
      <c r="F212" s="106">
        <f t="shared" si="10"/>
        <v>1847581.1344118717</v>
      </c>
      <c r="G212" s="105"/>
    </row>
    <row r="213" spans="2:7" x14ac:dyDescent="0.3">
      <c r="B213" s="129">
        <v>189</v>
      </c>
      <c r="C213" s="106">
        <f t="shared" ref="C213:C276" si="12">E213-D213</f>
        <v>13635.277729793743</v>
      </c>
      <c r="D213" s="113">
        <f t="shared" ref="D213:D276" si="13">F212*$C$18</f>
        <v>6158.6037813729063</v>
      </c>
      <c r="E213" s="112">
        <f t="shared" si="11"/>
        <v>19793.881511166648</v>
      </c>
      <c r="F213" s="106">
        <f t="shared" ref="F213:F276" si="14">F212-C213</f>
        <v>1833945.856682078</v>
      </c>
      <c r="G213" s="105"/>
    </row>
    <row r="214" spans="2:7" x14ac:dyDescent="0.3">
      <c r="B214" s="129">
        <v>190</v>
      </c>
      <c r="C214" s="106">
        <f t="shared" si="12"/>
        <v>13680.72865555972</v>
      </c>
      <c r="D214" s="113">
        <f t="shared" si="13"/>
        <v>6113.152855606927</v>
      </c>
      <c r="E214" s="112">
        <f t="shared" si="11"/>
        <v>19793.881511166648</v>
      </c>
      <c r="F214" s="106">
        <f t="shared" si="14"/>
        <v>1820265.1280265183</v>
      </c>
      <c r="G214" s="105"/>
    </row>
    <row r="215" spans="2:7" x14ac:dyDescent="0.3">
      <c r="B215" s="129">
        <v>191</v>
      </c>
      <c r="C215" s="106">
        <f t="shared" si="12"/>
        <v>13726.331084411588</v>
      </c>
      <c r="D215" s="113">
        <f t="shared" si="13"/>
        <v>6067.5504267550614</v>
      </c>
      <c r="E215" s="112">
        <f t="shared" si="11"/>
        <v>19793.881511166648</v>
      </c>
      <c r="F215" s="106">
        <f t="shared" si="14"/>
        <v>1806538.7969421067</v>
      </c>
      <c r="G215" s="110">
        <v>2035</v>
      </c>
    </row>
    <row r="216" spans="2:7" x14ac:dyDescent="0.3">
      <c r="B216" s="129">
        <v>192</v>
      </c>
      <c r="C216" s="106">
        <f t="shared" si="12"/>
        <v>13772.085521359626</v>
      </c>
      <c r="D216" s="113">
        <f t="shared" si="13"/>
        <v>6021.795989807023</v>
      </c>
      <c r="E216" s="112">
        <f t="shared" si="11"/>
        <v>19793.881511166648</v>
      </c>
      <c r="F216" s="106">
        <f t="shared" si="14"/>
        <v>1792766.711420747</v>
      </c>
      <c r="G216" s="105"/>
    </row>
    <row r="217" spans="2:7" x14ac:dyDescent="0.3">
      <c r="B217" s="129">
        <v>193</v>
      </c>
      <c r="C217" s="106">
        <f t="shared" si="12"/>
        <v>13817.992473097491</v>
      </c>
      <c r="D217" s="113">
        <f t="shared" si="13"/>
        <v>5975.8890380691573</v>
      </c>
      <c r="E217" s="112">
        <f t="shared" si="11"/>
        <v>19793.881511166648</v>
      </c>
      <c r="F217" s="106">
        <f t="shared" si="14"/>
        <v>1778948.7189476495</v>
      </c>
      <c r="G217" s="105"/>
    </row>
    <row r="218" spans="2:7" x14ac:dyDescent="0.3">
      <c r="B218" s="129">
        <v>194</v>
      </c>
      <c r="C218" s="106">
        <f t="shared" si="12"/>
        <v>13864.052448007817</v>
      </c>
      <c r="D218" s="113">
        <f t="shared" si="13"/>
        <v>5929.8290631588316</v>
      </c>
      <c r="E218" s="112">
        <f t="shared" si="11"/>
        <v>19793.881511166648</v>
      </c>
      <c r="F218" s="106">
        <f t="shared" si="14"/>
        <v>1765084.6664996417</v>
      </c>
      <c r="G218" s="105"/>
    </row>
    <row r="219" spans="2:7" x14ac:dyDescent="0.3">
      <c r="B219" s="129">
        <v>195</v>
      </c>
      <c r="C219" s="106">
        <f t="shared" si="12"/>
        <v>13910.265956167841</v>
      </c>
      <c r="D219" s="113">
        <f t="shared" si="13"/>
        <v>5883.6155549988061</v>
      </c>
      <c r="E219" s="112">
        <f t="shared" ref="E219:E282" si="15">$C$19</f>
        <v>19793.881511166648</v>
      </c>
      <c r="F219" s="106">
        <f t="shared" si="14"/>
        <v>1751174.4005434739</v>
      </c>
      <c r="G219" s="105"/>
    </row>
    <row r="220" spans="2:7" x14ac:dyDescent="0.3">
      <c r="B220" s="129">
        <v>196</v>
      </c>
      <c r="C220" s="106">
        <f t="shared" si="12"/>
        <v>13956.633509355068</v>
      </c>
      <c r="D220" s="113">
        <f t="shared" si="13"/>
        <v>5837.2480018115803</v>
      </c>
      <c r="E220" s="112">
        <f t="shared" si="15"/>
        <v>19793.881511166648</v>
      </c>
      <c r="F220" s="106">
        <f t="shared" si="14"/>
        <v>1737217.7670341188</v>
      </c>
      <c r="G220" s="105"/>
    </row>
    <row r="221" spans="2:7" x14ac:dyDescent="0.3">
      <c r="B221" s="129">
        <v>197</v>
      </c>
      <c r="C221" s="106">
        <f t="shared" si="12"/>
        <v>14003.15562105292</v>
      </c>
      <c r="D221" s="113">
        <f t="shared" si="13"/>
        <v>5790.7258901137293</v>
      </c>
      <c r="E221" s="112">
        <f t="shared" si="15"/>
        <v>19793.881511166648</v>
      </c>
      <c r="F221" s="106">
        <f t="shared" si="14"/>
        <v>1723214.6114130658</v>
      </c>
      <c r="G221" s="105"/>
    </row>
    <row r="222" spans="2:7" x14ac:dyDescent="0.3">
      <c r="B222" s="129">
        <v>198</v>
      </c>
      <c r="C222" s="106">
        <f t="shared" si="12"/>
        <v>14049.832806456428</v>
      </c>
      <c r="D222" s="113">
        <f t="shared" si="13"/>
        <v>5744.0487047102197</v>
      </c>
      <c r="E222" s="112">
        <f t="shared" si="15"/>
        <v>19793.881511166648</v>
      </c>
      <c r="F222" s="106">
        <f t="shared" si="14"/>
        <v>1709164.7786066094</v>
      </c>
      <c r="G222" s="105"/>
    </row>
    <row r="223" spans="2:7" x14ac:dyDescent="0.3">
      <c r="B223" s="129">
        <v>199</v>
      </c>
      <c r="C223" s="106">
        <f t="shared" si="12"/>
        <v>14096.66558247795</v>
      </c>
      <c r="D223" s="113">
        <f t="shared" si="13"/>
        <v>5697.2159286886981</v>
      </c>
      <c r="E223" s="112">
        <f t="shared" si="15"/>
        <v>19793.881511166648</v>
      </c>
      <c r="F223" s="106">
        <f t="shared" si="14"/>
        <v>1695068.1130241314</v>
      </c>
      <c r="G223" s="105"/>
    </row>
    <row r="224" spans="2:7" x14ac:dyDescent="0.3">
      <c r="B224" s="129">
        <v>200</v>
      </c>
      <c r="C224" s="106">
        <f t="shared" si="12"/>
        <v>14143.654467752876</v>
      </c>
      <c r="D224" s="113">
        <f t="shared" si="13"/>
        <v>5650.2270434137718</v>
      </c>
      <c r="E224" s="112">
        <f t="shared" si="15"/>
        <v>19793.881511166648</v>
      </c>
      <c r="F224" s="106">
        <f t="shared" si="14"/>
        <v>1680924.4585563785</v>
      </c>
      <c r="G224" s="105"/>
    </row>
    <row r="225" spans="2:7" x14ac:dyDescent="0.3">
      <c r="B225" s="129">
        <v>201</v>
      </c>
      <c r="C225" s="106">
        <f t="shared" si="12"/>
        <v>14190.799982645385</v>
      </c>
      <c r="D225" s="113">
        <f t="shared" si="13"/>
        <v>5603.081528521262</v>
      </c>
      <c r="E225" s="112">
        <f t="shared" si="15"/>
        <v>19793.881511166648</v>
      </c>
      <c r="F225" s="106">
        <f t="shared" si="14"/>
        <v>1666733.6585737332</v>
      </c>
      <c r="G225" s="105"/>
    </row>
    <row r="226" spans="2:7" x14ac:dyDescent="0.3">
      <c r="B226" s="129">
        <v>202</v>
      </c>
      <c r="C226" s="106">
        <f t="shared" si="12"/>
        <v>14238.102649254204</v>
      </c>
      <c r="D226" s="113">
        <f t="shared" si="13"/>
        <v>5555.778861912444</v>
      </c>
      <c r="E226" s="112">
        <f t="shared" si="15"/>
        <v>19793.881511166648</v>
      </c>
      <c r="F226" s="106">
        <f t="shared" si="14"/>
        <v>1652495.5559244789</v>
      </c>
      <c r="G226" s="105"/>
    </row>
    <row r="227" spans="2:7" x14ac:dyDescent="0.3">
      <c r="B227" s="129">
        <v>203</v>
      </c>
      <c r="C227" s="106">
        <f t="shared" si="12"/>
        <v>14285.562991418385</v>
      </c>
      <c r="D227" s="113">
        <f t="shared" si="13"/>
        <v>5508.3185197482635</v>
      </c>
      <c r="E227" s="112">
        <f t="shared" si="15"/>
        <v>19793.881511166648</v>
      </c>
      <c r="F227" s="106">
        <f t="shared" si="14"/>
        <v>1638209.9929330605</v>
      </c>
      <c r="G227" s="110">
        <v>2036</v>
      </c>
    </row>
    <row r="228" spans="2:7" x14ac:dyDescent="0.3">
      <c r="B228" s="129">
        <v>204</v>
      </c>
      <c r="C228" s="106">
        <f t="shared" si="12"/>
        <v>14333.181534723113</v>
      </c>
      <c r="D228" s="113">
        <f t="shared" si="13"/>
        <v>5460.699976443535</v>
      </c>
      <c r="E228" s="112">
        <f t="shared" si="15"/>
        <v>19793.881511166648</v>
      </c>
      <c r="F228" s="106">
        <f t="shared" si="14"/>
        <v>1623876.8113983374</v>
      </c>
      <c r="G228" s="105"/>
    </row>
    <row r="229" spans="2:7" x14ac:dyDescent="0.3">
      <c r="B229" s="129">
        <v>205</v>
      </c>
      <c r="C229" s="106">
        <f t="shared" si="12"/>
        <v>14380.958806505523</v>
      </c>
      <c r="D229" s="113">
        <f t="shared" si="13"/>
        <v>5412.922704661125</v>
      </c>
      <c r="E229" s="112">
        <f t="shared" si="15"/>
        <v>19793.881511166648</v>
      </c>
      <c r="F229" s="106">
        <f t="shared" si="14"/>
        <v>1609495.8525918319</v>
      </c>
      <c r="G229" s="105"/>
    </row>
    <row r="230" spans="2:7" x14ac:dyDescent="0.3">
      <c r="B230" s="129">
        <v>206</v>
      </c>
      <c r="C230" s="106">
        <f t="shared" si="12"/>
        <v>14428.895335860541</v>
      </c>
      <c r="D230" s="113">
        <f t="shared" si="13"/>
        <v>5364.9861753061068</v>
      </c>
      <c r="E230" s="112">
        <f t="shared" si="15"/>
        <v>19793.881511166648</v>
      </c>
      <c r="F230" s="106">
        <f t="shared" si="14"/>
        <v>1595066.9572559714</v>
      </c>
      <c r="G230" s="105"/>
    </row>
    <row r="231" spans="2:7" x14ac:dyDescent="0.3">
      <c r="B231" s="129">
        <v>207</v>
      </c>
      <c r="C231" s="106">
        <f t="shared" si="12"/>
        <v>14476.991653646743</v>
      </c>
      <c r="D231" s="113">
        <f t="shared" si="13"/>
        <v>5316.8898575199046</v>
      </c>
      <c r="E231" s="112">
        <f t="shared" si="15"/>
        <v>19793.881511166648</v>
      </c>
      <c r="F231" s="106">
        <f t="shared" si="14"/>
        <v>1580589.9656023246</v>
      </c>
      <c r="G231" s="105"/>
    </row>
    <row r="232" spans="2:7" x14ac:dyDescent="0.3">
      <c r="B232" s="129">
        <v>208</v>
      </c>
      <c r="C232" s="106">
        <f t="shared" si="12"/>
        <v>14525.248292492233</v>
      </c>
      <c r="D232" s="113">
        <f t="shared" si="13"/>
        <v>5268.6332186744157</v>
      </c>
      <c r="E232" s="112">
        <f t="shared" si="15"/>
        <v>19793.881511166648</v>
      </c>
      <c r="F232" s="106">
        <f t="shared" si="14"/>
        <v>1566064.7173098323</v>
      </c>
      <c r="G232" s="105"/>
    </row>
    <row r="233" spans="2:7" x14ac:dyDescent="0.3">
      <c r="B233" s="129">
        <v>209</v>
      </c>
      <c r="C233" s="106">
        <f t="shared" si="12"/>
        <v>14573.665786800539</v>
      </c>
      <c r="D233" s="113">
        <f t="shared" si="13"/>
        <v>5220.2157243661086</v>
      </c>
      <c r="E233" s="112">
        <f t="shared" si="15"/>
        <v>19793.881511166648</v>
      </c>
      <c r="F233" s="106">
        <f t="shared" si="14"/>
        <v>1551491.0515230319</v>
      </c>
      <c r="G233" s="105"/>
    </row>
    <row r="234" spans="2:7" x14ac:dyDescent="0.3">
      <c r="B234" s="129">
        <v>210</v>
      </c>
      <c r="C234" s="106">
        <f t="shared" si="12"/>
        <v>14622.24467275654</v>
      </c>
      <c r="D234" s="113">
        <f t="shared" si="13"/>
        <v>5171.636838410107</v>
      </c>
      <c r="E234" s="112">
        <f t="shared" si="15"/>
        <v>19793.881511166648</v>
      </c>
      <c r="F234" s="106">
        <f t="shared" si="14"/>
        <v>1536868.8068502753</v>
      </c>
      <c r="G234" s="105"/>
    </row>
    <row r="235" spans="2:7" x14ac:dyDescent="0.3">
      <c r="B235" s="129">
        <v>211</v>
      </c>
      <c r="C235" s="106">
        <f t="shared" si="12"/>
        <v>14670.985488332397</v>
      </c>
      <c r="D235" s="113">
        <f t="shared" si="13"/>
        <v>5122.8960228342512</v>
      </c>
      <c r="E235" s="112">
        <f t="shared" si="15"/>
        <v>19793.881511166648</v>
      </c>
      <c r="F235" s="106">
        <f t="shared" si="14"/>
        <v>1522197.8213619429</v>
      </c>
      <c r="G235" s="105"/>
    </row>
    <row r="236" spans="2:7" x14ac:dyDescent="0.3">
      <c r="B236" s="129">
        <v>212</v>
      </c>
      <c r="C236" s="106">
        <f t="shared" si="12"/>
        <v>14719.888773293504</v>
      </c>
      <c r="D236" s="113">
        <f t="shared" si="13"/>
        <v>5073.9927378731436</v>
      </c>
      <c r="E236" s="112">
        <f t="shared" si="15"/>
        <v>19793.881511166648</v>
      </c>
      <c r="F236" s="106">
        <f t="shared" si="14"/>
        <v>1507477.9325886494</v>
      </c>
      <c r="G236" s="105"/>
    </row>
    <row r="237" spans="2:7" x14ac:dyDescent="0.3">
      <c r="B237" s="129">
        <v>213</v>
      </c>
      <c r="C237" s="106">
        <f t="shared" si="12"/>
        <v>14768.955069204483</v>
      </c>
      <c r="D237" s="113">
        <f t="shared" si="13"/>
        <v>5024.926441962165</v>
      </c>
      <c r="E237" s="112">
        <f t="shared" si="15"/>
        <v>19793.881511166648</v>
      </c>
      <c r="F237" s="106">
        <f t="shared" si="14"/>
        <v>1492708.9775194449</v>
      </c>
      <c r="G237" s="105"/>
    </row>
    <row r="238" spans="2:7" x14ac:dyDescent="0.3">
      <c r="B238" s="129">
        <v>214</v>
      </c>
      <c r="C238" s="106">
        <f t="shared" si="12"/>
        <v>14818.184919435165</v>
      </c>
      <c r="D238" s="113">
        <f t="shared" si="13"/>
        <v>4975.6965917314828</v>
      </c>
      <c r="E238" s="112">
        <f t="shared" si="15"/>
        <v>19793.881511166648</v>
      </c>
      <c r="F238" s="106">
        <f t="shared" si="14"/>
        <v>1477890.7926000098</v>
      </c>
      <c r="G238" s="105"/>
    </row>
    <row r="239" spans="2:7" x14ac:dyDescent="0.3">
      <c r="B239" s="129">
        <v>215</v>
      </c>
      <c r="C239" s="106">
        <f t="shared" si="12"/>
        <v>14867.578869166615</v>
      </c>
      <c r="D239" s="113">
        <f t="shared" si="13"/>
        <v>4926.3026420000333</v>
      </c>
      <c r="E239" s="112">
        <f t="shared" si="15"/>
        <v>19793.881511166648</v>
      </c>
      <c r="F239" s="106">
        <f t="shared" si="14"/>
        <v>1463023.2137308433</v>
      </c>
      <c r="G239" s="110">
        <v>2037</v>
      </c>
    </row>
    <row r="240" spans="2:7" x14ac:dyDescent="0.3">
      <c r="B240" s="129">
        <v>216</v>
      </c>
      <c r="C240" s="106">
        <f t="shared" si="12"/>
        <v>14917.137465397171</v>
      </c>
      <c r="D240" s="113">
        <f t="shared" si="13"/>
        <v>4876.7440457694775</v>
      </c>
      <c r="E240" s="112">
        <f t="shared" si="15"/>
        <v>19793.881511166648</v>
      </c>
      <c r="F240" s="106">
        <f t="shared" si="14"/>
        <v>1448106.0762654461</v>
      </c>
      <c r="G240" s="105"/>
    </row>
    <row r="241" spans="2:7" x14ac:dyDescent="0.3">
      <c r="B241" s="129">
        <v>217</v>
      </c>
      <c r="C241" s="106">
        <f t="shared" si="12"/>
        <v>14966.861256948494</v>
      </c>
      <c r="D241" s="113">
        <f t="shared" si="13"/>
        <v>4827.0202542181542</v>
      </c>
      <c r="E241" s="112">
        <f t="shared" si="15"/>
        <v>19793.881511166648</v>
      </c>
      <c r="F241" s="106">
        <f t="shared" si="14"/>
        <v>1433139.2150084977</v>
      </c>
      <c r="G241" s="105"/>
    </row>
    <row r="242" spans="2:7" x14ac:dyDescent="0.3">
      <c r="B242" s="129">
        <v>218</v>
      </c>
      <c r="C242" s="106">
        <f t="shared" si="12"/>
        <v>15016.750794471656</v>
      </c>
      <c r="D242" s="113">
        <f t="shared" si="13"/>
        <v>4777.1307166949928</v>
      </c>
      <c r="E242" s="112">
        <f t="shared" si="15"/>
        <v>19793.881511166648</v>
      </c>
      <c r="F242" s="106">
        <f t="shared" si="14"/>
        <v>1418122.464214026</v>
      </c>
      <c r="G242" s="105"/>
    </row>
    <row r="243" spans="2:7" x14ac:dyDescent="0.3">
      <c r="B243" s="129">
        <v>219</v>
      </c>
      <c r="C243" s="106">
        <f t="shared" si="12"/>
        <v>15066.806630453228</v>
      </c>
      <c r="D243" s="113">
        <f t="shared" si="13"/>
        <v>4727.0748807134205</v>
      </c>
      <c r="E243" s="112">
        <f t="shared" si="15"/>
        <v>19793.881511166648</v>
      </c>
      <c r="F243" s="106">
        <f t="shared" si="14"/>
        <v>1403055.6575835727</v>
      </c>
      <c r="G243" s="105"/>
    </row>
    <row r="244" spans="2:7" x14ac:dyDescent="0.3">
      <c r="B244" s="129">
        <v>220</v>
      </c>
      <c r="C244" s="106">
        <f t="shared" si="12"/>
        <v>15117.029319221405</v>
      </c>
      <c r="D244" s="113">
        <f t="shared" si="13"/>
        <v>4676.8521919452423</v>
      </c>
      <c r="E244" s="112">
        <f t="shared" si="15"/>
        <v>19793.881511166648</v>
      </c>
      <c r="F244" s="106">
        <f t="shared" si="14"/>
        <v>1387938.6282643513</v>
      </c>
      <c r="G244" s="105"/>
    </row>
    <row r="245" spans="2:7" x14ac:dyDescent="0.3">
      <c r="B245" s="129">
        <v>221</v>
      </c>
      <c r="C245" s="106">
        <f t="shared" si="12"/>
        <v>15167.419416952143</v>
      </c>
      <c r="D245" s="113">
        <f t="shared" si="13"/>
        <v>4626.4620942145048</v>
      </c>
      <c r="E245" s="112">
        <f t="shared" si="15"/>
        <v>19793.881511166648</v>
      </c>
      <c r="F245" s="106">
        <f t="shared" si="14"/>
        <v>1372771.2088473991</v>
      </c>
      <c r="G245" s="105"/>
    </row>
    <row r="246" spans="2:7" x14ac:dyDescent="0.3">
      <c r="B246" s="129">
        <v>222</v>
      </c>
      <c r="C246" s="106">
        <f t="shared" si="12"/>
        <v>15217.977481675318</v>
      </c>
      <c r="D246" s="113">
        <f t="shared" si="13"/>
        <v>4575.9040294913302</v>
      </c>
      <c r="E246" s="112">
        <f t="shared" si="15"/>
        <v>19793.881511166648</v>
      </c>
      <c r="F246" s="106">
        <f t="shared" si="14"/>
        <v>1357553.2313657238</v>
      </c>
      <c r="G246" s="105"/>
    </row>
    <row r="247" spans="2:7" x14ac:dyDescent="0.3">
      <c r="B247" s="129">
        <v>223</v>
      </c>
      <c r="C247" s="106">
        <f t="shared" si="12"/>
        <v>15268.704073280902</v>
      </c>
      <c r="D247" s="113">
        <f t="shared" si="13"/>
        <v>4525.1774378857463</v>
      </c>
      <c r="E247" s="112">
        <f t="shared" si="15"/>
        <v>19793.881511166648</v>
      </c>
      <c r="F247" s="106">
        <f t="shared" si="14"/>
        <v>1342284.527292443</v>
      </c>
      <c r="G247" s="105"/>
    </row>
    <row r="248" spans="2:7" x14ac:dyDescent="0.3">
      <c r="B248" s="129">
        <v>224</v>
      </c>
      <c r="C248" s="106">
        <f t="shared" si="12"/>
        <v>15319.59975352517</v>
      </c>
      <c r="D248" s="113">
        <f t="shared" si="13"/>
        <v>4474.2817576414773</v>
      </c>
      <c r="E248" s="112">
        <f t="shared" si="15"/>
        <v>19793.881511166648</v>
      </c>
      <c r="F248" s="106">
        <f t="shared" si="14"/>
        <v>1326964.9275389179</v>
      </c>
      <c r="G248" s="105"/>
    </row>
    <row r="249" spans="2:7" x14ac:dyDescent="0.3">
      <c r="B249" s="129">
        <v>225</v>
      </c>
      <c r="C249" s="106">
        <f t="shared" si="12"/>
        <v>15370.665086036923</v>
      </c>
      <c r="D249" s="113">
        <f t="shared" si="13"/>
        <v>4423.2164251297263</v>
      </c>
      <c r="E249" s="112">
        <f t="shared" si="15"/>
        <v>19793.881511166648</v>
      </c>
      <c r="F249" s="106">
        <f t="shared" si="14"/>
        <v>1311594.2624528809</v>
      </c>
      <c r="G249" s="105"/>
    </row>
    <row r="250" spans="2:7" x14ac:dyDescent="0.3">
      <c r="B250" s="129">
        <v>226</v>
      </c>
      <c r="C250" s="106">
        <f t="shared" si="12"/>
        <v>15421.900636323711</v>
      </c>
      <c r="D250" s="113">
        <f t="shared" si="13"/>
        <v>4371.9808748429368</v>
      </c>
      <c r="E250" s="112">
        <f t="shared" si="15"/>
        <v>19793.881511166648</v>
      </c>
      <c r="F250" s="106">
        <f t="shared" si="14"/>
        <v>1296172.3618165571</v>
      </c>
      <c r="G250" s="105"/>
    </row>
    <row r="251" spans="2:7" x14ac:dyDescent="0.3">
      <c r="B251" s="129">
        <v>227</v>
      </c>
      <c r="C251" s="106">
        <f t="shared" si="12"/>
        <v>15473.306971778125</v>
      </c>
      <c r="D251" s="113">
        <f t="shared" si="13"/>
        <v>4320.5745393885236</v>
      </c>
      <c r="E251" s="112">
        <f t="shared" si="15"/>
        <v>19793.881511166648</v>
      </c>
      <c r="F251" s="106">
        <f t="shared" si="14"/>
        <v>1280699.054844779</v>
      </c>
      <c r="G251" s="110">
        <v>2038</v>
      </c>
    </row>
    <row r="252" spans="2:7" x14ac:dyDescent="0.3">
      <c r="B252" s="129">
        <v>228</v>
      </c>
      <c r="C252" s="106">
        <f t="shared" si="12"/>
        <v>15524.884661684051</v>
      </c>
      <c r="D252" s="113">
        <f t="shared" si="13"/>
        <v>4268.9968494825971</v>
      </c>
      <c r="E252" s="112">
        <f t="shared" si="15"/>
        <v>19793.881511166648</v>
      </c>
      <c r="F252" s="106">
        <f t="shared" si="14"/>
        <v>1265174.1701830949</v>
      </c>
      <c r="G252" s="105"/>
    </row>
    <row r="253" spans="2:7" x14ac:dyDescent="0.3">
      <c r="B253" s="129">
        <v>229</v>
      </c>
      <c r="C253" s="106">
        <f t="shared" si="12"/>
        <v>15576.634277222998</v>
      </c>
      <c r="D253" s="113">
        <f t="shared" si="13"/>
        <v>4217.2472339436499</v>
      </c>
      <c r="E253" s="112">
        <f t="shared" si="15"/>
        <v>19793.881511166648</v>
      </c>
      <c r="F253" s="106">
        <f t="shared" si="14"/>
        <v>1249597.535905872</v>
      </c>
      <c r="G253" s="105"/>
    </row>
    <row r="254" spans="2:7" x14ac:dyDescent="0.3">
      <c r="B254" s="129">
        <v>230</v>
      </c>
      <c r="C254" s="106">
        <f t="shared" si="12"/>
        <v>15628.556391480408</v>
      </c>
      <c r="D254" s="113">
        <f t="shared" si="13"/>
        <v>4165.3251196862402</v>
      </c>
      <c r="E254" s="112">
        <f t="shared" si="15"/>
        <v>19793.881511166648</v>
      </c>
      <c r="F254" s="106">
        <f t="shared" si="14"/>
        <v>1233968.9795143916</v>
      </c>
      <c r="G254" s="105"/>
    </row>
    <row r="255" spans="2:7" x14ac:dyDescent="0.3">
      <c r="B255" s="129">
        <v>231</v>
      </c>
      <c r="C255" s="106">
        <f t="shared" si="12"/>
        <v>15680.651579452009</v>
      </c>
      <c r="D255" s="113">
        <f t="shared" si="13"/>
        <v>4113.229931714639</v>
      </c>
      <c r="E255" s="112">
        <f t="shared" si="15"/>
        <v>19793.881511166648</v>
      </c>
      <c r="F255" s="106">
        <f t="shared" si="14"/>
        <v>1218288.3279349396</v>
      </c>
      <c r="G255" s="105"/>
    </row>
    <row r="256" spans="2:7" x14ac:dyDescent="0.3">
      <c r="B256" s="129">
        <v>232</v>
      </c>
      <c r="C256" s="106">
        <f t="shared" si="12"/>
        <v>15732.920418050182</v>
      </c>
      <c r="D256" s="113">
        <f t="shared" si="13"/>
        <v>4060.9610931164657</v>
      </c>
      <c r="E256" s="112">
        <f t="shared" si="15"/>
        <v>19793.881511166648</v>
      </c>
      <c r="F256" s="106">
        <f t="shared" si="14"/>
        <v>1202555.4075168895</v>
      </c>
      <c r="G256" s="105"/>
    </row>
    <row r="257" spans="2:7" x14ac:dyDescent="0.3">
      <c r="B257" s="129">
        <v>233</v>
      </c>
      <c r="C257" s="106">
        <f t="shared" si="12"/>
        <v>15785.363486110349</v>
      </c>
      <c r="D257" s="113">
        <f t="shared" si="13"/>
        <v>4008.5180250562985</v>
      </c>
      <c r="E257" s="112">
        <f t="shared" si="15"/>
        <v>19793.881511166648</v>
      </c>
      <c r="F257" s="106">
        <f t="shared" si="14"/>
        <v>1186770.044030779</v>
      </c>
      <c r="G257" s="105"/>
    </row>
    <row r="258" spans="2:7" x14ac:dyDescent="0.3">
      <c r="B258" s="129">
        <v>234</v>
      </c>
      <c r="C258" s="106">
        <f t="shared" si="12"/>
        <v>15837.981364397385</v>
      </c>
      <c r="D258" s="113">
        <f t="shared" si="13"/>
        <v>3955.9001467692638</v>
      </c>
      <c r="E258" s="112">
        <f t="shared" si="15"/>
        <v>19793.881511166648</v>
      </c>
      <c r="F258" s="106">
        <f t="shared" si="14"/>
        <v>1170932.0626663817</v>
      </c>
      <c r="G258" s="105"/>
    </row>
    <row r="259" spans="2:7" x14ac:dyDescent="0.3">
      <c r="B259" s="129">
        <v>235</v>
      </c>
      <c r="C259" s="106">
        <f t="shared" si="12"/>
        <v>15890.774635612042</v>
      </c>
      <c r="D259" s="113">
        <f t="shared" si="13"/>
        <v>3903.1068755546057</v>
      </c>
      <c r="E259" s="112">
        <f t="shared" si="15"/>
        <v>19793.881511166648</v>
      </c>
      <c r="F259" s="106">
        <f t="shared" si="14"/>
        <v>1155041.2880307697</v>
      </c>
      <c r="G259" s="105"/>
    </row>
    <row r="260" spans="2:7" x14ac:dyDescent="0.3">
      <c r="B260" s="129">
        <v>236</v>
      </c>
      <c r="C260" s="106">
        <f t="shared" si="12"/>
        <v>15943.743884397416</v>
      </c>
      <c r="D260" s="113">
        <f t="shared" si="13"/>
        <v>3850.1376267692326</v>
      </c>
      <c r="E260" s="112">
        <f t="shared" si="15"/>
        <v>19793.881511166648</v>
      </c>
      <c r="F260" s="106">
        <f t="shared" si="14"/>
        <v>1139097.5441463722</v>
      </c>
      <c r="G260" s="105"/>
    </row>
    <row r="261" spans="2:7" x14ac:dyDescent="0.3">
      <c r="B261" s="129">
        <v>237</v>
      </c>
      <c r="C261" s="106">
        <f t="shared" si="12"/>
        <v>15996.889697345407</v>
      </c>
      <c r="D261" s="113">
        <f t="shared" si="13"/>
        <v>3796.9918138212411</v>
      </c>
      <c r="E261" s="112">
        <f t="shared" si="15"/>
        <v>19793.881511166648</v>
      </c>
      <c r="F261" s="106">
        <f t="shared" si="14"/>
        <v>1123100.6544490268</v>
      </c>
      <c r="G261" s="105"/>
    </row>
    <row r="262" spans="2:7" x14ac:dyDescent="0.3">
      <c r="B262" s="129">
        <v>238</v>
      </c>
      <c r="C262" s="106">
        <f t="shared" si="12"/>
        <v>16050.212663003225</v>
      </c>
      <c r="D262" s="113">
        <f t="shared" si="13"/>
        <v>3743.6688481634228</v>
      </c>
      <c r="E262" s="112">
        <f t="shared" si="15"/>
        <v>19793.881511166648</v>
      </c>
      <c r="F262" s="106">
        <f t="shared" si="14"/>
        <v>1107050.4417860236</v>
      </c>
      <c r="G262" s="105"/>
    </row>
    <row r="263" spans="2:7" x14ac:dyDescent="0.3">
      <c r="B263" s="129">
        <v>239</v>
      </c>
      <c r="C263" s="106">
        <f t="shared" si="12"/>
        <v>16103.713371879903</v>
      </c>
      <c r="D263" s="113">
        <f t="shared" si="13"/>
        <v>3690.1681392867454</v>
      </c>
      <c r="E263" s="112">
        <f t="shared" si="15"/>
        <v>19793.881511166648</v>
      </c>
      <c r="F263" s="106">
        <f t="shared" si="14"/>
        <v>1090946.7284141437</v>
      </c>
      <c r="G263" s="110">
        <v>2040</v>
      </c>
    </row>
    <row r="264" spans="2:7" x14ac:dyDescent="0.3">
      <c r="B264" s="129">
        <v>240</v>
      </c>
      <c r="C264" s="106">
        <f t="shared" si="12"/>
        <v>16157.392416452836</v>
      </c>
      <c r="D264" s="113">
        <f t="shared" si="13"/>
        <v>3636.4890947138124</v>
      </c>
      <c r="E264" s="112">
        <f t="shared" si="15"/>
        <v>19793.881511166648</v>
      </c>
      <c r="F264" s="106">
        <f t="shared" si="14"/>
        <v>1074789.3359976909</v>
      </c>
      <c r="G264" s="105"/>
    </row>
    <row r="265" spans="2:7" x14ac:dyDescent="0.3">
      <c r="B265" s="129">
        <v>241</v>
      </c>
      <c r="C265" s="106">
        <f t="shared" si="12"/>
        <v>16211.250391174344</v>
      </c>
      <c r="D265" s="113">
        <f t="shared" si="13"/>
        <v>3582.6311199923034</v>
      </c>
      <c r="E265" s="112">
        <f t="shared" si="15"/>
        <v>19793.881511166648</v>
      </c>
      <c r="F265" s="106">
        <f t="shared" si="14"/>
        <v>1058578.0856065166</v>
      </c>
      <c r="G265" s="105"/>
    </row>
    <row r="266" spans="2:7" x14ac:dyDescent="0.3">
      <c r="B266" s="129">
        <v>242</v>
      </c>
      <c r="C266" s="106">
        <f t="shared" si="12"/>
        <v>16265.28789247826</v>
      </c>
      <c r="D266" s="113">
        <f t="shared" si="13"/>
        <v>3528.5936186883887</v>
      </c>
      <c r="E266" s="112">
        <f t="shared" si="15"/>
        <v>19793.881511166648</v>
      </c>
      <c r="F266" s="106">
        <f t="shared" si="14"/>
        <v>1042312.7977140383</v>
      </c>
      <c r="G266" s="105"/>
    </row>
    <row r="267" spans="2:7" x14ac:dyDescent="0.3">
      <c r="B267" s="129">
        <v>243</v>
      </c>
      <c r="C267" s="106">
        <f t="shared" si="12"/>
        <v>16319.50551878652</v>
      </c>
      <c r="D267" s="113">
        <f t="shared" si="13"/>
        <v>3474.3759923801276</v>
      </c>
      <c r="E267" s="112">
        <f t="shared" si="15"/>
        <v>19793.881511166648</v>
      </c>
      <c r="F267" s="106">
        <f t="shared" si="14"/>
        <v>1025993.2921952518</v>
      </c>
      <c r="G267" s="105"/>
    </row>
    <row r="268" spans="2:7" x14ac:dyDescent="0.3">
      <c r="B268" s="129">
        <v>244</v>
      </c>
      <c r="C268" s="106">
        <f t="shared" si="12"/>
        <v>16373.903870515809</v>
      </c>
      <c r="D268" s="113">
        <f t="shared" si="13"/>
        <v>3419.9776406508395</v>
      </c>
      <c r="E268" s="112">
        <f t="shared" si="15"/>
        <v>19793.881511166648</v>
      </c>
      <c r="F268" s="106">
        <f t="shared" si="14"/>
        <v>1009619.388324736</v>
      </c>
      <c r="G268" s="105"/>
    </row>
    <row r="269" spans="2:7" x14ac:dyDescent="0.3">
      <c r="B269" s="129">
        <v>245</v>
      </c>
      <c r="C269" s="106">
        <f t="shared" si="12"/>
        <v>16428.483550084195</v>
      </c>
      <c r="D269" s="113">
        <f t="shared" si="13"/>
        <v>3365.3979610824535</v>
      </c>
      <c r="E269" s="112">
        <f t="shared" si="15"/>
        <v>19793.881511166648</v>
      </c>
      <c r="F269" s="106">
        <f t="shared" si="14"/>
        <v>993190.90477465186</v>
      </c>
      <c r="G269" s="105"/>
    </row>
    <row r="270" spans="2:7" x14ac:dyDescent="0.3">
      <c r="B270" s="129">
        <v>246</v>
      </c>
      <c r="C270" s="106">
        <f t="shared" si="12"/>
        <v>16483.24516191781</v>
      </c>
      <c r="D270" s="113">
        <f t="shared" si="13"/>
        <v>3310.6363492488399</v>
      </c>
      <c r="E270" s="112">
        <f t="shared" si="15"/>
        <v>19793.881511166648</v>
      </c>
      <c r="F270" s="106">
        <f t="shared" si="14"/>
        <v>976707.6596127341</v>
      </c>
      <c r="G270" s="105"/>
    </row>
    <row r="271" spans="2:7" x14ac:dyDescent="0.3">
      <c r="B271" s="129">
        <v>247</v>
      </c>
      <c r="C271" s="106">
        <f t="shared" si="12"/>
        <v>16538.189312457533</v>
      </c>
      <c r="D271" s="113">
        <f t="shared" si="13"/>
        <v>3255.6921987091141</v>
      </c>
      <c r="E271" s="112">
        <f t="shared" si="15"/>
        <v>19793.881511166648</v>
      </c>
      <c r="F271" s="106">
        <f t="shared" si="14"/>
        <v>960169.47030027653</v>
      </c>
      <c r="G271" s="105"/>
    </row>
    <row r="272" spans="2:7" x14ac:dyDescent="0.3">
      <c r="B272" s="129">
        <v>248</v>
      </c>
      <c r="C272" s="106">
        <f t="shared" si="12"/>
        <v>16593.316610165726</v>
      </c>
      <c r="D272" s="113">
        <f t="shared" si="13"/>
        <v>3200.564901000922</v>
      </c>
      <c r="E272" s="112">
        <f t="shared" si="15"/>
        <v>19793.881511166648</v>
      </c>
      <c r="F272" s="106">
        <f t="shared" si="14"/>
        <v>943576.15369011078</v>
      </c>
      <c r="G272" s="105"/>
    </row>
    <row r="273" spans="2:7" x14ac:dyDescent="0.3">
      <c r="B273" s="129">
        <v>249</v>
      </c>
      <c r="C273" s="106">
        <f t="shared" si="12"/>
        <v>16648.627665532946</v>
      </c>
      <c r="D273" s="113">
        <f t="shared" si="13"/>
        <v>3145.2538456337029</v>
      </c>
      <c r="E273" s="112">
        <f t="shared" si="15"/>
        <v>19793.881511166648</v>
      </c>
      <c r="F273" s="106">
        <f t="shared" si="14"/>
        <v>926927.52602457779</v>
      </c>
      <c r="G273" s="105"/>
    </row>
    <row r="274" spans="2:7" x14ac:dyDescent="0.3">
      <c r="B274" s="129">
        <v>250</v>
      </c>
      <c r="C274" s="106">
        <f t="shared" si="12"/>
        <v>16704.123091084723</v>
      </c>
      <c r="D274" s="113">
        <f t="shared" si="13"/>
        <v>3089.758420081926</v>
      </c>
      <c r="E274" s="112">
        <f t="shared" si="15"/>
        <v>19793.881511166648</v>
      </c>
      <c r="F274" s="106">
        <f t="shared" si="14"/>
        <v>910223.40293349302</v>
      </c>
      <c r="G274" s="105"/>
    </row>
    <row r="275" spans="2:7" x14ac:dyDescent="0.3">
      <c r="B275" s="129">
        <v>251</v>
      </c>
      <c r="C275" s="106">
        <f t="shared" si="12"/>
        <v>16759.803501388338</v>
      </c>
      <c r="D275" s="113">
        <f t="shared" si="13"/>
        <v>3034.0780097783104</v>
      </c>
      <c r="E275" s="112">
        <f t="shared" si="15"/>
        <v>19793.881511166648</v>
      </c>
      <c r="F275" s="106">
        <f t="shared" si="14"/>
        <v>893463.59943210473</v>
      </c>
      <c r="G275" s="110">
        <v>2041</v>
      </c>
    </row>
    <row r="276" spans="2:7" x14ac:dyDescent="0.3">
      <c r="B276" s="129">
        <v>252</v>
      </c>
      <c r="C276" s="106">
        <f t="shared" si="12"/>
        <v>16815.669513059631</v>
      </c>
      <c r="D276" s="113">
        <f t="shared" si="13"/>
        <v>2978.2119981070159</v>
      </c>
      <c r="E276" s="112">
        <f t="shared" si="15"/>
        <v>19793.881511166648</v>
      </c>
      <c r="F276" s="106">
        <f t="shared" si="14"/>
        <v>876647.92991904507</v>
      </c>
      <c r="G276" s="105"/>
    </row>
    <row r="277" spans="2:7" x14ac:dyDescent="0.3">
      <c r="B277" s="129">
        <v>253</v>
      </c>
      <c r="C277" s="106">
        <f t="shared" ref="C277:C324" si="16">E277-D277</f>
        <v>16871.721744769831</v>
      </c>
      <c r="D277" s="113">
        <f t="shared" ref="D277:D324" si="17">F276*$C$18</f>
        <v>2922.1597663968173</v>
      </c>
      <c r="E277" s="112">
        <f t="shared" si="15"/>
        <v>19793.881511166648</v>
      </c>
      <c r="F277" s="106">
        <f t="shared" ref="F277:F324" si="18">F276-C277</f>
        <v>859776.20817427523</v>
      </c>
      <c r="G277" s="105"/>
    </row>
    <row r="278" spans="2:7" x14ac:dyDescent="0.3">
      <c r="B278" s="129">
        <v>254</v>
      </c>
      <c r="C278" s="106">
        <f t="shared" si="16"/>
        <v>16927.960817252399</v>
      </c>
      <c r="D278" s="113">
        <f t="shared" si="17"/>
        <v>2865.9206939142509</v>
      </c>
      <c r="E278" s="112">
        <f t="shared" si="15"/>
        <v>19793.881511166648</v>
      </c>
      <c r="F278" s="106">
        <f t="shared" si="18"/>
        <v>842848.24735702283</v>
      </c>
      <c r="G278" s="105"/>
    </row>
    <row r="279" spans="2:7" x14ac:dyDescent="0.3">
      <c r="B279" s="129">
        <v>255</v>
      </c>
      <c r="C279" s="106">
        <f t="shared" si="16"/>
        <v>16984.387353309907</v>
      </c>
      <c r="D279" s="113">
        <f t="shared" si="17"/>
        <v>2809.4941578567427</v>
      </c>
      <c r="E279" s="112">
        <f t="shared" si="15"/>
        <v>19793.881511166648</v>
      </c>
      <c r="F279" s="106">
        <f t="shared" si="18"/>
        <v>825863.86000371294</v>
      </c>
      <c r="G279" s="105"/>
    </row>
    <row r="280" spans="2:7" x14ac:dyDescent="0.3">
      <c r="B280" s="129">
        <v>256</v>
      </c>
      <c r="C280" s="106">
        <f t="shared" si="16"/>
        <v>17041.001977820939</v>
      </c>
      <c r="D280" s="113">
        <f t="shared" si="17"/>
        <v>2752.8795333457101</v>
      </c>
      <c r="E280" s="112">
        <f t="shared" si="15"/>
        <v>19793.881511166648</v>
      </c>
      <c r="F280" s="106">
        <f t="shared" si="18"/>
        <v>808822.85802589194</v>
      </c>
      <c r="G280" s="105"/>
    </row>
    <row r="281" spans="2:7" x14ac:dyDescent="0.3">
      <c r="B281" s="129">
        <v>257</v>
      </c>
      <c r="C281" s="106">
        <f t="shared" si="16"/>
        <v>17097.805317747006</v>
      </c>
      <c r="D281" s="113">
        <f t="shared" si="17"/>
        <v>2696.0761934196398</v>
      </c>
      <c r="E281" s="112">
        <f t="shared" si="15"/>
        <v>19793.881511166648</v>
      </c>
      <c r="F281" s="106">
        <f t="shared" si="18"/>
        <v>791725.05270814488</v>
      </c>
      <c r="G281" s="105"/>
    </row>
    <row r="282" spans="2:7" x14ac:dyDescent="0.3">
      <c r="B282" s="129">
        <v>258</v>
      </c>
      <c r="C282" s="106">
        <f t="shared" si="16"/>
        <v>17154.798002139498</v>
      </c>
      <c r="D282" s="113">
        <f t="shared" si="17"/>
        <v>2639.0835090271498</v>
      </c>
      <c r="E282" s="112">
        <f t="shared" si="15"/>
        <v>19793.881511166648</v>
      </c>
      <c r="F282" s="106">
        <f t="shared" si="18"/>
        <v>774570.25470600533</v>
      </c>
      <c r="G282" s="105"/>
    </row>
    <row r="283" spans="2:7" x14ac:dyDescent="0.3">
      <c r="B283" s="129">
        <v>259</v>
      </c>
      <c r="C283" s="106">
        <f t="shared" si="16"/>
        <v>17211.98066214663</v>
      </c>
      <c r="D283" s="113">
        <f t="shared" si="17"/>
        <v>2581.9008490200181</v>
      </c>
      <c r="E283" s="112">
        <f t="shared" ref="E283:E324" si="19">$C$19</f>
        <v>19793.881511166648</v>
      </c>
      <c r="F283" s="106">
        <f t="shared" si="18"/>
        <v>757358.27404385875</v>
      </c>
      <c r="G283" s="105"/>
    </row>
    <row r="284" spans="2:7" x14ac:dyDescent="0.3">
      <c r="B284" s="129">
        <v>260</v>
      </c>
      <c r="C284" s="106">
        <f t="shared" si="16"/>
        <v>17269.353931020451</v>
      </c>
      <c r="D284" s="113">
        <f t="shared" si="17"/>
        <v>2524.5275801461962</v>
      </c>
      <c r="E284" s="112">
        <f t="shared" si="19"/>
        <v>19793.881511166648</v>
      </c>
      <c r="F284" s="106">
        <f t="shared" si="18"/>
        <v>740088.92011283827</v>
      </c>
      <c r="G284" s="105"/>
    </row>
    <row r="285" spans="2:7" x14ac:dyDescent="0.3">
      <c r="B285" s="129">
        <v>261</v>
      </c>
      <c r="C285" s="106">
        <f t="shared" si="16"/>
        <v>17326.918444123854</v>
      </c>
      <c r="D285" s="113">
        <f t="shared" si="17"/>
        <v>2466.9630670427946</v>
      </c>
      <c r="E285" s="112">
        <f t="shared" si="19"/>
        <v>19793.881511166648</v>
      </c>
      <c r="F285" s="106">
        <f t="shared" si="18"/>
        <v>722762.00166871445</v>
      </c>
      <c r="G285" s="105"/>
    </row>
    <row r="286" spans="2:7" x14ac:dyDescent="0.3">
      <c r="B286" s="129">
        <v>262</v>
      </c>
      <c r="C286" s="106">
        <f t="shared" si="16"/>
        <v>17384.674838937601</v>
      </c>
      <c r="D286" s="113">
        <f t="shared" si="17"/>
        <v>2409.2066722290483</v>
      </c>
      <c r="E286" s="112">
        <f t="shared" si="19"/>
        <v>19793.881511166648</v>
      </c>
      <c r="F286" s="106">
        <f t="shared" si="18"/>
        <v>705377.32682977687</v>
      </c>
      <c r="G286" s="105"/>
    </row>
    <row r="287" spans="2:7" x14ac:dyDescent="0.3">
      <c r="B287" s="129">
        <v>263</v>
      </c>
      <c r="C287" s="106">
        <f t="shared" si="16"/>
        <v>17442.62375506739</v>
      </c>
      <c r="D287" s="113">
        <f t="shared" si="17"/>
        <v>2351.2577560992563</v>
      </c>
      <c r="E287" s="112">
        <f t="shared" si="19"/>
        <v>19793.881511166648</v>
      </c>
      <c r="F287" s="106">
        <f t="shared" si="18"/>
        <v>687934.70307470951</v>
      </c>
      <c r="G287" s="110">
        <v>2042</v>
      </c>
    </row>
    <row r="288" spans="2:7" x14ac:dyDescent="0.3">
      <c r="B288" s="129">
        <v>264</v>
      </c>
      <c r="C288" s="106">
        <f t="shared" si="16"/>
        <v>17500.765834250949</v>
      </c>
      <c r="D288" s="113">
        <f t="shared" si="17"/>
        <v>2293.1156769156987</v>
      </c>
      <c r="E288" s="112">
        <f t="shared" si="19"/>
        <v>19793.881511166648</v>
      </c>
      <c r="F288" s="106">
        <f t="shared" si="18"/>
        <v>670433.93724045856</v>
      </c>
      <c r="G288" s="105"/>
    </row>
    <row r="289" spans="2:7" x14ac:dyDescent="0.3">
      <c r="B289" s="129">
        <v>265</v>
      </c>
      <c r="C289" s="106">
        <f t="shared" si="16"/>
        <v>17559.101720365121</v>
      </c>
      <c r="D289" s="113">
        <f t="shared" si="17"/>
        <v>2234.7797908015286</v>
      </c>
      <c r="E289" s="112">
        <f t="shared" si="19"/>
        <v>19793.881511166648</v>
      </c>
      <c r="F289" s="106">
        <f t="shared" si="18"/>
        <v>652874.83552009345</v>
      </c>
      <c r="G289" s="105"/>
    </row>
    <row r="290" spans="2:7" x14ac:dyDescent="0.3">
      <c r="B290" s="129">
        <v>266</v>
      </c>
      <c r="C290" s="106">
        <f t="shared" si="16"/>
        <v>17617.632059433003</v>
      </c>
      <c r="D290" s="113">
        <f t="shared" si="17"/>
        <v>2176.2494517336449</v>
      </c>
      <c r="E290" s="112">
        <f t="shared" si="19"/>
        <v>19793.881511166648</v>
      </c>
      <c r="F290" s="106">
        <f t="shared" si="18"/>
        <v>635257.20346066041</v>
      </c>
      <c r="G290" s="105"/>
    </row>
    <row r="291" spans="2:7" x14ac:dyDescent="0.3">
      <c r="B291" s="129">
        <v>267</v>
      </c>
      <c r="C291" s="106">
        <f t="shared" si="16"/>
        <v>17676.357499631114</v>
      </c>
      <c r="D291" s="113">
        <f t="shared" si="17"/>
        <v>2117.524011535535</v>
      </c>
      <c r="E291" s="112">
        <f t="shared" si="19"/>
        <v>19793.881511166648</v>
      </c>
      <c r="F291" s="106">
        <f t="shared" si="18"/>
        <v>617580.84596102929</v>
      </c>
      <c r="G291" s="105"/>
    </row>
    <row r="292" spans="2:7" x14ac:dyDescent="0.3">
      <c r="B292" s="129">
        <v>268</v>
      </c>
      <c r="C292" s="106">
        <f t="shared" si="16"/>
        <v>17735.278691296549</v>
      </c>
      <c r="D292" s="113">
        <f t="shared" si="17"/>
        <v>2058.6028198700978</v>
      </c>
      <c r="E292" s="112">
        <f t="shared" si="19"/>
        <v>19793.881511166648</v>
      </c>
      <c r="F292" s="106">
        <f t="shared" si="18"/>
        <v>599845.56726973271</v>
      </c>
      <c r="G292" s="105"/>
    </row>
    <row r="293" spans="2:7" x14ac:dyDescent="0.3">
      <c r="B293" s="129">
        <v>269</v>
      </c>
      <c r="C293" s="106">
        <f t="shared" si="16"/>
        <v>17794.396286934207</v>
      </c>
      <c r="D293" s="113">
        <f t="shared" si="17"/>
        <v>1999.4852242324425</v>
      </c>
      <c r="E293" s="112">
        <f t="shared" si="19"/>
        <v>19793.881511166648</v>
      </c>
      <c r="F293" s="106">
        <f t="shared" si="18"/>
        <v>582051.17098279856</v>
      </c>
      <c r="G293" s="105"/>
    </row>
    <row r="294" spans="2:7" x14ac:dyDescent="0.3">
      <c r="B294" s="129">
        <v>270</v>
      </c>
      <c r="C294" s="106">
        <f t="shared" si="16"/>
        <v>17853.710941223988</v>
      </c>
      <c r="D294" s="113">
        <f t="shared" si="17"/>
        <v>1940.170569942662</v>
      </c>
      <c r="E294" s="112">
        <f t="shared" si="19"/>
        <v>19793.881511166648</v>
      </c>
      <c r="F294" s="106">
        <f t="shared" si="18"/>
        <v>564197.46004157455</v>
      </c>
      <c r="G294" s="105"/>
    </row>
    <row r="295" spans="2:7" x14ac:dyDescent="0.3">
      <c r="B295" s="129">
        <v>271</v>
      </c>
      <c r="C295" s="106">
        <f t="shared" si="16"/>
        <v>17913.223311028065</v>
      </c>
      <c r="D295" s="113">
        <f t="shared" si="17"/>
        <v>1880.6582001385821</v>
      </c>
      <c r="E295" s="112">
        <f t="shared" si="19"/>
        <v>19793.881511166648</v>
      </c>
      <c r="F295" s="106">
        <f t="shared" si="18"/>
        <v>546284.23673054646</v>
      </c>
      <c r="G295" s="105"/>
    </row>
    <row r="296" spans="2:7" x14ac:dyDescent="0.3">
      <c r="B296" s="129">
        <v>272</v>
      </c>
      <c r="C296" s="106">
        <f t="shared" si="16"/>
        <v>17972.93405539816</v>
      </c>
      <c r="D296" s="113">
        <f t="shared" si="17"/>
        <v>1820.9474557684882</v>
      </c>
      <c r="E296" s="112">
        <f t="shared" si="19"/>
        <v>19793.881511166648</v>
      </c>
      <c r="F296" s="106">
        <f t="shared" si="18"/>
        <v>528311.30267514824</v>
      </c>
      <c r="G296" s="105"/>
    </row>
    <row r="297" spans="2:7" x14ac:dyDescent="0.3">
      <c r="B297" s="129">
        <v>273</v>
      </c>
      <c r="C297" s="106">
        <f t="shared" si="16"/>
        <v>18032.843835582822</v>
      </c>
      <c r="D297" s="113">
        <f t="shared" si="17"/>
        <v>1761.0376755838276</v>
      </c>
      <c r="E297" s="112">
        <f t="shared" si="19"/>
        <v>19793.881511166648</v>
      </c>
      <c r="F297" s="106">
        <f t="shared" si="18"/>
        <v>510278.4588395654</v>
      </c>
      <c r="G297" s="105"/>
    </row>
    <row r="298" spans="2:7" x14ac:dyDescent="0.3">
      <c r="B298" s="129">
        <v>274</v>
      </c>
      <c r="C298" s="106">
        <f t="shared" si="16"/>
        <v>18092.953315034763</v>
      </c>
      <c r="D298" s="113">
        <f t="shared" si="17"/>
        <v>1700.9281961318848</v>
      </c>
      <c r="E298" s="112">
        <f t="shared" si="19"/>
        <v>19793.881511166648</v>
      </c>
      <c r="F298" s="106">
        <f t="shared" si="18"/>
        <v>492185.50552453066</v>
      </c>
      <c r="G298" s="105"/>
    </row>
    <row r="299" spans="2:7" x14ac:dyDescent="0.3">
      <c r="B299" s="129">
        <v>275</v>
      </c>
      <c r="C299" s="106">
        <f t="shared" si="16"/>
        <v>18153.263159418213</v>
      </c>
      <c r="D299" s="113">
        <f t="shared" si="17"/>
        <v>1640.6183517484355</v>
      </c>
      <c r="E299" s="112">
        <f t="shared" si="19"/>
        <v>19793.881511166648</v>
      </c>
      <c r="F299" s="106">
        <f t="shared" si="18"/>
        <v>474032.24236511247</v>
      </c>
      <c r="G299" s="110">
        <v>2043</v>
      </c>
    </row>
    <row r="300" spans="2:7" x14ac:dyDescent="0.3">
      <c r="B300" s="129">
        <v>276</v>
      </c>
      <c r="C300" s="106">
        <f t="shared" si="16"/>
        <v>18213.774036616272</v>
      </c>
      <c r="D300" s="113">
        <f t="shared" si="17"/>
        <v>1580.1074745503749</v>
      </c>
      <c r="E300" s="112">
        <f t="shared" si="19"/>
        <v>19793.881511166648</v>
      </c>
      <c r="F300" s="106">
        <f t="shared" si="18"/>
        <v>455818.46832849621</v>
      </c>
      <c r="G300" s="105"/>
    </row>
    <row r="301" spans="2:7" x14ac:dyDescent="0.3">
      <c r="B301" s="129">
        <v>277</v>
      </c>
      <c r="C301" s="106">
        <f t="shared" si="16"/>
        <v>18274.486616738326</v>
      </c>
      <c r="D301" s="113">
        <f t="shared" si="17"/>
        <v>1519.3948944283209</v>
      </c>
      <c r="E301" s="112">
        <f t="shared" si="19"/>
        <v>19793.881511166648</v>
      </c>
      <c r="F301" s="106">
        <f t="shared" si="18"/>
        <v>437543.98171175789</v>
      </c>
      <c r="G301" s="105"/>
    </row>
    <row r="302" spans="2:7" x14ac:dyDescent="0.3">
      <c r="B302" s="129">
        <v>278</v>
      </c>
      <c r="C302" s="106">
        <f t="shared" si="16"/>
        <v>18335.401572127455</v>
      </c>
      <c r="D302" s="113">
        <f t="shared" si="17"/>
        <v>1458.4799390391931</v>
      </c>
      <c r="E302" s="112">
        <f t="shared" si="19"/>
        <v>19793.881511166648</v>
      </c>
      <c r="F302" s="106">
        <f t="shared" si="18"/>
        <v>419208.58013963042</v>
      </c>
      <c r="G302" s="105"/>
    </row>
    <row r="303" spans="2:7" x14ac:dyDescent="0.3">
      <c r="B303" s="129">
        <v>279</v>
      </c>
      <c r="C303" s="106">
        <f t="shared" si="16"/>
        <v>18396.519577367879</v>
      </c>
      <c r="D303" s="113">
        <f t="shared" si="17"/>
        <v>1397.3619337987682</v>
      </c>
      <c r="E303" s="112">
        <f t="shared" si="19"/>
        <v>19793.881511166648</v>
      </c>
      <c r="F303" s="106">
        <f t="shared" si="18"/>
        <v>400812.06056226254</v>
      </c>
      <c r="G303" s="105"/>
    </row>
    <row r="304" spans="2:7" x14ac:dyDescent="0.3">
      <c r="B304" s="129">
        <v>280</v>
      </c>
      <c r="C304" s="106">
        <f t="shared" si="16"/>
        <v>18457.841309292438</v>
      </c>
      <c r="D304" s="113">
        <f t="shared" si="17"/>
        <v>1336.0402018742086</v>
      </c>
      <c r="E304" s="112">
        <f t="shared" si="19"/>
        <v>19793.881511166648</v>
      </c>
      <c r="F304" s="106">
        <f t="shared" si="18"/>
        <v>382354.21925297013</v>
      </c>
      <c r="G304" s="105"/>
    </row>
    <row r="305" spans="2:7" x14ac:dyDescent="0.3">
      <c r="B305" s="129">
        <v>281</v>
      </c>
      <c r="C305" s="106">
        <f t="shared" si="16"/>
        <v>18519.36744699008</v>
      </c>
      <c r="D305" s="113">
        <f t="shared" si="17"/>
        <v>1274.5140641765672</v>
      </c>
      <c r="E305" s="112">
        <f t="shared" si="19"/>
        <v>19793.881511166648</v>
      </c>
      <c r="F305" s="106">
        <f t="shared" si="18"/>
        <v>363834.85180598003</v>
      </c>
      <c r="G305" s="105"/>
    </row>
    <row r="306" spans="2:7" x14ac:dyDescent="0.3">
      <c r="B306" s="129">
        <v>282</v>
      </c>
      <c r="C306" s="106">
        <f t="shared" si="16"/>
        <v>18581.098671813383</v>
      </c>
      <c r="D306" s="113">
        <f t="shared" si="17"/>
        <v>1212.7828393532668</v>
      </c>
      <c r="E306" s="112">
        <f t="shared" si="19"/>
        <v>19793.881511166648</v>
      </c>
      <c r="F306" s="106">
        <f t="shared" si="18"/>
        <v>345253.75313416665</v>
      </c>
      <c r="G306" s="105"/>
    </row>
    <row r="307" spans="2:7" x14ac:dyDescent="0.3">
      <c r="B307" s="129">
        <v>283</v>
      </c>
      <c r="C307" s="106">
        <f t="shared" si="16"/>
        <v>18643.035667386092</v>
      </c>
      <c r="D307" s="113">
        <f t="shared" si="17"/>
        <v>1150.8458437805555</v>
      </c>
      <c r="E307" s="112">
        <f t="shared" si="19"/>
        <v>19793.881511166648</v>
      </c>
      <c r="F307" s="106">
        <f t="shared" si="18"/>
        <v>326610.71746678057</v>
      </c>
      <c r="G307" s="105"/>
    </row>
    <row r="308" spans="2:7" x14ac:dyDescent="0.3">
      <c r="B308" s="129">
        <v>284</v>
      </c>
      <c r="C308" s="106">
        <f t="shared" si="16"/>
        <v>18705.179119610711</v>
      </c>
      <c r="D308" s="113">
        <f t="shared" si="17"/>
        <v>1088.7023915559353</v>
      </c>
      <c r="E308" s="112">
        <f t="shared" si="19"/>
        <v>19793.881511166648</v>
      </c>
      <c r="F308" s="106">
        <f t="shared" si="18"/>
        <v>307905.53834716987</v>
      </c>
      <c r="G308" s="105"/>
    </row>
    <row r="309" spans="2:7" x14ac:dyDescent="0.3">
      <c r="B309" s="129">
        <v>285</v>
      </c>
      <c r="C309" s="106">
        <f t="shared" si="16"/>
        <v>18767.529716676083</v>
      </c>
      <c r="D309" s="113">
        <f t="shared" si="17"/>
        <v>1026.3517944905664</v>
      </c>
      <c r="E309" s="112">
        <f t="shared" si="19"/>
        <v>19793.881511166648</v>
      </c>
      <c r="F309" s="106">
        <f t="shared" si="18"/>
        <v>289138.00863049377</v>
      </c>
      <c r="G309" s="105"/>
    </row>
    <row r="310" spans="2:7" x14ac:dyDescent="0.3">
      <c r="B310" s="129">
        <v>286</v>
      </c>
      <c r="C310" s="106">
        <f t="shared" si="16"/>
        <v>18830.088149065003</v>
      </c>
      <c r="D310" s="113">
        <f t="shared" si="17"/>
        <v>963.79336210164593</v>
      </c>
      <c r="E310" s="112">
        <f t="shared" si="19"/>
        <v>19793.881511166648</v>
      </c>
      <c r="F310" s="106">
        <f t="shared" si="18"/>
        <v>270307.9204814288</v>
      </c>
      <c r="G310" s="105"/>
    </row>
    <row r="311" spans="2:7" x14ac:dyDescent="0.3">
      <c r="B311" s="129">
        <v>287</v>
      </c>
      <c r="C311" s="106">
        <f t="shared" si="16"/>
        <v>18892.855109561886</v>
      </c>
      <c r="D311" s="113">
        <f t="shared" si="17"/>
        <v>901.02640160476267</v>
      </c>
      <c r="E311" s="112">
        <f t="shared" si="19"/>
        <v>19793.881511166648</v>
      </c>
      <c r="F311" s="106">
        <f t="shared" si="18"/>
        <v>251415.06537186692</v>
      </c>
      <c r="G311" s="110">
        <v>2044</v>
      </c>
    </row>
    <row r="312" spans="2:7" x14ac:dyDescent="0.3">
      <c r="B312" s="129">
        <v>288</v>
      </c>
      <c r="C312" s="106">
        <f t="shared" si="16"/>
        <v>18955.831293260424</v>
      </c>
      <c r="D312" s="113">
        <f t="shared" si="17"/>
        <v>838.05021790622311</v>
      </c>
      <c r="E312" s="112">
        <f t="shared" si="19"/>
        <v>19793.881511166648</v>
      </c>
      <c r="F312" s="106">
        <f t="shared" si="18"/>
        <v>232459.2340786065</v>
      </c>
      <c r="G312" s="105"/>
    </row>
    <row r="313" spans="2:7" x14ac:dyDescent="0.3">
      <c r="B313" s="129">
        <v>289</v>
      </c>
      <c r="C313" s="106">
        <f t="shared" si="16"/>
        <v>19019.017397571293</v>
      </c>
      <c r="D313" s="113">
        <f t="shared" si="17"/>
        <v>774.86411359535509</v>
      </c>
      <c r="E313" s="112">
        <f t="shared" si="19"/>
        <v>19793.881511166648</v>
      </c>
      <c r="F313" s="106">
        <f t="shared" si="18"/>
        <v>213440.21668103521</v>
      </c>
      <c r="G313" s="105"/>
    </row>
    <row r="314" spans="2:7" x14ac:dyDescent="0.3">
      <c r="B314" s="129">
        <v>290</v>
      </c>
      <c r="C314" s="106">
        <f t="shared" si="16"/>
        <v>19082.414122229864</v>
      </c>
      <c r="D314" s="113">
        <f t="shared" si="17"/>
        <v>711.46738893678412</v>
      </c>
      <c r="E314" s="112">
        <f t="shared" si="19"/>
        <v>19793.881511166648</v>
      </c>
      <c r="F314" s="106">
        <f t="shared" si="18"/>
        <v>194357.80255880533</v>
      </c>
      <c r="G314" s="105"/>
    </row>
    <row r="315" spans="2:7" x14ac:dyDescent="0.3">
      <c r="B315" s="129">
        <v>291</v>
      </c>
      <c r="C315" s="106">
        <f t="shared" si="16"/>
        <v>19146.022169303964</v>
      </c>
      <c r="D315" s="113">
        <f t="shared" si="17"/>
        <v>647.85934186268446</v>
      </c>
      <c r="E315" s="112">
        <f t="shared" si="19"/>
        <v>19793.881511166648</v>
      </c>
      <c r="F315" s="106">
        <f t="shared" si="18"/>
        <v>175211.78038950136</v>
      </c>
      <c r="G315" s="105"/>
    </row>
    <row r="316" spans="2:7" x14ac:dyDescent="0.3">
      <c r="B316" s="129">
        <v>292</v>
      </c>
      <c r="C316" s="106">
        <f t="shared" si="16"/>
        <v>19209.842243201645</v>
      </c>
      <c r="D316" s="113">
        <f t="shared" si="17"/>
        <v>584.03926796500457</v>
      </c>
      <c r="E316" s="112">
        <f t="shared" si="19"/>
        <v>19793.881511166648</v>
      </c>
      <c r="F316" s="106">
        <f t="shared" si="18"/>
        <v>156001.93814629971</v>
      </c>
      <c r="G316" s="105"/>
    </row>
    <row r="317" spans="2:7" x14ac:dyDescent="0.3">
      <c r="B317" s="129">
        <v>293</v>
      </c>
      <c r="C317" s="106">
        <f t="shared" si="16"/>
        <v>19273.875050678984</v>
      </c>
      <c r="D317" s="113">
        <f t="shared" si="17"/>
        <v>520.00646048766578</v>
      </c>
      <c r="E317" s="112">
        <f t="shared" si="19"/>
        <v>19793.881511166648</v>
      </c>
      <c r="F317" s="106">
        <f t="shared" si="18"/>
        <v>136728.06309562072</v>
      </c>
      <c r="G317" s="105"/>
    </row>
    <row r="318" spans="2:7" x14ac:dyDescent="0.3">
      <c r="B318" s="129">
        <v>294</v>
      </c>
      <c r="C318" s="106">
        <f t="shared" si="16"/>
        <v>19338.121300847914</v>
      </c>
      <c r="D318" s="113">
        <f t="shared" si="17"/>
        <v>455.76021031873574</v>
      </c>
      <c r="E318" s="112">
        <f t="shared" si="19"/>
        <v>19793.881511166648</v>
      </c>
      <c r="F318" s="106">
        <f t="shared" si="18"/>
        <v>117389.94179477281</v>
      </c>
      <c r="G318" s="105"/>
    </row>
    <row r="319" spans="2:7" x14ac:dyDescent="0.3">
      <c r="B319" s="129">
        <v>295</v>
      </c>
      <c r="C319" s="106">
        <f t="shared" si="16"/>
        <v>19402.581705184071</v>
      </c>
      <c r="D319" s="113">
        <f t="shared" si="17"/>
        <v>391.29980598257606</v>
      </c>
      <c r="E319" s="112">
        <f t="shared" si="19"/>
        <v>19793.881511166648</v>
      </c>
      <c r="F319" s="106">
        <f t="shared" si="18"/>
        <v>97987.360089588736</v>
      </c>
      <c r="G319" s="105"/>
    </row>
    <row r="320" spans="2:7" x14ac:dyDescent="0.3">
      <c r="B320" s="129">
        <v>296</v>
      </c>
      <c r="C320" s="106">
        <f t="shared" si="16"/>
        <v>19467.256977534686</v>
      </c>
      <c r="D320" s="113">
        <f t="shared" si="17"/>
        <v>326.62453363196249</v>
      </c>
      <c r="E320" s="112">
        <f t="shared" si="19"/>
        <v>19793.881511166648</v>
      </c>
      <c r="F320" s="106">
        <f t="shared" si="18"/>
        <v>78520.103112054057</v>
      </c>
      <c r="G320" s="105"/>
    </row>
    <row r="321" spans="2:7" x14ac:dyDescent="0.3">
      <c r="B321" s="129">
        <v>297</v>
      </c>
      <c r="C321" s="106">
        <f t="shared" si="16"/>
        <v>19532.147834126466</v>
      </c>
      <c r="D321" s="113">
        <f t="shared" si="17"/>
        <v>261.73367704018023</v>
      </c>
      <c r="E321" s="112">
        <f t="shared" si="19"/>
        <v>19793.881511166648</v>
      </c>
      <c r="F321" s="106">
        <f t="shared" si="18"/>
        <v>58987.955277927591</v>
      </c>
      <c r="G321" s="105"/>
    </row>
    <row r="322" spans="2:7" x14ac:dyDescent="0.3">
      <c r="B322" s="129">
        <v>298</v>
      </c>
      <c r="C322" s="106">
        <f t="shared" si="16"/>
        <v>19597.254993573555</v>
      </c>
      <c r="D322" s="113">
        <f t="shared" si="17"/>
        <v>196.62651759309199</v>
      </c>
      <c r="E322" s="112">
        <f t="shared" si="19"/>
        <v>19793.881511166648</v>
      </c>
      <c r="F322" s="106">
        <f t="shared" si="18"/>
        <v>39390.700284354039</v>
      </c>
      <c r="G322" s="105"/>
    </row>
    <row r="323" spans="2:7" x14ac:dyDescent="0.3">
      <c r="B323" s="129">
        <v>299</v>
      </c>
      <c r="C323" s="106">
        <f t="shared" si="16"/>
        <v>19662.579176885469</v>
      </c>
      <c r="D323" s="113">
        <f t="shared" si="17"/>
        <v>131.30233428118015</v>
      </c>
      <c r="E323" s="112">
        <f t="shared" si="19"/>
        <v>19793.881511166648</v>
      </c>
      <c r="F323" s="106">
        <f t="shared" si="18"/>
        <v>19728.121107468571</v>
      </c>
      <c r="G323" s="110">
        <v>2045</v>
      </c>
    </row>
    <row r="324" spans="2:7" x14ac:dyDescent="0.3">
      <c r="B324" s="129">
        <v>300</v>
      </c>
      <c r="C324" s="106">
        <f t="shared" si="16"/>
        <v>19728.121107475086</v>
      </c>
      <c r="D324" s="113">
        <f t="shared" si="17"/>
        <v>65.760403691561905</v>
      </c>
      <c r="E324" s="112">
        <f t="shared" si="19"/>
        <v>19793.881511166648</v>
      </c>
      <c r="F324" s="106">
        <f t="shared" si="18"/>
        <v>-6.5156200435012579E-9</v>
      </c>
      <c r="G324" s="10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Case Study</vt:lpstr>
      <vt:lpstr>Questions</vt:lpstr>
      <vt:lpstr>Dashboard</vt:lpstr>
      <vt:lpstr>Yearly Cashflow</vt:lpstr>
      <vt:lpstr>Monthly Cashflow</vt:lpstr>
      <vt:lpstr>Amortization of Loan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Abhinav Bansal</dc:creator>
  <cp:keywords/>
  <dc:description/>
  <cp:lastModifiedBy>Mayur Sejpal</cp:lastModifiedBy>
  <cp:revision/>
  <dcterms:created xsi:type="dcterms:W3CDTF">2020-07-26T17:04:07Z</dcterms:created>
  <dcterms:modified xsi:type="dcterms:W3CDTF">2024-09-04T13:05:21Z</dcterms:modified>
  <cp:category/>
  <cp:contentStatus/>
</cp:coreProperties>
</file>