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RE IITH\Same Diameter Data\"/>
    </mc:Choice>
  </mc:AlternateContent>
  <xr:revisionPtr revIDLastSave="0" documentId="13_ncr:1_{DB81A709-9740-41C2-B1BB-546123C2699E}" xr6:coauthVersionLast="47" xr6:coauthVersionMax="47" xr10:uidLastSave="{00000000-0000-0000-0000-000000000000}"/>
  <bookViews>
    <workbookView xWindow="-108" yWindow="-108" windowWidth="23256" windowHeight="12456" activeTab="2" xr2:uid="{C7789A2B-D629-4ABD-BFBC-4113E54D0063}"/>
  </bookViews>
  <sheets>
    <sheet name="Diameter_25mm" sheetId="5" r:id="rId1"/>
    <sheet name="Diameter_40mm" sheetId="2" r:id="rId2"/>
    <sheet name="Diameter_50mm" sheetId="4" r:id="rId3"/>
    <sheet name="Aggregated_Data" sheetId="6" r:id="rId4"/>
  </sheets>
  <definedNames>
    <definedName name="_xlnm._FilterDatabase" localSheetId="0" hidden="1">Diameter_25mm!$B$1:$B$204</definedName>
    <definedName name="_xlnm._FilterDatabase" localSheetId="1" hidden="1">Diameter_40mm!$G$1:$G$166</definedName>
    <definedName name="_xlnm._FilterDatabase" localSheetId="2" hidden="1">Diameter_50mm!$H$1:$H$156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0" i="4" l="1"/>
  <c r="H130" i="4" s="1"/>
  <c r="H120" i="4"/>
  <c r="G120" i="4"/>
  <c r="O130" i="5"/>
  <c r="N130" i="5"/>
  <c r="O114" i="5"/>
  <c r="N114" i="5"/>
  <c r="O98" i="5"/>
  <c r="N98" i="5"/>
  <c r="O82" i="5"/>
  <c r="N82" i="5"/>
  <c r="O63" i="5"/>
  <c r="N63" i="5"/>
  <c r="O47" i="5"/>
  <c r="N47" i="5"/>
  <c r="O31" i="5"/>
  <c r="N31" i="5"/>
  <c r="O17" i="5"/>
  <c r="N17" i="5"/>
  <c r="O2" i="5"/>
  <c r="N2" i="5"/>
  <c r="N2" i="2"/>
  <c r="O138" i="2"/>
  <c r="N138" i="2"/>
  <c r="O122" i="2"/>
  <c r="N122" i="2"/>
  <c r="O110" i="2"/>
  <c r="N110" i="2"/>
  <c r="O90" i="2"/>
  <c r="N90" i="2"/>
  <c r="O78" i="2"/>
  <c r="N78" i="2"/>
  <c r="O58" i="2"/>
  <c r="N58" i="2"/>
  <c r="O34" i="2"/>
  <c r="N34" i="2"/>
  <c r="O18" i="2"/>
  <c r="N18" i="2"/>
  <c r="O2" i="2"/>
  <c r="O132" i="4"/>
  <c r="O115" i="4"/>
  <c r="O98" i="4"/>
  <c r="O85" i="4"/>
  <c r="O65" i="4"/>
  <c r="O49" i="4"/>
  <c r="O32" i="4"/>
  <c r="O14" i="4"/>
  <c r="O2" i="4"/>
  <c r="N132" i="4"/>
  <c r="N115" i="4"/>
  <c r="N98" i="4"/>
  <c r="N85" i="4"/>
  <c r="N65" i="4"/>
  <c r="N49" i="4"/>
  <c r="N32" i="4"/>
  <c r="N14" i="4"/>
  <c r="N2" i="4"/>
  <c r="G14" i="4"/>
  <c r="L132" i="4"/>
  <c r="M78" i="2"/>
  <c r="M58" i="2"/>
  <c r="M34" i="2"/>
  <c r="M18" i="2"/>
  <c r="L78" i="2"/>
  <c r="L58" i="2"/>
  <c r="L34" i="2"/>
  <c r="L18" i="2"/>
  <c r="M2" i="2"/>
  <c r="L2" i="2"/>
  <c r="G128" i="5"/>
  <c r="H128" i="5" s="1"/>
  <c r="G127" i="5"/>
  <c r="H127" i="5" s="1"/>
  <c r="G126" i="5"/>
  <c r="H126" i="5" s="1"/>
  <c r="G124" i="5"/>
  <c r="H124" i="5" s="1"/>
  <c r="G123" i="5"/>
  <c r="H123" i="5" s="1"/>
  <c r="G122" i="5"/>
  <c r="H122" i="5" s="1"/>
  <c r="G120" i="5"/>
  <c r="H120" i="5" s="1"/>
  <c r="G119" i="5"/>
  <c r="H119" i="5" s="1"/>
  <c r="G118" i="5"/>
  <c r="H118" i="5" s="1"/>
  <c r="G116" i="5"/>
  <c r="H116" i="5" s="1"/>
  <c r="G115" i="5"/>
  <c r="H115" i="5" s="1"/>
  <c r="G114" i="5"/>
  <c r="H114" i="5" s="1"/>
  <c r="G112" i="5"/>
  <c r="H112" i="5" s="1"/>
  <c r="G111" i="5"/>
  <c r="H111" i="5" s="1"/>
  <c r="G110" i="5"/>
  <c r="H110" i="5" s="1"/>
  <c r="G108" i="5"/>
  <c r="H108" i="5" s="1"/>
  <c r="G107" i="5"/>
  <c r="H107" i="5" s="1"/>
  <c r="G106" i="5"/>
  <c r="H106" i="5" s="1"/>
  <c r="G104" i="5"/>
  <c r="H104" i="5" s="1"/>
  <c r="G103" i="5"/>
  <c r="H103" i="5" s="1"/>
  <c r="G102" i="5"/>
  <c r="H102" i="5" s="1"/>
  <c r="G100" i="5"/>
  <c r="H100" i="5" s="1"/>
  <c r="G99" i="5"/>
  <c r="H99" i="5" s="1"/>
  <c r="G98" i="5"/>
  <c r="H98" i="5" s="1"/>
  <c r="H143" i="2"/>
  <c r="H142" i="2"/>
  <c r="H103" i="2"/>
  <c r="H98" i="2"/>
  <c r="G140" i="2"/>
  <c r="H140" i="2" s="1"/>
  <c r="G139" i="2"/>
  <c r="H139" i="2" s="1"/>
  <c r="G138" i="2"/>
  <c r="H138" i="2" s="1"/>
  <c r="G136" i="2"/>
  <c r="H136" i="2" s="1"/>
  <c r="G135" i="2"/>
  <c r="H135" i="2" s="1"/>
  <c r="G134" i="2"/>
  <c r="H134" i="2" s="1"/>
  <c r="G132" i="2"/>
  <c r="H132" i="2" s="1"/>
  <c r="G131" i="2"/>
  <c r="H131" i="2" s="1"/>
  <c r="G130" i="2"/>
  <c r="H130" i="2" s="1"/>
  <c r="G128" i="2"/>
  <c r="H128" i="2" s="1"/>
  <c r="G127" i="2"/>
  <c r="H127" i="2" s="1"/>
  <c r="G126" i="2"/>
  <c r="G123" i="2"/>
  <c r="H123" i="2" s="1"/>
  <c r="G122" i="2"/>
  <c r="H122" i="2" s="1"/>
  <c r="G120" i="2"/>
  <c r="H120" i="2" s="1"/>
  <c r="G119" i="2"/>
  <c r="H119" i="2" s="1"/>
  <c r="G118" i="2"/>
  <c r="H118" i="2" s="1"/>
  <c r="G116" i="2"/>
  <c r="H116" i="2" s="1"/>
  <c r="G115" i="2"/>
  <c r="H115" i="2" s="1"/>
  <c r="G114" i="2"/>
  <c r="H114" i="2" s="1"/>
  <c r="G112" i="2"/>
  <c r="H112" i="2" s="1"/>
  <c r="G111" i="2"/>
  <c r="H111" i="2" s="1"/>
  <c r="G110" i="2"/>
  <c r="H110" i="2" s="1"/>
  <c r="G107" i="2"/>
  <c r="H107" i="2" s="1"/>
  <c r="G108" i="2"/>
  <c r="H108" i="2" s="1"/>
  <c r="G106" i="2"/>
  <c r="H106" i="2" s="1"/>
  <c r="G104" i="2"/>
  <c r="H104" i="2" s="1"/>
  <c r="G102" i="2"/>
  <c r="H102" i="2" s="1"/>
  <c r="G100" i="2"/>
  <c r="H100" i="2" s="1"/>
  <c r="G99" i="2"/>
  <c r="H99" i="2" s="1"/>
  <c r="G96" i="2"/>
  <c r="H96" i="2" s="1"/>
  <c r="G95" i="2"/>
  <c r="H95" i="2" s="1"/>
  <c r="G92" i="2"/>
  <c r="H92" i="2" s="1"/>
  <c r="G91" i="2"/>
  <c r="H91" i="2" s="1"/>
  <c r="G124" i="2"/>
  <c r="H124" i="2" s="1"/>
  <c r="G140" i="5"/>
  <c r="H140" i="5" s="1"/>
  <c r="G139" i="5"/>
  <c r="H139" i="5" s="1"/>
  <c r="G138" i="5"/>
  <c r="H138" i="5" s="1"/>
  <c r="G136" i="5"/>
  <c r="H136" i="5" s="1"/>
  <c r="G135" i="5"/>
  <c r="H135" i="5" s="1"/>
  <c r="G134" i="5"/>
  <c r="H134" i="5" s="1"/>
  <c r="G132" i="5"/>
  <c r="H132" i="5" s="1"/>
  <c r="G131" i="5"/>
  <c r="H131" i="5" s="1"/>
  <c r="G130" i="5"/>
  <c r="G147" i="2"/>
  <c r="H147" i="2" s="1"/>
  <c r="G146" i="2"/>
  <c r="H146" i="2" s="1"/>
  <c r="G145" i="2"/>
  <c r="H145" i="2" s="1"/>
  <c r="G142" i="4"/>
  <c r="H142" i="4" s="1"/>
  <c r="G141" i="4"/>
  <c r="H141" i="4" s="1"/>
  <c r="G140" i="4"/>
  <c r="H140" i="4" s="1"/>
  <c r="G138" i="4"/>
  <c r="H138" i="4" s="1"/>
  <c r="G137" i="4"/>
  <c r="H137" i="4" s="1"/>
  <c r="G136" i="4"/>
  <c r="H136" i="4" s="1"/>
  <c r="G134" i="4"/>
  <c r="G133" i="4"/>
  <c r="H133" i="4" s="1"/>
  <c r="G132" i="4"/>
  <c r="H132" i="4" s="1"/>
  <c r="G129" i="4"/>
  <c r="H129" i="4" s="1"/>
  <c r="G128" i="4"/>
  <c r="H128" i="4" s="1"/>
  <c r="G126" i="4"/>
  <c r="H126" i="4" s="1"/>
  <c r="G125" i="4"/>
  <c r="H125" i="4" s="1"/>
  <c r="G124" i="4"/>
  <c r="H124" i="4" s="1"/>
  <c r="G122" i="4"/>
  <c r="H122" i="4" s="1"/>
  <c r="G121" i="4"/>
  <c r="H121" i="4" s="1"/>
  <c r="G118" i="4"/>
  <c r="H118" i="4" s="1"/>
  <c r="G117" i="4"/>
  <c r="H117" i="4" s="1"/>
  <c r="G116" i="4"/>
  <c r="H116" i="4" s="1"/>
  <c r="G115" i="4"/>
  <c r="H115" i="4" s="1"/>
  <c r="G113" i="4"/>
  <c r="H113" i="4" s="1"/>
  <c r="G112" i="4"/>
  <c r="H112" i="4" s="1"/>
  <c r="G111" i="4"/>
  <c r="H111" i="4" s="1"/>
  <c r="G109" i="4"/>
  <c r="H109" i="4" s="1"/>
  <c r="G108" i="4"/>
  <c r="H108" i="4" s="1"/>
  <c r="G107" i="4"/>
  <c r="H107" i="4" s="1"/>
  <c r="G106" i="4"/>
  <c r="H106" i="4" s="1"/>
  <c r="G104" i="4"/>
  <c r="H104" i="4" s="1"/>
  <c r="G103" i="4"/>
  <c r="H103" i="4" s="1"/>
  <c r="G102" i="4"/>
  <c r="H102" i="4" s="1"/>
  <c r="G100" i="4"/>
  <c r="G99" i="4"/>
  <c r="H99" i="4" s="1"/>
  <c r="G98" i="4"/>
  <c r="H98" i="4" s="1"/>
  <c r="H94" i="2"/>
  <c r="H90" i="2"/>
  <c r="H88" i="2"/>
  <c r="H87" i="2"/>
  <c r="H86" i="2"/>
  <c r="H84" i="2"/>
  <c r="H83" i="2"/>
  <c r="H82" i="2"/>
  <c r="H80" i="2"/>
  <c r="H79" i="2"/>
  <c r="H78" i="2"/>
  <c r="H76" i="2"/>
  <c r="H75" i="2"/>
  <c r="H74" i="2"/>
  <c r="H72" i="2"/>
  <c r="H71" i="2"/>
  <c r="H70" i="2"/>
  <c r="H68" i="2"/>
  <c r="H67" i="2"/>
  <c r="H66" i="2"/>
  <c r="H64" i="2"/>
  <c r="H63" i="2"/>
  <c r="H62" i="2"/>
  <c r="H60" i="2"/>
  <c r="H59" i="2"/>
  <c r="H58" i="2"/>
  <c r="H56" i="2"/>
  <c r="H55" i="2"/>
  <c r="H54" i="2"/>
  <c r="H52" i="2"/>
  <c r="H51" i="2"/>
  <c r="H50" i="2"/>
  <c r="H48" i="2"/>
  <c r="H47" i="2"/>
  <c r="H46" i="2"/>
  <c r="H44" i="2"/>
  <c r="H43" i="2"/>
  <c r="H42" i="2"/>
  <c r="H40" i="2"/>
  <c r="H39" i="2"/>
  <c r="H38" i="2"/>
  <c r="H36" i="2"/>
  <c r="H35" i="2"/>
  <c r="H34" i="2"/>
  <c r="H32" i="2"/>
  <c r="H31" i="2"/>
  <c r="H30" i="2"/>
  <c r="H28" i="2"/>
  <c r="H27" i="2"/>
  <c r="H26" i="2"/>
  <c r="H24" i="2"/>
  <c r="H23" i="2"/>
  <c r="H22" i="2"/>
  <c r="H19" i="2"/>
  <c r="H20" i="2"/>
  <c r="H18" i="2"/>
  <c r="G12" i="4"/>
  <c r="H12" i="4" s="1"/>
  <c r="G11" i="4"/>
  <c r="H11" i="4" s="1"/>
  <c r="G10" i="4"/>
  <c r="H10" i="4" s="1"/>
  <c r="G8" i="4"/>
  <c r="H8" i="4" s="1"/>
  <c r="G7" i="4"/>
  <c r="H7" i="4" s="1"/>
  <c r="G6" i="4"/>
  <c r="H6" i="4" s="1"/>
  <c r="G96" i="4"/>
  <c r="H96" i="4" s="1"/>
  <c r="G95" i="4"/>
  <c r="H95" i="4" s="1"/>
  <c r="G94" i="4"/>
  <c r="H94" i="4" s="1"/>
  <c r="G93" i="4"/>
  <c r="H93" i="4" s="1"/>
  <c r="G91" i="4"/>
  <c r="H91" i="4" s="1"/>
  <c r="I91" i="4" s="1"/>
  <c r="G89" i="4"/>
  <c r="H89" i="4" s="1"/>
  <c r="I89" i="4" s="1"/>
  <c r="G87" i="4"/>
  <c r="H87" i="4" s="1"/>
  <c r="G86" i="4"/>
  <c r="H86" i="4" s="1"/>
  <c r="G85" i="4"/>
  <c r="H85" i="4" s="1"/>
  <c r="G2" i="5"/>
  <c r="H2" i="5" s="1"/>
  <c r="G6" i="5"/>
  <c r="H6" i="5" s="1"/>
  <c r="G7" i="5"/>
  <c r="H7" i="5" s="1"/>
  <c r="G9" i="5"/>
  <c r="H9" i="5" s="1"/>
  <c r="G10" i="5"/>
  <c r="H10" i="5" s="1"/>
  <c r="G11" i="5"/>
  <c r="H11" i="5" s="1"/>
  <c r="G13" i="5"/>
  <c r="H13" i="5" s="1"/>
  <c r="G14" i="5"/>
  <c r="H14" i="5" s="1"/>
  <c r="G15" i="5"/>
  <c r="H15" i="5" s="1"/>
  <c r="G17" i="5"/>
  <c r="H17" i="5" s="1"/>
  <c r="I17" i="5" s="1"/>
  <c r="G19" i="5"/>
  <c r="H19" i="5" s="1"/>
  <c r="G20" i="5"/>
  <c r="H20" i="5" s="1"/>
  <c r="G21" i="5"/>
  <c r="H21" i="5" s="1"/>
  <c r="G23" i="5"/>
  <c r="H23" i="5" s="1"/>
  <c r="G24" i="5"/>
  <c r="H24" i="5" s="1"/>
  <c r="G25" i="5"/>
  <c r="H25" i="5" s="1"/>
  <c r="G27" i="5"/>
  <c r="H27" i="5" s="1"/>
  <c r="G28" i="5"/>
  <c r="H28" i="5" s="1"/>
  <c r="G29" i="5"/>
  <c r="H29" i="5" s="1"/>
  <c r="G31" i="5"/>
  <c r="H31" i="5" s="1"/>
  <c r="G32" i="5"/>
  <c r="H32" i="5" s="1"/>
  <c r="G33" i="5"/>
  <c r="H33" i="5" s="1"/>
  <c r="G35" i="5"/>
  <c r="H35" i="5" s="1"/>
  <c r="G36" i="5"/>
  <c r="H36" i="5" s="1"/>
  <c r="G37" i="5"/>
  <c r="H37" i="5" s="1"/>
  <c r="G39" i="5"/>
  <c r="H39" i="5" s="1"/>
  <c r="G40" i="5"/>
  <c r="H40" i="5" s="1"/>
  <c r="G41" i="5"/>
  <c r="H41" i="5" s="1"/>
  <c r="G43" i="5"/>
  <c r="H43" i="5" s="1"/>
  <c r="G44" i="5"/>
  <c r="H44" i="5" s="1"/>
  <c r="G45" i="5"/>
  <c r="H45" i="5" s="1"/>
  <c r="G47" i="5"/>
  <c r="H47" i="5" s="1"/>
  <c r="G48" i="5"/>
  <c r="H48" i="5" s="1"/>
  <c r="G49" i="5"/>
  <c r="H49" i="5" s="1"/>
  <c r="G51" i="5"/>
  <c r="H51" i="5" s="1"/>
  <c r="G52" i="5"/>
  <c r="H52" i="5" s="1"/>
  <c r="G53" i="5"/>
  <c r="H53" i="5" s="1"/>
  <c r="G55" i="5"/>
  <c r="H55" i="5" s="1"/>
  <c r="G56" i="5"/>
  <c r="H56" i="5" s="1"/>
  <c r="G57" i="5"/>
  <c r="H57" i="5" s="1"/>
  <c r="G59" i="5"/>
  <c r="H59" i="5" s="1"/>
  <c r="G60" i="5"/>
  <c r="H60" i="5" s="1"/>
  <c r="G61" i="5"/>
  <c r="H61" i="5" s="1"/>
  <c r="G63" i="5"/>
  <c r="H63" i="5" s="1"/>
  <c r="G64" i="5"/>
  <c r="H64" i="5" s="1"/>
  <c r="G65" i="5"/>
  <c r="H65" i="5" s="1"/>
  <c r="G67" i="5"/>
  <c r="H67" i="5" s="1"/>
  <c r="G68" i="5"/>
  <c r="H68" i="5" s="1"/>
  <c r="G69" i="5"/>
  <c r="H69" i="5" s="1"/>
  <c r="G71" i="5"/>
  <c r="H71" i="5" s="1"/>
  <c r="G72" i="5"/>
  <c r="H72" i="5" s="1"/>
  <c r="G73" i="5"/>
  <c r="H73" i="5" s="1"/>
  <c r="G75" i="5"/>
  <c r="H75" i="5" s="1"/>
  <c r="G76" i="5"/>
  <c r="H76" i="5" s="1"/>
  <c r="G77" i="5"/>
  <c r="H77" i="5" s="1"/>
  <c r="G79" i="5"/>
  <c r="H79" i="5" s="1"/>
  <c r="G80" i="5"/>
  <c r="H80" i="5" s="1"/>
  <c r="G82" i="5"/>
  <c r="H82" i="5" s="1"/>
  <c r="G83" i="5"/>
  <c r="H83" i="5" s="1"/>
  <c r="G84" i="5"/>
  <c r="H84" i="5" s="1"/>
  <c r="G86" i="5"/>
  <c r="H86" i="5" s="1"/>
  <c r="G87" i="5"/>
  <c r="H87" i="5" s="1"/>
  <c r="G88" i="5"/>
  <c r="H88" i="5" s="1"/>
  <c r="G90" i="5"/>
  <c r="H90" i="5" s="1"/>
  <c r="G91" i="5"/>
  <c r="H91" i="5" s="1"/>
  <c r="G92" i="5"/>
  <c r="H92" i="5" s="1"/>
  <c r="G94" i="5"/>
  <c r="H94" i="5" s="1"/>
  <c r="G95" i="5"/>
  <c r="H95" i="5" s="1"/>
  <c r="G96" i="5"/>
  <c r="H96" i="5" s="1"/>
  <c r="G5" i="5"/>
  <c r="H5" i="5" s="1"/>
  <c r="G3" i="5"/>
  <c r="G33" i="4"/>
  <c r="H33" i="4" s="1"/>
  <c r="G34" i="4"/>
  <c r="H34" i="4" s="1"/>
  <c r="G35" i="4"/>
  <c r="H35" i="4" s="1"/>
  <c r="G37" i="4"/>
  <c r="G38" i="4"/>
  <c r="H38" i="4" s="1"/>
  <c r="G39" i="4"/>
  <c r="H39" i="4" s="1"/>
  <c r="G41" i="4"/>
  <c r="G42" i="4"/>
  <c r="H42" i="4" s="1"/>
  <c r="G43" i="4"/>
  <c r="H43" i="4" s="1"/>
  <c r="G45" i="4"/>
  <c r="G46" i="4"/>
  <c r="H46" i="4" s="1"/>
  <c r="G47" i="4"/>
  <c r="H47" i="4" s="1"/>
  <c r="G49" i="4"/>
  <c r="G50" i="4"/>
  <c r="H50" i="4" s="1"/>
  <c r="G51" i="4"/>
  <c r="H51" i="4" s="1"/>
  <c r="G53" i="4"/>
  <c r="G54" i="4"/>
  <c r="H54" i="4" s="1"/>
  <c r="G55" i="4"/>
  <c r="H55" i="4" s="1"/>
  <c r="G57" i="4"/>
  <c r="G58" i="4"/>
  <c r="H58" i="4" s="1"/>
  <c r="G59" i="4"/>
  <c r="H59" i="4" s="1"/>
  <c r="G61" i="4"/>
  <c r="G62" i="4"/>
  <c r="H62" i="4" s="1"/>
  <c r="G63" i="4"/>
  <c r="H63" i="4" s="1"/>
  <c r="G65" i="4"/>
  <c r="G66" i="4"/>
  <c r="H66" i="4" s="1"/>
  <c r="G67" i="4"/>
  <c r="H67" i="4" s="1"/>
  <c r="G69" i="4"/>
  <c r="G70" i="4"/>
  <c r="H70" i="4" s="1"/>
  <c r="G71" i="4"/>
  <c r="H71" i="4" s="1"/>
  <c r="G73" i="4"/>
  <c r="G74" i="4"/>
  <c r="H74" i="4" s="1"/>
  <c r="G75" i="4"/>
  <c r="H75" i="4" s="1"/>
  <c r="G77" i="4"/>
  <c r="G78" i="4"/>
  <c r="H78" i="4" s="1"/>
  <c r="G79" i="4"/>
  <c r="H79" i="4" s="1"/>
  <c r="G81" i="4"/>
  <c r="G82" i="4"/>
  <c r="H82" i="4" s="1"/>
  <c r="G83" i="4"/>
  <c r="H83" i="4" s="1"/>
  <c r="G32" i="4"/>
  <c r="H32" i="4" s="1"/>
  <c r="G3" i="4"/>
  <c r="H3" i="4" s="1"/>
  <c r="G4" i="4"/>
  <c r="H4" i="4" s="1"/>
  <c r="G16" i="4"/>
  <c r="G17" i="4"/>
  <c r="H17" i="4" s="1"/>
  <c r="G18" i="4"/>
  <c r="H18" i="4" s="1"/>
  <c r="G20" i="4"/>
  <c r="G21" i="4"/>
  <c r="H21" i="4" s="1"/>
  <c r="G22" i="4"/>
  <c r="H22" i="4" s="1"/>
  <c r="G24" i="4"/>
  <c r="H24" i="4" s="1"/>
  <c r="G25" i="4"/>
  <c r="H25" i="4" s="1"/>
  <c r="G26" i="4"/>
  <c r="H26" i="4" s="1"/>
  <c r="G28" i="4"/>
  <c r="G29" i="4"/>
  <c r="H29" i="4" s="1"/>
  <c r="G30" i="4"/>
  <c r="H30" i="4" s="1"/>
  <c r="G2" i="4"/>
  <c r="H2" i="4" s="1"/>
  <c r="H3" i="2"/>
  <c r="H4" i="2"/>
  <c r="H6" i="2"/>
  <c r="H7" i="2"/>
  <c r="H8" i="2"/>
  <c r="H10" i="2"/>
  <c r="H11" i="2"/>
  <c r="H12" i="2"/>
  <c r="H14" i="2"/>
  <c r="H15" i="2"/>
  <c r="H16" i="2"/>
  <c r="H2" i="2"/>
  <c r="L65" i="4" l="1"/>
  <c r="M49" i="4"/>
  <c r="G144" i="5"/>
  <c r="M130" i="5"/>
  <c r="I138" i="5"/>
  <c r="I102" i="5"/>
  <c r="I118" i="5"/>
  <c r="L2" i="5"/>
  <c r="L17" i="5"/>
  <c r="L31" i="5"/>
  <c r="L47" i="5"/>
  <c r="L63" i="5"/>
  <c r="L82" i="5"/>
  <c r="M98" i="5"/>
  <c r="L114" i="5"/>
  <c r="L130" i="5"/>
  <c r="G143" i="5"/>
  <c r="I98" i="5"/>
  <c r="I114" i="5"/>
  <c r="H130" i="5"/>
  <c r="I130" i="5" s="1"/>
  <c r="M2" i="5"/>
  <c r="M17" i="5"/>
  <c r="M31" i="5"/>
  <c r="M47" i="5"/>
  <c r="M63" i="5"/>
  <c r="M82" i="5"/>
  <c r="L98" i="5"/>
  <c r="M114" i="5"/>
  <c r="M14" i="4"/>
  <c r="L98" i="4"/>
  <c r="I106" i="4"/>
  <c r="M132" i="4"/>
  <c r="I102" i="4"/>
  <c r="I124" i="4"/>
  <c r="I136" i="4"/>
  <c r="I120" i="4"/>
  <c r="H100" i="4"/>
  <c r="H134" i="4"/>
  <c r="L2" i="4"/>
  <c r="L85" i="4"/>
  <c r="M65" i="4"/>
  <c r="L32" i="4"/>
  <c r="M115" i="4"/>
  <c r="M2" i="4"/>
  <c r="I98" i="4"/>
  <c r="I132" i="4"/>
  <c r="L49" i="4"/>
  <c r="L115" i="4"/>
  <c r="M98" i="4"/>
  <c r="G145" i="4"/>
  <c r="M85" i="4"/>
  <c r="M32" i="4"/>
  <c r="G146" i="4"/>
  <c r="L122" i="2"/>
  <c r="I145" i="2"/>
  <c r="I110" i="2"/>
  <c r="I138" i="2"/>
  <c r="H126" i="2"/>
  <c r="I126" i="2" s="1"/>
  <c r="M90" i="2"/>
  <c r="L138" i="2"/>
  <c r="M110" i="2"/>
  <c r="I94" i="2"/>
  <c r="I106" i="2"/>
  <c r="I134" i="2"/>
  <c r="L90" i="2"/>
  <c r="G149" i="2"/>
  <c r="M122" i="2"/>
  <c r="I50" i="2"/>
  <c r="I66" i="2"/>
  <c r="I82" i="2"/>
  <c r="I142" i="2"/>
  <c r="L110" i="2"/>
  <c r="G150" i="2"/>
  <c r="M138" i="2"/>
  <c r="I110" i="5"/>
  <c r="I126" i="5"/>
  <c r="I134" i="5"/>
  <c r="I106" i="5"/>
  <c r="I122" i="5"/>
  <c r="I111" i="4"/>
  <c r="I128" i="4"/>
  <c r="I140" i="4"/>
  <c r="I115" i="4"/>
  <c r="I118" i="2"/>
  <c r="I130" i="2"/>
  <c r="I122" i="2"/>
  <c r="I98" i="2"/>
  <c r="I90" i="2"/>
  <c r="I102" i="2"/>
  <c r="I114" i="2"/>
  <c r="I26" i="2"/>
  <c r="I42" i="2"/>
  <c r="I62" i="2"/>
  <c r="I70" i="2"/>
  <c r="I34" i="2"/>
  <c r="I58" i="2"/>
  <c r="I18" i="2"/>
  <c r="I86" i="2"/>
  <c r="I10" i="2"/>
  <c r="I6" i="2"/>
  <c r="I9" i="5"/>
  <c r="I90" i="5"/>
  <c r="I79" i="5"/>
  <c r="I63" i="5"/>
  <c r="I47" i="5"/>
  <c r="I31" i="5"/>
  <c r="I2" i="2"/>
  <c r="I6" i="4"/>
  <c r="I85" i="4"/>
  <c r="I51" i="5"/>
  <c r="I35" i="5"/>
  <c r="I13" i="5"/>
  <c r="I5" i="5"/>
  <c r="I82" i="5"/>
  <c r="I55" i="5"/>
  <c r="I39" i="5"/>
  <c r="I23" i="5"/>
  <c r="I94" i="5"/>
  <c r="I67" i="5"/>
  <c r="I19" i="5"/>
  <c r="I86" i="5"/>
  <c r="I75" i="5"/>
  <c r="I59" i="5"/>
  <c r="I43" i="5"/>
  <c r="I27" i="5"/>
  <c r="I93" i="4"/>
  <c r="I10" i="4"/>
  <c r="I14" i="2"/>
  <c r="I78" i="2"/>
  <c r="H3" i="5"/>
  <c r="I2" i="5" s="1"/>
  <c r="I74" i="2"/>
  <c r="I54" i="2"/>
  <c r="I38" i="2"/>
  <c r="I22" i="2"/>
  <c r="I24" i="4"/>
  <c r="I46" i="2"/>
  <c r="I30" i="2"/>
  <c r="I71" i="5"/>
  <c r="I2" i="4"/>
  <c r="H28" i="4"/>
  <c r="I28" i="4" s="1"/>
  <c r="H16" i="4"/>
  <c r="I16" i="4" s="1"/>
  <c r="H73" i="4"/>
  <c r="I73" i="4" s="1"/>
  <c r="H57" i="4"/>
  <c r="I57" i="4" s="1"/>
  <c r="H41" i="4"/>
  <c r="I41" i="4" s="1"/>
  <c r="H77" i="4"/>
  <c r="I77" i="4" s="1"/>
  <c r="H61" i="4"/>
  <c r="I61" i="4" s="1"/>
  <c r="H45" i="4"/>
  <c r="I45" i="4" s="1"/>
  <c r="H20" i="4"/>
  <c r="I20" i="4" s="1"/>
  <c r="H81" i="4"/>
  <c r="I81" i="4" s="1"/>
  <c r="H65" i="4"/>
  <c r="I65" i="4" s="1"/>
  <c r="H49" i="4"/>
  <c r="I49" i="4" s="1"/>
  <c r="H69" i="4"/>
  <c r="I69" i="4" s="1"/>
  <c r="H53" i="4"/>
  <c r="I53" i="4" s="1"/>
  <c r="H37" i="4"/>
  <c r="I37" i="4" s="1"/>
  <c r="L14" i="4"/>
  <c r="H14" i="4"/>
  <c r="I14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Mayur Patil</author>
  </authors>
  <commentList>
    <comment ref="G143" authorId="0" shapeId="0" xr:uid="{EC100A39-514C-4631-9D77-D92447991BA2}">
      <text>
        <r>
          <rPr>
            <b/>
            <sz val="9"/>
            <color indexed="81"/>
            <rFont val="Tahoma"/>
            <family val="2"/>
          </rPr>
          <t>Mayur Patil: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6"/>
            <color indexed="81"/>
            <rFont val="Tahoma"/>
            <family val="2"/>
          </rPr>
          <t>Mean Radius (in mm)</t>
        </r>
      </text>
    </comment>
    <comment ref="G144" authorId="0" shapeId="0" xr:uid="{6998CB18-4BCF-4993-BCE6-0EA34785C864}">
      <text>
        <r>
          <rPr>
            <b/>
            <sz val="9"/>
            <color indexed="81"/>
            <rFont val="Tahoma"/>
            <family val="2"/>
          </rPr>
          <t>Mayur Patil: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>Std. Deviation of Radius (in mm)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Mayur Patil</author>
  </authors>
  <commentList>
    <comment ref="G149" authorId="0" shapeId="0" xr:uid="{2C09FFE7-81BF-41C2-B5A6-14ABECB94471}">
      <text>
        <r>
          <rPr>
            <b/>
            <sz val="9"/>
            <color indexed="81"/>
            <rFont val="Tahoma"/>
            <charset val="1"/>
          </rPr>
          <t>Mayur Patil:</t>
        </r>
        <r>
          <rPr>
            <sz val="9"/>
            <color indexed="81"/>
            <rFont val="Tahoma"/>
            <charset val="1"/>
          </rPr>
          <t xml:space="preserve">
Mean of radius (in mm)</t>
        </r>
      </text>
    </comment>
    <comment ref="G150" authorId="0" shapeId="0" xr:uid="{E117D70E-9FD1-4191-8483-84C5A4D05772}">
      <text>
        <r>
          <rPr>
            <b/>
            <sz val="9"/>
            <color indexed="81"/>
            <rFont val="Tahoma"/>
            <charset val="1"/>
          </rPr>
          <t>Mayur Patil:</t>
        </r>
        <r>
          <rPr>
            <sz val="9"/>
            <color indexed="81"/>
            <rFont val="Tahoma"/>
            <charset val="1"/>
          </rPr>
          <t xml:space="preserve">
Std. Deviation of radius (in mm)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Mayur Patil</author>
  </authors>
  <commentList>
    <comment ref="G145" authorId="0" shapeId="0" xr:uid="{EB496F6A-0D60-461A-8A01-755077FE6CFA}">
      <text>
        <r>
          <rPr>
            <b/>
            <sz val="9"/>
            <color indexed="81"/>
            <rFont val="Tahoma"/>
            <family val="2"/>
          </rPr>
          <t>Mayur Patil: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Mean Radius (in mm)</t>
        </r>
      </text>
    </comment>
    <comment ref="G146" authorId="0" shapeId="0" xr:uid="{E4CA5989-386F-4206-8341-05AADF7484E7}">
      <text>
        <r>
          <rPr>
            <b/>
            <sz val="9"/>
            <color indexed="81"/>
            <rFont val="Tahoma"/>
            <family val="2"/>
          </rPr>
          <t>Mayur Patil: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>Std. Deviation (in mm)</t>
        </r>
      </text>
    </comment>
  </commentList>
</comments>
</file>

<file path=xl/sharedStrings.xml><?xml version="1.0" encoding="utf-8"?>
<sst xmlns="http://schemas.openxmlformats.org/spreadsheetml/2006/main" count="631" uniqueCount="84">
  <si>
    <t>Exp No.</t>
  </si>
  <si>
    <t>W'</t>
  </si>
  <si>
    <t>Jet Direction</t>
  </si>
  <si>
    <t>Remarks</t>
  </si>
  <si>
    <t>Bubble collapse was abnormal. Small bubble like structure was observed.</t>
  </si>
  <si>
    <t>Small bubble like structure was observed after jet formation, due to which jet's kinetic energy diffuses.</t>
  </si>
  <si>
    <t>Small bubble like structure was observed during bubble collapse.</t>
  </si>
  <si>
    <t>Small bubble like structure was observed during bubble collapse, due to which jet's energy diffuses.</t>
  </si>
  <si>
    <t>Minimal amount of bubble formation was observed during main bubble collapse.</t>
  </si>
  <si>
    <t>Formation of jet was not properly initiated</t>
  </si>
  <si>
    <t>Small bubble like formation was observed during jet formation.</t>
  </si>
  <si>
    <t>Towards Solid Wall with High Velocity</t>
  </si>
  <si>
    <t>No flow towards Solid Wall</t>
  </si>
  <si>
    <t>Significant amount of small bubble like structure on the Solid Wall was observed during main bubble collapse.</t>
  </si>
  <si>
    <t>Towards Solid Wall with low velocity</t>
  </si>
  <si>
    <t>Towards Solid Wall with medium velocity</t>
  </si>
  <si>
    <t>Small bubble like structure was observed on Solid Wall.</t>
  </si>
  <si>
    <t>Towards Solid Wall with medium Velocity</t>
  </si>
  <si>
    <t>Small bubble like structure was observed on the Solid Wall during jet's formation</t>
  </si>
  <si>
    <t>Minimal amount of small bubble like structure was observed on the Solid Wall during main bubble collapse.</t>
  </si>
  <si>
    <t>Significant amount of small bubble like structure on the Solid Wall was observed during formation of jet.</t>
  </si>
  <si>
    <t>Small bubble like structure was observed on the Solid Wall during collapse, due to which energy of jet reduces.</t>
  </si>
  <si>
    <t>W'_Avg</t>
  </si>
  <si>
    <t>Max Radius (in mm)</t>
  </si>
  <si>
    <t>Offset ratio</t>
  </si>
  <si>
    <t>Gap Width Theoretical (in mm)</t>
  </si>
  <si>
    <t>Gap Width Experimental (in mm)</t>
  </si>
  <si>
    <t>Max Radius (in pixels)</t>
  </si>
  <si>
    <t>Max. Radius (in mm)</t>
  </si>
  <si>
    <t>W' avg.</t>
  </si>
  <si>
    <t>Offset from Centre</t>
  </si>
  <si>
    <t>Jet_Direction</t>
  </si>
  <si>
    <t>Towards nearer wall with low velocity</t>
  </si>
  <si>
    <t>Dumpbell-like shape, larger volume towards nearer wall</t>
  </si>
  <si>
    <t>Towards nearer wall with high velocity</t>
  </si>
  <si>
    <t>Error in spark due to multiple contact</t>
  </si>
  <si>
    <t>Towards nearer wall with medium velocity</t>
  </si>
  <si>
    <t>No flow</t>
  </si>
  <si>
    <t>Little error in spark due to multiple spark</t>
  </si>
  <si>
    <t>Initially jet started with very fast velocity</t>
  </si>
  <si>
    <t>Small error in spark due to multiple contact</t>
  </si>
  <si>
    <t>Small error, due to multiple contact of electrode</t>
  </si>
  <si>
    <t>Initally jet speed was very high</t>
  </si>
  <si>
    <t>Towards Solid wall with High velocity</t>
  </si>
  <si>
    <t>Dumpbell-like shape, with larger volume towards nearer wall</t>
  </si>
  <si>
    <t>No flow towards Solid wall</t>
  </si>
  <si>
    <t>Small dumpbell-like shape, equally divided on both sides</t>
  </si>
  <si>
    <t>Dumpbell-like shape, equally divided on both sides</t>
  </si>
  <si>
    <t>Equal flow towards both walls</t>
  </si>
  <si>
    <t>Conversion Factor (in pixels/mm)</t>
  </si>
  <si>
    <t>Jet's Direction</t>
  </si>
  <si>
    <t>Towards nearer solid wall with high velocity</t>
  </si>
  <si>
    <t>Towards nearer solid wall with medium velocity</t>
  </si>
  <si>
    <t>Towards both sides with low velocity</t>
  </si>
  <si>
    <t>Towards nearer solid wall with low velocity</t>
  </si>
  <si>
    <t>Towards both sides with medium velocity</t>
  </si>
  <si>
    <t>Larger volume of jet towards larger diameter cylinder</t>
  </si>
  <si>
    <t>Equal volume of jet was divided on both sides</t>
  </si>
  <si>
    <t>No flow toards solid wall</t>
  </si>
  <si>
    <t>No flow towards solid wall</t>
  </si>
  <si>
    <t>Towards nearer solid with high velocity</t>
  </si>
  <si>
    <t>Multiple contacts during spark</t>
  </si>
  <si>
    <t>Towards nearer solis wall with high velocity</t>
  </si>
  <si>
    <t>Dumpbell-like shape was observed, volume divided equally on both sides</t>
  </si>
  <si>
    <t>Dumpbell-like shape was observed, larger volume towards nearer solid wall</t>
  </si>
  <si>
    <t>Dumpbell-like shape, larger volume towards nearer solid wall</t>
  </si>
  <si>
    <t>Towards both sides with high velocity</t>
  </si>
  <si>
    <t>W' Avg.</t>
  </si>
  <si>
    <t>Split After Collapse</t>
  </si>
  <si>
    <t>Spherical Collapse</t>
  </si>
  <si>
    <t>Split Collapse</t>
  </si>
  <si>
    <t>Mean Radius (in mm)</t>
  </si>
  <si>
    <t>Mean Gap Width Experimental (in mm)</t>
  </si>
  <si>
    <t>Std. Deviation Gap Width Experimental (in mm)</t>
  </si>
  <si>
    <t>Std. Deviation Radius (in mm)</t>
  </si>
  <si>
    <t>Std. Deviation of Radius (in mm)</t>
  </si>
  <si>
    <t>Radius of Cylinder (in mm)</t>
  </si>
  <si>
    <t>Jetting towards nearer wall</t>
  </si>
  <si>
    <t>Spherical collapse</t>
  </si>
  <si>
    <t>Split after collapse</t>
  </si>
  <si>
    <t>Jetting away from nearer wall</t>
  </si>
  <si>
    <t>Split collapse</t>
  </si>
  <si>
    <t>Centre collapse</t>
  </si>
  <si>
    <t>Bubble Behaviour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</si>
</sst>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indexed="81"/>
      <name val="Tahoma"/>
      <family val="2"/>
    </font>
    <font>
      <sz val="14"/>
      <color indexed="81"/>
      <name val="Tahoma"/>
      <family val="2"/>
    </font>
    <font>
      <sz val="11"/>
      <color rgb="FF00B0F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indexed="81"/>
      <name val="Tahoma"/>
      <family val="2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2" fillId="0" borderId="0" xfId="0" applyFont="1" applyAlignment="1">
      <alignment horizontal="left" wrapText="1"/>
    </xf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wrapText="1"/>
    </xf>
    <xf numFmtId="0" fontId="4" fillId="2" borderId="0" xfId="0" applyFont="1" applyFill="1" applyAlignment="1">
      <alignment horizontal="left" wrapText="1"/>
    </xf>
    <xf numFmtId="0" fontId="5" fillId="0" borderId="0" xfId="0" applyFont="1" applyAlignment="1">
      <alignment horizontal="left"/>
    </xf>
    <xf numFmtId="164" fontId="0" fillId="0" borderId="0" xfId="0" applyNumberFormat="1"/>
    <xf numFmtId="164" fontId="0" fillId="2" borderId="0" xfId="0" applyNumberFormat="1" applyFill="1"/>
    <xf numFmtId="0" fontId="13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14" fillId="0" borderId="0" xfId="0" applyFont="1" applyAlignment="1">
      <alignment horizontal="left" wrapText="1"/>
    </xf>
    <xf numFmtId="0" fontId="15" fillId="0" borderId="0" xfId="0" applyFont="1" applyAlignment="1">
      <alignment horizontal="left" wrapText="1"/>
    </xf>
    <xf numFmtId="0" fontId="6" fillId="2" borderId="0" xfId="0" applyFont="1" applyFill="1" applyAlignment="1">
      <alignment horizontal="left" wrapText="1"/>
    </xf>
    <xf numFmtId="0" fontId="6" fillId="0" borderId="0" xfId="0" applyFont="1" applyAlignment="1">
      <alignment horizontal="left" wrapText="1"/>
    </xf>
    <xf numFmtId="0" fontId="16" fillId="0" borderId="0" xfId="0" applyFont="1" applyAlignment="1">
      <alignment horizontal="left" wrapText="1"/>
    </xf>
    <xf numFmtId="0" fontId="0" fillId="2" borderId="0" xfId="0" applyFill="1" applyAlignment="1">
      <alignment horizontal="left" wrapText="1"/>
    </xf>
    <xf numFmtId="0" fontId="14" fillId="2" borderId="0" xfId="0" applyFont="1" applyFill="1" applyAlignment="1">
      <alignment horizontal="left" wrapText="1"/>
    </xf>
    <xf numFmtId="164" fontId="18" fillId="0" borderId="0" xfId="0" applyNumberFormat="1" applyFont="1" applyAlignment="1">
      <alignment horizontal="center"/>
    </xf>
    <xf numFmtId="164" fontId="19" fillId="0" borderId="0" xfId="0" applyNumberFormat="1" applyFont="1" applyAlignment="1">
      <alignment horizontal="center"/>
    </xf>
    <xf numFmtId="0" fontId="2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wrapText="1"/>
    </xf>
    <xf numFmtId="0" fontId="17" fillId="2" borderId="0" xfId="0" applyFont="1" applyFill="1" applyAlignment="1">
      <alignment horizontal="center" vertical="center"/>
    </xf>
    <xf numFmtId="0" fontId="21" fillId="2" borderId="0" xfId="0" applyFont="1" applyFill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FF"/>
      <color rgb="FF66FF66"/>
      <color rgb="FF5536F2"/>
      <color rgb="FF3DF54F"/>
      <color rgb="FF2CEC55"/>
      <color rgb="FFCB1AEE"/>
      <color rgb="FF1EEA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499410</xdr:colOff>
      <xdr:row>0</xdr:row>
      <xdr:rowOff>340179</xdr:rowOff>
    </xdr:from>
    <xdr:to>
      <xdr:col>18</xdr:col>
      <xdr:colOff>168703</xdr:colOff>
      <xdr:row>20</xdr:row>
      <xdr:rowOff>26670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70D44D8-603E-02E8-094E-9AAA58093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3446" y="340179"/>
          <a:ext cx="6404828" cy="3755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557893</xdr:colOff>
      <xdr:row>21</xdr:row>
      <xdr:rowOff>39166</xdr:rowOff>
    </xdr:from>
    <xdr:to>
      <xdr:col>23</xdr:col>
      <xdr:colOff>598714</xdr:colOff>
      <xdr:row>41</xdr:row>
      <xdr:rowOff>176348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24D1547-C151-0F8F-513F-4965268975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05857" y="4311809"/>
          <a:ext cx="6164036" cy="36750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476251</xdr:colOff>
      <xdr:row>0</xdr:row>
      <xdr:rowOff>459980</xdr:rowOff>
    </xdr:from>
    <xdr:to>
      <xdr:col>29</xdr:col>
      <xdr:colOff>476251</xdr:colOff>
      <xdr:row>20</xdr:row>
      <xdr:rowOff>58860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A57B3C6-4FA0-2142-C4A2-930510B4F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98144" y="459980"/>
          <a:ext cx="6123214" cy="366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92611-2229-4F74-9957-0BB78B1A5829}">
  <dimension ref="A1:P204"/>
  <sheetViews>
    <sheetView zoomScale="70" workbookViewId="0">
      <pane ySplit="1" topLeftCell="A91" activePane="bottomLeft" state="frozen"/>
      <selection pane="bottomLeft" activeCell="E121" sqref="E121"/>
    </sheetView>
  </sheetViews>
  <sheetFormatPr defaultRowHeight="14.4" x14ac:dyDescent="0.3"/>
  <cols>
    <col min="1" max="1" width="21.88671875" style="4" customWidth="1"/>
    <col min="2" max="2" width="18.88671875" style="2" customWidth="1"/>
    <col min="3" max="3" width="12.21875" style="4" customWidth="1"/>
    <col min="4" max="4" width="5.109375" style="2" customWidth="1"/>
    <col min="5" max="5" width="15.6640625" style="2" customWidth="1"/>
    <col min="6" max="6" width="17.109375" style="2" customWidth="1"/>
    <col min="7" max="7" width="14" style="2" bestFit="1" customWidth="1"/>
    <col min="8" max="8" width="7.109375" style="2" customWidth="1"/>
    <col min="9" max="9" width="8.88671875" style="33"/>
    <col min="10" max="10" width="27.44140625" style="12" bestFit="1" customWidth="1"/>
    <col min="11" max="11" width="32.44140625" style="18" customWidth="1"/>
    <col min="12" max="12" width="14" style="4" customWidth="1"/>
    <col min="13" max="13" width="13" style="4" customWidth="1"/>
    <col min="14" max="14" width="16.5546875" style="4" customWidth="1"/>
    <col min="15" max="15" width="16.44140625" style="4" customWidth="1"/>
    <col min="16" max="16" width="35.6640625" style="7" customWidth="1"/>
    <col min="17" max="16384" width="8.88671875" style="2"/>
  </cols>
  <sheetData>
    <row r="1" spans="1:16" s="11" customFormat="1" ht="72" x14ac:dyDescent="0.3">
      <c r="A1" s="11" t="s">
        <v>25</v>
      </c>
      <c r="B1" s="11" t="s">
        <v>26</v>
      </c>
      <c r="C1" s="11" t="s">
        <v>30</v>
      </c>
      <c r="D1" s="11" t="s">
        <v>0</v>
      </c>
      <c r="E1" s="11" t="s">
        <v>27</v>
      </c>
      <c r="F1" s="11" t="s">
        <v>49</v>
      </c>
      <c r="G1" s="11" t="s">
        <v>28</v>
      </c>
      <c r="H1" s="11" t="s">
        <v>1</v>
      </c>
      <c r="I1" s="11" t="s">
        <v>29</v>
      </c>
      <c r="J1" s="43" t="s">
        <v>83</v>
      </c>
      <c r="K1" s="43" t="s">
        <v>50</v>
      </c>
      <c r="L1" s="11" t="s">
        <v>71</v>
      </c>
      <c r="M1" s="11" t="s">
        <v>74</v>
      </c>
      <c r="N1" s="11" t="s">
        <v>72</v>
      </c>
      <c r="O1" s="11" t="s">
        <v>73</v>
      </c>
      <c r="P1" s="43" t="s">
        <v>3</v>
      </c>
    </row>
    <row r="2" spans="1:16" ht="28.8" x14ac:dyDescent="0.3">
      <c r="A2" s="4">
        <v>20</v>
      </c>
      <c r="B2" s="2">
        <v>20.087</v>
      </c>
      <c r="C2" s="37">
        <v>0.125</v>
      </c>
      <c r="D2" s="2">
        <v>1</v>
      </c>
      <c r="E2" s="2">
        <v>55</v>
      </c>
      <c r="F2" s="1">
        <v>7.6666999999999996</v>
      </c>
      <c r="G2" s="1">
        <f>E2/F2</f>
        <v>7.1738818526875976</v>
      </c>
      <c r="H2" s="1">
        <f>B2/G2</f>
        <v>2.8000182345454543</v>
      </c>
      <c r="I2" s="38">
        <f>AVERAGE(H2:H3)</f>
        <v>2.8014612903496499</v>
      </c>
      <c r="J2" s="12" t="s">
        <v>77</v>
      </c>
      <c r="K2" s="22" t="s">
        <v>51</v>
      </c>
      <c r="L2" s="9">
        <f>GEOMEAN(G2:G15)</f>
        <v>6.8611122360297427</v>
      </c>
      <c r="M2" s="9">
        <f>_xlfn.STDEV.P(G2:G15)</f>
        <v>0.3377452911180554</v>
      </c>
      <c r="N2" s="9">
        <f>GEOMEAN(B2:B15)</f>
        <v>18.274814986734498</v>
      </c>
      <c r="O2" s="9">
        <f>_xlfn.STDEV.P(B2:B15)</f>
        <v>0.90141596602326279</v>
      </c>
    </row>
    <row r="3" spans="1:16" ht="28.8" x14ac:dyDescent="0.3">
      <c r="B3" s="2">
        <v>19.22</v>
      </c>
      <c r="C3" s="37"/>
      <c r="D3" s="2">
        <v>2</v>
      </c>
      <c r="E3" s="2">
        <v>52</v>
      </c>
      <c r="F3" s="1">
        <v>7.5833000000000004</v>
      </c>
      <c r="G3" s="1">
        <f>E3/F3</f>
        <v>6.8571729985626311</v>
      </c>
      <c r="H3" s="1">
        <f t="shared" ref="H3:H65" si="0">B3/G3</f>
        <v>2.8029043461538459</v>
      </c>
      <c r="I3" s="38"/>
      <c r="J3" s="12" t="s">
        <v>77</v>
      </c>
      <c r="K3" s="22" t="s">
        <v>51</v>
      </c>
      <c r="L3" s="9"/>
      <c r="M3" s="9"/>
      <c r="N3" s="9"/>
      <c r="O3" s="9"/>
    </row>
    <row r="4" spans="1:16" x14ac:dyDescent="0.3">
      <c r="F4" s="1"/>
      <c r="G4" s="1"/>
      <c r="H4" s="1"/>
      <c r="I4" s="30"/>
      <c r="L4" s="9"/>
      <c r="M4" s="9"/>
      <c r="N4" s="9"/>
      <c r="O4" s="9"/>
    </row>
    <row r="5" spans="1:16" ht="28.8" x14ac:dyDescent="0.3">
      <c r="B5" s="2">
        <v>19.042999999999999</v>
      </c>
      <c r="C5" s="37">
        <v>6.25E-2</v>
      </c>
      <c r="D5" s="2">
        <v>1</v>
      </c>
      <c r="E5" s="2">
        <v>51</v>
      </c>
      <c r="F5" s="1">
        <v>7.5750000000000002</v>
      </c>
      <c r="G5" s="1">
        <f>E5/F5</f>
        <v>6.7326732673267324</v>
      </c>
      <c r="H5" s="1">
        <f t="shared" si="0"/>
        <v>2.8284455882352941</v>
      </c>
      <c r="I5" s="38">
        <f>AVERAGE(H5:H7)</f>
        <v>2.8431984137655064</v>
      </c>
      <c r="J5" s="12" t="s">
        <v>70</v>
      </c>
      <c r="K5" s="20" t="s">
        <v>48</v>
      </c>
      <c r="L5" s="9"/>
      <c r="M5" s="9"/>
      <c r="N5" s="9"/>
      <c r="O5" s="9"/>
      <c r="P5" s="7" t="s">
        <v>56</v>
      </c>
    </row>
    <row r="6" spans="1:16" ht="28.8" x14ac:dyDescent="0.3">
      <c r="B6" s="2">
        <v>18.834</v>
      </c>
      <c r="C6" s="37"/>
      <c r="D6" s="2">
        <v>2</v>
      </c>
      <c r="E6" s="2">
        <v>49</v>
      </c>
      <c r="F6" s="1">
        <v>7.5750000000000002</v>
      </c>
      <c r="G6" s="1">
        <f t="shared" ref="G6:G69" si="1">E6/F6</f>
        <v>6.4686468646864688</v>
      </c>
      <c r="H6" s="1">
        <f t="shared" si="0"/>
        <v>2.9115826530612243</v>
      </c>
      <c r="I6" s="38"/>
      <c r="J6" s="12" t="s">
        <v>77</v>
      </c>
      <c r="K6" s="23" t="s">
        <v>52</v>
      </c>
      <c r="L6" s="9"/>
      <c r="M6" s="9"/>
      <c r="N6" s="9"/>
      <c r="O6" s="9"/>
    </row>
    <row r="7" spans="1:16" ht="28.8" x14ac:dyDescent="0.3">
      <c r="B7" s="2">
        <v>18.716999999999999</v>
      </c>
      <c r="C7" s="37"/>
      <c r="D7" s="2">
        <v>3</v>
      </c>
      <c r="E7" s="2">
        <v>51</v>
      </c>
      <c r="F7" s="1">
        <v>7.601</v>
      </c>
      <c r="G7" s="1">
        <f t="shared" si="1"/>
        <v>6.7096434679647414</v>
      </c>
      <c r="H7" s="1">
        <f t="shared" si="0"/>
        <v>2.7895669999999999</v>
      </c>
      <c r="I7" s="38"/>
      <c r="J7" s="12" t="s">
        <v>77</v>
      </c>
      <c r="K7" s="22" t="s">
        <v>51</v>
      </c>
      <c r="L7" s="9"/>
      <c r="M7" s="9"/>
      <c r="N7" s="9"/>
      <c r="O7" s="9"/>
    </row>
    <row r="8" spans="1:16" x14ac:dyDescent="0.3">
      <c r="F8" s="1"/>
      <c r="G8" s="1"/>
      <c r="H8" s="1"/>
      <c r="I8" s="30"/>
      <c r="L8" s="9"/>
      <c r="M8" s="9"/>
      <c r="N8" s="9"/>
      <c r="O8" s="9"/>
    </row>
    <row r="9" spans="1:16" ht="28.8" x14ac:dyDescent="0.3">
      <c r="B9" s="2">
        <v>18.196000000000002</v>
      </c>
      <c r="C9" s="37">
        <v>3.125E-2</v>
      </c>
      <c r="D9" s="2">
        <v>1</v>
      </c>
      <c r="E9" s="2">
        <v>52</v>
      </c>
      <c r="F9" s="1">
        <v>7.6666999999999996</v>
      </c>
      <c r="G9" s="1">
        <f t="shared" si="1"/>
        <v>6.7825792061773651</v>
      </c>
      <c r="H9" s="1">
        <f t="shared" si="0"/>
        <v>2.6827552538461537</v>
      </c>
      <c r="I9" s="38">
        <f>AVERAGE(H9:H11)</f>
        <v>2.6178025898005699</v>
      </c>
      <c r="J9" s="12" t="s">
        <v>77</v>
      </c>
      <c r="K9" s="22" t="s">
        <v>34</v>
      </c>
      <c r="L9" s="9"/>
      <c r="M9" s="9"/>
      <c r="N9" s="9"/>
      <c r="O9" s="9"/>
    </row>
    <row r="10" spans="1:16" ht="28.8" x14ac:dyDescent="0.3">
      <c r="B10" s="2">
        <v>17.364000000000001</v>
      </c>
      <c r="C10" s="37"/>
      <c r="D10" s="2">
        <v>2</v>
      </c>
      <c r="E10" s="2">
        <v>50</v>
      </c>
      <c r="F10" s="1">
        <v>7.7169999999999996</v>
      </c>
      <c r="G10" s="1">
        <f t="shared" si="1"/>
        <v>6.4792017623428793</v>
      </c>
      <c r="H10" s="1">
        <f t="shared" si="0"/>
        <v>2.67995976</v>
      </c>
      <c r="I10" s="38"/>
      <c r="J10" s="12" t="s">
        <v>77</v>
      </c>
      <c r="K10" s="22" t="s">
        <v>34</v>
      </c>
      <c r="L10" s="9"/>
      <c r="M10" s="9"/>
      <c r="N10" s="9"/>
      <c r="O10" s="9"/>
    </row>
    <row r="11" spans="1:16" ht="28.8" x14ac:dyDescent="0.3">
      <c r="B11" s="2">
        <v>17.736000000000001</v>
      </c>
      <c r="C11" s="37"/>
      <c r="D11" s="2">
        <v>3</v>
      </c>
      <c r="E11" s="2">
        <v>54</v>
      </c>
      <c r="F11" s="1">
        <v>7.5833000000000004</v>
      </c>
      <c r="G11" s="1">
        <f t="shared" si="1"/>
        <v>7.12091042158427</v>
      </c>
      <c r="H11" s="1">
        <f t="shared" si="0"/>
        <v>2.490692755555556</v>
      </c>
      <c r="I11" s="38"/>
      <c r="J11" s="12" t="s">
        <v>77</v>
      </c>
      <c r="K11" s="22" t="s">
        <v>34</v>
      </c>
      <c r="L11" s="9"/>
      <c r="M11" s="9"/>
      <c r="N11" s="9"/>
      <c r="O11" s="9"/>
    </row>
    <row r="12" spans="1:16" x14ac:dyDescent="0.3">
      <c r="F12" s="1"/>
      <c r="G12" s="1"/>
      <c r="H12" s="1"/>
      <c r="I12" s="30"/>
      <c r="L12" s="9"/>
      <c r="M12" s="9"/>
      <c r="N12" s="9"/>
      <c r="O12" s="9"/>
    </row>
    <row r="13" spans="1:16" ht="28.8" x14ac:dyDescent="0.3">
      <c r="B13" s="2">
        <v>17.423999999999999</v>
      </c>
      <c r="C13" s="37">
        <v>1.5625E-2</v>
      </c>
      <c r="D13" s="2">
        <v>1</v>
      </c>
      <c r="E13" s="2">
        <v>52</v>
      </c>
      <c r="F13" s="1">
        <v>7.7</v>
      </c>
      <c r="G13" s="1">
        <f t="shared" si="1"/>
        <v>6.7532467532467528</v>
      </c>
      <c r="H13" s="1">
        <f t="shared" si="0"/>
        <v>2.5800923076923077</v>
      </c>
      <c r="I13" s="38">
        <f>AVERAGE(H13:H15)</f>
        <v>2.461544007083877</v>
      </c>
      <c r="J13" s="12" t="s">
        <v>77</v>
      </c>
      <c r="K13" s="23" t="s">
        <v>52</v>
      </c>
      <c r="L13" s="9"/>
      <c r="M13" s="9"/>
      <c r="N13" s="9"/>
      <c r="O13" s="9"/>
    </row>
    <row r="14" spans="1:16" ht="28.8" x14ac:dyDescent="0.3">
      <c r="B14" s="2">
        <v>17.32</v>
      </c>
      <c r="C14" s="37"/>
      <c r="D14" s="2">
        <v>2</v>
      </c>
      <c r="E14" s="2">
        <v>59</v>
      </c>
      <c r="F14" s="1">
        <v>7.65</v>
      </c>
      <c r="G14" s="1">
        <f t="shared" si="1"/>
        <v>7.712418300653594</v>
      </c>
      <c r="H14" s="1">
        <f t="shared" si="0"/>
        <v>2.2457288135593223</v>
      </c>
      <c r="I14" s="38"/>
      <c r="J14" s="12" t="s">
        <v>70</v>
      </c>
      <c r="K14" s="20" t="s">
        <v>53</v>
      </c>
      <c r="L14" s="9"/>
      <c r="M14" s="9"/>
      <c r="N14" s="9"/>
      <c r="O14" s="9"/>
      <c r="P14" s="7" t="s">
        <v>57</v>
      </c>
    </row>
    <row r="15" spans="1:16" ht="28.8" x14ac:dyDescent="0.3">
      <c r="B15" s="2">
        <v>17.323</v>
      </c>
      <c r="C15" s="37"/>
      <c r="D15" s="2">
        <v>3</v>
      </c>
      <c r="E15" s="2">
        <v>51</v>
      </c>
      <c r="F15" s="1">
        <v>7.5332999999999997</v>
      </c>
      <c r="G15" s="1">
        <f t="shared" si="1"/>
        <v>6.7699414599179644</v>
      </c>
      <c r="H15" s="1">
        <f t="shared" si="0"/>
        <v>2.5588109000000001</v>
      </c>
      <c r="I15" s="38"/>
      <c r="J15" s="12" t="s">
        <v>70</v>
      </c>
      <c r="K15" s="20" t="s">
        <v>53</v>
      </c>
      <c r="L15" s="9"/>
      <c r="M15" s="9"/>
      <c r="N15" s="9"/>
      <c r="O15" s="9"/>
      <c r="P15" s="7" t="s">
        <v>57</v>
      </c>
    </row>
    <row r="16" spans="1:16" s="3" customFormat="1" x14ac:dyDescent="0.3">
      <c r="A16" s="5"/>
      <c r="C16" s="5"/>
      <c r="F16" s="6"/>
      <c r="G16" s="6"/>
      <c r="H16" s="6"/>
      <c r="I16" s="31"/>
      <c r="J16" s="13"/>
      <c r="K16" s="24"/>
      <c r="L16" s="10"/>
      <c r="M16" s="10"/>
      <c r="N16" s="10"/>
      <c r="O16" s="10"/>
      <c r="P16" s="8"/>
    </row>
    <row r="17" spans="1:16" ht="28.8" x14ac:dyDescent="0.3">
      <c r="A17" s="4">
        <v>25</v>
      </c>
      <c r="B17" s="2">
        <v>25.14</v>
      </c>
      <c r="C17" s="4">
        <v>0.25</v>
      </c>
      <c r="E17" s="2">
        <v>49</v>
      </c>
      <c r="F17" s="1">
        <v>7.7167000000000003</v>
      </c>
      <c r="G17" s="1">
        <f t="shared" si="1"/>
        <v>6.3498645794186634</v>
      </c>
      <c r="H17" s="1">
        <f t="shared" si="0"/>
        <v>3.9591395510204084</v>
      </c>
      <c r="I17" s="30">
        <f>H17</f>
        <v>3.9591395510204084</v>
      </c>
      <c r="J17" s="12" t="s">
        <v>77</v>
      </c>
      <c r="K17" s="22" t="s">
        <v>34</v>
      </c>
      <c r="L17" s="9">
        <f>GEOMEAN(G17:G29)</f>
        <v>6.1922353367117609</v>
      </c>
      <c r="M17" s="9">
        <f>_xlfn.STDEV.P(G17:G29)</f>
        <v>0.43737681819882968</v>
      </c>
      <c r="N17" s="9">
        <f>GEOMEAN(B17:B29)</f>
        <v>24.974634173777034</v>
      </c>
      <c r="O17" s="9">
        <f>_xlfn.STDEV.P(B17:B29)</f>
        <v>0.40993438499350138</v>
      </c>
    </row>
    <row r="18" spans="1:16" x14ac:dyDescent="0.3">
      <c r="F18" s="1"/>
      <c r="G18" s="1"/>
      <c r="H18" s="1"/>
      <c r="I18" s="30"/>
      <c r="K18" s="22"/>
      <c r="L18" s="9"/>
      <c r="M18" s="9"/>
      <c r="N18" s="9"/>
      <c r="O18" s="9"/>
    </row>
    <row r="19" spans="1:16" ht="28.8" x14ac:dyDescent="0.3">
      <c r="B19" s="2">
        <v>24.989000000000001</v>
      </c>
      <c r="C19" s="37">
        <v>0.125</v>
      </c>
      <c r="D19" s="2">
        <v>1</v>
      </c>
      <c r="E19" s="2">
        <v>49</v>
      </c>
      <c r="F19" s="1">
        <v>7.7832999999999997</v>
      </c>
      <c r="G19" s="1">
        <f t="shared" si="1"/>
        <v>6.2955301735767604</v>
      </c>
      <c r="H19" s="1">
        <f t="shared" si="0"/>
        <v>3.9693241571428572</v>
      </c>
      <c r="I19" s="38">
        <f>AVERAGE(H19:H21)</f>
        <v>4.110773752937539</v>
      </c>
      <c r="J19" s="12" t="s">
        <v>77</v>
      </c>
      <c r="K19" s="22" t="s">
        <v>51</v>
      </c>
      <c r="L19" s="9"/>
      <c r="M19" s="9"/>
      <c r="N19" s="9"/>
      <c r="O19" s="9"/>
    </row>
    <row r="20" spans="1:16" ht="28.8" x14ac:dyDescent="0.3">
      <c r="B20" s="2">
        <v>25.335999999999999</v>
      </c>
      <c r="C20" s="37"/>
      <c r="D20" s="2">
        <v>2</v>
      </c>
      <c r="E20" s="2">
        <v>44</v>
      </c>
      <c r="F20" s="1">
        <v>7.6833</v>
      </c>
      <c r="G20" s="1">
        <f t="shared" si="1"/>
        <v>5.7267059726940248</v>
      </c>
      <c r="H20" s="1">
        <f t="shared" si="0"/>
        <v>4.4241838363636363</v>
      </c>
      <c r="I20" s="38"/>
      <c r="J20" s="12" t="s">
        <v>77</v>
      </c>
      <c r="K20" s="17" t="s">
        <v>54</v>
      </c>
      <c r="L20" s="9"/>
      <c r="M20" s="9"/>
      <c r="N20" s="9"/>
      <c r="O20" s="9"/>
    </row>
    <row r="21" spans="1:16" ht="28.8" x14ac:dyDescent="0.3">
      <c r="B21" s="2">
        <v>25.228999999999999</v>
      </c>
      <c r="C21" s="37"/>
      <c r="D21" s="2">
        <v>3</v>
      </c>
      <c r="E21" s="2">
        <v>49</v>
      </c>
      <c r="F21" s="1">
        <v>7.65</v>
      </c>
      <c r="G21" s="1">
        <f t="shared" si="1"/>
        <v>6.4052287581699341</v>
      </c>
      <c r="H21" s="1">
        <f t="shared" si="0"/>
        <v>3.9388132653061225</v>
      </c>
      <c r="I21" s="38"/>
      <c r="J21" s="12" t="s">
        <v>77</v>
      </c>
      <c r="K21" s="22" t="s">
        <v>51</v>
      </c>
      <c r="L21" s="9"/>
      <c r="M21" s="9"/>
      <c r="N21" s="9"/>
      <c r="O21" s="9"/>
    </row>
    <row r="22" spans="1:16" x14ac:dyDescent="0.3">
      <c r="F22" s="1"/>
      <c r="G22" s="1"/>
      <c r="H22" s="1"/>
      <c r="I22" s="30"/>
      <c r="K22" s="22"/>
      <c r="L22" s="9"/>
      <c r="M22" s="9"/>
      <c r="N22" s="9"/>
      <c r="O22" s="9"/>
    </row>
    <row r="23" spans="1:16" ht="28.8" x14ac:dyDescent="0.3">
      <c r="B23" s="2">
        <v>25.748000000000001</v>
      </c>
      <c r="C23" s="37">
        <v>6.25E-2</v>
      </c>
      <c r="D23" s="2">
        <v>1</v>
      </c>
      <c r="E23" s="2">
        <v>50</v>
      </c>
      <c r="F23" s="1">
        <v>7.5250000000000004</v>
      </c>
      <c r="G23" s="1">
        <f t="shared" si="1"/>
        <v>6.6445182724252492</v>
      </c>
      <c r="H23" s="1">
        <f t="shared" si="0"/>
        <v>3.8750740000000001</v>
      </c>
      <c r="I23" s="38">
        <f>AVERAGE(H23:H25)</f>
        <v>3.9667821367021276</v>
      </c>
      <c r="J23" s="12" t="s">
        <v>70</v>
      </c>
      <c r="K23" s="23" t="s">
        <v>55</v>
      </c>
      <c r="L23" s="9"/>
      <c r="M23" s="9"/>
      <c r="N23" s="9"/>
      <c r="O23" s="9"/>
      <c r="P23" s="7" t="s">
        <v>56</v>
      </c>
    </row>
    <row r="24" spans="1:16" x14ac:dyDescent="0.3">
      <c r="B24" s="2">
        <v>24.966999999999999</v>
      </c>
      <c r="C24" s="37"/>
      <c r="D24" s="2">
        <v>2</v>
      </c>
      <c r="E24" s="2">
        <v>48</v>
      </c>
      <c r="F24" s="1">
        <v>7.65</v>
      </c>
      <c r="G24" s="1">
        <f t="shared" si="1"/>
        <v>6.2745098039215685</v>
      </c>
      <c r="H24" s="1">
        <f t="shared" si="0"/>
        <v>3.9791156249999999</v>
      </c>
      <c r="I24" s="38"/>
      <c r="J24" s="12" t="s">
        <v>69</v>
      </c>
      <c r="K24" s="18" t="s">
        <v>58</v>
      </c>
      <c r="L24" s="9"/>
      <c r="M24" s="9"/>
      <c r="N24" s="9"/>
      <c r="O24" s="9"/>
    </row>
    <row r="25" spans="1:16" ht="28.8" x14ac:dyDescent="0.3">
      <c r="B25" s="2">
        <v>24.433</v>
      </c>
      <c r="C25" s="37"/>
      <c r="D25" s="2">
        <v>3</v>
      </c>
      <c r="E25" s="2">
        <v>47</v>
      </c>
      <c r="F25" s="1">
        <v>7.7832999999999997</v>
      </c>
      <c r="G25" s="1">
        <f t="shared" si="1"/>
        <v>6.0385697583287294</v>
      </c>
      <c r="H25" s="1">
        <f t="shared" si="0"/>
        <v>4.0461567851063833</v>
      </c>
      <c r="I25" s="38"/>
      <c r="J25" s="12" t="s">
        <v>69</v>
      </c>
      <c r="K25" s="17" t="s">
        <v>54</v>
      </c>
      <c r="L25" s="9"/>
      <c r="M25" s="9"/>
      <c r="N25" s="9"/>
      <c r="O25" s="9"/>
    </row>
    <row r="26" spans="1:16" x14ac:dyDescent="0.3">
      <c r="F26" s="1"/>
      <c r="G26" s="1"/>
      <c r="H26" s="1"/>
      <c r="I26" s="30"/>
      <c r="K26" s="17"/>
      <c r="L26" s="9"/>
      <c r="M26" s="9"/>
      <c r="N26" s="9"/>
      <c r="O26" s="9"/>
    </row>
    <row r="27" spans="1:16" ht="28.8" x14ac:dyDescent="0.3">
      <c r="B27" s="2">
        <v>24.728999999999999</v>
      </c>
      <c r="C27" s="37">
        <v>3.125E-2</v>
      </c>
      <c r="D27" s="2">
        <v>1</v>
      </c>
      <c r="E27" s="2">
        <v>53</v>
      </c>
      <c r="F27" s="1">
        <v>7.6833</v>
      </c>
      <c r="G27" s="1">
        <f t="shared" si="1"/>
        <v>6.8980776489268933</v>
      </c>
      <c r="H27" s="1">
        <f t="shared" si="0"/>
        <v>3.5849118056603775</v>
      </c>
      <c r="I27" s="38">
        <f>AVERAGE(H27:H29)</f>
        <v>4.0832651016208352</v>
      </c>
      <c r="J27" s="12" t="s">
        <v>69</v>
      </c>
      <c r="K27" s="17" t="s">
        <v>54</v>
      </c>
      <c r="L27" s="9"/>
      <c r="M27" s="9"/>
      <c r="N27" s="9"/>
      <c r="O27" s="9"/>
    </row>
    <row r="28" spans="1:16" x14ac:dyDescent="0.3">
      <c r="B28" s="2">
        <v>24.945</v>
      </c>
      <c r="C28" s="37"/>
      <c r="D28" s="2">
        <v>2</v>
      </c>
      <c r="E28" s="2">
        <v>40</v>
      </c>
      <c r="F28" s="1">
        <v>7.6166999999999998</v>
      </c>
      <c r="G28" s="1">
        <f t="shared" si="1"/>
        <v>5.2516181548439613</v>
      </c>
      <c r="H28" s="1">
        <f t="shared" si="0"/>
        <v>4.7499645375000004</v>
      </c>
      <c r="I28" s="38"/>
      <c r="J28" s="12" t="s">
        <v>69</v>
      </c>
      <c r="K28" s="18" t="s">
        <v>59</v>
      </c>
      <c r="L28" s="9"/>
      <c r="M28" s="9"/>
      <c r="N28" s="9"/>
      <c r="O28" s="9"/>
    </row>
    <row r="29" spans="1:16" ht="28.8" x14ac:dyDescent="0.3">
      <c r="B29" s="2">
        <v>24.263999999999999</v>
      </c>
      <c r="C29" s="37"/>
      <c r="D29" s="2">
        <v>3</v>
      </c>
      <c r="E29" s="2">
        <v>47</v>
      </c>
      <c r="F29" s="1">
        <v>7.5833000000000004</v>
      </c>
      <c r="G29" s="1">
        <f t="shared" si="1"/>
        <v>6.1978294410085315</v>
      </c>
      <c r="H29" s="1">
        <f t="shared" si="0"/>
        <v>3.9149189617021278</v>
      </c>
      <c r="I29" s="38"/>
      <c r="J29" s="12" t="s">
        <v>69</v>
      </c>
      <c r="K29" s="17" t="s">
        <v>54</v>
      </c>
      <c r="L29" s="9"/>
      <c r="M29" s="9"/>
      <c r="N29" s="9"/>
      <c r="O29" s="9"/>
    </row>
    <row r="30" spans="1:16" s="3" customFormat="1" x14ac:dyDescent="0.3">
      <c r="A30" s="5"/>
      <c r="C30" s="5"/>
      <c r="G30" s="6"/>
      <c r="H30" s="6"/>
      <c r="I30" s="31"/>
      <c r="J30" s="13"/>
      <c r="K30" s="24"/>
      <c r="L30" s="10"/>
      <c r="M30" s="10"/>
      <c r="N30" s="10"/>
      <c r="O30" s="10"/>
      <c r="P30" s="8"/>
    </row>
    <row r="31" spans="1:16" ht="28.8" x14ac:dyDescent="0.3">
      <c r="A31" s="4">
        <v>35</v>
      </c>
      <c r="B31" s="2">
        <v>34.719000000000001</v>
      </c>
      <c r="C31" s="37">
        <v>0.25</v>
      </c>
      <c r="D31" s="2">
        <v>1</v>
      </c>
      <c r="E31" s="2">
        <v>52</v>
      </c>
      <c r="F31" s="1">
        <v>7.5750000000000002</v>
      </c>
      <c r="G31" s="1">
        <f t="shared" si="1"/>
        <v>6.8646864686468643</v>
      </c>
      <c r="H31" s="1">
        <f t="shared" si="0"/>
        <v>5.0576235576923079</v>
      </c>
      <c r="I31" s="38">
        <f>AVERAGE(H31:H33)</f>
        <v>5.2372300090266881</v>
      </c>
      <c r="J31" s="12" t="s">
        <v>77</v>
      </c>
      <c r="K31" s="22" t="s">
        <v>51</v>
      </c>
      <c r="L31" s="9">
        <f>GEOMEAN(G31:G45)</f>
        <v>6.8120894435082473</v>
      </c>
      <c r="M31" s="9">
        <f>_xlfn.STDEV.P(G31:G45)</f>
        <v>0.24518792960178598</v>
      </c>
      <c r="N31" s="9">
        <f>GEOMEAN(B31:B45)</f>
        <v>36.196776881719572</v>
      </c>
      <c r="O31" s="9">
        <f>_xlfn.STDEV.P(B31:B45)</f>
        <v>0.55986841211921234</v>
      </c>
    </row>
    <row r="32" spans="1:16" ht="28.8" x14ac:dyDescent="0.3">
      <c r="B32" s="2">
        <v>36.9</v>
      </c>
      <c r="C32" s="37"/>
      <c r="D32" s="2">
        <v>2</v>
      </c>
      <c r="E32" s="2">
        <v>50</v>
      </c>
      <c r="F32" s="1">
        <v>7.15</v>
      </c>
      <c r="G32" s="1">
        <f t="shared" si="1"/>
        <v>6.9930069930069925</v>
      </c>
      <c r="H32" s="1">
        <f t="shared" si="0"/>
        <v>5.2766999999999999</v>
      </c>
      <c r="I32" s="38"/>
      <c r="J32" s="12" t="s">
        <v>77</v>
      </c>
      <c r="K32" s="22" t="s">
        <v>51</v>
      </c>
      <c r="L32" s="9"/>
      <c r="M32" s="9"/>
      <c r="N32" s="9"/>
      <c r="O32" s="9"/>
    </row>
    <row r="33" spans="1:16" ht="28.8" x14ac:dyDescent="0.3">
      <c r="B33" s="2">
        <v>36.429000000000002</v>
      </c>
      <c r="C33" s="37"/>
      <c r="D33" s="2">
        <v>3</v>
      </c>
      <c r="E33" s="2">
        <v>49</v>
      </c>
      <c r="F33" s="1">
        <v>7.2329999999999997</v>
      </c>
      <c r="G33" s="1">
        <f t="shared" si="1"/>
        <v>6.7745057375915945</v>
      </c>
      <c r="H33" s="1">
        <f t="shared" si="0"/>
        <v>5.3773664693877548</v>
      </c>
      <c r="I33" s="38"/>
      <c r="J33" s="12" t="s">
        <v>77</v>
      </c>
      <c r="K33" s="22" t="s">
        <v>51</v>
      </c>
      <c r="L33" s="9"/>
      <c r="M33" s="9"/>
      <c r="N33" s="9"/>
      <c r="O33" s="9"/>
    </row>
    <row r="34" spans="1:16" x14ac:dyDescent="0.3">
      <c r="G34" s="1"/>
      <c r="H34" s="1"/>
      <c r="I34" s="30"/>
      <c r="L34" s="9"/>
      <c r="M34" s="9"/>
      <c r="N34" s="9"/>
      <c r="O34" s="9"/>
    </row>
    <row r="35" spans="1:16" ht="28.8" x14ac:dyDescent="0.3">
      <c r="B35" s="2">
        <v>35.743000000000002</v>
      </c>
      <c r="C35" s="37">
        <v>0.125</v>
      </c>
      <c r="D35" s="2">
        <v>1</v>
      </c>
      <c r="E35" s="2">
        <v>51</v>
      </c>
      <c r="F35" s="1">
        <v>7.4</v>
      </c>
      <c r="G35" s="1">
        <f t="shared" si="1"/>
        <v>6.8918918918918912</v>
      </c>
      <c r="H35" s="1">
        <f t="shared" si="0"/>
        <v>5.1862392156862755</v>
      </c>
      <c r="I35" s="38">
        <f>AVERAGE(H35:H37)</f>
        <v>5.4260931484999801</v>
      </c>
      <c r="J35" s="12" t="s">
        <v>77</v>
      </c>
      <c r="K35" s="17" t="s">
        <v>54</v>
      </c>
      <c r="L35" s="9"/>
      <c r="M35" s="9"/>
      <c r="N35" s="9"/>
      <c r="O35" s="9"/>
    </row>
    <row r="36" spans="1:16" ht="28.8" x14ac:dyDescent="0.3">
      <c r="B36" s="2">
        <v>36.246000000000002</v>
      </c>
      <c r="C36" s="37"/>
      <c r="D36" s="2">
        <v>2</v>
      </c>
      <c r="E36" s="2">
        <v>49</v>
      </c>
      <c r="F36" s="1">
        <v>7.3250000000000002</v>
      </c>
      <c r="G36" s="1">
        <f t="shared" si="1"/>
        <v>6.689419795221843</v>
      </c>
      <c r="H36" s="1">
        <f t="shared" si="0"/>
        <v>5.4184071428571432</v>
      </c>
      <c r="I36" s="38"/>
      <c r="J36" s="12" t="s">
        <v>69</v>
      </c>
      <c r="K36" s="17" t="s">
        <v>54</v>
      </c>
      <c r="L36" s="9"/>
      <c r="M36" s="9"/>
      <c r="N36" s="9"/>
      <c r="O36" s="9"/>
    </row>
    <row r="37" spans="1:16" ht="28.8" x14ac:dyDescent="0.3">
      <c r="B37" s="2">
        <v>36.334000000000003</v>
      </c>
      <c r="C37" s="37"/>
      <c r="D37" s="2">
        <v>3</v>
      </c>
      <c r="E37" s="2">
        <v>46</v>
      </c>
      <c r="F37" s="1">
        <v>7.1829999999999998</v>
      </c>
      <c r="G37" s="1">
        <f t="shared" si="1"/>
        <v>6.4040094667966034</v>
      </c>
      <c r="H37" s="1">
        <f t="shared" si="0"/>
        <v>5.6736330869565217</v>
      </c>
      <c r="I37" s="38"/>
      <c r="J37" s="12" t="s">
        <v>69</v>
      </c>
      <c r="K37" s="17" t="s">
        <v>54</v>
      </c>
      <c r="L37" s="9"/>
      <c r="M37" s="9"/>
      <c r="N37" s="9"/>
      <c r="O37" s="9"/>
    </row>
    <row r="38" spans="1:16" x14ac:dyDescent="0.3">
      <c r="F38" s="1"/>
      <c r="G38" s="1"/>
      <c r="H38" s="1"/>
      <c r="I38" s="30"/>
      <c r="L38" s="9"/>
      <c r="M38" s="9"/>
      <c r="N38" s="9"/>
      <c r="O38" s="9"/>
    </row>
    <row r="39" spans="1:16" ht="28.8" x14ac:dyDescent="0.3">
      <c r="B39" s="2">
        <v>35.768000000000001</v>
      </c>
      <c r="C39" s="37">
        <v>6.25E-2</v>
      </c>
      <c r="D39" s="2">
        <v>1</v>
      </c>
      <c r="E39" s="2">
        <v>50</v>
      </c>
      <c r="F39" s="1">
        <v>7.3250000000000002</v>
      </c>
      <c r="G39" s="1">
        <f t="shared" si="1"/>
        <v>6.8259385665529004</v>
      </c>
      <c r="H39" s="1">
        <f t="shared" si="0"/>
        <v>5.2400120000000001</v>
      </c>
      <c r="I39" s="38">
        <f>AVERAGE(H39:H41)</f>
        <v>5.3575568053424263</v>
      </c>
      <c r="J39" s="12" t="s">
        <v>69</v>
      </c>
      <c r="K39" s="17" t="s">
        <v>54</v>
      </c>
      <c r="L39" s="9"/>
      <c r="M39" s="9"/>
      <c r="N39" s="9"/>
      <c r="O39" s="9"/>
    </row>
    <row r="40" spans="1:16" ht="28.8" x14ac:dyDescent="0.3">
      <c r="B40" s="2">
        <v>36.305</v>
      </c>
      <c r="C40" s="37"/>
      <c r="D40" s="2">
        <v>2</v>
      </c>
      <c r="E40" s="2">
        <v>51</v>
      </c>
      <c r="F40" s="1">
        <v>7.2167000000000003</v>
      </c>
      <c r="G40" s="1">
        <f t="shared" si="1"/>
        <v>7.0669419540787342</v>
      </c>
      <c r="H40" s="1">
        <f t="shared" si="0"/>
        <v>5.1372998725490193</v>
      </c>
      <c r="I40" s="38"/>
      <c r="J40" s="12" t="s">
        <v>69</v>
      </c>
      <c r="K40" s="17" t="s">
        <v>54</v>
      </c>
      <c r="L40" s="9"/>
      <c r="M40" s="9"/>
      <c r="N40" s="9"/>
      <c r="O40" s="9"/>
    </row>
    <row r="41" spans="1:16" ht="28.8" x14ac:dyDescent="0.3">
      <c r="B41" s="2">
        <v>36.220999999999997</v>
      </c>
      <c r="C41" s="37"/>
      <c r="D41" s="2">
        <v>3</v>
      </c>
      <c r="E41" s="2">
        <v>46</v>
      </c>
      <c r="F41" s="1">
        <v>7.2329999999999997</v>
      </c>
      <c r="G41" s="1">
        <f t="shared" si="1"/>
        <v>6.3597400801880273</v>
      </c>
      <c r="H41" s="1">
        <f t="shared" si="0"/>
        <v>5.6953585434782603</v>
      </c>
      <c r="I41" s="38"/>
      <c r="J41" s="12" t="s">
        <v>69</v>
      </c>
      <c r="K41" s="17" t="s">
        <v>54</v>
      </c>
      <c r="L41" s="9"/>
      <c r="M41" s="9"/>
      <c r="N41" s="9"/>
      <c r="O41" s="9"/>
    </row>
    <row r="42" spans="1:16" x14ac:dyDescent="0.3">
      <c r="F42" s="1"/>
      <c r="G42" s="1"/>
      <c r="H42" s="1"/>
      <c r="I42" s="30"/>
      <c r="L42" s="9"/>
      <c r="M42" s="9"/>
      <c r="N42" s="9"/>
      <c r="O42" s="9"/>
    </row>
    <row r="43" spans="1:16" x14ac:dyDescent="0.3">
      <c r="B43" s="2">
        <v>36.261000000000003</v>
      </c>
      <c r="C43" s="37">
        <v>3.125E-2</v>
      </c>
      <c r="D43" s="2">
        <v>1</v>
      </c>
      <c r="E43" s="2">
        <v>49</v>
      </c>
      <c r="F43" s="1">
        <v>7.2667000000000002</v>
      </c>
      <c r="G43" s="1">
        <f t="shared" si="1"/>
        <v>6.7430883344571813</v>
      </c>
      <c r="H43" s="1">
        <f t="shared" si="0"/>
        <v>5.3775063000000003</v>
      </c>
      <c r="I43" s="38">
        <f>AVERAGE(H43:H45)</f>
        <v>5.24837811</v>
      </c>
      <c r="J43" s="12" t="s">
        <v>69</v>
      </c>
      <c r="K43" s="18" t="s">
        <v>59</v>
      </c>
      <c r="L43" s="9"/>
      <c r="M43" s="9"/>
      <c r="N43" s="9"/>
      <c r="O43" s="9"/>
    </row>
    <row r="44" spans="1:16" x14ac:dyDescent="0.3">
      <c r="B44" s="2">
        <v>36.783000000000001</v>
      </c>
      <c r="C44" s="37"/>
      <c r="D44" s="2">
        <v>2</v>
      </c>
      <c r="E44" s="2">
        <v>52</v>
      </c>
      <c r="F44" s="1">
        <v>7.15</v>
      </c>
      <c r="G44" s="1">
        <f t="shared" si="1"/>
        <v>7.2727272727272725</v>
      </c>
      <c r="H44" s="1">
        <f t="shared" si="0"/>
        <v>5.0576625000000002</v>
      </c>
      <c r="I44" s="38"/>
      <c r="J44" s="12" t="s">
        <v>69</v>
      </c>
      <c r="K44" s="18" t="s">
        <v>59</v>
      </c>
      <c r="L44" s="9"/>
      <c r="M44" s="9"/>
      <c r="N44" s="9"/>
      <c r="O44" s="9"/>
    </row>
    <row r="45" spans="1:16" x14ac:dyDescent="0.3">
      <c r="B45" s="2">
        <v>36.704999999999998</v>
      </c>
      <c r="C45" s="37"/>
      <c r="D45" s="2">
        <v>3</v>
      </c>
      <c r="E45" s="2">
        <v>50</v>
      </c>
      <c r="F45" s="1">
        <v>7.2332999999999998</v>
      </c>
      <c r="G45" s="1">
        <f t="shared" si="1"/>
        <v>6.912474251033415</v>
      </c>
      <c r="H45" s="1">
        <f t="shared" si="0"/>
        <v>5.3099655299999995</v>
      </c>
      <c r="I45" s="38"/>
      <c r="J45" s="12" t="s">
        <v>69</v>
      </c>
      <c r="K45" s="18" t="s">
        <v>59</v>
      </c>
      <c r="L45" s="9"/>
      <c r="M45" s="9"/>
      <c r="N45" s="9"/>
      <c r="O45" s="9"/>
    </row>
    <row r="46" spans="1:16" s="3" customFormat="1" x14ac:dyDescent="0.3">
      <c r="A46" s="5"/>
      <c r="C46" s="5"/>
      <c r="F46" s="6"/>
      <c r="G46" s="6"/>
      <c r="H46" s="6"/>
      <c r="I46" s="31"/>
      <c r="J46" s="13"/>
      <c r="K46" s="24"/>
      <c r="L46" s="10"/>
      <c r="M46" s="10"/>
      <c r="N46" s="10"/>
      <c r="O46" s="10"/>
      <c r="P46" s="8"/>
    </row>
    <row r="47" spans="1:16" ht="28.8" x14ac:dyDescent="0.3">
      <c r="A47" s="4">
        <v>40</v>
      </c>
      <c r="B47" s="1">
        <v>37.621000000000002</v>
      </c>
      <c r="C47" s="37">
        <v>0.25</v>
      </c>
      <c r="D47" s="2">
        <v>1</v>
      </c>
      <c r="E47" s="2">
        <v>45</v>
      </c>
      <c r="F47" s="1">
        <v>7.2167000000000003</v>
      </c>
      <c r="G47" s="1">
        <f t="shared" si="1"/>
        <v>6.2355370183047647</v>
      </c>
      <c r="H47" s="1">
        <f t="shared" si="0"/>
        <v>6.0333215711111121</v>
      </c>
      <c r="I47" s="38">
        <f>AVERAGE(H47:H49)</f>
        <v>6.0572555823993568</v>
      </c>
      <c r="J47" s="12" t="s">
        <v>77</v>
      </c>
      <c r="K47" s="23" t="s">
        <v>52</v>
      </c>
      <c r="L47" s="9">
        <f>GEOMEAN(G47:G61)</f>
        <v>6.540220373900965</v>
      </c>
      <c r="M47" s="9">
        <f>_xlfn.STDEV.P(G47:G61)</f>
        <v>0.38192120941784491</v>
      </c>
      <c r="N47" s="9">
        <f>GEOMEAN(B47:B61)</f>
        <v>39.048129498017573</v>
      </c>
      <c r="O47" s="9">
        <f>_xlfn.STDEV.P(B47:B61)</f>
        <v>1.1690151214448277</v>
      </c>
    </row>
    <row r="48" spans="1:16" ht="28.8" x14ac:dyDescent="0.3">
      <c r="B48" s="1">
        <v>37.968000000000004</v>
      </c>
      <c r="C48" s="37"/>
      <c r="D48" s="2">
        <v>2</v>
      </c>
      <c r="E48" s="2">
        <v>46</v>
      </c>
      <c r="F48" s="1">
        <v>7.2167000000000003</v>
      </c>
      <c r="G48" s="1">
        <f t="shared" si="1"/>
        <v>6.3741045076004266</v>
      </c>
      <c r="H48" s="1">
        <f t="shared" si="0"/>
        <v>5.9566014260869569</v>
      </c>
      <c r="I48" s="38"/>
      <c r="J48" s="12" t="s">
        <v>77</v>
      </c>
      <c r="K48" s="23" t="s">
        <v>52</v>
      </c>
      <c r="L48" s="9"/>
      <c r="M48" s="9"/>
      <c r="N48" s="9"/>
      <c r="O48" s="9"/>
    </row>
    <row r="49" spans="1:16" ht="28.8" x14ac:dyDescent="0.3">
      <c r="B49" s="1">
        <v>37.07</v>
      </c>
      <c r="C49" s="37"/>
      <c r="D49" s="2">
        <v>3</v>
      </c>
      <c r="E49" s="2">
        <v>44</v>
      </c>
      <c r="F49" s="1">
        <v>7.3375000000000004</v>
      </c>
      <c r="G49" s="1">
        <f t="shared" si="1"/>
        <v>5.9965928449744457</v>
      </c>
      <c r="H49" s="1">
        <f t="shared" si="0"/>
        <v>6.1818437500000005</v>
      </c>
      <c r="I49" s="38"/>
      <c r="J49" s="12" t="s">
        <v>77</v>
      </c>
      <c r="K49" s="23" t="s">
        <v>52</v>
      </c>
      <c r="L49" s="9"/>
      <c r="M49" s="9"/>
      <c r="N49" s="9"/>
      <c r="O49" s="9"/>
    </row>
    <row r="50" spans="1:16" x14ac:dyDescent="0.3">
      <c r="B50" s="1"/>
      <c r="F50" s="1"/>
      <c r="G50" s="1"/>
      <c r="H50" s="1"/>
      <c r="I50" s="30"/>
      <c r="L50" s="9"/>
      <c r="M50" s="9"/>
      <c r="N50" s="9"/>
      <c r="O50" s="9"/>
    </row>
    <row r="51" spans="1:16" ht="28.8" x14ac:dyDescent="0.3">
      <c r="B51" s="1">
        <v>38.360999999999997</v>
      </c>
      <c r="C51" s="37">
        <v>0.125</v>
      </c>
      <c r="D51" s="2">
        <v>1</v>
      </c>
      <c r="E51" s="2">
        <v>48</v>
      </c>
      <c r="F51" s="1">
        <v>7.1166999999999998</v>
      </c>
      <c r="G51" s="1">
        <f t="shared" si="1"/>
        <v>6.7446990880604778</v>
      </c>
      <c r="H51" s="1">
        <f t="shared" si="0"/>
        <v>5.6875776812499996</v>
      </c>
      <c r="I51" s="38">
        <f>AVERAGE(H51:H53)</f>
        <v>6.1418768142926359</v>
      </c>
      <c r="J51" s="12" t="s">
        <v>69</v>
      </c>
      <c r="K51" s="17" t="s">
        <v>54</v>
      </c>
      <c r="L51" s="9"/>
      <c r="M51" s="9"/>
      <c r="N51" s="9"/>
      <c r="O51" s="9"/>
    </row>
    <row r="52" spans="1:16" ht="28.8" x14ac:dyDescent="0.3">
      <c r="B52" s="1">
        <v>37.789000000000001</v>
      </c>
      <c r="C52" s="37"/>
      <c r="D52" s="2">
        <v>2</v>
      </c>
      <c r="E52" s="2">
        <v>46</v>
      </c>
      <c r="F52" s="1">
        <v>7.2374999999999998</v>
      </c>
      <c r="G52" s="1">
        <f t="shared" si="1"/>
        <v>6.3557858376511227</v>
      </c>
      <c r="H52" s="1">
        <f t="shared" si="0"/>
        <v>5.94560625</v>
      </c>
      <c r="I52" s="38"/>
      <c r="J52" s="12" t="s">
        <v>69</v>
      </c>
      <c r="K52" s="17" t="s">
        <v>54</v>
      </c>
      <c r="L52" s="9"/>
      <c r="M52" s="9"/>
      <c r="N52" s="9"/>
      <c r="O52" s="9"/>
    </row>
    <row r="53" spans="1:16" x14ac:dyDescent="0.3">
      <c r="B53" s="1">
        <v>40.566000000000003</v>
      </c>
      <c r="C53" s="37"/>
      <c r="D53" s="2">
        <v>3</v>
      </c>
      <c r="E53" s="2">
        <v>43</v>
      </c>
      <c r="F53" s="1">
        <v>7.2</v>
      </c>
      <c r="G53" s="1">
        <f t="shared" si="1"/>
        <v>5.9722222222222223</v>
      </c>
      <c r="H53" s="1">
        <f t="shared" si="0"/>
        <v>6.7924465116279071</v>
      </c>
      <c r="I53" s="38"/>
      <c r="J53" s="12" t="s">
        <v>69</v>
      </c>
      <c r="K53" s="18" t="s">
        <v>59</v>
      </c>
      <c r="L53" s="9"/>
      <c r="M53" s="9"/>
      <c r="N53" s="9"/>
      <c r="O53" s="9"/>
    </row>
    <row r="54" spans="1:16" x14ac:dyDescent="0.3">
      <c r="B54" s="1"/>
      <c r="F54" s="1"/>
      <c r="G54" s="1"/>
      <c r="H54" s="1"/>
      <c r="I54" s="30"/>
      <c r="L54" s="9"/>
      <c r="M54" s="9"/>
      <c r="N54" s="9"/>
      <c r="O54" s="9"/>
    </row>
    <row r="55" spans="1:16" x14ac:dyDescent="0.3">
      <c r="B55" s="1">
        <v>39.884999999999998</v>
      </c>
      <c r="C55" s="37">
        <v>6.25E-2</v>
      </c>
      <c r="D55" s="2">
        <v>1</v>
      </c>
      <c r="E55" s="2">
        <v>51</v>
      </c>
      <c r="F55" s="1">
        <v>7.2329999999999997</v>
      </c>
      <c r="G55" s="1">
        <f t="shared" si="1"/>
        <v>7.0510161758606387</v>
      </c>
      <c r="H55" s="1">
        <f t="shared" si="0"/>
        <v>5.656631470588235</v>
      </c>
      <c r="I55" s="38">
        <f>AVERAGE(H55:H57)</f>
        <v>5.8428088589904048</v>
      </c>
      <c r="J55" s="12" t="s">
        <v>69</v>
      </c>
      <c r="K55" s="18" t="s">
        <v>59</v>
      </c>
      <c r="L55" s="9"/>
      <c r="M55" s="9"/>
      <c r="N55" s="9"/>
      <c r="O55" s="9"/>
    </row>
    <row r="56" spans="1:16" ht="28.8" x14ac:dyDescent="0.3">
      <c r="B56" s="1">
        <v>40.07</v>
      </c>
      <c r="C56" s="37"/>
      <c r="D56" s="2">
        <v>2</v>
      </c>
      <c r="E56" s="2">
        <v>50</v>
      </c>
      <c r="F56" s="1">
        <v>7.15</v>
      </c>
      <c r="G56" s="1">
        <f t="shared" si="1"/>
        <v>6.9930069930069925</v>
      </c>
      <c r="H56" s="1">
        <f t="shared" si="0"/>
        <v>5.73001</v>
      </c>
      <c r="I56" s="38"/>
      <c r="J56" s="12" t="s">
        <v>69</v>
      </c>
      <c r="K56" s="17" t="s">
        <v>54</v>
      </c>
      <c r="L56" s="9"/>
      <c r="M56" s="9"/>
      <c r="N56" s="9"/>
      <c r="O56" s="9"/>
    </row>
    <row r="57" spans="1:16" ht="28.8" x14ac:dyDescent="0.3">
      <c r="B57" s="1">
        <v>39.274000000000001</v>
      </c>
      <c r="C57" s="37"/>
      <c r="D57" s="2">
        <v>3</v>
      </c>
      <c r="E57" s="2">
        <v>47</v>
      </c>
      <c r="F57" s="1">
        <v>7.35</v>
      </c>
      <c r="G57" s="1">
        <f t="shared" si="1"/>
        <v>6.3945578231292517</v>
      </c>
      <c r="H57" s="1">
        <f t="shared" si="0"/>
        <v>6.1417851063829785</v>
      </c>
      <c r="I57" s="38"/>
      <c r="J57" s="12" t="s">
        <v>69</v>
      </c>
      <c r="K57" s="17" t="s">
        <v>54</v>
      </c>
      <c r="L57" s="9"/>
      <c r="M57" s="9"/>
      <c r="N57" s="9"/>
      <c r="O57" s="9"/>
    </row>
    <row r="58" spans="1:16" x14ac:dyDescent="0.3">
      <c r="B58" s="1"/>
      <c r="F58" s="1"/>
      <c r="G58" s="1"/>
      <c r="H58" s="1"/>
      <c r="I58" s="30"/>
      <c r="L58" s="9"/>
      <c r="M58" s="9"/>
      <c r="N58" s="9"/>
      <c r="O58" s="9"/>
    </row>
    <row r="59" spans="1:16" ht="28.8" x14ac:dyDescent="0.3">
      <c r="B59" s="1">
        <v>39.930999999999997</v>
      </c>
      <c r="C59" s="37">
        <v>0.3125</v>
      </c>
      <c r="D59" s="2">
        <v>1</v>
      </c>
      <c r="E59" s="2">
        <v>47</v>
      </c>
      <c r="F59" s="1">
        <v>7.2</v>
      </c>
      <c r="G59" s="1">
        <f t="shared" si="1"/>
        <v>6.5277777777777777</v>
      </c>
      <c r="H59" s="1">
        <f t="shared" si="0"/>
        <v>6.1170893617021269</v>
      </c>
      <c r="I59" s="38">
        <f>AVERAGE(H59:H61)</f>
        <v>5.8709432561949599</v>
      </c>
      <c r="J59" s="12" t="s">
        <v>77</v>
      </c>
      <c r="K59" s="22" t="s">
        <v>60</v>
      </c>
      <c r="L59" s="9"/>
      <c r="M59" s="9"/>
      <c r="N59" s="9"/>
      <c r="O59" s="9"/>
    </row>
    <row r="60" spans="1:16" ht="28.8" x14ac:dyDescent="0.3">
      <c r="B60" s="1">
        <v>40.231999999999999</v>
      </c>
      <c r="C60" s="37"/>
      <c r="D60" s="2">
        <v>2</v>
      </c>
      <c r="E60" s="2">
        <v>49</v>
      </c>
      <c r="F60" s="1">
        <v>7.1829999999999998</v>
      </c>
      <c r="G60" s="1">
        <f t="shared" si="1"/>
        <v>6.8216622581094253</v>
      </c>
      <c r="H60" s="1">
        <f t="shared" si="0"/>
        <v>5.8976827755102041</v>
      </c>
      <c r="I60" s="38"/>
      <c r="J60" s="12" t="s">
        <v>77</v>
      </c>
      <c r="K60" s="22" t="s">
        <v>60</v>
      </c>
      <c r="L60" s="9"/>
      <c r="M60" s="9"/>
      <c r="N60" s="9"/>
      <c r="O60" s="9"/>
    </row>
    <row r="61" spans="1:16" ht="28.8" x14ac:dyDescent="0.3">
      <c r="B61" s="1">
        <v>40.021999999999998</v>
      </c>
      <c r="C61" s="37"/>
      <c r="D61" s="2">
        <v>3</v>
      </c>
      <c r="E61" s="2">
        <v>51</v>
      </c>
      <c r="F61" s="1">
        <v>7.1336000000000004</v>
      </c>
      <c r="G61" s="1">
        <f t="shared" si="1"/>
        <v>7.1492654480206346</v>
      </c>
      <c r="H61" s="1">
        <f t="shared" si="0"/>
        <v>5.5980576313725487</v>
      </c>
      <c r="I61" s="38"/>
      <c r="J61" s="12" t="s">
        <v>77</v>
      </c>
      <c r="K61" s="22" t="s">
        <v>60</v>
      </c>
      <c r="L61" s="9"/>
      <c r="M61" s="9"/>
      <c r="N61" s="9"/>
      <c r="O61" s="9"/>
    </row>
    <row r="62" spans="1:16" s="3" customFormat="1" x14ac:dyDescent="0.3">
      <c r="A62" s="5"/>
      <c r="B62" s="6"/>
      <c r="C62" s="5"/>
      <c r="F62" s="6"/>
      <c r="G62" s="6"/>
      <c r="H62" s="6"/>
      <c r="I62" s="31"/>
      <c r="J62" s="13"/>
      <c r="K62" s="24"/>
      <c r="L62" s="10"/>
      <c r="M62" s="10"/>
      <c r="N62" s="10"/>
      <c r="O62" s="10"/>
      <c r="P62" s="8"/>
    </row>
    <row r="63" spans="1:16" ht="28.8" x14ac:dyDescent="0.3">
      <c r="A63" s="4">
        <v>45</v>
      </c>
      <c r="B63" s="1">
        <v>44.418999999999997</v>
      </c>
      <c r="C63" s="37">
        <v>0.25</v>
      </c>
      <c r="D63" s="2">
        <v>1</v>
      </c>
      <c r="E63" s="2">
        <v>42</v>
      </c>
      <c r="F63" s="1">
        <v>7.6139999999999999</v>
      </c>
      <c r="G63" s="1">
        <f t="shared" si="1"/>
        <v>5.5161544523246651</v>
      </c>
      <c r="H63" s="1">
        <f t="shared" si="0"/>
        <v>8.0525301428571421</v>
      </c>
      <c r="I63" s="38">
        <f>AVERAGE(H63:H65)</f>
        <v>6.9211138899267395</v>
      </c>
      <c r="J63" s="12" t="s">
        <v>77</v>
      </c>
      <c r="K63" s="19" t="s">
        <v>52</v>
      </c>
      <c r="L63" s="9">
        <f>GEOMEAN(G63:G80)</f>
        <v>6.924678092502587</v>
      </c>
      <c r="M63" s="9">
        <f>_xlfn.STDEV.P(G63:G80)</f>
        <v>0.45163089085395292</v>
      </c>
      <c r="N63" s="9">
        <f>GEOMEAN(B63:B80)</f>
        <v>45.217975060338183</v>
      </c>
      <c r="O63" s="9">
        <f>_xlfn.STDEV.P(B63:B80)</f>
        <v>0.62928140504443131</v>
      </c>
    </row>
    <row r="64" spans="1:16" ht="28.8" x14ac:dyDescent="0.3">
      <c r="B64" s="1">
        <v>45</v>
      </c>
      <c r="C64" s="37"/>
      <c r="D64" s="2">
        <v>2</v>
      </c>
      <c r="E64" s="2">
        <v>50</v>
      </c>
      <c r="F64" s="1">
        <v>7.2</v>
      </c>
      <c r="G64" s="1">
        <f t="shared" si="1"/>
        <v>6.9444444444444446</v>
      </c>
      <c r="H64" s="1">
        <f t="shared" si="0"/>
        <v>6.4799999999999995</v>
      </c>
      <c r="I64" s="38"/>
      <c r="J64" s="12" t="s">
        <v>77</v>
      </c>
      <c r="K64" s="19" t="s">
        <v>52</v>
      </c>
      <c r="L64" s="9"/>
      <c r="M64" s="9"/>
      <c r="N64" s="9"/>
      <c r="O64" s="9"/>
    </row>
    <row r="65" spans="2:16" ht="28.8" x14ac:dyDescent="0.3">
      <c r="B65" s="1">
        <v>43.981999999999999</v>
      </c>
      <c r="C65" s="37"/>
      <c r="D65" s="2">
        <v>3</v>
      </c>
      <c r="E65" s="2">
        <v>52</v>
      </c>
      <c r="F65" s="1">
        <v>7.3666999999999998</v>
      </c>
      <c r="G65" s="1">
        <f t="shared" si="1"/>
        <v>7.0587915891783295</v>
      </c>
      <c r="H65" s="1">
        <f t="shared" si="0"/>
        <v>6.2308115269230768</v>
      </c>
      <c r="I65" s="38"/>
      <c r="J65" s="12" t="s">
        <v>77</v>
      </c>
      <c r="K65" s="22" t="s">
        <v>51</v>
      </c>
      <c r="L65" s="9"/>
      <c r="M65" s="9"/>
      <c r="N65" s="9"/>
      <c r="O65" s="9"/>
    </row>
    <row r="66" spans="2:16" x14ac:dyDescent="0.3">
      <c r="B66" s="1"/>
      <c r="F66" s="1"/>
      <c r="G66" s="1"/>
      <c r="H66" s="1"/>
      <c r="I66" s="30"/>
      <c r="L66" s="9"/>
      <c r="M66" s="9"/>
      <c r="N66" s="9"/>
      <c r="O66" s="9"/>
    </row>
    <row r="67" spans="2:16" ht="28.8" x14ac:dyDescent="0.3">
      <c r="B67" s="1">
        <v>44.673999999999999</v>
      </c>
      <c r="C67" s="37">
        <v>0.125</v>
      </c>
      <c r="D67" s="2">
        <v>1</v>
      </c>
      <c r="E67" s="2">
        <v>53</v>
      </c>
      <c r="F67" s="1">
        <v>7.2750000000000004</v>
      </c>
      <c r="G67" s="1">
        <f t="shared" si="1"/>
        <v>7.2852233676975944</v>
      </c>
      <c r="H67" s="1">
        <f t="shared" ref="H67:H130" si="2">B67/G67</f>
        <v>6.1321386792452834</v>
      </c>
      <c r="I67" s="38">
        <f>AVERAGE(H67:H69)</f>
        <v>6.3945979086575191</v>
      </c>
      <c r="J67" s="12" t="s">
        <v>69</v>
      </c>
      <c r="K67" s="17" t="s">
        <v>54</v>
      </c>
      <c r="L67" s="9"/>
      <c r="M67" s="9"/>
      <c r="N67" s="9"/>
      <c r="O67" s="9"/>
    </row>
    <row r="68" spans="2:16" ht="28.8" x14ac:dyDescent="0.3">
      <c r="B68" s="1">
        <v>45.237000000000002</v>
      </c>
      <c r="C68" s="37"/>
      <c r="D68" s="2">
        <v>2</v>
      </c>
      <c r="E68" s="2">
        <v>55</v>
      </c>
      <c r="F68" s="1">
        <v>7.7832999999999997</v>
      </c>
      <c r="G68" s="1">
        <f t="shared" si="1"/>
        <v>7.066411419320854</v>
      </c>
      <c r="H68" s="1">
        <f t="shared" si="2"/>
        <v>6.4016934927272731</v>
      </c>
      <c r="I68" s="38"/>
      <c r="J68" s="12" t="s">
        <v>69</v>
      </c>
      <c r="K68" s="17" t="s">
        <v>54</v>
      </c>
      <c r="L68" s="9"/>
      <c r="M68" s="9"/>
      <c r="N68" s="9"/>
      <c r="O68" s="9"/>
    </row>
    <row r="69" spans="2:16" ht="28.8" x14ac:dyDescent="0.3">
      <c r="B69" s="1">
        <v>44.831000000000003</v>
      </c>
      <c r="C69" s="37"/>
      <c r="D69" s="2">
        <v>3</v>
      </c>
      <c r="E69" s="2">
        <v>50</v>
      </c>
      <c r="F69" s="1">
        <v>7.4166999999999996</v>
      </c>
      <c r="G69" s="1">
        <f t="shared" si="1"/>
        <v>6.7415427346393955</v>
      </c>
      <c r="H69" s="1">
        <f t="shared" si="2"/>
        <v>6.6499615539999999</v>
      </c>
      <c r="I69" s="38"/>
      <c r="J69" s="12" t="s">
        <v>69</v>
      </c>
      <c r="K69" s="17" t="s">
        <v>54</v>
      </c>
      <c r="L69" s="9"/>
      <c r="M69" s="9"/>
      <c r="N69" s="9"/>
      <c r="O69" s="9"/>
    </row>
    <row r="70" spans="2:16" x14ac:dyDescent="0.3">
      <c r="B70" s="1"/>
      <c r="F70" s="1"/>
      <c r="G70" s="1"/>
      <c r="H70" s="1"/>
      <c r="I70" s="30"/>
      <c r="L70" s="9"/>
      <c r="M70" s="9"/>
      <c r="N70" s="9"/>
      <c r="O70" s="9"/>
    </row>
    <row r="71" spans="2:16" x14ac:dyDescent="0.3">
      <c r="B71" s="1">
        <v>45.835000000000001</v>
      </c>
      <c r="C71" s="37">
        <v>6.25E-2</v>
      </c>
      <c r="D71" s="2">
        <v>1</v>
      </c>
      <c r="E71" s="2">
        <v>54</v>
      </c>
      <c r="F71" s="1">
        <v>7.2832999999999997</v>
      </c>
      <c r="G71" s="1">
        <f t="shared" ref="G71:G128" si="3">E71/F71</f>
        <v>7.4142215753847847</v>
      </c>
      <c r="H71" s="1">
        <f t="shared" si="2"/>
        <v>6.1820380648148143</v>
      </c>
      <c r="I71" s="38">
        <f>AVERAGE(H71:H73)</f>
        <v>6.2445353466761633</v>
      </c>
      <c r="J71" s="12" t="s">
        <v>69</v>
      </c>
      <c r="K71" s="18" t="s">
        <v>37</v>
      </c>
      <c r="L71" s="9"/>
      <c r="M71" s="9"/>
      <c r="N71" s="9"/>
      <c r="O71" s="9"/>
      <c r="P71" s="7" t="s">
        <v>61</v>
      </c>
    </row>
    <row r="72" spans="2:16" ht="28.8" x14ac:dyDescent="0.3">
      <c r="B72" s="1">
        <v>45.033999999999999</v>
      </c>
      <c r="C72" s="37"/>
      <c r="D72" s="2">
        <v>2</v>
      </c>
      <c r="E72" s="2">
        <v>54</v>
      </c>
      <c r="F72" s="1">
        <v>7.3833000000000002</v>
      </c>
      <c r="G72" s="1">
        <f t="shared" si="3"/>
        <v>7.3138027711186053</v>
      </c>
      <c r="H72" s="1">
        <f t="shared" si="2"/>
        <v>6.1573987444444445</v>
      </c>
      <c r="I72" s="38"/>
      <c r="J72" s="12" t="s">
        <v>69</v>
      </c>
      <c r="K72" s="17" t="s">
        <v>54</v>
      </c>
      <c r="L72" s="9"/>
      <c r="M72" s="9"/>
      <c r="N72" s="9"/>
      <c r="O72" s="9"/>
    </row>
    <row r="73" spans="2:16" x14ac:dyDescent="0.3">
      <c r="B73" s="1">
        <v>44.932000000000002</v>
      </c>
      <c r="C73" s="37"/>
      <c r="D73" s="2">
        <v>3</v>
      </c>
      <c r="E73" s="2">
        <v>52</v>
      </c>
      <c r="F73" s="1">
        <v>7.4</v>
      </c>
      <c r="G73" s="1">
        <f t="shared" si="3"/>
        <v>7.0270270270270263</v>
      </c>
      <c r="H73" s="1">
        <f t="shared" si="2"/>
        <v>6.3941692307692319</v>
      </c>
      <c r="I73" s="38"/>
      <c r="J73" s="12" t="s">
        <v>69</v>
      </c>
      <c r="K73" s="18" t="s">
        <v>37</v>
      </c>
      <c r="L73" s="9"/>
      <c r="M73" s="9"/>
      <c r="N73" s="9"/>
      <c r="O73" s="9"/>
    </row>
    <row r="74" spans="2:16" x14ac:dyDescent="0.3">
      <c r="B74" s="1"/>
      <c r="F74" s="1"/>
      <c r="G74" s="1"/>
      <c r="H74" s="1"/>
      <c r="I74" s="30"/>
      <c r="L74" s="9"/>
      <c r="M74" s="9"/>
      <c r="N74" s="9"/>
      <c r="O74" s="9"/>
    </row>
    <row r="75" spans="2:16" ht="28.8" x14ac:dyDescent="0.3">
      <c r="B75" s="1">
        <v>45.676000000000002</v>
      </c>
      <c r="C75" s="37">
        <v>0.3125</v>
      </c>
      <c r="D75" s="2">
        <v>1</v>
      </c>
      <c r="E75" s="2">
        <v>49</v>
      </c>
      <c r="F75" s="1">
        <v>7.4</v>
      </c>
      <c r="G75" s="1">
        <f t="shared" si="3"/>
        <v>6.621621621621621</v>
      </c>
      <c r="H75" s="1">
        <f t="shared" si="2"/>
        <v>6.898008163265307</v>
      </c>
      <c r="I75" s="38">
        <f>AVERAGE(H75:H77)</f>
        <v>6.6579770921576182</v>
      </c>
      <c r="J75" s="12" t="s">
        <v>77</v>
      </c>
      <c r="K75" s="22" t="s">
        <v>62</v>
      </c>
      <c r="L75" s="9"/>
      <c r="M75" s="9"/>
      <c r="N75" s="9"/>
      <c r="O75" s="9"/>
    </row>
    <row r="76" spans="2:16" ht="28.8" x14ac:dyDescent="0.3">
      <c r="B76" s="1">
        <v>45.747999999999998</v>
      </c>
      <c r="C76" s="37"/>
      <c r="D76" s="2">
        <v>2</v>
      </c>
      <c r="E76" s="2">
        <v>53</v>
      </c>
      <c r="F76" s="1">
        <v>7.35</v>
      </c>
      <c r="G76" s="1">
        <f t="shared" si="3"/>
        <v>7.2108843537414966</v>
      </c>
      <c r="H76" s="1">
        <f t="shared" si="2"/>
        <v>6.3442981132075467</v>
      </c>
      <c r="I76" s="38"/>
      <c r="J76" s="12" t="s">
        <v>77</v>
      </c>
      <c r="K76" s="22" t="s">
        <v>62</v>
      </c>
      <c r="L76" s="9"/>
      <c r="M76" s="9"/>
      <c r="N76" s="9"/>
      <c r="O76" s="9"/>
    </row>
    <row r="77" spans="2:16" ht="28.8" x14ac:dyDescent="0.3">
      <c r="B77" s="1">
        <v>46.424999999999997</v>
      </c>
      <c r="C77" s="37"/>
      <c r="D77" s="2">
        <v>3</v>
      </c>
      <c r="E77" s="2">
        <v>50</v>
      </c>
      <c r="F77" s="1">
        <v>7.25</v>
      </c>
      <c r="G77" s="1">
        <f t="shared" si="3"/>
        <v>6.8965517241379306</v>
      </c>
      <c r="H77" s="1">
        <f t="shared" si="2"/>
        <v>6.7316250000000002</v>
      </c>
      <c r="I77" s="38"/>
      <c r="J77" s="12" t="s">
        <v>77</v>
      </c>
      <c r="K77" s="22" t="s">
        <v>62</v>
      </c>
      <c r="L77" s="9"/>
      <c r="M77" s="9"/>
      <c r="N77" s="9"/>
      <c r="O77" s="9"/>
    </row>
    <row r="78" spans="2:16" x14ac:dyDescent="0.3">
      <c r="B78" s="1"/>
      <c r="F78" s="1"/>
      <c r="G78" s="1"/>
      <c r="H78" s="1"/>
      <c r="I78" s="30"/>
      <c r="L78" s="9"/>
      <c r="M78" s="9"/>
      <c r="N78" s="9"/>
      <c r="O78" s="9"/>
    </row>
    <row r="79" spans="2:16" ht="28.8" x14ac:dyDescent="0.3">
      <c r="B79" s="1">
        <v>45.502000000000002</v>
      </c>
      <c r="C79" s="37">
        <v>0.375</v>
      </c>
      <c r="D79" s="2">
        <v>1</v>
      </c>
      <c r="E79" s="2">
        <v>50</v>
      </c>
      <c r="F79" s="1">
        <v>7.3</v>
      </c>
      <c r="G79" s="1">
        <f t="shared" si="3"/>
        <v>6.8493150684931505</v>
      </c>
      <c r="H79" s="1">
        <f t="shared" si="2"/>
        <v>6.6432920000000006</v>
      </c>
      <c r="I79" s="38">
        <f>AVERAGE(H79:H80)</f>
        <v>6.4914303339622652</v>
      </c>
      <c r="J79" s="12" t="s">
        <v>77</v>
      </c>
      <c r="K79" s="22" t="s">
        <v>51</v>
      </c>
      <c r="L79" s="9"/>
      <c r="M79" s="9"/>
      <c r="N79" s="9"/>
      <c r="O79" s="9"/>
    </row>
    <row r="80" spans="2:16" ht="28.8" x14ac:dyDescent="0.3">
      <c r="B80" s="1">
        <v>45.817999999999998</v>
      </c>
      <c r="C80" s="37"/>
      <c r="D80" s="2">
        <v>2</v>
      </c>
      <c r="E80" s="2">
        <v>53</v>
      </c>
      <c r="F80" s="1">
        <v>7.3333000000000004</v>
      </c>
      <c r="G80" s="1">
        <f t="shared" si="3"/>
        <v>7.2273055786617206</v>
      </c>
      <c r="H80" s="1">
        <f t="shared" si="2"/>
        <v>6.3395686679245289</v>
      </c>
      <c r="I80" s="38"/>
      <c r="J80" s="12" t="s">
        <v>77</v>
      </c>
      <c r="K80" s="22" t="s">
        <v>51</v>
      </c>
      <c r="L80" s="9"/>
      <c r="M80" s="9"/>
      <c r="N80" s="9"/>
      <c r="O80" s="9"/>
    </row>
    <row r="81" spans="1:16" s="3" customFormat="1" x14ac:dyDescent="0.3">
      <c r="A81" s="5"/>
      <c r="B81" s="6"/>
      <c r="C81" s="5"/>
      <c r="F81" s="6"/>
      <c r="G81" s="6"/>
      <c r="H81" s="6"/>
      <c r="I81" s="31"/>
      <c r="J81" s="13"/>
      <c r="K81" s="24"/>
      <c r="L81" s="10"/>
      <c r="M81" s="10"/>
      <c r="N81" s="10"/>
      <c r="O81" s="10"/>
      <c r="P81" s="8"/>
    </row>
    <row r="82" spans="1:16" ht="28.8" x14ac:dyDescent="0.3">
      <c r="A82" s="4">
        <v>30</v>
      </c>
      <c r="B82" s="1">
        <v>28.497</v>
      </c>
      <c r="C82" s="37">
        <v>0.25</v>
      </c>
      <c r="D82" s="2">
        <v>1</v>
      </c>
      <c r="E82" s="2">
        <v>44</v>
      </c>
      <c r="F82" s="1">
        <v>7.65</v>
      </c>
      <c r="G82" s="1">
        <f t="shared" si="3"/>
        <v>5.7516339869281046</v>
      </c>
      <c r="H82" s="1">
        <f t="shared" si="2"/>
        <v>4.9545920454545458</v>
      </c>
      <c r="I82" s="38">
        <f>AVERAGE(H82:H84)</f>
        <v>4.7015153194993422</v>
      </c>
      <c r="J82" s="12" t="s">
        <v>77</v>
      </c>
      <c r="K82" s="22" t="s">
        <v>51</v>
      </c>
      <c r="L82" s="9">
        <f>GEOMEAN(G82:G96)</f>
        <v>6.4536243294675986</v>
      </c>
      <c r="M82" s="9">
        <f>_xlfn.STDEV.P(G82:G96)</f>
        <v>0.39257669023801528</v>
      </c>
      <c r="N82" s="9">
        <f>GEOMEAN(B82:B96)</f>
        <v>29.532086433648061</v>
      </c>
      <c r="O82" s="9">
        <f>_xlfn.STDEV.P(B82:B96)</f>
        <v>0.75863900432873133</v>
      </c>
    </row>
    <row r="83" spans="1:16" ht="28.8" x14ac:dyDescent="0.3">
      <c r="B83" s="1">
        <v>28.94</v>
      </c>
      <c r="C83" s="37"/>
      <c r="D83" s="2">
        <v>2</v>
      </c>
      <c r="E83" s="2">
        <v>50</v>
      </c>
      <c r="F83" s="1">
        <v>7.55</v>
      </c>
      <c r="G83" s="1">
        <f t="shared" si="3"/>
        <v>6.6225165562913908</v>
      </c>
      <c r="H83" s="1">
        <f t="shared" si="2"/>
        <v>4.3699399999999997</v>
      </c>
      <c r="I83" s="38"/>
      <c r="J83" s="12" t="s">
        <v>77</v>
      </c>
      <c r="K83" s="22" t="s">
        <v>51</v>
      </c>
      <c r="L83" s="9"/>
      <c r="M83" s="9"/>
      <c r="N83" s="9"/>
      <c r="O83" s="9"/>
    </row>
    <row r="84" spans="1:16" ht="28.8" x14ac:dyDescent="0.3">
      <c r="B84" s="1">
        <v>29.007999999999999</v>
      </c>
      <c r="C84" s="37"/>
      <c r="D84" s="2">
        <v>3</v>
      </c>
      <c r="E84" s="2">
        <v>46</v>
      </c>
      <c r="F84" s="1">
        <v>7.58</v>
      </c>
      <c r="G84" s="1">
        <f t="shared" si="3"/>
        <v>6.0686015831134563</v>
      </c>
      <c r="H84" s="1">
        <f t="shared" si="2"/>
        <v>4.7800139130434784</v>
      </c>
      <c r="I84" s="38"/>
      <c r="J84" s="12" t="s">
        <v>77</v>
      </c>
      <c r="K84" s="22" t="s">
        <v>51</v>
      </c>
      <c r="L84" s="9"/>
      <c r="M84" s="9"/>
      <c r="N84" s="9"/>
      <c r="O84" s="9"/>
    </row>
    <row r="85" spans="1:16" x14ac:dyDescent="0.3">
      <c r="B85" s="1"/>
      <c r="F85" s="1"/>
      <c r="G85" s="1"/>
      <c r="H85" s="1"/>
      <c r="I85" s="30"/>
      <c r="L85" s="9"/>
      <c r="M85" s="9"/>
      <c r="N85" s="9"/>
      <c r="O85" s="9"/>
    </row>
    <row r="86" spans="1:16" ht="28.8" x14ac:dyDescent="0.3">
      <c r="B86" s="1">
        <v>28.568000000000001</v>
      </c>
      <c r="C86" s="37">
        <v>0.125</v>
      </c>
      <c r="D86" s="2">
        <v>1</v>
      </c>
      <c r="E86" s="2">
        <v>51</v>
      </c>
      <c r="F86" s="1">
        <v>7.6833</v>
      </c>
      <c r="G86" s="1">
        <f t="shared" si="3"/>
        <v>6.6377728319862559</v>
      </c>
      <c r="H86" s="1">
        <f t="shared" si="2"/>
        <v>4.303853223529412</v>
      </c>
      <c r="I86" s="38">
        <f>AVERAGE(H86:H88)</f>
        <v>4.5238307000653597</v>
      </c>
      <c r="J86" s="12" t="s">
        <v>77</v>
      </c>
      <c r="K86" s="22" t="s">
        <v>51</v>
      </c>
      <c r="L86" s="9"/>
      <c r="M86" s="9"/>
      <c r="N86" s="9"/>
      <c r="O86" s="9"/>
    </row>
    <row r="87" spans="1:16" ht="28.8" x14ac:dyDescent="0.3">
      <c r="B87" s="1">
        <v>28.754999999999999</v>
      </c>
      <c r="C87" s="37"/>
      <c r="D87" s="2">
        <v>2</v>
      </c>
      <c r="E87" s="2">
        <v>50</v>
      </c>
      <c r="F87" s="1">
        <v>7.6333000000000002</v>
      </c>
      <c r="G87" s="1">
        <f t="shared" si="3"/>
        <v>6.5502469443098006</v>
      </c>
      <c r="H87" s="1">
        <f t="shared" si="2"/>
        <v>4.3899108299999998</v>
      </c>
      <c r="I87" s="38"/>
      <c r="J87" s="12" t="s">
        <v>77</v>
      </c>
      <c r="K87" s="19" t="s">
        <v>52</v>
      </c>
      <c r="L87" s="9"/>
      <c r="M87" s="9"/>
      <c r="N87" s="9"/>
      <c r="O87" s="9"/>
    </row>
    <row r="88" spans="1:16" ht="28.8" x14ac:dyDescent="0.3">
      <c r="B88" s="1">
        <v>29.137</v>
      </c>
      <c r="C88" s="37"/>
      <c r="D88" s="2">
        <v>3</v>
      </c>
      <c r="E88" s="2">
        <v>45</v>
      </c>
      <c r="F88" s="1">
        <v>7.5332999999999997</v>
      </c>
      <c r="G88" s="1">
        <f t="shared" si="3"/>
        <v>5.9734777587511454</v>
      </c>
      <c r="H88" s="1">
        <f t="shared" si="2"/>
        <v>4.8777280466666664</v>
      </c>
      <c r="I88" s="38"/>
      <c r="J88" s="12" t="s">
        <v>77</v>
      </c>
      <c r="K88" s="19" t="s">
        <v>52</v>
      </c>
      <c r="L88" s="9"/>
      <c r="M88" s="9"/>
      <c r="N88" s="9"/>
      <c r="O88" s="9"/>
    </row>
    <row r="89" spans="1:16" x14ac:dyDescent="0.3">
      <c r="B89" s="1"/>
      <c r="F89" s="1"/>
      <c r="G89" s="1"/>
      <c r="H89" s="1"/>
      <c r="I89" s="30"/>
      <c r="L89" s="9"/>
      <c r="M89" s="9"/>
      <c r="N89" s="9"/>
      <c r="O89" s="9"/>
    </row>
    <row r="90" spans="1:16" ht="28.8" x14ac:dyDescent="0.3">
      <c r="B90" s="1">
        <v>30.263000000000002</v>
      </c>
      <c r="C90" s="37">
        <v>6.25E-2</v>
      </c>
      <c r="D90" s="2">
        <v>1</v>
      </c>
      <c r="E90" s="2">
        <v>55</v>
      </c>
      <c r="F90" s="1">
        <v>7.6166999999999998</v>
      </c>
      <c r="G90" s="1">
        <f t="shared" si="3"/>
        <v>7.2209749629104474</v>
      </c>
      <c r="H90" s="1">
        <f t="shared" si="2"/>
        <v>4.1909853109090909</v>
      </c>
      <c r="I90" s="38">
        <f>AVERAGE(H90:H92)</f>
        <v>4.6005033320341058</v>
      </c>
      <c r="J90" s="12" t="s">
        <v>69</v>
      </c>
      <c r="K90" s="17" t="s">
        <v>54</v>
      </c>
      <c r="L90" s="9"/>
      <c r="M90" s="9"/>
      <c r="N90" s="9"/>
      <c r="O90" s="9"/>
    </row>
    <row r="91" spans="1:16" ht="28.8" x14ac:dyDescent="0.3">
      <c r="B91" s="1">
        <v>30.526</v>
      </c>
      <c r="C91" s="37"/>
      <c r="D91" s="2">
        <v>2</v>
      </c>
      <c r="E91" s="2">
        <v>49</v>
      </c>
      <c r="F91" s="1">
        <v>7.6</v>
      </c>
      <c r="G91" s="1">
        <f t="shared" si="3"/>
        <v>6.4473684210526319</v>
      </c>
      <c r="H91" s="1">
        <f t="shared" si="2"/>
        <v>4.7346448979591838</v>
      </c>
      <c r="I91" s="38"/>
      <c r="J91" s="12" t="s">
        <v>69</v>
      </c>
      <c r="K91" s="17" t="s">
        <v>54</v>
      </c>
      <c r="L91" s="9"/>
      <c r="M91" s="9"/>
      <c r="N91" s="9"/>
      <c r="O91" s="9"/>
    </row>
    <row r="92" spans="1:16" ht="28.8" x14ac:dyDescent="0.3">
      <c r="B92" s="1">
        <v>30.454000000000001</v>
      </c>
      <c r="C92" s="37"/>
      <c r="D92" s="2">
        <v>3</v>
      </c>
      <c r="E92" s="2">
        <v>47</v>
      </c>
      <c r="F92" s="1">
        <v>7.5250000000000004</v>
      </c>
      <c r="G92" s="1">
        <f t="shared" si="3"/>
        <v>6.2458471760797343</v>
      </c>
      <c r="H92" s="1">
        <f t="shared" si="2"/>
        <v>4.8758797872340427</v>
      </c>
      <c r="I92" s="38"/>
      <c r="J92" s="12" t="s">
        <v>69</v>
      </c>
      <c r="K92" s="17" t="s">
        <v>54</v>
      </c>
      <c r="L92" s="9"/>
      <c r="M92" s="9"/>
      <c r="N92" s="9"/>
      <c r="O92" s="9"/>
    </row>
    <row r="93" spans="1:16" x14ac:dyDescent="0.3">
      <c r="B93" s="1"/>
      <c r="F93" s="1"/>
      <c r="G93" s="1"/>
      <c r="H93" s="1"/>
      <c r="I93" s="30"/>
      <c r="L93" s="9"/>
      <c r="M93" s="9"/>
      <c r="N93" s="9"/>
      <c r="O93" s="9"/>
    </row>
    <row r="94" spans="1:16" x14ac:dyDescent="0.3">
      <c r="B94" s="1">
        <v>30.4</v>
      </c>
      <c r="C94" s="37">
        <v>3.125E-2</v>
      </c>
      <c r="D94" s="2">
        <v>1</v>
      </c>
      <c r="E94" s="2">
        <v>52</v>
      </c>
      <c r="F94" s="1">
        <v>7.5</v>
      </c>
      <c r="G94" s="1">
        <f t="shared" si="3"/>
        <v>6.9333333333333336</v>
      </c>
      <c r="H94" s="1">
        <f t="shared" si="2"/>
        <v>4.3846153846153841</v>
      </c>
      <c r="I94" s="38">
        <f>AVERAGE(H94:H96)</f>
        <v>4.5051399921507063</v>
      </c>
      <c r="J94" s="12" t="s">
        <v>69</v>
      </c>
      <c r="K94" s="18" t="s">
        <v>37</v>
      </c>
      <c r="L94" s="9"/>
      <c r="M94" s="9"/>
      <c r="N94" s="9"/>
      <c r="O94" s="9"/>
    </row>
    <row r="95" spans="1:16" ht="28.8" x14ac:dyDescent="0.3">
      <c r="B95" s="1">
        <v>29.989000000000001</v>
      </c>
      <c r="C95" s="37"/>
      <c r="D95" s="2">
        <v>2</v>
      </c>
      <c r="E95" s="2">
        <v>49</v>
      </c>
      <c r="F95" s="1">
        <v>7.5750000000000002</v>
      </c>
      <c r="G95" s="1">
        <f t="shared" si="3"/>
        <v>6.4686468646864688</v>
      </c>
      <c r="H95" s="1">
        <f t="shared" si="2"/>
        <v>4.6360545918367349</v>
      </c>
      <c r="I95" s="38"/>
      <c r="J95" s="12" t="s">
        <v>69</v>
      </c>
      <c r="K95" s="17" t="s">
        <v>54</v>
      </c>
      <c r="L95" s="9"/>
      <c r="M95" s="9"/>
      <c r="N95" s="9"/>
      <c r="O95" s="9"/>
    </row>
    <row r="96" spans="1:16" x14ac:dyDescent="0.3">
      <c r="B96" s="1">
        <v>29.965</v>
      </c>
      <c r="C96" s="37"/>
      <c r="D96" s="2">
        <v>3</v>
      </c>
      <c r="E96" s="2">
        <v>51</v>
      </c>
      <c r="F96" s="1">
        <v>7.65</v>
      </c>
      <c r="G96" s="1">
        <f t="shared" si="3"/>
        <v>6.6666666666666661</v>
      </c>
      <c r="H96" s="1">
        <f t="shared" si="2"/>
        <v>4.4947500000000007</v>
      </c>
      <c r="I96" s="38"/>
      <c r="J96" s="12" t="s">
        <v>69</v>
      </c>
      <c r="K96" s="18" t="s">
        <v>37</v>
      </c>
      <c r="L96" s="9"/>
      <c r="M96" s="9"/>
      <c r="N96" s="9"/>
      <c r="O96" s="9"/>
    </row>
    <row r="97" spans="1:16" s="3" customFormat="1" x14ac:dyDescent="0.3">
      <c r="A97" s="5"/>
      <c r="B97" s="6"/>
      <c r="C97" s="5"/>
      <c r="F97" s="6"/>
      <c r="G97" s="6"/>
      <c r="H97" s="6"/>
      <c r="I97" s="31"/>
      <c r="J97" s="13"/>
      <c r="K97" s="24"/>
      <c r="L97" s="10"/>
      <c r="M97" s="10"/>
      <c r="N97" s="10"/>
      <c r="O97" s="10"/>
      <c r="P97" s="8"/>
    </row>
    <row r="98" spans="1:16" x14ac:dyDescent="0.3">
      <c r="A98" s="4">
        <v>15</v>
      </c>
      <c r="B98" s="1">
        <v>14.664999999999999</v>
      </c>
      <c r="C98" s="4">
        <v>0.25</v>
      </c>
      <c r="D98" s="2">
        <v>1</v>
      </c>
      <c r="E98" s="2">
        <v>52</v>
      </c>
      <c r="F98" s="1">
        <v>8.2508999999999997</v>
      </c>
      <c r="G98" s="1">
        <f t="shared" si="3"/>
        <v>6.302342774727606</v>
      </c>
      <c r="H98" s="1">
        <f t="shared" si="2"/>
        <v>2.3269124711538458</v>
      </c>
      <c r="I98" s="38">
        <f>AVERAGE(H98:H100)</f>
        <v>2.319229214458689</v>
      </c>
      <c r="J98" s="12" t="s">
        <v>77</v>
      </c>
      <c r="L98" s="9">
        <f>GEOMEAN(G98:G112)</f>
        <v>6.5338462946205924</v>
      </c>
      <c r="M98" s="9">
        <f>_xlfn.STDEV.P(G98:G112)</f>
        <v>0.44536896382966451</v>
      </c>
      <c r="N98" s="9">
        <f>GEOMEAN(B98:B112)</f>
        <v>14.725574978665788</v>
      </c>
      <c r="O98" s="9">
        <f>_xlfn.STDEV.P(B98:B112)</f>
        <v>0.33321998072677972</v>
      </c>
    </row>
    <row r="99" spans="1:16" x14ac:dyDescent="0.3">
      <c r="B99" s="1">
        <v>14.753</v>
      </c>
      <c r="D99" s="2">
        <v>2</v>
      </c>
      <c r="E99" s="2">
        <v>50</v>
      </c>
      <c r="F99" s="1">
        <v>8.1</v>
      </c>
      <c r="G99" s="1">
        <f t="shared" si="3"/>
        <v>6.1728395061728394</v>
      </c>
      <c r="H99" s="1">
        <f t="shared" si="2"/>
        <v>2.3899859999999999</v>
      </c>
      <c r="I99" s="38"/>
      <c r="J99" s="12" t="s">
        <v>77</v>
      </c>
      <c r="L99" s="9"/>
      <c r="M99" s="9"/>
      <c r="N99" s="9"/>
      <c r="O99" s="9"/>
    </row>
    <row r="100" spans="1:16" x14ac:dyDescent="0.3">
      <c r="B100" s="1">
        <v>14.637</v>
      </c>
      <c r="D100" s="2">
        <v>3</v>
      </c>
      <c r="E100" s="2">
        <v>54</v>
      </c>
      <c r="F100" s="1">
        <v>8.2668999999999997</v>
      </c>
      <c r="G100" s="1">
        <f t="shared" si="3"/>
        <v>6.5320736914683861</v>
      </c>
      <c r="H100" s="1">
        <f t="shared" si="2"/>
        <v>2.2407891722222222</v>
      </c>
      <c r="I100" s="38"/>
      <c r="J100" s="12" t="s">
        <v>77</v>
      </c>
      <c r="L100" s="9"/>
      <c r="M100" s="9"/>
      <c r="N100" s="9"/>
      <c r="O100" s="9"/>
    </row>
    <row r="101" spans="1:16" x14ac:dyDescent="0.3">
      <c r="B101" s="1"/>
      <c r="F101" s="1"/>
      <c r="G101" s="1"/>
      <c r="H101" s="1"/>
      <c r="I101" s="30"/>
      <c r="L101" s="9"/>
      <c r="M101" s="9"/>
      <c r="N101" s="9"/>
      <c r="O101" s="9"/>
    </row>
    <row r="102" spans="1:16" x14ac:dyDescent="0.3">
      <c r="B102" s="1">
        <v>15.449</v>
      </c>
      <c r="C102" s="4">
        <v>0.125</v>
      </c>
      <c r="D102" s="2">
        <v>1</v>
      </c>
      <c r="E102" s="2">
        <v>53</v>
      </c>
      <c r="F102" s="1">
        <v>7.8</v>
      </c>
      <c r="G102" s="1">
        <f t="shared" si="3"/>
        <v>6.7948717948717947</v>
      </c>
      <c r="H102" s="1">
        <f t="shared" si="2"/>
        <v>2.2736264150943395</v>
      </c>
      <c r="I102" s="38">
        <f>AVERAGE(H102:H104)</f>
        <v>2.3233382832482654</v>
      </c>
      <c r="J102" s="12" t="s">
        <v>77</v>
      </c>
      <c r="L102" s="9"/>
      <c r="M102" s="9"/>
      <c r="N102" s="9"/>
      <c r="O102" s="9"/>
    </row>
    <row r="103" spans="1:16" x14ac:dyDescent="0.3">
      <c r="B103" s="1">
        <v>14.226000000000001</v>
      </c>
      <c r="D103" s="2">
        <v>2</v>
      </c>
      <c r="E103" s="2">
        <v>47</v>
      </c>
      <c r="F103" s="1">
        <v>8.4</v>
      </c>
      <c r="G103" s="1">
        <f t="shared" si="3"/>
        <v>5.5952380952380949</v>
      </c>
      <c r="H103" s="1">
        <f t="shared" si="2"/>
        <v>2.5425191489361705</v>
      </c>
      <c r="I103" s="38"/>
      <c r="J103" s="12" t="s">
        <v>77</v>
      </c>
      <c r="L103" s="9"/>
      <c r="M103" s="9"/>
      <c r="N103" s="9"/>
      <c r="O103" s="9"/>
    </row>
    <row r="104" spans="1:16" x14ac:dyDescent="0.3">
      <c r="B104" s="1">
        <v>14.836</v>
      </c>
      <c r="D104" s="2">
        <v>3</v>
      </c>
      <c r="E104" s="2">
        <v>56</v>
      </c>
      <c r="F104" s="1">
        <v>8.1300000000000008</v>
      </c>
      <c r="G104" s="1">
        <f t="shared" si="3"/>
        <v>6.888068880688806</v>
      </c>
      <c r="H104" s="1">
        <f t="shared" si="2"/>
        <v>2.1538692857142863</v>
      </c>
      <c r="I104" s="38"/>
      <c r="J104" s="12" t="s">
        <v>77</v>
      </c>
      <c r="L104" s="9"/>
      <c r="M104" s="9"/>
      <c r="N104" s="9"/>
      <c r="O104" s="9"/>
    </row>
    <row r="105" spans="1:16" x14ac:dyDescent="0.3">
      <c r="B105" s="1"/>
      <c r="F105" s="1"/>
      <c r="G105" s="1"/>
      <c r="H105" s="1"/>
      <c r="I105" s="30"/>
      <c r="L105" s="9"/>
      <c r="M105" s="9"/>
      <c r="N105" s="9"/>
      <c r="O105" s="9"/>
    </row>
    <row r="106" spans="1:16" x14ac:dyDescent="0.3">
      <c r="B106" s="1">
        <v>14.801</v>
      </c>
      <c r="C106" s="4">
        <v>6.25E-2</v>
      </c>
      <c r="D106" s="2">
        <v>1</v>
      </c>
      <c r="E106" s="2">
        <v>54</v>
      </c>
      <c r="F106" s="1">
        <v>8.1748999999999992</v>
      </c>
      <c r="G106" s="1">
        <f t="shared" si="3"/>
        <v>6.6055853894237249</v>
      </c>
      <c r="H106" s="1">
        <f t="shared" si="2"/>
        <v>2.2406795351851847</v>
      </c>
      <c r="I106" s="38">
        <f>AVERAGE(H106:H108)</f>
        <v>2.3406723667405882</v>
      </c>
      <c r="J106" s="12" t="s">
        <v>70</v>
      </c>
      <c r="L106" s="9"/>
      <c r="M106" s="9"/>
      <c r="N106" s="9"/>
      <c r="O106" s="9"/>
    </row>
    <row r="107" spans="1:16" x14ac:dyDescent="0.3">
      <c r="B107" s="1">
        <v>14.817</v>
      </c>
      <c r="D107" s="2">
        <v>2</v>
      </c>
      <c r="E107" s="2">
        <v>53</v>
      </c>
      <c r="F107" s="1">
        <v>8.2335999999999991</v>
      </c>
      <c r="G107" s="1">
        <f t="shared" si="3"/>
        <v>6.4370384764865918</v>
      </c>
      <c r="H107" s="1">
        <f t="shared" si="2"/>
        <v>2.3018349283018869</v>
      </c>
      <c r="I107" s="38"/>
      <c r="J107" s="12" t="s">
        <v>70</v>
      </c>
      <c r="L107" s="9"/>
      <c r="M107" s="9"/>
      <c r="N107" s="9"/>
      <c r="O107" s="9"/>
    </row>
    <row r="108" spans="1:16" x14ac:dyDescent="0.3">
      <c r="B108" s="1">
        <v>15.124000000000001</v>
      </c>
      <c r="D108" s="2">
        <v>3</v>
      </c>
      <c r="E108" s="2">
        <v>49</v>
      </c>
      <c r="F108" s="1">
        <v>8.0333000000000006</v>
      </c>
      <c r="G108" s="1">
        <f t="shared" si="3"/>
        <v>6.0996103718272687</v>
      </c>
      <c r="H108" s="1">
        <f t="shared" si="2"/>
        <v>2.479502636734694</v>
      </c>
      <c r="I108" s="38"/>
      <c r="J108" s="12" t="s">
        <v>70</v>
      </c>
      <c r="L108" s="9"/>
      <c r="M108" s="9"/>
      <c r="N108" s="9"/>
      <c r="O108" s="9"/>
    </row>
    <row r="109" spans="1:16" x14ac:dyDescent="0.3">
      <c r="B109" s="1"/>
      <c r="G109" s="1"/>
      <c r="H109" s="1"/>
      <c r="I109" s="30"/>
      <c r="L109" s="9"/>
      <c r="M109" s="9"/>
      <c r="N109" s="9"/>
      <c r="O109" s="9"/>
    </row>
    <row r="110" spans="1:16" x14ac:dyDescent="0.3">
      <c r="B110" s="1">
        <v>14.563000000000001</v>
      </c>
      <c r="C110" s="4">
        <v>3.125E-2</v>
      </c>
      <c r="D110" s="2">
        <v>1</v>
      </c>
      <c r="E110" s="2">
        <v>55</v>
      </c>
      <c r="F110" s="1">
        <v>8.1029</v>
      </c>
      <c r="G110" s="1">
        <f t="shared" si="3"/>
        <v>6.7876932949931508</v>
      </c>
      <c r="H110" s="1">
        <f t="shared" si="2"/>
        <v>2.1455005945454544</v>
      </c>
      <c r="I110" s="38">
        <f>AVERAGE(H110:H112)</f>
        <v>2.0544255186571738</v>
      </c>
      <c r="J110" s="12" t="s">
        <v>70</v>
      </c>
      <c r="L110" s="9"/>
      <c r="M110" s="9"/>
      <c r="N110" s="9"/>
      <c r="O110" s="9"/>
    </row>
    <row r="111" spans="1:16" x14ac:dyDescent="0.3">
      <c r="B111" s="1">
        <v>14.734999999999999</v>
      </c>
      <c r="D111" s="2">
        <v>2</v>
      </c>
      <c r="E111" s="2">
        <v>58</v>
      </c>
      <c r="F111" s="1">
        <v>8.0760000000000005</v>
      </c>
      <c r="G111" s="1">
        <f t="shared" si="3"/>
        <v>7.1817731550272406</v>
      </c>
      <c r="H111" s="1">
        <f t="shared" si="2"/>
        <v>2.0517217241379311</v>
      </c>
      <c r="I111" s="38"/>
      <c r="J111" s="12" t="s">
        <v>70</v>
      </c>
      <c r="L111" s="9"/>
      <c r="M111" s="9"/>
      <c r="N111" s="9"/>
      <c r="O111" s="9"/>
    </row>
    <row r="112" spans="1:16" x14ac:dyDescent="0.3">
      <c r="B112" s="1">
        <v>14.146000000000001</v>
      </c>
      <c r="D112" s="2">
        <v>3</v>
      </c>
      <c r="E112" s="2">
        <v>59</v>
      </c>
      <c r="F112" s="1">
        <v>8.1999999999999993</v>
      </c>
      <c r="G112" s="1">
        <f t="shared" si="3"/>
        <v>7.1951219512195133</v>
      </c>
      <c r="H112" s="1">
        <f t="shared" si="2"/>
        <v>1.9660542372881353</v>
      </c>
      <c r="I112" s="38"/>
      <c r="J112" s="12" t="s">
        <v>70</v>
      </c>
      <c r="L112" s="9"/>
      <c r="M112" s="9"/>
      <c r="N112" s="9"/>
      <c r="O112" s="9"/>
    </row>
    <row r="113" spans="1:16" s="3" customFormat="1" x14ac:dyDescent="0.3">
      <c r="A113" s="5"/>
      <c r="B113" s="6"/>
      <c r="C113" s="5"/>
      <c r="F113" s="6"/>
      <c r="G113" s="6"/>
      <c r="H113" s="6"/>
      <c r="I113" s="31"/>
      <c r="J113" s="13"/>
      <c r="K113" s="24"/>
      <c r="L113" s="10"/>
      <c r="M113" s="10"/>
      <c r="N113" s="10"/>
      <c r="O113" s="10"/>
      <c r="P113" s="8"/>
    </row>
    <row r="114" spans="1:16" x14ac:dyDescent="0.3">
      <c r="A114" s="4">
        <v>10</v>
      </c>
      <c r="B114" s="1">
        <v>10.253</v>
      </c>
      <c r="C114" s="4">
        <v>0.25</v>
      </c>
      <c r="D114" s="2">
        <v>1</v>
      </c>
      <c r="E114" s="2">
        <v>64</v>
      </c>
      <c r="F114" s="1">
        <v>7.9</v>
      </c>
      <c r="G114" s="1">
        <f t="shared" si="3"/>
        <v>8.1012658227848089</v>
      </c>
      <c r="H114" s="1">
        <f t="shared" si="2"/>
        <v>1.2656046875000002</v>
      </c>
      <c r="I114" s="38">
        <f>AVERAGE(H114:H116)</f>
        <v>1.2354674981643359</v>
      </c>
      <c r="J114" s="12" t="s">
        <v>80</v>
      </c>
      <c r="L114" s="9">
        <f>GEOMEAN(G114:G128)</f>
        <v>7.3038363170332667</v>
      </c>
      <c r="M114" s="9">
        <f>_xlfn.STDEV.P(G114:G128)</f>
        <v>0.67594909136023429</v>
      </c>
      <c r="N114" s="9">
        <f>GEOMEAN(B114:B128)</f>
        <v>10.39786037103851</v>
      </c>
      <c r="O114" s="9">
        <f>_xlfn.STDEV.P(B114:B128)</f>
        <v>0.86140409845399091</v>
      </c>
    </row>
    <row r="115" spans="1:16" x14ac:dyDescent="0.3">
      <c r="B115" s="1">
        <v>9.6549999999999994</v>
      </c>
      <c r="D115" s="2">
        <v>2</v>
      </c>
      <c r="E115" s="2">
        <v>65</v>
      </c>
      <c r="F115" s="1">
        <v>7.9653999999999998</v>
      </c>
      <c r="G115" s="1">
        <f t="shared" si="3"/>
        <v>8.1602932683857681</v>
      </c>
      <c r="H115" s="1">
        <f t="shared" si="2"/>
        <v>1.1831682615384616</v>
      </c>
      <c r="I115" s="38"/>
      <c r="J115" s="12" t="s">
        <v>80</v>
      </c>
      <c r="L115" s="9"/>
      <c r="M115" s="9"/>
      <c r="N115" s="9"/>
      <c r="O115" s="9"/>
    </row>
    <row r="116" spans="1:16" x14ac:dyDescent="0.3">
      <c r="B116" s="1">
        <v>10.311</v>
      </c>
      <c r="D116" s="2">
        <v>3</v>
      </c>
      <c r="E116" s="2">
        <v>66</v>
      </c>
      <c r="F116" s="1">
        <v>8.0500000000000007</v>
      </c>
      <c r="G116" s="1">
        <f t="shared" si="3"/>
        <v>8.1987577639751539</v>
      </c>
      <c r="H116" s="1">
        <f t="shared" si="2"/>
        <v>1.2576295454545456</v>
      </c>
      <c r="I116" s="38"/>
      <c r="J116" s="12" t="s">
        <v>70</v>
      </c>
      <c r="L116" s="9"/>
      <c r="M116" s="9"/>
      <c r="N116" s="9"/>
      <c r="O116" s="9"/>
    </row>
    <row r="117" spans="1:16" x14ac:dyDescent="0.3">
      <c r="B117" s="1"/>
      <c r="F117" s="1"/>
      <c r="G117" s="1"/>
      <c r="H117" s="1"/>
      <c r="I117" s="30"/>
      <c r="L117" s="9"/>
      <c r="M117" s="9"/>
      <c r="N117" s="9"/>
      <c r="O117" s="9"/>
    </row>
    <row r="118" spans="1:16" x14ac:dyDescent="0.3">
      <c r="B118" s="1">
        <v>9.6950000000000003</v>
      </c>
      <c r="C118" s="4">
        <v>0.125</v>
      </c>
      <c r="D118" s="2">
        <v>1</v>
      </c>
      <c r="E118" s="2">
        <v>65</v>
      </c>
      <c r="F118" s="1">
        <v>8.8520000000000003</v>
      </c>
      <c r="G118" s="1">
        <f t="shared" si="3"/>
        <v>7.3429733393583367</v>
      </c>
      <c r="H118" s="1">
        <f t="shared" si="2"/>
        <v>1.3203098461538463</v>
      </c>
      <c r="I118" s="38">
        <f>AVERAGE(H118:H120)</f>
        <v>1.6207070116027635</v>
      </c>
      <c r="J118" s="12" t="s">
        <v>70</v>
      </c>
      <c r="L118" s="9"/>
      <c r="M118" s="9"/>
      <c r="N118" s="9"/>
      <c r="O118" s="9"/>
    </row>
    <row r="119" spans="1:16" x14ac:dyDescent="0.3">
      <c r="B119" s="1">
        <v>12.010999999999999</v>
      </c>
      <c r="D119" s="2">
        <v>2</v>
      </c>
      <c r="E119" s="2">
        <v>59</v>
      </c>
      <c r="F119" s="1">
        <v>8.0755999999999997</v>
      </c>
      <c r="G119" s="1">
        <f t="shared" si="3"/>
        <v>7.3059586903759479</v>
      </c>
      <c r="H119" s="1">
        <f t="shared" si="2"/>
        <v>1.6440005355932201</v>
      </c>
      <c r="I119" s="38"/>
      <c r="J119" s="12" t="s">
        <v>70</v>
      </c>
      <c r="L119" s="9"/>
      <c r="M119" s="9"/>
      <c r="N119" s="9"/>
      <c r="O119" s="9"/>
    </row>
    <row r="120" spans="1:16" x14ac:dyDescent="0.3">
      <c r="B120" s="1">
        <v>11.433999999999999</v>
      </c>
      <c r="D120" s="2">
        <v>3</v>
      </c>
      <c r="E120" s="2">
        <v>49</v>
      </c>
      <c r="F120" s="1">
        <v>8.1329999999999991</v>
      </c>
      <c r="G120" s="1">
        <f t="shared" si="3"/>
        <v>6.0248370834870286</v>
      </c>
      <c r="H120" s="1">
        <f t="shared" si="2"/>
        <v>1.8978106530612242</v>
      </c>
      <c r="I120" s="38"/>
      <c r="J120" s="12" t="s">
        <v>70</v>
      </c>
      <c r="L120" s="9"/>
      <c r="M120" s="9"/>
      <c r="N120" s="9"/>
      <c r="O120" s="9"/>
    </row>
    <row r="121" spans="1:16" x14ac:dyDescent="0.3">
      <c r="B121" s="1"/>
      <c r="F121" s="1"/>
      <c r="G121" s="1"/>
      <c r="H121" s="1"/>
      <c r="I121" s="30"/>
      <c r="L121" s="9"/>
      <c r="M121" s="9"/>
      <c r="N121" s="9"/>
      <c r="O121" s="9"/>
    </row>
    <row r="122" spans="1:16" x14ac:dyDescent="0.3">
      <c r="B122" s="1">
        <v>11.311</v>
      </c>
      <c r="C122" s="4">
        <v>6.25E-2</v>
      </c>
      <c r="D122" s="2">
        <v>1</v>
      </c>
      <c r="E122" s="2">
        <v>62</v>
      </c>
      <c r="F122" s="1">
        <v>8.0010999999999992</v>
      </c>
      <c r="G122" s="1">
        <f t="shared" si="3"/>
        <v>7.7489345215032941</v>
      </c>
      <c r="H122" s="1">
        <f t="shared" si="2"/>
        <v>1.4596845499999997</v>
      </c>
      <c r="I122" s="38">
        <f>AVERAGE(H122:H124)</f>
        <v>1.4273180080645158</v>
      </c>
      <c r="J122" s="12" t="s">
        <v>70</v>
      </c>
      <c r="L122" s="9"/>
      <c r="M122" s="9"/>
      <c r="N122" s="9"/>
      <c r="O122" s="9"/>
    </row>
    <row r="123" spans="1:16" x14ac:dyDescent="0.3">
      <c r="B123" s="1">
        <v>11.004</v>
      </c>
      <c r="D123" s="2">
        <v>2</v>
      </c>
      <c r="E123" s="2">
        <v>60</v>
      </c>
      <c r="F123" s="1">
        <v>8.1329999999999991</v>
      </c>
      <c r="G123" s="1">
        <f t="shared" si="3"/>
        <v>7.3773515308004436</v>
      </c>
      <c r="H123" s="1">
        <f t="shared" si="2"/>
        <v>1.4915921999999997</v>
      </c>
      <c r="I123" s="38"/>
      <c r="J123" s="12" t="s">
        <v>70</v>
      </c>
      <c r="L123" s="9"/>
      <c r="M123" s="9"/>
      <c r="N123" s="9"/>
      <c r="O123" s="9"/>
    </row>
    <row r="124" spans="1:16" x14ac:dyDescent="0.3">
      <c r="B124" s="1">
        <v>10.27</v>
      </c>
      <c r="D124" s="2">
        <v>3</v>
      </c>
      <c r="E124" s="2">
        <v>62</v>
      </c>
      <c r="F124" s="1">
        <v>8.0333000000000006</v>
      </c>
      <c r="G124" s="1">
        <f t="shared" si="3"/>
        <v>7.7178743480263394</v>
      </c>
      <c r="H124" s="1">
        <f t="shared" si="2"/>
        <v>1.3306772741935484</v>
      </c>
      <c r="I124" s="38"/>
      <c r="J124" s="12" t="s">
        <v>70</v>
      </c>
      <c r="L124" s="9"/>
      <c r="M124" s="9"/>
      <c r="N124" s="9"/>
      <c r="O124" s="9"/>
    </row>
    <row r="125" spans="1:16" x14ac:dyDescent="0.3">
      <c r="B125" s="1"/>
      <c r="F125" s="1"/>
      <c r="G125" s="1"/>
      <c r="H125" s="1"/>
      <c r="I125" s="30"/>
      <c r="L125" s="9"/>
      <c r="M125" s="9"/>
      <c r="N125" s="9"/>
      <c r="O125" s="9"/>
    </row>
    <row r="126" spans="1:16" x14ac:dyDescent="0.3">
      <c r="B126" s="1">
        <v>10.811</v>
      </c>
      <c r="C126" s="4">
        <v>3.125E-2</v>
      </c>
      <c r="D126" s="2">
        <v>1</v>
      </c>
      <c r="E126" s="2">
        <v>52</v>
      </c>
      <c r="F126" s="1">
        <v>8.0014000000000003</v>
      </c>
      <c r="G126" s="1">
        <f t="shared" si="3"/>
        <v>6.4988626990276703</v>
      </c>
      <c r="H126" s="1">
        <f t="shared" si="2"/>
        <v>1.6635218346153846</v>
      </c>
      <c r="I126" s="38">
        <f>AVERAGE(H126:H128)</f>
        <v>1.4624019067166587</v>
      </c>
      <c r="J126" s="12" t="s">
        <v>70</v>
      </c>
      <c r="L126" s="9"/>
      <c r="M126" s="9"/>
      <c r="N126" s="9"/>
      <c r="O126" s="9"/>
    </row>
    <row r="127" spans="1:16" x14ac:dyDescent="0.3">
      <c r="B127" s="1">
        <v>9.31</v>
      </c>
      <c r="D127" s="2">
        <v>2</v>
      </c>
      <c r="E127" s="2">
        <v>57</v>
      </c>
      <c r="F127" s="1">
        <v>8.1274999999999995</v>
      </c>
      <c r="G127" s="1">
        <f t="shared" si="3"/>
        <v>7.0132266994770847</v>
      </c>
      <c r="H127" s="1">
        <f t="shared" si="2"/>
        <v>1.3274916666666665</v>
      </c>
      <c r="I127" s="38"/>
      <c r="J127" s="12" t="s">
        <v>70</v>
      </c>
      <c r="L127" s="9"/>
      <c r="M127" s="9"/>
      <c r="N127" s="9"/>
      <c r="O127" s="9"/>
    </row>
    <row r="128" spans="1:16" x14ac:dyDescent="0.3">
      <c r="B128" s="1">
        <v>9.1340000000000003</v>
      </c>
      <c r="D128" s="2">
        <v>3</v>
      </c>
      <c r="E128" s="2">
        <v>53</v>
      </c>
      <c r="F128" s="1">
        <v>8.1013999999999999</v>
      </c>
      <c r="G128" s="1">
        <f t="shared" si="3"/>
        <v>6.5420791468141308</v>
      </c>
      <c r="H128" s="1">
        <f t="shared" si="2"/>
        <v>1.3961922188679246</v>
      </c>
      <c r="I128" s="38"/>
      <c r="J128" s="12" t="s">
        <v>70</v>
      </c>
      <c r="L128" s="9"/>
      <c r="M128" s="9"/>
      <c r="N128" s="9"/>
      <c r="O128" s="9"/>
    </row>
    <row r="129" spans="1:16" s="3" customFormat="1" x14ac:dyDescent="0.3">
      <c r="A129" s="5"/>
      <c r="B129" s="6"/>
      <c r="C129" s="5"/>
      <c r="F129" s="6"/>
      <c r="G129" s="6"/>
      <c r="H129" s="6"/>
      <c r="I129" s="31"/>
      <c r="J129" s="13"/>
      <c r="K129" s="24"/>
      <c r="L129" s="10"/>
      <c r="M129" s="10"/>
      <c r="N129" s="10"/>
      <c r="O129" s="10"/>
      <c r="P129" s="8"/>
    </row>
    <row r="130" spans="1:16" x14ac:dyDescent="0.3">
      <c r="A130" s="4">
        <v>5</v>
      </c>
      <c r="B130" s="1">
        <v>6.8739999999999997</v>
      </c>
      <c r="C130" s="4">
        <v>0.25</v>
      </c>
      <c r="D130" s="2">
        <v>1</v>
      </c>
      <c r="F130" s="1">
        <v>8.0500000000000007</v>
      </c>
      <c r="G130" s="1">
        <f>12.922/2</f>
        <v>6.4610000000000003</v>
      </c>
      <c r="H130" s="1">
        <f t="shared" si="2"/>
        <v>1.0639219934994582</v>
      </c>
      <c r="I130" s="38">
        <f>AVERAGE(H130:H132)</f>
        <v>0.92798603352550801</v>
      </c>
      <c r="J130" s="12" t="s">
        <v>80</v>
      </c>
      <c r="L130" s="9">
        <f>GEOMEAN(G130:G140)</f>
        <v>7.0051097593707237</v>
      </c>
      <c r="M130" s="9">
        <f>_xlfn.STDEV.P(G130:G140)</f>
        <v>0.83147258182154393</v>
      </c>
      <c r="N130" s="9">
        <f>GEOMEAN(B130:B140)</f>
        <v>6.0807314202023131</v>
      </c>
      <c r="O130" s="9">
        <f>_xlfn.STDEV.P(B130:B140)</f>
        <v>0.61770507166086641</v>
      </c>
    </row>
    <row r="131" spans="1:16" x14ac:dyDescent="0.3">
      <c r="B131" s="1">
        <v>6.7350000000000003</v>
      </c>
      <c r="D131" s="2">
        <v>2</v>
      </c>
      <c r="E131" s="2">
        <v>54</v>
      </c>
      <c r="F131" s="1">
        <v>8.1166999999999998</v>
      </c>
      <c r="G131" s="1">
        <f>14.156/2</f>
        <v>7.0780000000000003</v>
      </c>
      <c r="H131" s="1">
        <f t="shared" ref="H131:H132" si="4">B131/G131</f>
        <v>0.95153998304605825</v>
      </c>
      <c r="I131" s="38"/>
      <c r="J131" s="12" t="s">
        <v>80</v>
      </c>
      <c r="L131" s="9"/>
      <c r="M131" s="9"/>
      <c r="N131" s="9"/>
      <c r="O131" s="9"/>
    </row>
    <row r="132" spans="1:16" x14ac:dyDescent="0.3">
      <c r="B132" s="1">
        <v>6.1959999999999997</v>
      </c>
      <c r="D132" s="2">
        <v>3</v>
      </c>
      <c r="F132" s="1">
        <v>8.15</v>
      </c>
      <c r="G132" s="1">
        <f>16.125/2</f>
        <v>8.0625</v>
      </c>
      <c r="H132" s="1">
        <f t="shared" si="4"/>
        <v>0.76849612403100775</v>
      </c>
      <c r="I132" s="38"/>
      <c r="J132" s="12" t="s">
        <v>80</v>
      </c>
      <c r="L132" s="9"/>
      <c r="M132" s="9"/>
      <c r="N132" s="9"/>
      <c r="O132" s="9"/>
    </row>
    <row r="133" spans="1:16" x14ac:dyDescent="0.3">
      <c r="B133" s="1"/>
      <c r="F133" s="1"/>
      <c r="G133" s="1"/>
      <c r="H133" s="1"/>
      <c r="I133" s="30"/>
      <c r="L133" s="9"/>
      <c r="M133" s="9"/>
      <c r="N133" s="9"/>
      <c r="O133" s="9"/>
    </row>
    <row r="134" spans="1:16" x14ac:dyDescent="0.3">
      <c r="B134" s="1">
        <v>5.4459999999999997</v>
      </c>
      <c r="C134" s="4">
        <v>0.125</v>
      </c>
      <c r="D134" s="2">
        <v>1</v>
      </c>
      <c r="F134" s="1">
        <v>8.125</v>
      </c>
      <c r="G134" s="1">
        <f>10.218/2</f>
        <v>5.109</v>
      </c>
      <c r="H134" s="1">
        <f t="shared" ref="H134:H136" si="5">B134/G134</f>
        <v>1.0659620277940889</v>
      </c>
      <c r="I134" s="38">
        <f>AVERAGE(H134:H136)</f>
        <v>0.90988391903849353</v>
      </c>
      <c r="J134" s="12" t="s">
        <v>82</v>
      </c>
      <c r="L134" s="9"/>
      <c r="M134" s="9"/>
      <c r="N134" s="9"/>
      <c r="O134" s="9"/>
    </row>
    <row r="135" spans="1:16" x14ac:dyDescent="0.3">
      <c r="B135" s="1">
        <v>5.0460000000000003</v>
      </c>
      <c r="D135" s="2">
        <v>2</v>
      </c>
      <c r="F135" s="1">
        <v>8.0749999999999993</v>
      </c>
      <c r="G135" s="1">
        <f>13.634/2</f>
        <v>6.8170000000000002</v>
      </c>
      <c r="H135" s="1">
        <f t="shared" si="5"/>
        <v>0.74020830277248062</v>
      </c>
      <c r="I135" s="38"/>
      <c r="J135" s="12" t="s">
        <v>82</v>
      </c>
      <c r="L135" s="9"/>
      <c r="M135" s="9"/>
      <c r="N135" s="9"/>
      <c r="O135" s="9"/>
    </row>
    <row r="136" spans="1:16" x14ac:dyDescent="0.3">
      <c r="B136" s="1">
        <v>6.8490000000000002</v>
      </c>
      <c r="D136" s="2">
        <v>3</v>
      </c>
      <c r="F136" s="1">
        <v>8.2249999999999996</v>
      </c>
      <c r="G136" s="1">
        <f>14.833/2</f>
        <v>7.4165000000000001</v>
      </c>
      <c r="H136" s="1">
        <f t="shared" si="5"/>
        <v>0.92348142654891119</v>
      </c>
      <c r="I136" s="38"/>
      <c r="J136" s="12" t="s">
        <v>70</v>
      </c>
      <c r="L136" s="9"/>
      <c r="M136" s="9"/>
      <c r="N136" s="9"/>
      <c r="O136" s="9"/>
    </row>
    <row r="137" spans="1:16" x14ac:dyDescent="0.3">
      <c r="B137" s="1"/>
      <c r="F137" s="1"/>
      <c r="G137" s="1"/>
      <c r="H137" s="1"/>
      <c r="I137" s="30"/>
      <c r="L137" s="9"/>
      <c r="M137" s="9"/>
      <c r="N137" s="9"/>
      <c r="O137" s="9"/>
    </row>
    <row r="138" spans="1:16" x14ac:dyDescent="0.3">
      <c r="B138" s="1">
        <v>6.3710000000000004</v>
      </c>
      <c r="C138" s="4">
        <v>6.25E-2</v>
      </c>
      <c r="D138" s="2">
        <v>1</v>
      </c>
      <c r="F138" s="1">
        <v>7.9</v>
      </c>
      <c r="G138" s="1">
        <f>14.644/2</f>
        <v>7.3220000000000001</v>
      </c>
      <c r="H138" s="1">
        <f t="shared" ref="H138:H140" si="6">B138/G138</f>
        <v>0.87011745424747344</v>
      </c>
      <c r="I138" s="38">
        <f>AVERAGE(H138:H140)</f>
        <v>0.79232445072481728</v>
      </c>
      <c r="J138" s="12" t="s">
        <v>82</v>
      </c>
      <c r="L138" s="9"/>
      <c r="M138" s="9"/>
      <c r="N138" s="9"/>
      <c r="O138" s="9"/>
    </row>
    <row r="139" spans="1:16" x14ac:dyDescent="0.3">
      <c r="B139" s="1">
        <v>5.7919999999999998</v>
      </c>
      <c r="D139" s="2">
        <v>2</v>
      </c>
      <c r="F139" s="1">
        <v>8</v>
      </c>
      <c r="G139" s="1">
        <f>15.787/2</f>
        <v>7.8935000000000004</v>
      </c>
      <c r="H139" s="1">
        <f t="shared" si="6"/>
        <v>0.73376829036549052</v>
      </c>
      <c r="I139" s="38"/>
      <c r="J139" s="12" t="s">
        <v>82</v>
      </c>
      <c r="L139" s="9"/>
      <c r="M139" s="9"/>
      <c r="N139" s="9"/>
      <c r="O139" s="9"/>
    </row>
    <row r="140" spans="1:16" x14ac:dyDescent="0.3">
      <c r="B140" s="1">
        <v>5.7050000000000001</v>
      </c>
      <c r="D140" s="2">
        <v>3</v>
      </c>
      <c r="F140" s="1">
        <v>7.9749999999999996</v>
      </c>
      <c r="G140" s="1">
        <f>14.759/2</f>
        <v>7.3795000000000002</v>
      </c>
      <c r="H140" s="1">
        <f t="shared" si="6"/>
        <v>0.77308760756148787</v>
      </c>
      <c r="I140" s="38"/>
      <c r="J140" s="12" t="s">
        <v>82</v>
      </c>
      <c r="L140" s="9"/>
      <c r="M140" s="9"/>
      <c r="N140" s="9"/>
      <c r="O140" s="9"/>
    </row>
    <row r="141" spans="1:16" s="3" customFormat="1" x14ac:dyDescent="0.3">
      <c r="A141" s="5"/>
      <c r="B141" s="6"/>
      <c r="C141" s="5"/>
      <c r="F141" s="6"/>
      <c r="G141" s="6"/>
      <c r="H141" s="6"/>
      <c r="I141" s="31"/>
      <c r="J141" s="13"/>
      <c r="K141" s="24"/>
      <c r="L141" s="10"/>
      <c r="M141" s="10"/>
      <c r="N141" s="10"/>
      <c r="O141" s="10"/>
      <c r="P141" s="8"/>
    </row>
    <row r="142" spans="1:16" x14ac:dyDescent="0.3">
      <c r="B142" s="1"/>
      <c r="F142" s="1"/>
      <c r="G142" s="1"/>
      <c r="H142" s="1"/>
      <c r="I142" s="30"/>
      <c r="L142" s="9"/>
      <c r="M142" s="9"/>
      <c r="N142" s="9"/>
      <c r="O142" s="9"/>
    </row>
    <row r="143" spans="1:16" ht="21" x14ac:dyDescent="0.4">
      <c r="B143" s="1"/>
      <c r="F143" s="1"/>
      <c r="G143" s="27">
        <f>GEOMEAN(G2:G140)</f>
        <v>6.734222985744859</v>
      </c>
      <c r="H143" s="1"/>
      <c r="I143" s="30"/>
      <c r="L143" s="9"/>
      <c r="M143" s="9"/>
      <c r="N143" s="9"/>
      <c r="O143" s="9"/>
    </row>
    <row r="144" spans="1:16" ht="21" x14ac:dyDescent="0.4">
      <c r="B144" s="1"/>
      <c r="F144" s="1"/>
      <c r="G144" s="27">
        <f>_xlfn.STDEV.P(G2:G140)</f>
        <v>0.58001979788199953</v>
      </c>
      <c r="H144" s="1"/>
      <c r="I144" s="30"/>
      <c r="L144" s="9"/>
      <c r="M144" s="9"/>
      <c r="N144" s="9"/>
      <c r="O144" s="9"/>
    </row>
    <row r="145" spans="2:15" x14ac:dyDescent="0.3">
      <c r="B145" s="1"/>
      <c r="F145" s="1"/>
      <c r="G145" s="1"/>
      <c r="H145" s="1"/>
      <c r="I145" s="30"/>
      <c r="L145" s="9"/>
      <c r="M145" s="9"/>
      <c r="N145" s="9"/>
      <c r="O145" s="9"/>
    </row>
    <row r="146" spans="2:15" x14ac:dyDescent="0.3">
      <c r="B146" s="1"/>
      <c r="F146" s="1"/>
      <c r="G146" s="1"/>
      <c r="H146" s="1"/>
      <c r="I146" s="30"/>
      <c r="L146" s="9"/>
      <c r="M146" s="9"/>
      <c r="N146" s="9"/>
      <c r="O146" s="9"/>
    </row>
    <row r="147" spans="2:15" x14ac:dyDescent="0.3">
      <c r="B147" s="1"/>
      <c r="F147" s="1"/>
      <c r="G147" s="1"/>
      <c r="H147" s="1"/>
      <c r="I147" s="30"/>
      <c r="L147" s="9"/>
      <c r="M147" s="9"/>
      <c r="N147" s="9"/>
      <c r="O147" s="9"/>
    </row>
    <row r="148" spans="2:15" x14ac:dyDescent="0.3">
      <c r="B148" s="1"/>
      <c r="F148" s="1"/>
      <c r="G148" s="1"/>
      <c r="H148" s="1"/>
      <c r="I148" s="30"/>
      <c r="L148" s="9"/>
      <c r="M148" s="9"/>
      <c r="N148" s="9"/>
      <c r="O148" s="9"/>
    </row>
    <row r="149" spans="2:15" x14ac:dyDescent="0.3">
      <c r="B149" s="1"/>
      <c r="F149" s="1"/>
      <c r="G149" s="1"/>
      <c r="H149" s="1"/>
      <c r="I149" s="30"/>
      <c r="L149" s="9"/>
      <c r="M149" s="9"/>
      <c r="N149" s="9"/>
      <c r="O149" s="9"/>
    </row>
    <row r="150" spans="2:15" x14ac:dyDescent="0.3">
      <c r="B150" s="1"/>
      <c r="F150" s="1"/>
      <c r="G150" s="1"/>
      <c r="H150" s="1"/>
      <c r="I150" s="30"/>
      <c r="L150" s="9"/>
      <c r="M150" s="9"/>
      <c r="N150" s="9"/>
      <c r="O150" s="9"/>
    </row>
    <row r="151" spans="2:15" x14ac:dyDescent="0.3">
      <c r="B151" s="1"/>
      <c r="F151" s="1"/>
      <c r="G151" s="1"/>
      <c r="H151" s="1"/>
      <c r="I151" s="30"/>
      <c r="L151" s="9"/>
      <c r="M151" s="9"/>
      <c r="N151" s="9"/>
      <c r="O151" s="9"/>
    </row>
    <row r="152" spans="2:15" x14ac:dyDescent="0.3">
      <c r="B152" s="1"/>
      <c r="F152" s="1"/>
      <c r="G152" s="1"/>
      <c r="H152" s="1"/>
      <c r="I152" s="30"/>
      <c r="L152" s="9"/>
      <c r="M152" s="9"/>
      <c r="N152" s="9"/>
      <c r="O152" s="9"/>
    </row>
    <row r="153" spans="2:15" x14ac:dyDescent="0.3">
      <c r="B153" s="1"/>
      <c r="F153" s="1"/>
      <c r="G153" s="1"/>
      <c r="H153" s="1"/>
      <c r="I153" s="30"/>
      <c r="L153" s="9"/>
      <c r="M153" s="9"/>
      <c r="N153" s="9"/>
      <c r="O153" s="9"/>
    </row>
    <row r="154" spans="2:15" x14ac:dyDescent="0.3">
      <c r="B154" s="1"/>
      <c r="F154" s="1"/>
      <c r="G154" s="1"/>
      <c r="H154" s="1"/>
      <c r="I154" s="30"/>
      <c r="L154" s="9"/>
      <c r="M154" s="9"/>
      <c r="N154" s="9"/>
      <c r="O154" s="9"/>
    </row>
    <row r="155" spans="2:15" x14ac:dyDescent="0.3">
      <c r="B155" s="1"/>
      <c r="F155" s="1"/>
      <c r="G155" s="1"/>
      <c r="H155" s="1"/>
      <c r="I155" s="30"/>
      <c r="L155" s="9"/>
      <c r="M155" s="9"/>
      <c r="N155" s="9"/>
      <c r="O155" s="9"/>
    </row>
    <row r="156" spans="2:15" x14ac:dyDescent="0.3">
      <c r="B156" s="1"/>
      <c r="F156" s="1"/>
      <c r="G156" s="1"/>
      <c r="H156" s="1"/>
      <c r="I156" s="30"/>
      <c r="L156" s="9"/>
      <c r="M156" s="9"/>
      <c r="N156" s="9"/>
      <c r="O156" s="9"/>
    </row>
    <row r="157" spans="2:15" x14ac:dyDescent="0.3">
      <c r="B157" s="1"/>
      <c r="F157" s="1"/>
      <c r="G157" s="1"/>
      <c r="H157" s="1"/>
      <c r="I157" s="30"/>
      <c r="L157" s="9"/>
      <c r="M157" s="9"/>
      <c r="N157" s="9"/>
      <c r="O157" s="9"/>
    </row>
    <row r="158" spans="2:15" x14ac:dyDescent="0.3">
      <c r="B158" s="1"/>
      <c r="F158" s="1"/>
      <c r="G158" s="1"/>
      <c r="H158" s="1"/>
      <c r="I158" s="30"/>
      <c r="L158" s="9"/>
      <c r="M158" s="9"/>
      <c r="N158" s="9"/>
      <c r="O158" s="9"/>
    </row>
    <row r="159" spans="2:15" x14ac:dyDescent="0.3">
      <c r="B159" s="1"/>
      <c r="F159" s="1"/>
      <c r="G159" s="1"/>
      <c r="H159" s="1"/>
      <c r="I159" s="30"/>
      <c r="L159" s="9"/>
      <c r="M159" s="9"/>
      <c r="N159" s="9"/>
      <c r="O159" s="9"/>
    </row>
    <row r="160" spans="2:15" x14ac:dyDescent="0.3">
      <c r="B160" s="1"/>
      <c r="F160" s="1"/>
      <c r="G160" s="1"/>
      <c r="H160" s="1"/>
      <c r="I160" s="30"/>
      <c r="L160" s="9"/>
      <c r="M160" s="9"/>
      <c r="N160" s="9"/>
      <c r="O160" s="9"/>
    </row>
    <row r="161" spans="2:15" x14ac:dyDescent="0.3">
      <c r="B161" s="1"/>
      <c r="F161" s="1"/>
      <c r="G161" s="1"/>
      <c r="H161" s="1"/>
      <c r="I161" s="30"/>
      <c r="L161" s="9"/>
      <c r="M161" s="9"/>
      <c r="N161" s="9"/>
      <c r="O161" s="9"/>
    </row>
    <row r="162" spans="2:15" x14ac:dyDescent="0.3">
      <c r="B162" s="1"/>
      <c r="F162" s="1"/>
      <c r="G162" s="1"/>
      <c r="H162" s="1"/>
      <c r="I162" s="30"/>
      <c r="L162" s="9"/>
      <c r="M162" s="9"/>
      <c r="N162" s="9"/>
      <c r="O162" s="9"/>
    </row>
    <row r="163" spans="2:15" x14ac:dyDescent="0.3">
      <c r="B163" s="1"/>
      <c r="F163" s="1"/>
      <c r="G163" s="1"/>
      <c r="H163" s="1"/>
      <c r="I163" s="30"/>
      <c r="L163" s="9"/>
      <c r="M163" s="9"/>
      <c r="N163" s="9"/>
      <c r="O163" s="9"/>
    </row>
    <row r="164" spans="2:15" x14ac:dyDescent="0.3">
      <c r="B164" s="1"/>
      <c r="F164" s="1"/>
      <c r="G164" s="1"/>
      <c r="H164" s="1"/>
      <c r="I164" s="30"/>
      <c r="L164" s="9"/>
      <c r="M164" s="9"/>
      <c r="N164" s="9"/>
      <c r="O164" s="9"/>
    </row>
    <row r="165" spans="2:15" x14ac:dyDescent="0.3">
      <c r="B165" s="1"/>
      <c r="F165" s="1"/>
      <c r="G165" s="1"/>
      <c r="H165" s="1"/>
      <c r="I165" s="30"/>
      <c r="L165" s="9"/>
      <c r="M165" s="9"/>
      <c r="N165" s="9"/>
      <c r="O165" s="9"/>
    </row>
    <row r="166" spans="2:15" x14ac:dyDescent="0.3">
      <c r="B166" s="1"/>
      <c r="F166" s="1"/>
      <c r="G166" s="1"/>
      <c r="H166" s="1"/>
      <c r="I166" s="30"/>
      <c r="L166" s="9"/>
      <c r="M166" s="9"/>
      <c r="N166" s="9"/>
      <c r="O166" s="9"/>
    </row>
    <row r="167" spans="2:15" x14ac:dyDescent="0.3">
      <c r="B167" s="1"/>
      <c r="F167" s="1"/>
      <c r="G167" s="1"/>
      <c r="H167" s="1"/>
      <c r="I167" s="30"/>
      <c r="L167" s="9"/>
      <c r="M167" s="9"/>
      <c r="N167" s="9"/>
      <c r="O167" s="9"/>
    </row>
    <row r="168" spans="2:15" x14ac:dyDescent="0.3">
      <c r="B168" s="1"/>
      <c r="F168" s="1"/>
      <c r="G168" s="1"/>
      <c r="H168" s="1"/>
      <c r="I168" s="30"/>
      <c r="L168" s="9"/>
      <c r="M168" s="9"/>
      <c r="N168" s="9"/>
      <c r="O168" s="9"/>
    </row>
    <row r="169" spans="2:15" x14ac:dyDescent="0.3">
      <c r="B169" s="1"/>
      <c r="F169" s="1"/>
      <c r="G169" s="1"/>
      <c r="H169" s="1"/>
      <c r="I169" s="30"/>
      <c r="L169" s="9"/>
      <c r="M169" s="9"/>
      <c r="N169" s="9"/>
      <c r="O169" s="9"/>
    </row>
    <row r="170" spans="2:15" x14ac:dyDescent="0.3">
      <c r="B170" s="1"/>
      <c r="F170" s="1"/>
      <c r="G170" s="1"/>
      <c r="H170" s="1"/>
      <c r="I170" s="30"/>
      <c r="L170" s="9"/>
      <c r="M170" s="9"/>
      <c r="N170" s="9"/>
      <c r="O170" s="9"/>
    </row>
    <row r="171" spans="2:15" x14ac:dyDescent="0.3">
      <c r="B171" s="1"/>
      <c r="F171" s="1"/>
      <c r="G171" s="1"/>
      <c r="H171" s="1"/>
      <c r="I171" s="30"/>
      <c r="L171" s="9"/>
      <c r="M171" s="9"/>
      <c r="N171" s="9"/>
      <c r="O171" s="9"/>
    </row>
    <row r="172" spans="2:15" x14ac:dyDescent="0.3">
      <c r="B172" s="1"/>
      <c r="F172" s="1"/>
      <c r="G172" s="1"/>
      <c r="H172" s="1"/>
      <c r="I172" s="30"/>
    </row>
    <row r="173" spans="2:15" x14ac:dyDescent="0.3">
      <c r="B173" s="1"/>
      <c r="F173" s="1"/>
      <c r="G173" s="1"/>
      <c r="H173" s="1"/>
      <c r="I173" s="30"/>
    </row>
    <row r="174" spans="2:15" x14ac:dyDescent="0.3">
      <c r="B174" s="1"/>
      <c r="F174" s="1"/>
      <c r="G174" s="1"/>
      <c r="H174" s="1"/>
      <c r="I174" s="30"/>
    </row>
    <row r="175" spans="2:15" x14ac:dyDescent="0.3">
      <c r="B175" s="1"/>
      <c r="F175" s="1"/>
      <c r="G175" s="1"/>
      <c r="H175" s="1"/>
      <c r="I175" s="30"/>
    </row>
    <row r="176" spans="2:15" x14ac:dyDescent="0.3">
      <c r="B176" s="1"/>
      <c r="F176" s="1"/>
      <c r="G176" s="1"/>
      <c r="H176" s="1"/>
      <c r="I176" s="30"/>
    </row>
    <row r="177" spans="2:9" x14ac:dyDescent="0.3">
      <c r="B177" s="1"/>
      <c r="F177" s="1"/>
      <c r="G177" s="1"/>
      <c r="H177" s="1"/>
      <c r="I177" s="30"/>
    </row>
    <row r="178" spans="2:9" x14ac:dyDescent="0.3">
      <c r="B178" s="1"/>
      <c r="F178" s="1"/>
      <c r="G178" s="1"/>
      <c r="H178" s="1"/>
      <c r="I178" s="30"/>
    </row>
    <row r="179" spans="2:9" x14ac:dyDescent="0.3">
      <c r="B179" s="1"/>
      <c r="F179" s="1"/>
      <c r="G179" s="1"/>
      <c r="H179" s="1"/>
      <c r="I179" s="30"/>
    </row>
    <row r="180" spans="2:9" x14ac:dyDescent="0.3">
      <c r="B180" s="1"/>
      <c r="F180" s="1"/>
      <c r="G180" s="1"/>
      <c r="H180" s="1"/>
      <c r="I180" s="30"/>
    </row>
    <row r="181" spans="2:9" x14ac:dyDescent="0.3">
      <c r="B181" s="1"/>
      <c r="F181" s="1"/>
      <c r="G181" s="1"/>
      <c r="H181" s="1"/>
      <c r="I181" s="30"/>
    </row>
    <row r="182" spans="2:9" x14ac:dyDescent="0.3">
      <c r="B182" s="1"/>
      <c r="F182" s="1"/>
      <c r="G182" s="1"/>
      <c r="H182" s="1"/>
      <c r="I182" s="30"/>
    </row>
    <row r="183" spans="2:9" x14ac:dyDescent="0.3">
      <c r="B183" s="1"/>
      <c r="F183" s="1"/>
      <c r="G183" s="1"/>
      <c r="H183" s="1"/>
      <c r="I183" s="30"/>
    </row>
    <row r="184" spans="2:9" x14ac:dyDescent="0.3">
      <c r="B184" s="1"/>
      <c r="F184" s="1"/>
      <c r="G184" s="1"/>
      <c r="H184" s="1"/>
      <c r="I184" s="30"/>
    </row>
    <row r="185" spans="2:9" x14ac:dyDescent="0.3">
      <c r="B185" s="1"/>
      <c r="F185" s="1"/>
      <c r="G185" s="1"/>
      <c r="H185" s="1"/>
      <c r="I185" s="30"/>
    </row>
    <row r="186" spans="2:9" x14ac:dyDescent="0.3">
      <c r="B186" s="1"/>
      <c r="F186" s="1"/>
      <c r="G186" s="1"/>
      <c r="H186" s="1"/>
      <c r="I186" s="30"/>
    </row>
    <row r="187" spans="2:9" x14ac:dyDescent="0.3">
      <c r="B187" s="1"/>
      <c r="F187" s="1"/>
      <c r="G187" s="1"/>
      <c r="H187" s="1"/>
      <c r="I187" s="30"/>
    </row>
    <row r="188" spans="2:9" x14ac:dyDescent="0.3">
      <c r="B188" s="1"/>
      <c r="F188" s="1"/>
      <c r="G188" s="1"/>
      <c r="H188" s="1"/>
      <c r="I188" s="30"/>
    </row>
    <row r="189" spans="2:9" x14ac:dyDescent="0.3">
      <c r="B189" s="1"/>
      <c r="F189" s="1"/>
      <c r="G189" s="1"/>
      <c r="H189" s="1"/>
      <c r="I189" s="30"/>
    </row>
    <row r="190" spans="2:9" x14ac:dyDescent="0.3">
      <c r="B190" s="1"/>
      <c r="F190" s="1"/>
      <c r="G190" s="1"/>
      <c r="H190" s="1"/>
      <c r="I190" s="30"/>
    </row>
    <row r="191" spans="2:9" x14ac:dyDescent="0.3">
      <c r="B191" s="1"/>
      <c r="F191" s="1"/>
      <c r="G191" s="1"/>
      <c r="H191" s="1"/>
      <c r="I191" s="30"/>
    </row>
    <row r="192" spans="2:9" x14ac:dyDescent="0.3">
      <c r="B192" s="1"/>
      <c r="F192" s="1"/>
      <c r="G192" s="1"/>
      <c r="H192" s="1"/>
      <c r="I192" s="30"/>
    </row>
    <row r="193" spans="2:7" x14ac:dyDescent="0.3">
      <c r="B193" s="1"/>
      <c r="F193" s="1"/>
      <c r="G193" s="1"/>
    </row>
    <row r="194" spans="2:7" x14ac:dyDescent="0.3">
      <c r="F194" s="1"/>
      <c r="G194" s="1"/>
    </row>
    <row r="195" spans="2:7" x14ac:dyDescent="0.3">
      <c r="F195" s="1"/>
      <c r="G195" s="1"/>
    </row>
    <row r="196" spans="2:7" x14ac:dyDescent="0.3">
      <c r="F196" s="1"/>
      <c r="G196" s="1"/>
    </row>
    <row r="197" spans="2:7" x14ac:dyDescent="0.3">
      <c r="F197" s="1"/>
      <c r="G197" s="1"/>
    </row>
    <row r="198" spans="2:7" x14ac:dyDescent="0.3">
      <c r="F198" s="1"/>
      <c r="G198" s="1"/>
    </row>
    <row r="199" spans="2:7" x14ac:dyDescent="0.3">
      <c r="F199" s="1"/>
      <c r="G199" s="1"/>
    </row>
    <row r="200" spans="2:7" x14ac:dyDescent="0.3">
      <c r="F200" s="1"/>
      <c r="G200" s="1"/>
    </row>
    <row r="201" spans="2:7" x14ac:dyDescent="0.3">
      <c r="F201" s="1"/>
      <c r="G201" s="1"/>
    </row>
    <row r="202" spans="2:7" x14ac:dyDescent="0.3">
      <c r="F202" s="1"/>
      <c r="G202" s="1"/>
    </row>
    <row r="203" spans="2:7" x14ac:dyDescent="0.3">
      <c r="F203" s="1"/>
      <c r="G203" s="1"/>
    </row>
    <row r="204" spans="2:7" x14ac:dyDescent="0.3">
      <c r="F204" s="1"/>
      <c r="G204" s="1"/>
    </row>
  </sheetData>
  <mergeCells count="59">
    <mergeCell ref="C23:C25"/>
    <mergeCell ref="I23:I25"/>
    <mergeCell ref="C27:C29"/>
    <mergeCell ref="I27:I29"/>
    <mergeCell ref="C2:C3"/>
    <mergeCell ref="I2:I3"/>
    <mergeCell ref="C5:C7"/>
    <mergeCell ref="C9:C11"/>
    <mergeCell ref="C19:C21"/>
    <mergeCell ref="I19:I21"/>
    <mergeCell ref="C13:C15"/>
    <mergeCell ref="C82:C84"/>
    <mergeCell ref="C79:C80"/>
    <mergeCell ref="C31:C33"/>
    <mergeCell ref="C55:C57"/>
    <mergeCell ref="C59:C61"/>
    <mergeCell ref="C63:C65"/>
    <mergeCell ref="C67:C69"/>
    <mergeCell ref="C71:C73"/>
    <mergeCell ref="C75:C77"/>
    <mergeCell ref="C35:C37"/>
    <mergeCell ref="C39:C41"/>
    <mergeCell ref="C43:C45"/>
    <mergeCell ref="C47:C49"/>
    <mergeCell ref="C51:C53"/>
    <mergeCell ref="C86:C88"/>
    <mergeCell ref="C90:C92"/>
    <mergeCell ref="C94:C96"/>
    <mergeCell ref="I5:I7"/>
    <mergeCell ref="I9:I11"/>
    <mergeCell ref="I13:I15"/>
    <mergeCell ref="I31:I33"/>
    <mergeCell ref="I35:I37"/>
    <mergeCell ref="I39:I41"/>
    <mergeCell ref="I43:I45"/>
    <mergeCell ref="I47:I49"/>
    <mergeCell ref="I51:I53"/>
    <mergeCell ref="I55:I57"/>
    <mergeCell ref="I59:I61"/>
    <mergeCell ref="I63:I65"/>
    <mergeCell ref="I90:I92"/>
    <mergeCell ref="I94:I96"/>
    <mergeCell ref="I67:I69"/>
    <mergeCell ref="I71:I73"/>
    <mergeCell ref="I75:I77"/>
    <mergeCell ref="I82:I84"/>
    <mergeCell ref="I86:I88"/>
    <mergeCell ref="I79:I80"/>
    <mergeCell ref="I98:I100"/>
    <mergeCell ref="I102:I104"/>
    <mergeCell ref="I106:I108"/>
    <mergeCell ref="I110:I112"/>
    <mergeCell ref="I114:I116"/>
    <mergeCell ref="I138:I140"/>
    <mergeCell ref="I118:I120"/>
    <mergeCell ref="I122:I124"/>
    <mergeCell ref="I126:I128"/>
    <mergeCell ref="I130:I132"/>
    <mergeCell ref="I134:I136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71A86-CDA0-49A2-88E6-68B78B7766E1}">
  <dimension ref="A1:P166"/>
  <sheetViews>
    <sheetView zoomScale="68" zoomScaleNormal="80" workbookViewId="0">
      <pane ySplit="1" topLeftCell="A78" activePane="bottomLeft" state="frozen"/>
      <selection pane="bottomLeft" activeCell="G92" sqref="G92"/>
    </sheetView>
  </sheetViews>
  <sheetFormatPr defaultRowHeight="14.4" x14ac:dyDescent="0.3"/>
  <cols>
    <col min="1" max="1" width="23" style="4" customWidth="1"/>
    <col min="2" max="2" width="25.5546875" style="2" bestFit="1" customWidth="1"/>
    <col min="3" max="3" width="10.21875" style="4" bestFit="1" customWidth="1"/>
    <col min="4" max="4" width="5.77734375" style="2" customWidth="1"/>
    <col min="5" max="5" width="14.77734375" style="2" customWidth="1"/>
    <col min="6" max="6" width="13.6640625" customWidth="1"/>
    <col min="7" max="7" width="14.77734375" style="2" customWidth="1"/>
    <col min="8" max="8" width="11" style="2" customWidth="1"/>
    <col min="9" max="9" width="10.33203125" style="33" customWidth="1"/>
    <col min="10" max="10" width="28.21875" style="12" bestFit="1" customWidth="1"/>
    <col min="11" max="11" width="39.44140625" style="18" bestFit="1" customWidth="1"/>
    <col min="12" max="12" width="13.77734375" style="4" customWidth="1"/>
    <col min="13" max="13" width="16.5546875" style="4" customWidth="1"/>
    <col min="14" max="14" width="15.77734375" style="4" customWidth="1"/>
    <col min="15" max="15" width="16" style="4" customWidth="1"/>
    <col min="16" max="16" width="39.33203125" style="7" bestFit="1" customWidth="1"/>
    <col min="17" max="16384" width="8.88671875" style="2"/>
  </cols>
  <sheetData>
    <row r="1" spans="1:16" s="11" customFormat="1" ht="90" x14ac:dyDescent="0.3">
      <c r="A1" s="11" t="s">
        <v>25</v>
      </c>
      <c r="B1" s="11" t="s">
        <v>26</v>
      </c>
      <c r="C1" s="11" t="s">
        <v>24</v>
      </c>
      <c r="D1" s="11" t="s">
        <v>0</v>
      </c>
      <c r="E1" s="11" t="s">
        <v>49</v>
      </c>
      <c r="F1" s="11" t="s">
        <v>27</v>
      </c>
      <c r="G1" s="11" t="s">
        <v>23</v>
      </c>
      <c r="H1" s="11" t="s">
        <v>1</v>
      </c>
      <c r="I1" s="11" t="s">
        <v>22</v>
      </c>
      <c r="J1" s="43" t="s">
        <v>83</v>
      </c>
      <c r="K1" s="43" t="s">
        <v>2</v>
      </c>
      <c r="L1" s="11" t="s">
        <v>71</v>
      </c>
      <c r="M1" s="11" t="s">
        <v>75</v>
      </c>
      <c r="N1" s="11" t="s">
        <v>72</v>
      </c>
      <c r="O1" s="11" t="s">
        <v>73</v>
      </c>
      <c r="P1" s="43" t="s">
        <v>3</v>
      </c>
    </row>
    <row r="2" spans="1:16" x14ac:dyDescent="0.3">
      <c r="A2" s="4">
        <v>45</v>
      </c>
      <c r="B2" s="1">
        <v>43.28</v>
      </c>
      <c r="C2" s="37">
        <v>0.25</v>
      </c>
      <c r="D2" s="2">
        <v>1</v>
      </c>
      <c r="E2" s="1"/>
      <c r="G2" s="1">
        <v>6.8109999999999999</v>
      </c>
      <c r="H2" s="1">
        <f>B2/G2</f>
        <v>6.3544266627514316</v>
      </c>
      <c r="I2" s="38">
        <f>AVERAGE(H2:H4)</f>
        <v>6.1855668915566397</v>
      </c>
      <c r="J2" s="12" t="s">
        <v>77</v>
      </c>
      <c r="K2" s="22" t="s">
        <v>11</v>
      </c>
      <c r="L2" s="9">
        <f>GEOMEAN(G2:G16)</f>
        <v>6.727050651514185</v>
      </c>
      <c r="M2" s="9">
        <f>_xlfn.STDEV.P(G2:G16)</f>
        <v>0.74120605547085061</v>
      </c>
      <c r="N2" s="9">
        <f>GEOMEAN(B2:B16)</f>
        <v>47.083947891819449</v>
      </c>
      <c r="O2" s="9">
        <f>_xlfn.STDEV.P(B2:B16)</f>
        <v>2.0829027471696002</v>
      </c>
    </row>
    <row r="3" spans="1:16" x14ac:dyDescent="0.3">
      <c r="B3" s="1">
        <v>43.085999999999999</v>
      </c>
      <c r="C3" s="37"/>
      <c r="D3" s="2">
        <v>2</v>
      </c>
      <c r="E3" s="1"/>
      <c r="G3" s="1">
        <v>7.28</v>
      </c>
      <c r="H3" s="1">
        <f>B3/G3</f>
        <v>5.9184065934065933</v>
      </c>
      <c r="I3" s="38"/>
      <c r="J3" s="12" t="s">
        <v>77</v>
      </c>
      <c r="K3" s="22" t="s">
        <v>11</v>
      </c>
      <c r="L3" s="9"/>
      <c r="M3" s="9"/>
      <c r="N3" s="9"/>
      <c r="O3" s="9"/>
    </row>
    <row r="4" spans="1:16" x14ac:dyDescent="0.3">
      <c r="B4" s="1">
        <v>45.69</v>
      </c>
      <c r="C4" s="37"/>
      <c r="D4" s="2">
        <v>3</v>
      </c>
      <c r="E4" s="1"/>
      <c r="G4" s="1">
        <v>7.2709999999999999</v>
      </c>
      <c r="H4" s="1">
        <f>B4/G4</f>
        <v>6.2838674185118961</v>
      </c>
      <c r="I4" s="38"/>
      <c r="J4" s="12" t="s">
        <v>77</v>
      </c>
      <c r="K4" s="22" t="s">
        <v>11</v>
      </c>
      <c r="L4" s="9"/>
      <c r="M4" s="9"/>
      <c r="N4" s="9"/>
      <c r="O4" s="9"/>
    </row>
    <row r="5" spans="1:16" x14ac:dyDescent="0.3">
      <c r="B5" s="1"/>
      <c r="E5" s="1"/>
      <c r="G5" s="1"/>
      <c r="H5" s="1"/>
      <c r="I5" s="30"/>
      <c r="L5" s="9"/>
      <c r="M5" s="9"/>
      <c r="N5" s="9"/>
      <c r="O5" s="9"/>
    </row>
    <row r="6" spans="1:16" ht="43.2" x14ac:dyDescent="0.3">
      <c r="B6" s="1">
        <v>47.231000000000002</v>
      </c>
      <c r="C6" s="37">
        <v>0.125</v>
      </c>
      <c r="D6" s="2">
        <v>1</v>
      </c>
      <c r="E6" s="1"/>
      <c r="G6" s="1">
        <v>7.4740000000000002</v>
      </c>
      <c r="H6" s="1">
        <f>B6/G6</f>
        <v>6.3193738292748192</v>
      </c>
      <c r="I6" s="38">
        <f>AVERAGE(H6:H8)</f>
        <v>6.7510232174925315</v>
      </c>
      <c r="J6" s="12" t="s">
        <v>69</v>
      </c>
      <c r="K6" s="18" t="s">
        <v>12</v>
      </c>
      <c r="L6" s="9"/>
      <c r="M6" s="9"/>
      <c r="N6" s="9"/>
      <c r="O6" s="9"/>
      <c r="P6" s="7" t="s">
        <v>13</v>
      </c>
    </row>
    <row r="7" spans="1:16" ht="28.8" x14ac:dyDescent="0.3">
      <c r="B7" s="1">
        <v>46.107999999999997</v>
      </c>
      <c r="C7" s="37"/>
      <c r="D7" s="2">
        <v>2</v>
      </c>
      <c r="E7" s="1"/>
      <c r="G7" s="1">
        <v>6.8010000000000002</v>
      </c>
      <c r="H7" s="1">
        <f>B7/G7</f>
        <v>6.7795912365828546</v>
      </c>
      <c r="I7" s="38"/>
      <c r="J7" s="12" t="s">
        <v>69</v>
      </c>
      <c r="K7" s="17" t="s">
        <v>14</v>
      </c>
      <c r="L7" s="9"/>
      <c r="M7" s="9"/>
      <c r="N7" s="9"/>
      <c r="O7" s="9"/>
      <c r="P7" s="7" t="s">
        <v>10</v>
      </c>
    </row>
    <row r="8" spans="1:16" x14ac:dyDescent="0.3">
      <c r="B8" s="1">
        <v>48.976999999999997</v>
      </c>
      <c r="C8" s="37"/>
      <c r="D8" s="2">
        <v>3</v>
      </c>
      <c r="E8" s="1"/>
      <c r="G8" s="1">
        <v>6.8460000000000001</v>
      </c>
      <c r="H8" s="1">
        <f>B8/G8</f>
        <v>7.1541045866199235</v>
      </c>
      <c r="I8" s="38"/>
      <c r="J8" s="12" t="s">
        <v>69</v>
      </c>
      <c r="K8" s="17" t="s">
        <v>14</v>
      </c>
      <c r="L8" s="9"/>
      <c r="M8" s="9"/>
      <c r="N8" s="9"/>
      <c r="O8" s="9"/>
    </row>
    <row r="9" spans="1:16" x14ac:dyDescent="0.3">
      <c r="B9" s="1"/>
      <c r="E9" s="1"/>
      <c r="G9" s="1"/>
      <c r="H9" s="1"/>
      <c r="I9" s="30"/>
      <c r="L9" s="9"/>
      <c r="M9" s="9"/>
      <c r="N9" s="9"/>
      <c r="O9" s="9"/>
    </row>
    <row r="10" spans="1:16" ht="43.2" x14ac:dyDescent="0.3">
      <c r="B10" s="1">
        <v>48.6</v>
      </c>
      <c r="C10" s="37">
        <v>0.1875</v>
      </c>
      <c r="D10" s="2">
        <v>1</v>
      </c>
      <c r="E10" s="1"/>
      <c r="G10" s="1">
        <v>4.4420000000000002</v>
      </c>
      <c r="H10" s="1">
        <f>B10/G10</f>
        <v>10.941017559657812</v>
      </c>
      <c r="I10" s="38">
        <f>AVERAGE(H10:H12)</f>
        <v>8.3078265830751903</v>
      </c>
      <c r="J10" s="12" t="s">
        <v>69</v>
      </c>
      <c r="K10" s="18" t="s">
        <v>12</v>
      </c>
      <c r="L10" s="9"/>
      <c r="M10" s="9"/>
      <c r="N10" s="9"/>
      <c r="O10" s="9"/>
      <c r="P10" s="7" t="s">
        <v>13</v>
      </c>
    </row>
    <row r="11" spans="1:16" x14ac:dyDescent="0.3">
      <c r="B11" s="1">
        <v>47.9</v>
      </c>
      <c r="C11" s="37"/>
      <c r="D11" s="2">
        <v>2</v>
      </c>
      <c r="E11" s="1"/>
      <c r="G11" s="1">
        <v>6.75</v>
      </c>
      <c r="H11" s="1">
        <f>B11/G11</f>
        <v>7.0962962962962957</v>
      </c>
      <c r="I11" s="38"/>
      <c r="J11" s="12" t="s">
        <v>69</v>
      </c>
      <c r="K11" s="28" t="s">
        <v>15</v>
      </c>
      <c r="L11" s="9"/>
      <c r="M11" s="9"/>
      <c r="N11" s="9"/>
      <c r="O11" s="9"/>
    </row>
    <row r="12" spans="1:16" x14ac:dyDescent="0.3">
      <c r="B12" s="1">
        <v>47.487000000000002</v>
      </c>
      <c r="C12" s="37"/>
      <c r="D12" s="2">
        <v>3</v>
      </c>
      <c r="E12" s="1"/>
      <c r="G12" s="1">
        <v>6.8959999999999999</v>
      </c>
      <c r="H12" s="1">
        <f>B12/G12</f>
        <v>6.8861658932714622</v>
      </c>
      <c r="I12" s="38"/>
      <c r="J12" s="12" t="s">
        <v>69</v>
      </c>
      <c r="K12" s="28" t="s">
        <v>15</v>
      </c>
      <c r="L12" s="9"/>
      <c r="M12" s="9"/>
      <c r="N12" s="9"/>
      <c r="O12" s="9"/>
    </row>
    <row r="13" spans="1:16" x14ac:dyDescent="0.3">
      <c r="B13" s="1"/>
      <c r="E13" s="1"/>
      <c r="G13" s="1"/>
      <c r="H13" s="1"/>
      <c r="I13" s="30"/>
      <c r="L13" s="9"/>
      <c r="M13" s="9"/>
      <c r="N13" s="9"/>
      <c r="O13" s="9"/>
    </row>
    <row r="14" spans="1:16" x14ac:dyDescent="0.3">
      <c r="B14" s="1">
        <v>49</v>
      </c>
      <c r="C14" s="37">
        <v>6.25E-2</v>
      </c>
      <c r="D14" s="2">
        <v>1</v>
      </c>
      <c r="E14" s="1"/>
      <c r="G14" s="1">
        <v>6.8529999999999998</v>
      </c>
      <c r="H14" s="1">
        <f>B14/G14</f>
        <v>7.1501532175689482</v>
      </c>
      <c r="I14" s="38">
        <f>AVERAGE(H14:H16)</f>
        <v>7.0946055756528805</v>
      </c>
      <c r="J14" s="12" t="s">
        <v>69</v>
      </c>
      <c r="K14" s="18" t="s">
        <v>12</v>
      </c>
      <c r="L14" s="9"/>
      <c r="M14" s="9"/>
      <c r="N14" s="9"/>
      <c r="O14" s="9"/>
    </row>
    <row r="15" spans="1:16" x14ac:dyDescent="0.3">
      <c r="B15" s="1">
        <v>49.375</v>
      </c>
      <c r="C15" s="37"/>
      <c r="D15" s="2">
        <v>2</v>
      </c>
      <c r="E15" s="1"/>
      <c r="G15" s="1">
        <v>7.1379999999999999</v>
      </c>
      <c r="H15" s="1">
        <f>B15/G15</f>
        <v>6.9172036985149905</v>
      </c>
      <c r="I15" s="38"/>
      <c r="J15" s="12" t="s">
        <v>69</v>
      </c>
      <c r="K15" s="18" t="s">
        <v>12</v>
      </c>
      <c r="L15" s="9"/>
      <c r="M15" s="9"/>
      <c r="N15" s="9"/>
      <c r="O15" s="9"/>
    </row>
    <row r="16" spans="1:16" x14ac:dyDescent="0.3">
      <c r="B16" s="1">
        <v>48.841000000000001</v>
      </c>
      <c r="C16" s="37"/>
      <c r="D16" s="2">
        <v>3</v>
      </c>
      <c r="E16" s="1"/>
      <c r="G16" s="1">
        <v>6.7679999999999998</v>
      </c>
      <c r="H16" s="1">
        <f>B16/G16</f>
        <v>7.2164598108747047</v>
      </c>
      <c r="I16" s="38"/>
      <c r="J16" s="12" t="s">
        <v>69</v>
      </c>
      <c r="K16" s="17" t="s">
        <v>14</v>
      </c>
      <c r="L16" s="9"/>
      <c r="M16" s="9"/>
      <c r="N16" s="9"/>
      <c r="O16" s="9"/>
    </row>
    <row r="17" spans="1:16" s="3" customFormat="1" x14ac:dyDescent="0.3">
      <c r="A17" s="5"/>
      <c r="B17" s="6"/>
      <c r="C17" s="5"/>
      <c r="E17" s="6"/>
      <c r="G17" s="6"/>
      <c r="H17" s="6"/>
      <c r="I17" s="31"/>
      <c r="J17" s="13"/>
      <c r="K17" s="24"/>
      <c r="L17" s="10"/>
      <c r="M17" s="10"/>
      <c r="N17" s="10"/>
      <c r="O17" s="10"/>
      <c r="P17" s="8"/>
    </row>
    <row r="18" spans="1:16" ht="28.8" x14ac:dyDescent="0.3">
      <c r="A18" s="4">
        <v>40</v>
      </c>
      <c r="B18" s="1">
        <v>41.061</v>
      </c>
      <c r="C18" s="37">
        <v>0.25</v>
      </c>
      <c r="D18" s="2">
        <v>1</v>
      </c>
      <c r="E18" s="1"/>
      <c r="G18" s="1">
        <v>6.8550000000000004</v>
      </c>
      <c r="H18" s="1">
        <f>B18/G18</f>
        <v>5.9899343544857766</v>
      </c>
      <c r="I18" s="38">
        <f>AVERAGE(H18:H20)</f>
        <v>5.9771475143834154</v>
      </c>
      <c r="J18" s="12" t="s">
        <v>77</v>
      </c>
      <c r="K18" s="28" t="s">
        <v>15</v>
      </c>
      <c r="L18" s="9">
        <f>GEOMEAN(G18:G32)</f>
        <v>7.0572149549396475</v>
      </c>
      <c r="M18" s="9">
        <f>_xlfn.STDEV.P(G18:G32)</f>
        <v>0.19918542450022117</v>
      </c>
      <c r="N18" s="9">
        <f>GEOMEAN(B18:B32)</f>
        <v>40.57666966631988</v>
      </c>
      <c r="O18" s="9">
        <f>_xlfn.STDEV.P(B18:B32)</f>
        <v>1.7075597354119119</v>
      </c>
      <c r="P18" s="7" t="s">
        <v>4</v>
      </c>
    </row>
    <row r="19" spans="1:16" x14ac:dyDescent="0.3">
      <c r="B19" s="1">
        <v>42.481000000000002</v>
      </c>
      <c r="C19" s="37"/>
      <c r="D19" s="2">
        <v>2</v>
      </c>
      <c r="E19" s="1"/>
      <c r="G19" s="1">
        <v>7.1280000000000001</v>
      </c>
      <c r="H19" s="1">
        <f>B19/G19</f>
        <v>5.9597362514029184</v>
      </c>
      <c r="I19" s="38"/>
      <c r="J19" s="12" t="s">
        <v>77</v>
      </c>
      <c r="K19" s="22" t="s">
        <v>11</v>
      </c>
      <c r="L19" s="9"/>
      <c r="M19" s="9"/>
      <c r="N19" s="9"/>
      <c r="O19" s="9"/>
    </row>
    <row r="20" spans="1:16" x14ac:dyDescent="0.3">
      <c r="B20" s="1">
        <v>42.332999999999998</v>
      </c>
      <c r="C20" s="37"/>
      <c r="D20" s="2">
        <v>3</v>
      </c>
      <c r="E20" s="1"/>
      <c r="G20" s="1">
        <v>7.077</v>
      </c>
      <c r="H20" s="1">
        <f>B20/G20</f>
        <v>5.9817719372615512</v>
      </c>
      <c r="I20" s="38"/>
      <c r="J20" s="12" t="s">
        <v>77</v>
      </c>
      <c r="K20" s="22" t="s">
        <v>11</v>
      </c>
      <c r="L20" s="9"/>
      <c r="M20" s="9"/>
      <c r="N20" s="9"/>
      <c r="O20" s="9"/>
    </row>
    <row r="21" spans="1:16" x14ac:dyDescent="0.3">
      <c r="B21" s="1"/>
      <c r="E21" s="1"/>
      <c r="G21" s="1"/>
      <c r="H21" s="1"/>
      <c r="I21" s="30"/>
      <c r="L21" s="9"/>
      <c r="M21" s="9"/>
      <c r="N21" s="9"/>
      <c r="O21" s="9"/>
    </row>
    <row r="22" spans="1:16" x14ac:dyDescent="0.3">
      <c r="B22" s="1">
        <v>42.226999999999997</v>
      </c>
      <c r="C22" s="37">
        <v>0.125</v>
      </c>
      <c r="D22" s="2">
        <v>1</v>
      </c>
      <c r="E22" s="1"/>
      <c r="G22" s="1">
        <v>6.9459999999999997</v>
      </c>
      <c r="H22" s="1">
        <f>B22/G22</f>
        <v>6.0793262309242726</v>
      </c>
      <c r="I22" s="38">
        <f>AVERAGE(H22:H24)</f>
        <v>6.0209220316881202</v>
      </c>
      <c r="J22" s="12" t="s">
        <v>77</v>
      </c>
      <c r="K22" s="17" t="s">
        <v>14</v>
      </c>
      <c r="L22" s="9"/>
      <c r="M22" s="9"/>
      <c r="N22" s="9"/>
      <c r="O22" s="9"/>
    </row>
    <row r="23" spans="1:16" x14ac:dyDescent="0.3">
      <c r="B23" s="1">
        <v>42.515999999999998</v>
      </c>
      <c r="C23" s="37"/>
      <c r="D23" s="2">
        <v>2</v>
      </c>
      <c r="E23" s="1"/>
      <c r="G23" s="1">
        <v>6.7859999999999996</v>
      </c>
      <c r="H23" s="1">
        <f>B23/G23</f>
        <v>6.2652519893899203</v>
      </c>
      <c r="I23" s="38"/>
      <c r="J23" s="12" t="s">
        <v>77</v>
      </c>
      <c r="K23" s="17" t="s">
        <v>14</v>
      </c>
      <c r="L23" s="9"/>
      <c r="M23" s="9"/>
      <c r="N23" s="9"/>
      <c r="O23" s="9"/>
    </row>
    <row r="24" spans="1:16" x14ac:dyDescent="0.3">
      <c r="B24" s="1">
        <v>42.914999999999999</v>
      </c>
      <c r="C24" s="37"/>
      <c r="D24" s="2">
        <v>3</v>
      </c>
      <c r="E24" s="1"/>
      <c r="G24" s="1">
        <v>7.5049999999999999</v>
      </c>
      <c r="H24" s="1">
        <f>B24/G24</f>
        <v>5.7181878747501669</v>
      </c>
      <c r="I24" s="38"/>
      <c r="J24" s="12" t="s">
        <v>77</v>
      </c>
      <c r="K24" s="28" t="s">
        <v>15</v>
      </c>
      <c r="L24" s="9"/>
      <c r="M24" s="9"/>
      <c r="N24" s="9"/>
      <c r="O24" s="9"/>
    </row>
    <row r="25" spans="1:16" x14ac:dyDescent="0.3">
      <c r="B25" s="1"/>
      <c r="E25" s="1"/>
      <c r="G25" s="1"/>
      <c r="H25" s="1"/>
      <c r="I25" s="30"/>
      <c r="L25" s="9"/>
      <c r="M25" s="9"/>
      <c r="N25" s="9"/>
      <c r="O25" s="9"/>
    </row>
    <row r="26" spans="1:16" x14ac:dyDescent="0.3">
      <c r="B26" s="1">
        <v>38.405000000000001</v>
      </c>
      <c r="C26" s="37">
        <v>6.25E-2</v>
      </c>
      <c r="D26" s="2">
        <v>1</v>
      </c>
      <c r="E26" s="1"/>
      <c r="G26" s="1">
        <v>7.141</v>
      </c>
      <c r="H26" s="1">
        <f>B26/G26</f>
        <v>5.3780983055594458</v>
      </c>
      <c r="I26" s="38">
        <f>AVERAGE(H26:H28)</f>
        <v>5.4092543308014749</v>
      </c>
      <c r="J26" s="12" t="s">
        <v>69</v>
      </c>
      <c r="K26" s="17" t="s">
        <v>14</v>
      </c>
      <c r="L26" s="9"/>
      <c r="M26" s="9"/>
      <c r="N26" s="9"/>
      <c r="O26" s="9"/>
    </row>
    <row r="27" spans="1:16" ht="28.8" x14ac:dyDescent="0.3">
      <c r="B27" s="1">
        <v>39.381</v>
      </c>
      <c r="C27" s="37"/>
      <c r="D27" s="2">
        <v>2</v>
      </c>
      <c r="E27" s="1"/>
      <c r="G27" s="1">
        <v>7.2939999999999996</v>
      </c>
      <c r="H27" s="1">
        <f>B27/G27</f>
        <v>5.3990951466959149</v>
      </c>
      <c r="I27" s="38"/>
      <c r="J27" s="12" t="s">
        <v>69</v>
      </c>
      <c r="K27" s="17" t="s">
        <v>14</v>
      </c>
      <c r="L27" s="9"/>
      <c r="M27" s="9"/>
      <c r="N27" s="9"/>
      <c r="O27" s="9"/>
      <c r="P27" s="7" t="s">
        <v>16</v>
      </c>
    </row>
    <row r="28" spans="1:16" ht="28.8" x14ac:dyDescent="0.3">
      <c r="B28" s="1">
        <v>38.759</v>
      </c>
      <c r="C28" s="37"/>
      <c r="D28" s="2">
        <v>3</v>
      </c>
      <c r="E28" s="1"/>
      <c r="G28" s="1">
        <v>7.1109999999999998</v>
      </c>
      <c r="H28" s="1">
        <f>B28/G28</f>
        <v>5.4505695401490648</v>
      </c>
      <c r="I28" s="38"/>
      <c r="J28" s="12" t="s">
        <v>69</v>
      </c>
      <c r="K28" s="18" t="s">
        <v>12</v>
      </c>
      <c r="L28" s="9"/>
      <c r="M28" s="9"/>
      <c r="N28" s="9"/>
      <c r="O28" s="9"/>
      <c r="P28" s="7" t="s">
        <v>16</v>
      </c>
    </row>
    <row r="29" spans="1:16" x14ac:dyDescent="0.3">
      <c r="B29" s="1"/>
      <c r="E29" s="1"/>
      <c r="G29" s="1"/>
      <c r="H29" s="1"/>
      <c r="I29" s="30"/>
      <c r="L29" s="9"/>
      <c r="M29" s="9"/>
      <c r="N29" s="9"/>
      <c r="O29" s="9"/>
    </row>
    <row r="30" spans="1:16" x14ac:dyDescent="0.3">
      <c r="B30" s="1">
        <v>39.039000000000001</v>
      </c>
      <c r="C30" s="37">
        <v>0.1875</v>
      </c>
      <c r="D30" s="2">
        <v>1</v>
      </c>
      <c r="E30" s="1"/>
      <c r="G30" s="1">
        <v>6.78</v>
      </c>
      <c r="H30" s="1">
        <f>B30/G30</f>
        <v>5.7579646017699115</v>
      </c>
      <c r="I30" s="38">
        <f>AVERAGE(H30:H32)</f>
        <v>5.6190617692062821</v>
      </c>
      <c r="J30" s="12" t="s">
        <v>77</v>
      </c>
      <c r="K30" s="28" t="s">
        <v>15</v>
      </c>
      <c r="L30" s="9"/>
      <c r="M30" s="9"/>
      <c r="N30" s="9"/>
      <c r="O30" s="9"/>
    </row>
    <row r="31" spans="1:16" ht="28.8" x14ac:dyDescent="0.3">
      <c r="B31" s="1">
        <v>38.997999999999998</v>
      </c>
      <c r="C31" s="37"/>
      <c r="D31" s="2">
        <v>2</v>
      </c>
      <c r="E31" s="1"/>
      <c r="G31" s="1">
        <v>7.0330000000000004</v>
      </c>
      <c r="H31" s="1">
        <f>B31/G31</f>
        <v>5.5450021328025016</v>
      </c>
      <c r="I31" s="38"/>
      <c r="J31" s="12" t="s">
        <v>77</v>
      </c>
      <c r="K31" s="28" t="s">
        <v>15</v>
      </c>
      <c r="L31" s="9"/>
      <c r="M31" s="9"/>
      <c r="N31" s="9"/>
      <c r="O31" s="9"/>
      <c r="P31" s="7" t="s">
        <v>16</v>
      </c>
    </row>
    <row r="32" spans="1:16" x14ac:dyDescent="0.3">
      <c r="B32" s="1">
        <v>39.234999999999999</v>
      </c>
      <c r="C32" s="37"/>
      <c r="D32" s="2">
        <v>3</v>
      </c>
      <c r="E32" s="1"/>
      <c r="G32" s="1">
        <v>7.0640000000000001</v>
      </c>
      <c r="H32" s="1">
        <f>B32/G32</f>
        <v>5.5542185730464322</v>
      </c>
      <c r="I32" s="38"/>
      <c r="J32" s="12" t="s">
        <v>77</v>
      </c>
      <c r="K32" s="22" t="s">
        <v>11</v>
      </c>
      <c r="L32" s="9"/>
      <c r="M32" s="9"/>
      <c r="N32" s="9"/>
      <c r="O32" s="9"/>
    </row>
    <row r="33" spans="1:16" s="3" customFormat="1" x14ac:dyDescent="0.3">
      <c r="A33" s="5"/>
      <c r="B33" s="6"/>
      <c r="C33" s="5"/>
      <c r="E33" s="6"/>
      <c r="G33" s="6"/>
      <c r="H33" s="6"/>
      <c r="I33" s="31"/>
      <c r="J33" s="13"/>
      <c r="K33" s="24"/>
      <c r="L33" s="10"/>
      <c r="M33" s="10"/>
      <c r="N33" s="10"/>
      <c r="O33" s="10"/>
      <c r="P33" s="8"/>
    </row>
    <row r="34" spans="1:16" x14ac:dyDescent="0.3">
      <c r="A34" s="4">
        <v>35</v>
      </c>
      <c r="B34" s="1">
        <v>32.088000000000001</v>
      </c>
      <c r="C34" s="37">
        <v>0.25</v>
      </c>
      <c r="D34" s="2">
        <v>1</v>
      </c>
      <c r="E34" s="1"/>
      <c r="G34" s="1">
        <v>6.4359999999999999</v>
      </c>
      <c r="H34" s="1">
        <f>B34/G34</f>
        <v>4.9857054070851463</v>
      </c>
      <c r="I34" s="38">
        <f>AVERAGE(H34:H36)</f>
        <v>4.7652133984987151</v>
      </c>
      <c r="J34" s="12" t="s">
        <v>77</v>
      </c>
      <c r="K34" s="22" t="s">
        <v>11</v>
      </c>
      <c r="L34" s="9">
        <f>GEOMEAN(G34:G56)</f>
        <v>6.2623368441801377</v>
      </c>
      <c r="M34" s="9">
        <f>_xlfn.STDEV.P(G34:G56)</f>
        <v>0.51199306831848101</v>
      </c>
      <c r="N34" s="9">
        <f>GEOMEAN(B34:B56)</f>
        <v>32.523961784452986</v>
      </c>
      <c r="O34" s="9">
        <f>_xlfn.STDEV.P(B34:B56)</f>
        <v>0.54421383154459169</v>
      </c>
    </row>
    <row r="35" spans="1:16" x14ac:dyDescent="0.3">
      <c r="B35" s="1">
        <v>32.046999999999997</v>
      </c>
      <c r="C35" s="37"/>
      <c r="D35" s="2">
        <v>2</v>
      </c>
      <c r="E35" s="1"/>
      <c r="G35" s="1">
        <v>6.8739999999999997</v>
      </c>
      <c r="H35" s="1">
        <f>B35/G35</f>
        <v>4.6620599359906896</v>
      </c>
      <c r="I35" s="38"/>
      <c r="J35" s="12" t="s">
        <v>77</v>
      </c>
      <c r="K35" s="22" t="s">
        <v>11</v>
      </c>
      <c r="L35" s="9"/>
      <c r="M35" s="9"/>
      <c r="N35" s="9"/>
      <c r="O35" s="9"/>
    </row>
    <row r="36" spans="1:16" x14ac:dyDescent="0.3">
      <c r="B36" s="1">
        <v>31.494</v>
      </c>
      <c r="C36" s="37"/>
      <c r="D36" s="2">
        <v>3</v>
      </c>
      <c r="E36" s="1"/>
      <c r="G36" s="1">
        <v>6.7759999999999998</v>
      </c>
      <c r="H36" s="1">
        <f>B36/G36</f>
        <v>4.6478748524203075</v>
      </c>
      <c r="I36" s="38"/>
      <c r="J36" s="12" t="s">
        <v>77</v>
      </c>
      <c r="K36" s="22" t="s">
        <v>11</v>
      </c>
      <c r="L36" s="9"/>
      <c r="M36" s="9"/>
      <c r="N36" s="9"/>
      <c r="O36" s="9"/>
    </row>
    <row r="37" spans="1:16" x14ac:dyDescent="0.3">
      <c r="B37" s="1"/>
      <c r="E37" s="1"/>
      <c r="G37" s="1"/>
      <c r="H37" s="1"/>
      <c r="I37" s="30"/>
      <c r="L37" s="9"/>
      <c r="M37" s="9"/>
      <c r="N37" s="9"/>
      <c r="O37" s="9"/>
    </row>
    <row r="38" spans="1:16" x14ac:dyDescent="0.3">
      <c r="B38" s="1">
        <v>32.435000000000002</v>
      </c>
      <c r="C38" s="37">
        <v>0.125</v>
      </c>
      <c r="D38" s="2">
        <v>1</v>
      </c>
      <c r="E38" s="1"/>
      <c r="G38" s="1">
        <v>5.891</v>
      </c>
      <c r="H38" s="1">
        <f>B38/G38</f>
        <v>5.505856391105076</v>
      </c>
      <c r="I38" s="38">
        <f>AVERAGE(H38:H40)</f>
        <v>5.1411642856515822</v>
      </c>
      <c r="J38" s="12" t="s">
        <v>77</v>
      </c>
      <c r="K38" s="28" t="s">
        <v>15</v>
      </c>
      <c r="L38" s="9"/>
      <c r="M38" s="9"/>
      <c r="N38" s="9"/>
      <c r="O38" s="9"/>
    </row>
    <row r="39" spans="1:16" ht="43.2" x14ac:dyDescent="0.3">
      <c r="B39" s="1">
        <v>32.155000000000001</v>
      </c>
      <c r="C39" s="37"/>
      <c r="D39" s="2">
        <v>2</v>
      </c>
      <c r="E39" s="1"/>
      <c r="G39" s="1">
        <v>6.5350000000000001</v>
      </c>
      <c r="H39" s="1">
        <f>B39/G39</f>
        <v>4.9204284621270089</v>
      </c>
      <c r="I39" s="38"/>
      <c r="J39" s="12" t="s">
        <v>77</v>
      </c>
      <c r="K39" s="17" t="s">
        <v>14</v>
      </c>
      <c r="L39" s="9"/>
      <c r="M39" s="9"/>
      <c r="N39" s="9"/>
      <c r="O39" s="9"/>
      <c r="P39" s="7" t="s">
        <v>5</v>
      </c>
    </row>
    <row r="40" spans="1:16" ht="43.2" x14ac:dyDescent="0.3">
      <c r="B40" s="1">
        <v>32.216999999999999</v>
      </c>
      <c r="C40" s="37"/>
      <c r="D40" s="2">
        <v>3</v>
      </c>
      <c r="E40" s="1"/>
      <c r="G40" s="1">
        <v>6.4470000000000001</v>
      </c>
      <c r="H40" s="1">
        <f>B40/G40</f>
        <v>4.9972080037226618</v>
      </c>
      <c r="I40" s="38"/>
      <c r="J40" s="12" t="s">
        <v>77</v>
      </c>
      <c r="K40" s="17" t="s">
        <v>14</v>
      </c>
      <c r="L40" s="9"/>
      <c r="M40" s="9"/>
      <c r="N40" s="9"/>
      <c r="O40" s="9"/>
      <c r="P40" s="7" t="s">
        <v>5</v>
      </c>
    </row>
    <row r="41" spans="1:16" x14ac:dyDescent="0.3">
      <c r="B41" s="1"/>
      <c r="E41" s="1"/>
      <c r="G41" s="1"/>
      <c r="H41" s="1"/>
      <c r="I41" s="30"/>
      <c r="K41" s="17"/>
      <c r="L41" s="9"/>
      <c r="M41" s="9"/>
      <c r="N41" s="9"/>
      <c r="O41" s="9"/>
    </row>
    <row r="42" spans="1:16" x14ac:dyDescent="0.3">
      <c r="B42" s="1">
        <v>32.356999999999999</v>
      </c>
      <c r="C42" s="37">
        <v>6.25E-2</v>
      </c>
      <c r="D42" s="2">
        <v>1</v>
      </c>
      <c r="E42" s="1"/>
      <c r="G42" s="1">
        <v>5.258</v>
      </c>
      <c r="H42" s="1">
        <f>B42/G42</f>
        <v>6.1538607835678967</v>
      </c>
      <c r="I42" s="38">
        <f>AVERAGE(H42:H44)</f>
        <v>6.1014826869232097</v>
      </c>
      <c r="J42" s="12" t="s">
        <v>78</v>
      </c>
      <c r="K42" s="17" t="s">
        <v>14</v>
      </c>
      <c r="L42" s="9"/>
      <c r="M42" s="9"/>
      <c r="N42" s="9"/>
      <c r="O42" s="9"/>
    </row>
    <row r="43" spans="1:16" x14ac:dyDescent="0.3">
      <c r="B43" s="1">
        <v>31.952999999999999</v>
      </c>
      <c r="C43" s="37"/>
      <c r="D43" s="2">
        <v>2</v>
      </c>
      <c r="E43" s="1"/>
      <c r="G43" s="1">
        <v>5.0910000000000002</v>
      </c>
      <c r="H43" s="1">
        <f>B43/G43</f>
        <v>6.2763700648202709</v>
      </c>
      <c r="I43" s="38"/>
      <c r="J43" s="12" t="s">
        <v>78</v>
      </c>
      <c r="K43" s="17" t="s">
        <v>14</v>
      </c>
      <c r="L43" s="9"/>
      <c r="M43" s="9"/>
      <c r="N43" s="9"/>
      <c r="O43" s="9"/>
    </row>
    <row r="44" spans="1:16" ht="28.8" x14ac:dyDescent="0.3">
      <c r="B44" s="1">
        <v>32.831000000000003</v>
      </c>
      <c r="C44" s="37"/>
      <c r="D44" s="2">
        <v>3</v>
      </c>
      <c r="E44" s="1"/>
      <c r="G44" s="1">
        <v>5.5890000000000004</v>
      </c>
      <c r="H44" s="1">
        <f>B44/G44</f>
        <v>5.8742172123814633</v>
      </c>
      <c r="I44" s="38"/>
      <c r="J44" s="12" t="s">
        <v>78</v>
      </c>
      <c r="K44" s="18" t="s">
        <v>12</v>
      </c>
      <c r="L44" s="9"/>
      <c r="M44" s="9"/>
      <c r="N44" s="9"/>
      <c r="O44" s="9"/>
      <c r="P44" s="7" t="s">
        <v>8</v>
      </c>
    </row>
    <row r="45" spans="1:16" x14ac:dyDescent="0.3">
      <c r="B45" s="1"/>
      <c r="E45" s="1"/>
      <c r="G45" s="1"/>
      <c r="H45" s="1"/>
      <c r="I45" s="30"/>
      <c r="L45" s="9"/>
      <c r="M45" s="9"/>
      <c r="N45" s="9"/>
      <c r="O45" s="9"/>
    </row>
    <row r="46" spans="1:16" x14ac:dyDescent="0.3">
      <c r="B46" s="1">
        <v>32.048999999999999</v>
      </c>
      <c r="C46" s="37">
        <v>0.1875</v>
      </c>
      <c r="D46" s="2">
        <v>1</v>
      </c>
      <c r="E46" s="1"/>
      <c r="G46" s="1">
        <v>6.3310000000000004</v>
      </c>
      <c r="H46" s="1">
        <f>B46/G46</f>
        <v>5.0622334544305794</v>
      </c>
      <c r="I46" s="38">
        <f>AVERAGE(H46:H48)</f>
        <v>4.9199661112403001</v>
      </c>
      <c r="J46" s="12" t="s">
        <v>77</v>
      </c>
      <c r="K46" s="22" t="s">
        <v>11</v>
      </c>
      <c r="L46" s="9"/>
      <c r="M46" s="9"/>
      <c r="N46" s="9"/>
      <c r="O46" s="9"/>
    </row>
    <row r="47" spans="1:16" x14ac:dyDescent="0.3">
      <c r="B47" s="1">
        <v>32.384999999999998</v>
      </c>
      <c r="C47" s="37"/>
      <c r="D47" s="2">
        <v>2</v>
      </c>
      <c r="E47" s="1"/>
      <c r="G47" s="1">
        <v>7.0750000000000002</v>
      </c>
      <c r="H47" s="1">
        <f>B47/G47</f>
        <v>4.5773851590106007</v>
      </c>
      <c r="I47" s="38"/>
      <c r="J47" s="12" t="s">
        <v>77</v>
      </c>
      <c r="K47" s="22" t="s">
        <v>11</v>
      </c>
      <c r="L47" s="9"/>
      <c r="M47" s="9"/>
      <c r="N47" s="9"/>
      <c r="O47" s="9"/>
    </row>
    <row r="48" spans="1:16" x14ac:dyDescent="0.3">
      <c r="B48" s="1">
        <v>32.948999999999998</v>
      </c>
      <c r="C48" s="37"/>
      <c r="D48" s="2">
        <v>3</v>
      </c>
      <c r="E48" s="1"/>
      <c r="G48" s="1">
        <v>6.4349999999999996</v>
      </c>
      <c r="H48" s="1">
        <f>B48/G48</f>
        <v>5.1202797202797203</v>
      </c>
      <c r="I48" s="38"/>
      <c r="J48" s="12" t="s">
        <v>77</v>
      </c>
      <c r="K48" s="22" t="s">
        <v>11</v>
      </c>
      <c r="L48" s="9"/>
      <c r="M48" s="9"/>
      <c r="N48" s="9"/>
      <c r="O48" s="9"/>
    </row>
    <row r="49" spans="1:16" x14ac:dyDescent="0.3">
      <c r="B49" s="1"/>
      <c r="E49" s="1"/>
      <c r="G49" s="1"/>
      <c r="H49" s="1"/>
      <c r="I49" s="30"/>
      <c r="L49" s="9"/>
      <c r="M49" s="9"/>
      <c r="N49" s="9"/>
      <c r="O49" s="9"/>
    </row>
    <row r="50" spans="1:16" x14ac:dyDescent="0.3">
      <c r="B50" s="1">
        <v>33.648000000000003</v>
      </c>
      <c r="C50" s="37">
        <v>3.125E-2</v>
      </c>
      <c r="D50" s="2">
        <v>1</v>
      </c>
      <c r="E50" s="1"/>
      <c r="G50" s="1">
        <v>6.5460000000000003</v>
      </c>
      <c r="H50" s="1">
        <f>B50/G50</f>
        <v>5.1402383134738772</v>
      </c>
      <c r="I50" s="38">
        <f>AVERAGE(H50:H52)</f>
        <v>5.2752850828949249</v>
      </c>
      <c r="J50" s="12" t="s">
        <v>69</v>
      </c>
      <c r="K50" s="18" t="s">
        <v>12</v>
      </c>
      <c r="L50" s="9"/>
      <c r="M50" s="9"/>
      <c r="N50" s="9"/>
      <c r="O50" s="9"/>
    </row>
    <row r="51" spans="1:16" x14ac:dyDescent="0.3">
      <c r="B51" s="1">
        <v>33.149000000000001</v>
      </c>
      <c r="C51" s="37"/>
      <c r="D51" s="2">
        <v>2</v>
      </c>
      <c r="E51" s="1"/>
      <c r="G51" s="1">
        <v>6.1364999999999998</v>
      </c>
      <c r="H51" s="1">
        <f>B51/G51</f>
        <v>5.4019392161655668</v>
      </c>
      <c r="I51" s="38"/>
      <c r="J51" s="12" t="s">
        <v>69</v>
      </c>
      <c r="K51" s="17" t="s">
        <v>14</v>
      </c>
      <c r="L51" s="9"/>
      <c r="M51" s="9"/>
      <c r="N51" s="9"/>
      <c r="O51" s="9"/>
    </row>
    <row r="52" spans="1:16" x14ac:dyDescent="0.3">
      <c r="B52" s="1">
        <v>32.985999999999997</v>
      </c>
      <c r="C52" s="37"/>
      <c r="D52" s="2">
        <v>3</v>
      </c>
      <c r="E52" s="1"/>
      <c r="G52" s="1">
        <v>6.2430000000000003</v>
      </c>
      <c r="H52" s="1">
        <f>B52/G52</f>
        <v>5.2836777190453299</v>
      </c>
      <c r="I52" s="38"/>
      <c r="J52" s="12" t="s">
        <v>69</v>
      </c>
      <c r="K52" s="17" t="s">
        <v>14</v>
      </c>
      <c r="L52" s="9"/>
      <c r="M52" s="9"/>
      <c r="N52" s="9"/>
      <c r="O52" s="9"/>
    </row>
    <row r="53" spans="1:16" x14ac:dyDescent="0.3">
      <c r="B53" s="1"/>
      <c r="E53" s="1"/>
      <c r="G53" s="1"/>
      <c r="H53" s="1"/>
      <c r="I53" s="30"/>
      <c r="L53" s="9"/>
      <c r="M53" s="9"/>
      <c r="N53" s="9"/>
      <c r="O53" s="9"/>
    </row>
    <row r="54" spans="1:16" x14ac:dyDescent="0.3">
      <c r="B54" s="1">
        <v>32.746000000000002</v>
      </c>
      <c r="C54" s="37">
        <v>9.375E-2</v>
      </c>
      <c r="D54" s="2">
        <v>1</v>
      </c>
      <c r="E54" s="1"/>
      <c r="G54" s="1">
        <v>6.5910000000000002</v>
      </c>
      <c r="H54" s="1">
        <f>B54/G54</f>
        <v>4.9682900925504478</v>
      </c>
      <c r="I54" s="38">
        <f>AVERAGE(H54:H56)</f>
        <v>5.0773815255638421</v>
      </c>
      <c r="J54" s="12" t="s">
        <v>77</v>
      </c>
      <c r="K54" s="28" t="s">
        <v>15</v>
      </c>
      <c r="L54" s="9"/>
      <c r="M54" s="9"/>
      <c r="N54" s="9"/>
      <c r="O54" s="9"/>
    </row>
    <row r="55" spans="1:16" ht="28.8" x14ac:dyDescent="0.3">
      <c r="B55" s="1">
        <v>33.429000000000002</v>
      </c>
      <c r="C55" s="37"/>
      <c r="D55" s="2">
        <v>2</v>
      </c>
      <c r="E55" s="1"/>
      <c r="G55" s="1">
        <v>6.5350000000000001</v>
      </c>
      <c r="H55" s="1">
        <f>B55/G55</f>
        <v>5.1153787299158378</v>
      </c>
      <c r="I55" s="38"/>
      <c r="J55" s="12" t="s">
        <v>77</v>
      </c>
      <c r="K55" s="17" t="s">
        <v>14</v>
      </c>
      <c r="L55" s="9"/>
      <c r="M55" s="9"/>
      <c r="N55" s="9"/>
      <c r="O55" s="9"/>
      <c r="P55" s="7" t="s">
        <v>6</v>
      </c>
    </row>
    <row r="56" spans="1:16" ht="43.2" x14ac:dyDescent="0.3">
      <c r="B56" s="1">
        <v>32.594999999999999</v>
      </c>
      <c r="C56" s="37"/>
      <c r="D56" s="2">
        <v>3</v>
      </c>
      <c r="E56" s="1"/>
      <c r="G56" s="1">
        <v>6.3310000000000004</v>
      </c>
      <c r="H56" s="1">
        <f>B56/G56</f>
        <v>5.14847575422524</v>
      </c>
      <c r="I56" s="38"/>
      <c r="J56" s="12" t="s">
        <v>77</v>
      </c>
      <c r="K56" s="17" t="s">
        <v>14</v>
      </c>
      <c r="L56" s="9"/>
      <c r="M56" s="9"/>
      <c r="N56" s="9"/>
      <c r="O56" s="9"/>
      <c r="P56" s="7" t="s">
        <v>7</v>
      </c>
    </row>
    <row r="57" spans="1:16" s="3" customFormat="1" x14ac:dyDescent="0.3">
      <c r="A57" s="5"/>
      <c r="B57" s="6"/>
      <c r="C57" s="5"/>
      <c r="E57" s="6"/>
      <c r="G57" s="6"/>
      <c r="H57" s="6"/>
      <c r="I57" s="31"/>
      <c r="J57" s="13"/>
      <c r="K57" s="24"/>
      <c r="L57" s="10"/>
      <c r="M57" s="10"/>
      <c r="N57" s="10"/>
      <c r="O57" s="10"/>
      <c r="P57" s="8"/>
    </row>
    <row r="58" spans="1:16" x14ac:dyDescent="0.3">
      <c r="A58" s="4">
        <v>30</v>
      </c>
      <c r="B58" s="1">
        <v>30.173999999999999</v>
      </c>
      <c r="C58" s="37">
        <v>0.125</v>
      </c>
      <c r="D58" s="2">
        <v>1</v>
      </c>
      <c r="E58" s="1"/>
      <c r="G58" s="1">
        <v>6.6749999999999998</v>
      </c>
      <c r="H58" s="1">
        <f>B58/G58</f>
        <v>4.5204494382022471</v>
      </c>
      <c r="I58" s="38">
        <f>AVERAGE(H58:H60)</f>
        <v>4.6969144531118276</v>
      </c>
      <c r="J58" s="12" t="s">
        <v>77</v>
      </c>
      <c r="K58" s="22" t="s">
        <v>11</v>
      </c>
      <c r="L58" s="9">
        <f>GEOMEAN(G58:G76)</f>
        <v>6.971695369885099</v>
      </c>
      <c r="M58" s="9">
        <f>_xlfn.STDEV.P(G58:G76)</f>
        <v>0.36392315428153538</v>
      </c>
      <c r="N58" s="9">
        <f>GEOMEAN(B58:B76)</f>
        <v>32.682317310076506</v>
      </c>
      <c r="O58" s="9">
        <f>_xlfn.STDEV.P(B58:B76)</f>
        <v>1.4107968181925503</v>
      </c>
    </row>
    <row r="59" spans="1:16" x14ac:dyDescent="0.3">
      <c r="B59" s="1">
        <v>31.888999999999999</v>
      </c>
      <c r="C59" s="37"/>
      <c r="D59" s="2">
        <v>2</v>
      </c>
      <c r="E59" s="1"/>
      <c r="G59" s="1">
        <v>6.52</v>
      </c>
      <c r="H59" s="1">
        <f>B59/G59</f>
        <v>4.8909509202453991</v>
      </c>
      <c r="I59" s="38"/>
      <c r="J59" s="12" t="s">
        <v>77</v>
      </c>
      <c r="K59" s="28" t="s">
        <v>17</v>
      </c>
      <c r="L59" s="9"/>
      <c r="M59" s="9"/>
      <c r="N59" s="9"/>
      <c r="O59" s="9"/>
    </row>
    <row r="60" spans="1:16" x14ac:dyDescent="0.3">
      <c r="B60" s="1">
        <v>31.623000000000001</v>
      </c>
      <c r="C60" s="37"/>
      <c r="D60" s="2">
        <v>3</v>
      </c>
      <c r="E60" s="1"/>
      <c r="G60" s="1">
        <v>6.758</v>
      </c>
      <c r="H60" s="1">
        <f>B60/G60</f>
        <v>4.6793430008878367</v>
      </c>
      <c r="I60" s="38"/>
      <c r="J60" s="12" t="s">
        <v>77</v>
      </c>
      <c r="K60" s="22" t="s">
        <v>11</v>
      </c>
      <c r="L60" s="9"/>
      <c r="M60" s="9"/>
      <c r="N60" s="9"/>
      <c r="O60" s="9"/>
    </row>
    <row r="61" spans="1:16" x14ac:dyDescent="0.3">
      <c r="B61" s="1"/>
      <c r="E61" s="1"/>
      <c r="G61" s="1"/>
      <c r="H61" s="1"/>
      <c r="I61" s="30"/>
      <c r="L61" s="9"/>
      <c r="M61" s="9"/>
      <c r="N61" s="9"/>
      <c r="O61" s="9"/>
    </row>
    <row r="62" spans="1:16" x14ac:dyDescent="0.3">
      <c r="B62" s="1">
        <v>31.693000000000001</v>
      </c>
      <c r="C62" s="37">
        <v>6.25E-2</v>
      </c>
      <c r="D62" s="2">
        <v>1</v>
      </c>
      <c r="E62" s="1"/>
      <c r="G62" s="1">
        <v>6.9119999999999999</v>
      </c>
      <c r="H62" s="1">
        <f>B62/G62</f>
        <v>4.5852141203703702</v>
      </c>
      <c r="I62" s="38">
        <f>AVERAGE(H62:H64)</f>
        <v>4.6625180116950338</v>
      </c>
      <c r="J62" s="12" t="s">
        <v>77</v>
      </c>
      <c r="K62" s="17" t="s">
        <v>14</v>
      </c>
      <c r="L62" s="9"/>
      <c r="M62" s="9"/>
      <c r="N62" s="9"/>
      <c r="O62" s="9"/>
      <c r="P62" s="7" t="s">
        <v>9</v>
      </c>
    </row>
    <row r="63" spans="1:16" ht="28.8" x14ac:dyDescent="0.3">
      <c r="B63" s="1">
        <v>31.951000000000001</v>
      </c>
      <c r="C63" s="37"/>
      <c r="D63" s="2">
        <v>2</v>
      </c>
      <c r="E63" s="1"/>
      <c r="G63" s="1">
        <v>6.8680000000000003</v>
      </c>
      <c r="H63" s="1">
        <f>B63/G63</f>
        <v>4.6521549213744899</v>
      </c>
      <c r="I63" s="38"/>
      <c r="J63" s="12" t="s">
        <v>78</v>
      </c>
      <c r="K63" s="17" t="s">
        <v>14</v>
      </c>
      <c r="L63" s="9"/>
      <c r="M63" s="9"/>
      <c r="N63" s="9"/>
      <c r="O63" s="9"/>
      <c r="P63" s="7" t="s">
        <v>18</v>
      </c>
    </row>
    <row r="64" spans="1:16" x14ac:dyDescent="0.3">
      <c r="B64" s="1">
        <v>32.097000000000001</v>
      </c>
      <c r="C64" s="37"/>
      <c r="D64" s="2">
        <v>3</v>
      </c>
      <c r="E64" s="1"/>
      <c r="G64" s="1">
        <v>6.7569999999999997</v>
      </c>
      <c r="H64" s="1">
        <f>B64/G64</f>
        <v>4.7501849933402402</v>
      </c>
      <c r="I64" s="38"/>
      <c r="J64" s="12" t="s">
        <v>77</v>
      </c>
      <c r="K64" s="17" t="s">
        <v>14</v>
      </c>
      <c r="L64" s="9"/>
      <c r="M64" s="9"/>
      <c r="N64" s="9"/>
      <c r="O64" s="9"/>
    </row>
    <row r="65" spans="1:16" x14ac:dyDescent="0.3">
      <c r="B65" s="1"/>
      <c r="E65" s="1"/>
      <c r="G65" s="1"/>
      <c r="H65" s="1"/>
      <c r="I65" s="30"/>
      <c r="K65" s="17"/>
      <c r="L65" s="9"/>
      <c r="M65" s="9"/>
      <c r="N65" s="9"/>
      <c r="O65" s="9"/>
    </row>
    <row r="66" spans="1:16" x14ac:dyDescent="0.3">
      <c r="B66" s="1">
        <v>32.613</v>
      </c>
      <c r="C66" s="37">
        <v>3.125E-2</v>
      </c>
      <c r="D66" s="2">
        <v>1</v>
      </c>
      <c r="E66" s="1"/>
      <c r="G66" s="1">
        <v>7.101</v>
      </c>
      <c r="H66" s="1">
        <f>B66/G66</f>
        <v>4.5927334178284749</v>
      </c>
      <c r="I66" s="38">
        <f>AVERAGE(H66:H68)</f>
        <v>4.4764511970377576</v>
      </c>
      <c r="J66" s="12" t="s">
        <v>69</v>
      </c>
      <c r="K66" s="17" t="s">
        <v>14</v>
      </c>
      <c r="L66" s="9"/>
      <c r="M66" s="9"/>
      <c r="N66" s="9"/>
      <c r="O66" s="9"/>
    </row>
    <row r="67" spans="1:16" ht="43.2" x14ac:dyDescent="0.3">
      <c r="B67" s="1">
        <v>32.256</v>
      </c>
      <c r="C67" s="37"/>
      <c r="D67" s="2">
        <v>2</v>
      </c>
      <c r="E67" s="1"/>
      <c r="G67" s="1">
        <v>7.1340000000000003</v>
      </c>
      <c r="H67" s="1">
        <f>B67/G67</f>
        <v>4.5214465937762824</v>
      </c>
      <c r="I67" s="38"/>
      <c r="J67" s="12" t="s">
        <v>69</v>
      </c>
      <c r="K67" s="18" t="s">
        <v>12</v>
      </c>
      <c r="L67" s="9"/>
      <c r="M67" s="9"/>
      <c r="N67" s="9"/>
      <c r="O67" s="9"/>
      <c r="P67" s="7" t="s">
        <v>19</v>
      </c>
    </row>
    <row r="68" spans="1:16" ht="43.2" x14ac:dyDescent="0.3">
      <c r="B68" s="1">
        <v>33.188000000000002</v>
      </c>
      <c r="C68" s="37"/>
      <c r="D68" s="2">
        <v>3</v>
      </c>
      <c r="E68" s="1"/>
      <c r="G68" s="1">
        <v>7.6909999999999998</v>
      </c>
      <c r="H68" s="1">
        <f>B68/G68</f>
        <v>4.3151735795085164</v>
      </c>
      <c r="I68" s="38"/>
      <c r="J68" s="12" t="s">
        <v>69</v>
      </c>
      <c r="K68" s="17" t="s">
        <v>14</v>
      </c>
      <c r="L68" s="9"/>
      <c r="M68" s="9"/>
      <c r="N68" s="9"/>
      <c r="O68" s="9"/>
      <c r="P68" s="7" t="s">
        <v>20</v>
      </c>
    </row>
    <row r="69" spans="1:16" x14ac:dyDescent="0.3">
      <c r="B69" s="1"/>
      <c r="E69" s="1"/>
      <c r="G69" s="1"/>
      <c r="H69" s="1"/>
      <c r="I69" s="30"/>
      <c r="L69" s="9"/>
      <c r="M69" s="9"/>
      <c r="N69" s="9"/>
      <c r="O69" s="9"/>
    </row>
    <row r="70" spans="1:16" x14ac:dyDescent="0.3">
      <c r="B70" s="1">
        <v>34.853000000000002</v>
      </c>
      <c r="C70" s="37">
        <v>9.375E-2</v>
      </c>
      <c r="D70" s="2">
        <v>1</v>
      </c>
      <c r="E70" s="1"/>
      <c r="G70" s="1">
        <v>7.0739999999999998</v>
      </c>
      <c r="H70" s="1">
        <f>B70/G70</f>
        <v>4.9269154650834039</v>
      </c>
      <c r="I70" s="38">
        <f>AVERAGE(H70:H72)</f>
        <v>4.825015652331504</v>
      </c>
      <c r="J70" s="12" t="s">
        <v>77</v>
      </c>
      <c r="K70" s="28" t="s">
        <v>15</v>
      </c>
      <c r="L70" s="9"/>
      <c r="M70" s="9"/>
      <c r="N70" s="9"/>
      <c r="O70" s="9"/>
    </row>
    <row r="71" spans="1:16" ht="43.2" x14ac:dyDescent="0.3">
      <c r="B71" s="1">
        <v>35.518000000000001</v>
      </c>
      <c r="C71" s="37"/>
      <c r="D71" s="2">
        <v>2</v>
      </c>
      <c r="E71" s="1"/>
      <c r="G71" s="1">
        <v>7.5659999999999998</v>
      </c>
      <c r="H71" s="1">
        <f>B71/G71</f>
        <v>4.6944224160719008</v>
      </c>
      <c r="I71" s="38"/>
      <c r="J71" s="12" t="s">
        <v>77</v>
      </c>
      <c r="K71" s="17" t="s">
        <v>14</v>
      </c>
      <c r="L71" s="9"/>
      <c r="M71" s="9"/>
      <c r="N71" s="9"/>
      <c r="O71" s="9"/>
      <c r="P71" s="7" t="s">
        <v>21</v>
      </c>
    </row>
    <row r="72" spans="1:16" ht="43.2" x14ac:dyDescent="0.3">
      <c r="B72" s="1">
        <v>35.136000000000003</v>
      </c>
      <c r="C72" s="37"/>
      <c r="D72" s="2">
        <v>3</v>
      </c>
      <c r="E72" s="1"/>
      <c r="G72" s="1">
        <v>7.2389999999999999</v>
      </c>
      <c r="H72" s="1">
        <f>B72/G72</f>
        <v>4.8537090758392045</v>
      </c>
      <c r="I72" s="38"/>
      <c r="J72" s="12" t="s">
        <v>77</v>
      </c>
      <c r="K72" s="17" t="s">
        <v>14</v>
      </c>
      <c r="L72" s="9"/>
      <c r="M72" s="9"/>
      <c r="N72" s="9"/>
      <c r="O72" s="9"/>
      <c r="P72" s="7" t="s">
        <v>21</v>
      </c>
    </row>
    <row r="73" spans="1:16" x14ac:dyDescent="0.3">
      <c r="B73" s="1"/>
      <c r="E73" s="1"/>
      <c r="G73" s="1"/>
      <c r="H73" s="1"/>
      <c r="I73" s="30"/>
      <c r="L73" s="9"/>
      <c r="M73" s="9"/>
      <c r="N73" s="9"/>
      <c r="O73" s="9"/>
    </row>
    <row r="74" spans="1:16" x14ac:dyDescent="0.3">
      <c r="B74" s="1">
        <v>33.078000000000003</v>
      </c>
      <c r="C74" s="37">
        <v>1.5625E-2</v>
      </c>
      <c r="D74" s="2">
        <v>1</v>
      </c>
      <c r="E74" s="1"/>
      <c r="G74" s="1">
        <v>6.54</v>
      </c>
      <c r="H74" s="1">
        <f>B74/G74</f>
        <v>5.0577981651376147</v>
      </c>
      <c r="I74" s="38">
        <f>AVERAGE(H74:H76)</f>
        <v>4.7998565190098388</v>
      </c>
      <c r="J74" s="12" t="s">
        <v>69</v>
      </c>
      <c r="K74" s="18" t="s">
        <v>12</v>
      </c>
      <c r="L74" s="9"/>
      <c r="M74" s="9"/>
      <c r="N74" s="9"/>
      <c r="O74" s="9"/>
    </row>
    <row r="75" spans="1:16" x14ac:dyDescent="0.3">
      <c r="B75" s="1">
        <v>31.91</v>
      </c>
      <c r="C75" s="37"/>
      <c r="D75" s="2">
        <v>2</v>
      </c>
      <c r="E75" s="1"/>
      <c r="G75" s="1">
        <v>6.49</v>
      </c>
      <c r="H75" s="1">
        <f>B75/G75</f>
        <v>4.916795069337442</v>
      </c>
      <c r="I75" s="38"/>
      <c r="J75" s="12" t="s">
        <v>69</v>
      </c>
      <c r="K75" s="18" t="s">
        <v>12</v>
      </c>
      <c r="L75" s="9"/>
      <c r="M75" s="9"/>
      <c r="N75" s="9"/>
      <c r="O75" s="9"/>
    </row>
    <row r="76" spans="1:16" x14ac:dyDescent="0.3">
      <c r="B76" s="1">
        <v>32.704999999999998</v>
      </c>
      <c r="C76" s="37"/>
      <c r="D76" s="2">
        <v>3</v>
      </c>
      <c r="E76" s="1"/>
      <c r="G76" s="1">
        <v>7.391</v>
      </c>
      <c r="H76" s="1">
        <f>B76/G76</f>
        <v>4.4249763225544578</v>
      </c>
      <c r="I76" s="38"/>
      <c r="J76" s="12" t="s">
        <v>69</v>
      </c>
      <c r="K76" s="18" t="s">
        <v>12</v>
      </c>
      <c r="L76" s="9"/>
      <c r="M76" s="9"/>
      <c r="N76" s="9"/>
      <c r="O76" s="9"/>
    </row>
    <row r="77" spans="1:16" s="3" customFormat="1" x14ac:dyDescent="0.3">
      <c r="A77" s="5"/>
      <c r="B77" s="6"/>
      <c r="C77" s="5"/>
      <c r="E77" s="6"/>
      <c r="I77" s="32"/>
      <c r="J77" s="13"/>
      <c r="K77" s="24"/>
      <c r="L77" s="10"/>
      <c r="M77" s="10"/>
      <c r="N77" s="10"/>
      <c r="O77" s="10"/>
      <c r="P77" s="8"/>
    </row>
    <row r="78" spans="1:16" x14ac:dyDescent="0.3">
      <c r="A78" s="4">
        <v>25</v>
      </c>
      <c r="B78" s="1">
        <v>25.638000000000002</v>
      </c>
      <c r="C78" s="37">
        <v>6.25E-2</v>
      </c>
      <c r="D78" s="2">
        <v>1</v>
      </c>
      <c r="E78" s="1"/>
      <c r="G78" s="1">
        <v>6.3849999999999998</v>
      </c>
      <c r="H78" s="1">
        <f>B78/G78</f>
        <v>4.0153484729835558</v>
      </c>
      <c r="I78" s="38">
        <f>AVERAGE(H78:H80)</f>
        <v>3.892876455209608</v>
      </c>
      <c r="J78" s="12" t="s">
        <v>77</v>
      </c>
      <c r="K78" s="28" t="s">
        <v>15</v>
      </c>
      <c r="L78" s="9">
        <f>GEOMEAN(G78:G88)</f>
        <v>6.2431345338355424</v>
      </c>
      <c r="M78" s="9">
        <f>_xlfn.STDEV.P(G78:G88)</f>
        <v>0.40333529231235316</v>
      </c>
      <c r="N78" s="9">
        <f>GEOMEAN(B78:B88)</f>
        <v>26.763021868346769</v>
      </c>
      <c r="O78" s="9">
        <f>_xlfn.STDEV.P(B78:B88)</f>
        <v>1.1585584380258891</v>
      </c>
    </row>
    <row r="79" spans="1:16" x14ac:dyDescent="0.3">
      <c r="B79" s="1">
        <v>25.600999999999999</v>
      </c>
      <c r="C79" s="37"/>
      <c r="D79" s="2">
        <v>2</v>
      </c>
      <c r="E79" s="1"/>
      <c r="G79" s="1">
        <v>6.6539999999999999</v>
      </c>
      <c r="H79" s="1">
        <f>B79/G79</f>
        <v>3.8474601743312293</v>
      </c>
      <c r="I79" s="38"/>
      <c r="J79" s="12" t="s">
        <v>77</v>
      </c>
      <c r="K79" s="28" t="s">
        <v>15</v>
      </c>
      <c r="L79" s="9"/>
      <c r="M79" s="9"/>
      <c r="N79" s="9"/>
      <c r="O79" s="9"/>
    </row>
    <row r="80" spans="1:16" x14ac:dyDescent="0.3">
      <c r="B80" s="1">
        <v>25.710999999999999</v>
      </c>
      <c r="C80" s="37"/>
      <c r="D80" s="2">
        <v>3</v>
      </c>
      <c r="E80" s="1"/>
      <c r="G80" s="1">
        <v>6.7380000000000004</v>
      </c>
      <c r="H80" s="1">
        <f>B80/G80</f>
        <v>3.8158207183140394</v>
      </c>
      <c r="I80" s="38"/>
      <c r="J80" s="12" t="s">
        <v>77</v>
      </c>
      <c r="K80" s="22" t="s">
        <v>43</v>
      </c>
      <c r="L80" s="9"/>
      <c r="M80" s="9"/>
      <c r="N80" s="9"/>
      <c r="O80" s="9"/>
    </row>
    <row r="81" spans="1:16" x14ac:dyDescent="0.3">
      <c r="B81" s="1"/>
      <c r="E81" s="1"/>
      <c r="L81" s="9"/>
      <c r="M81" s="9"/>
      <c r="N81" s="9"/>
      <c r="O81" s="9"/>
    </row>
    <row r="82" spans="1:16" x14ac:dyDescent="0.3">
      <c r="B82" s="1">
        <v>25.814</v>
      </c>
      <c r="C82" s="37">
        <v>3.125E-2</v>
      </c>
      <c r="D82" s="2">
        <v>1</v>
      </c>
      <c r="E82" s="1"/>
      <c r="G82" s="1">
        <v>6.4989999999999997</v>
      </c>
      <c r="H82" s="1">
        <f>B82/G82</f>
        <v>3.9719956916448687</v>
      </c>
      <c r="I82" s="38">
        <f>AVERAGE(H82:H84)</f>
        <v>4.2098393603627819</v>
      </c>
      <c r="J82" s="12" t="s">
        <v>77</v>
      </c>
      <c r="K82" s="17" t="s">
        <v>14</v>
      </c>
      <c r="L82" s="9"/>
      <c r="M82" s="9"/>
      <c r="N82" s="9"/>
      <c r="O82" s="9"/>
    </row>
    <row r="83" spans="1:16" ht="28.8" x14ac:dyDescent="0.3">
      <c r="B83" s="1">
        <v>26.11</v>
      </c>
      <c r="C83" s="37"/>
      <c r="D83" s="2">
        <v>2</v>
      </c>
      <c r="E83" s="1"/>
      <c r="G83" s="1">
        <v>6.62</v>
      </c>
      <c r="H83" s="1">
        <f>B83/G83</f>
        <v>3.9441087613293049</v>
      </c>
      <c r="I83" s="38"/>
      <c r="J83" s="12" t="s">
        <v>77</v>
      </c>
      <c r="K83" s="17" t="s">
        <v>14</v>
      </c>
      <c r="L83" s="9"/>
      <c r="M83" s="9"/>
      <c r="N83" s="9"/>
      <c r="O83" s="9"/>
      <c r="P83" s="7" t="s">
        <v>44</v>
      </c>
    </row>
    <row r="84" spans="1:16" x14ac:dyDescent="0.3">
      <c r="B84" s="1">
        <v>28.568000000000001</v>
      </c>
      <c r="C84" s="37"/>
      <c r="D84" s="2">
        <v>3</v>
      </c>
      <c r="E84" s="1"/>
      <c r="G84" s="1">
        <v>6.0609999999999999</v>
      </c>
      <c r="H84" s="1">
        <f>B84/G84</f>
        <v>4.7134136281141732</v>
      </c>
      <c r="I84" s="38"/>
      <c r="J84" s="12" t="s">
        <v>69</v>
      </c>
      <c r="K84" s="18" t="s">
        <v>12</v>
      </c>
      <c r="L84" s="9"/>
      <c r="M84" s="9"/>
      <c r="N84" s="9"/>
      <c r="O84" s="9"/>
    </row>
    <row r="85" spans="1:16" x14ac:dyDescent="0.3">
      <c r="B85" s="1"/>
      <c r="E85" s="1"/>
      <c r="L85" s="9"/>
      <c r="M85" s="9"/>
      <c r="N85" s="9"/>
      <c r="O85" s="9"/>
    </row>
    <row r="86" spans="1:16" x14ac:dyDescent="0.3">
      <c r="B86" s="1">
        <v>27.803999999999998</v>
      </c>
      <c r="C86" s="37">
        <v>1.5625E-2</v>
      </c>
      <c r="D86" s="2">
        <v>1</v>
      </c>
      <c r="E86" s="1"/>
      <c r="G86" s="1">
        <v>5.5789999999999997</v>
      </c>
      <c r="H86" s="1">
        <f>B86/G86</f>
        <v>4.9836888331242157</v>
      </c>
      <c r="I86" s="38">
        <f>AVERAGE(H86:H88)</f>
        <v>4.8279382846308119</v>
      </c>
      <c r="J86" s="12" t="s">
        <v>69</v>
      </c>
      <c r="K86" s="18" t="s">
        <v>45</v>
      </c>
      <c r="L86" s="9"/>
      <c r="M86" s="9"/>
      <c r="N86" s="9"/>
      <c r="O86" s="9"/>
    </row>
    <row r="87" spans="1:16" x14ac:dyDescent="0.3">
      <c r="B87" s="1">
        <v>27.869</v>
      </c>
      <c r="C87" s="37"/>
      <c r="D87" s="2">
        <v>2</v>
      </c>
      <c r="E87" s="1"/>
      <c r="G87" s="1">
        <v>5.6680000000000001</v>
      </c>
      <c r="H87" s="1">
        <f>B87/G87</f>
        <v>4.9169019054340151</v>
      </c>
      <c r="I87" s="38"/>
      <c r="J87" s="12" t="s">
        <v>69</v>
      </c>
      <c r="K87" s="18" t="s">
        <v>45</v>
      </c>
      <c r="L87" s="9"/>
      <c r="M87" s="9"/>
      <c r="N87" s="9"/>
      <c r="O87" s="9"/>
    </row>
    <row r="88" spans="1:16" ht="28.8" x14ac:dyDescent="0.3">
      <c r="B88" s="1">
        <v>27.975999999999999</v>
      </c>
      <c r="C88" s="37"/>
      <c r="D88" s="2">
        <v>3</v>
      </c>
      <c r="E88" s="1"/>
      <c r="G88" s="1">
        <v>6.1040000000000001</v>
      </c>
      <c r="H88" s="1">
        <f>B88/G88</f>
        <v>4.5832241153342066</v>
      </c>
      <c r="I88" s="38"/>
      <c r="J88" s="12" t="s">
        <v>69</v>
      </c>
      <c r="K88" s="20" t="s">
        <v>48</v>
      </c>
      <c r="L88" s="9"/>
      <c r="M88" s="9"/>
      <c r="N88" s="9"/>
      <c r="O88" s="9"/>
      <c r="P88" s="7" t="s">
        <v>46</v>
      </c>
    </row>
    <row r="89" spans="1:16" s="3" customFormat="1" x14ac:dyDescent="0.3">
      <c r="A89" s="5"/>
      <c r="B89" s="6"/>
      <c r="C89" s="5"/>
      <c r="E89" s="6"/>
      <c r="I89" s="32"/>
      <c r="J89" s="13"/>
      <c r="K89" s="24"/>
      <c r="L89" s="10"/>
      <c r="M89" s="10"/>
      <c r="N89" s="10"/>
      <c r="O89" s="10"/>
      <c r="P89" s="8"/>
    </row>
    <row r="90" spans="1:16" ht="28.8" x14ac:dyDescent="0.3">
      <c r="A90" s="4">
        <v>20</v>
      </c>
      <c r="B90" s="1">
        <v>20.667000000000002</v>
      </c>
      <c r="C90" s="37">
        <v>1.5625E-2</v>
      </c>
      <c r="D90" s="2">
        <v>1</v>
      </c>
      <c r="E90" s="1"/>
      <c r="F90" s="15"/>
      <c r="G90" s="1">
        <v>5.149</v>
      </c>
      <c r="H90" s="1">
        <f>B90/G90</f>
        <v>4.0137890852592744</v>
      </c>
      <c r="I90" s="38">
        <f>AVERAGE(H90:H92)</f>
        <v>3.2895579733692535</v>
      </c>
      <c r="J90" s="12" t="s">
        <v>79</v>
      </c>
      <c r="K90" s="20" t="s">
        <v>48</v>
      </c>
      <c r="L90" s="9">
        <f>GEOMEAN(G90:G108)</f>
        <v>6.0662241234849343</v>
      </c>
      <c r="M90" s="9">
        <f>_xlfn.STDEV.P(G90:G108)</f>
        <v>0.63137473853133785</v>
      </c>
      <c r="N90" s="9">
        <f>GEOMEAN(B90:B108)</f>
        <v>20.756886751846455</v>
      </c>
      <c r="O90" s="9">
        <f>_xlfn.STDEV.P(B90:B108)</f>
        <v>0.65359241801667867</v>
      </c>
      <c r="P90" s="7" t="s">
        <v>47</v>
      </c>
    </row>
    <row r="91" spans="1:16" x14ac:dyDescent="0.3">
      <c r="B91" s="1">
        <v>20.381</v>
      </c>
      <c r="C91" s="37"/>
      <c r="D91" s="2">
        <v>2</v>
      </c>
      <c r="E91" s="1">
        <v>7.8040000000000003</v>
      </c>
      <c r="F91" s="15">
        <v>55</v>
      </c>
      <c r="G91" s="1">
        <f>F91/E91</f>
        <v>7.0476678626345457</v>
      </c>
      <c r="H91" s="1">
        <f>B91/G91</f>
        <v>2.8918786181818184</v>
      </c>
      <c r="I91" s="38"/>
      <c r="J91" s="12" t="s">
        <v>79</v>
      </c>
      <c r="K91" s="20"/>
      <c r="L91" s="9"/>
      <c r="M91" s="9"/>
      <c r="N91" s="9"/>
      <c r="O91" s="9"/>
    </row>
    <row r="92" spans="1:16" x14ac:dyDescent="0.3">
      <c r="B92" s="1">
        <v>21.050999999999998</v>
      </c>
      <c r="C92" s="37"/>
      <c r="D92" s="2">
        <v>3</v>
      </c>
      <c r="E92" s="1">
        <v>7.6006999999999998</v>
      </c>
      <c r="F92" s="15">
        <v>54</v>
      </c>
      <c r="G92" s="1">
        <f>F92/E92</f>
        <v>7.1046087860328653</v>
      </c>
      <c r="H92" s="1">
        <f>B92/G92</f>
        <v>2.9630062166666664</v>
      </c>
      <c r="I92" s="38"/>
      <c r="J92" s="12" t="s">
        <v>77</v>
      </c>
      <c r="K92" s="20"/>
      <c r="L92" s="9"/>
      <c r="M92" s="9"/>
      <c r="N92" s="9"/>
      <c r="O92" s="9"/>
    </row>
    <row r="93" spans="1:16" x14ac:dyDescent="0.3">
      <c r="B93" s="1"/>
      <c r="E93" s="1"/>
      <c r="F93" s="15"/>
      <c r="G93" s="1"/>
      <c r="H93" s="1"/>
      <c r="I93" s="30"/>
      <c r="L93" s="9"/>
      <c r="M93" s="9"/>
      <c r="N93" s="9"/>
      <c r="O93" s="9"/>
    </row>
    <row r="94" spans="1:16" x14ac:dyDescent="0.3">
      <c r="B94" s="1">
        <v>21.172999999999998</v>
      </c>
      <c r="C94" s="37">
        <v>6.25E-2</v>
      </c>
      <c r="D94" s="2">
        <v>1</v>
      </c>
      <c r="E94" s="1">
        <v>7.6006999999999998</v>
      </c>
      <c r="F94" s="15"/>
      <c r="G94" s="1">
        <v>5.8</v>
      </c>
      <c r="H94" s="1">
        <f>B94/G94</f>
        <v>3.6505172413793101</v>
      </c>
      <c r="I94" s="38">
        <f>AVERAGE(H94:H96)</f>
        <v>3.4930192970870357</v>
      </c>
      <c r="J94" s="12" t="s">
        <v>77</v>
      </c>
      <c r="K94" s="22" t="s">
        <v>43</v>
      </c>
      <c r="L94" s="9"/>
      <c r="M94" s="9"/>
      <c r="N94" s="9"/>
      <c r="O94" s="9"/>
    </row>
    <row r="95" spans="1:16" x14ac:dyDescent="0.3">
      <c r="B95" s="1">
        <v>20.524999999999999</v>
      </c>
      <c r="C95" s="37"/>
      <c r="D95" s="2">
        <v>2</v>
      </c>
      <c r="E95" s="1">
        <v>7.6006999999999998</v>
      </c>
      <c r="F95" s="15">
        <v>45</v>
      </c>
      <c r="G95" s="1">
        <f>F95/E95</f>
        <v>5.9205073216940542</v>
      </c>
      <c r="H95" s="1">
        <f>B95/G95</f>
        <v>3.4667637222222223</v>
      </c>
      <c r="I95" s="38"/>
      <c r="J95" s="12" t="s">
        <v>77</v>
      </c>
      <c r="K95" s="22"/>
      <c r="L95" s="9"/>
      <c r="M95" s="9"/>
      <c r="N95" s="9"/>
      <c r="O95" s="9"/>
    </row>
    <row r="96" spans="1:16" x14ac:dyDescent="0.3">
      <c r="B96" s="1">
        <v>20.452999999999999</v>
      </c>
      <c r="C96" s="37"/>
      <c r="D96" s="2">
        <v>3</v>
      </c>
      <c r="E96" s="1">
        <v>7.7252000000000001</v>
      </c>
      <c r="F96" s="15">
        <v>47</v>
      </c>
      <c r="G96" s="1">
        <f>F96/E96</f>
        <v>6.0839848806503394</v>
      </c>
      <c r="H96" s="1">
        <f>B96/G96</f>
        <v>3.3617769276595744</v>
      </c>
      <c r="I96" s="38"/>
      <c r="J96" s="12" t="s">
        <v>77</v>
      </c>
      <c r="K96" s="22"/>
      <c r="L96" s="9"/>
      <c r="M96" s="9"/>
      <c r="N96" s="9"/>
      <c r="O96" s="9"/>
    </row>
    <row r="97" spans="1:16" x14ac:dyDescent="0.3">
      <c r="B97" s="1"/>
      <c r="E97" s="1"/>
      <c r="F97" s="15"/>
      <c r="G97" s="1"/>
      <c r="H97" s="1"/>
      <c r="I97" s="30"/>
      <c r="L97" s="9"/>
      <c r="M97" s="9"/>
      <c r="N97" s="9"/>
      <c r="O97" s="9"/>
    </row>
    <row r="98" spans="1:16" ht="28.8" x14ac:dyDescent="0.3">
      <c r="B98" s="1">
        <v>20.420000000000002</v>
      </c>
      <c r="C98" s="37">
        <v>3.125E-2</v>
      </c>
      <c r="D98" s="2">
        <v>1</v>
      </c>
      <c r="E98" s="1">
        <v>8.3249999999999993</v>
      </c>
      <c r="F98" s="15">
        <v>53</v>
      </c>
      <c r="G98" s="1">
        <v>5.5</v>
      </c>
      <c r="H98" s="1">
        <f>B98/G98</f>
        <v>3.7127272727272729</v>
      </c>
      <c r="I98" s="38">
        <f>AVERAGE(H98:H100)</f>
        <v>3.1939103747432398</v>
      </c>
      <c r="J98" s="12" t="s">
        <v>68</v>
      </c>
      <c r="K98" s="20" t="s">
        <v>48</v>
      </c>
      <c r="L98" s="9"/>
      <c r="M98" s="9"/>
      <c r="N98" s="9"/>
      <c r="O98" s="9"/>
      <c r="P98" s="7" t="s">
        <v>47</v>
      </c>
    </row>
    <row r="99" spans="1:16" x14ac:dyDescent="0.3">
      <c r="B99" s="1">
        <v>20.172000000000001</v>
      </c>
      <c r="C99" s="37"/>
      <c r="D99" s="2">
        <v>2</v>
      </c>
      <c r="E99" s="1">
        <v>7.7329999999999997</v>
      </c>
      <c r="F99" s="15">
        <v>53</v>
      </c>
      <c r="G99" s="1">
        <f>F99/E99</f>
        <v>6.8537436958489595</v>
      </c>
      <c r="H99" s="1">
        <f>B99/G99</f>
        <v>2.9432089811320754</v>
      </c>
      <c r="I99" s="38"/>
      <c r="J99" s="12" t="s">
        <v>77</v>
      </c>
      <c r="L99" s="9"/>
      <c r="M99" s="9"/>
      <c r="N99" s="9"/>
      <c r="O99" s="9"/>
    </row>
    <row r="100" spans="1:16" x14ac:dyDescent="0.3">
      <c r="B100" s="1">
        <v>20.431000000000001</v>
      </c>
      <c r="C100" s="37"/>
      <c r="D100" s="2">
        <v>3</v>
      </c>
      <c r="E100" s="1">
        <v>7.7329999999999997</v>
      </c>
      <c r="F100" s="15">
        <v>54</v>
      </c>
      <c r="G100" s="1">
        <f>F100/E100</f>
        <v>6.9830596146385622</v>
      </c>
      <c r="H100" s="1">
        <f>B100/G100</f>
        <v>2.9257948703703702</v>
      </c>
      <c r="I100" s="38"/>
      <c r="J100" s="12" t="s">
        <v>77</v>
      </c>
      <c r="L100" s="9"/>
      <c r="M100" s="9"/>
      <c r="N100" s="9"/>
      <c r="O100" s="9"/>
    </row>
    <row r="101" spans="1:16" x14ac:dyDescent="0.3">
      <c r="B101" s="1"/>
      <c r="E101" s="1"/>
      <c r="F101" s="15"/>
      <c r="G101" s="1"/>
      <c r="H101" s="1"/>
      <c r="I101" s="30"/>
      <c r="L101" s="9"/>
      <c r="M101" s="9"/>
      <c r="N101" s="9"/>
      <c r="O101" s="9"/>
    </row>
    <row r="102" spans="1:16" x14ac:dyDescent="0.3">
      <c r="B102" s="1">
        <v>22.635000000000002</v>
      </c>
      <c r="C102" s="37">
        <v>0.125</v>
      </c>
      <c r="D102" s="2">
        <v>1</v>
      </c>
      <c r="E102" s="1">
        <v>7.4</v>
      </c>
      <c r="F102" s="15">
        <v>42</v>
      </c>
      <c r="G102" s="1">
        <f>F102/E102</f>
        <v>5.6756756756756754</v>
      </c>
      <c r="H102" s="1">
        <f>B102/G102</f>
        <v>3.9880714285714292</v>
      </c>
      <c r="I102" s="38">
        <f>AVERAGE(H102:H104)</f>
        <v>3.6519809777798304</v>
      </c>
      <c r="J102" s="12" t="s">
        <v>77</v>
      </c>
      <c r="L102" s="9"/>
      <c r="M102" s="9"/>
      <c r="N102" s="9"/>
      <c r="O102" s="9"/>
    </row>
    <row r="103" spans="1:16" x14ac:dyDescent="0.3">
      <c r="B103" s="1">
        <v>20.117000000000001</v>
      </c>
      <c r="C103" s="37"/>
      <c r="D103" s="2">
        <v>2</v>
      </c>
      <c r="E103" s="1">
        <v>7.3352000000000004</v>
      </c>
      <c r="F103" s="15"/>
      <c r="G103" s="1">
        <v>5.38</v>
      </c>
      <c r="H103" s="1">
        <f>B103/G103</f>
        <v>3.7392193308550188</v>
      </c>
      <c r="I103" s="38"/>
      <c r="J103" s="12" t="s">
        <v>77</v>
      </c>
      <c r="L103" s="9"/>
      <c r="M103" s="9"/>
      <c r="N103" s="9"/>
      <c r="O103" s="9"/>
    </row>
    <row r="104" spans="1:16" x14ac:dyDescent="0.3">
      <c r="B104" s="1">
        <v>20.07</v>
      </c>
      <c r="C104" s="37"/>
      <c r="D104" s="2">
        <v>3</v>
      </c>
      <c r="E104" s="1">
        <v>7.4</v>
      </c>
      <c r="F104" s="15">
        <v>46</v>
      </c>
      <c r="G104" s="1">
        <f>F104/E104</f>
        <v>6.2162162162162158</v>
      </c>
      <c r="H104" s="1">
        <f>B104/G104</f>
        <v>3.2286521739130438</v>
      </c>
      <c r="I104" s="38"/>
      <c r="J104" s="12" t="s">
        <v>77</v>
      </c>
      <c r="L104" s="9"/>
      <c r="M104" s="9"/>
      <c r="N104" s="9"/>
      <c r="O104" s="9"/>
    </row>
    <row r="105" spans="1:16" x14ac:dyDescent="0.3">
      <c r="B105" s="1"/>
      <c r="E105" s="1"/>
      <c r="F105" s="15"/>
      <c r="G105" s="1"/>
      <c r="H105" s="1"/>
      <c r="I105" s="30"/>
      <c r="L105" s="9"/>
      <c r="M105" s="9"/>
      <c r="N105" s="9"/>
      <c r="O105" s="9"/>
    </row>
    <row r="106" spans="1:16" x14ac:dyDescent="0.3">
      <c r="B106" s="1">
        <v>20.736000000000001</v>
      </c>
      <c r="C106" s="37">
        <v>0.25</v>
      </c>
      <c r="D106" s="2">
        <v>1</v>
      </c>
      <c r="E106" s="1">
        <v>7.4749999999999996</v>
      </c>
      <c r="F106" s="15">
        <v>40</v>
      </c>
      <c r="G106" s="1">
        <f>F106/E106</f>
        <v>5.3511705685618729</v>
      </c>
      <c r="H106" s="1">
        <f>B106/G106</f>
        <v>3.8750400000000003</v>
      </c>
      <c r="I106" s="38">
        <f>AVERAGE(H106:H108)</f>
        <v>3.5841009219858155</v>
      </c>
      <c r="J106" s="12" t="s">
        <v>77</v>
      </c>
      <c r="L106" s="9"/>
      <c r="M106" s="9"/>
      <c r="N106" s="9"/>
      <c r="O106" s="9"/>
    </row>
    <row r="107" spans="1:16" x14ac:dyDescent="0.3">
      <c r="B107" s="1">
        <v>21.01</v>
      </c>
      <c r="C107" s="37"/>
      <c r="D107" s="2">
        <v>2</v>
      </c>
      <c r="E107" s="1">
        <v>7.4249999999999998</v>
      </c>
      <c r="F107" s="15">
        <v>45</v>
      </c>
      <c r="G107" s="1">
        <f t="shared" ref="G107:G108" si="0">F107/E107</f>
        <v>6.0606060606060606</v>
      </c>
      <c r="H107" s="1">
        <f>B107/G107</f>
        <v>3.4666500000000005</v>
      </c>
      <c r="I107" s="38"/>
      <c r="J107" s="12" t="s">
        <v>77</v>
      </c>
      <c r="L107" s="9"/>
      <c r="M107" s="9"/>
      <c r="N107" s="9"/>
      <c r="O107" s="9"/>
    </row>
    <row r="108" spans="1:16" x14ac:dyDescent="0.3">
      <c r="B108" s="1">
        <v>21.661999999999999</v>
      </c>
      <c r="C108" s="37"/>
      <c r="D108" s="2">
        <v>3</v>
      </c>
      <c r="E108" s="1">
        <v>7.4</v>
      </c>
      <c r="F108" s="15">
        <v>47</v>
      </c>
      <c r="G108" s="1">
        <f t="shared" si="0"/>
        <v>6.3513513513513509</v>
      </c>
      <c r="H108" s="1">
        <f>B108/G108</f>
        <v>3.4106127659574468</v>
      </c>
      <c r="I108" s="38"/>
      <c r="J108" s="12" t="s">
        <v>77</v>
      </c>
      <c r="L108" s="9"/>
      <c r="M108" s="9"/>
      <c r="N108" s="9"/>
      <c r="O108" s="9"/>
    </row>
    <row r="109" spans="1:16" s="3" customFormat="1" x14ac:dyDescent="0.3">
      <c r="A109" s="5"/>
      <c r="B109" s="6"/>
      <c r="C109" s="5"/>
      <c r="E109" s="6"/>
      <c r="F109" s="16"/>
      <c r="G109" s="6"/>
      <c r="H109" s="6"/>
      <c r="I109" s="31"/>
      <c r="J109" s="13"/>
      <c r="K109" s="24"/>
      <c r="L109" s="10"/>
      <c r="M109" s="10"/>
      <c r="N109" s="10"/>
      <c r="O109" s="10"/>
      <c r="P109" s="8"/>
    </row>
    <row r="110" spans="1:16" x14ac:dyDescent="0.3">
      <c r="A110" s="4">
        <v>15</v>
      </c>
      <c r="B110" s="1">
        <v>15.324999999999999</v>
      </c>
      <c r="C110" s="37">
        <v>0.25</v>
      </c>
      <c r="D110" s="2">
        <v>1</v>
      </c>
      <c r="E110" s="1">
        <v>7.7</v>
      </c>
      <c r="F110" s="15">
        <v>59</v>
      </c>
      <c r="G110" s="1">
        <f>F110/E110</f>
        <v>7.662337662337662</v>
      </c>
      <c r="H110" s="1">
        <f>B110/G110</f>
        <v>2.0000423728813561</v>
      </c>
      <c r="I110" s="38">
        <f>AVERAGE(H110:H112)</f>
        <v>1.9739350332333345</v>
      </c>
      <c r="J110" s="12" t="s">
        <v>77</v>
      </c>
      <c r="L110" s="9">
        <f>GEOMEAN(G110:G120)</f>
        <v>7.4913529924106683</v>
      </c>
      <c r="M110" s="9">
        <f>_xlfn.STDEV.P(G110:G120)</f>
        <v>0.52146481764395758</v>
      </c>
      <c r="N110" s="9">
        <f>GEOMEAN(B110:B120)</f>
        <v>16.302311474780709</v>
      </c>
      <c r="O110" s="9">
        <f>_xlfn.STDEV.P(B110:B120)</f>
        <v>0.56220388639402319</v>
      </c>
    </row>
    <row r="111" spans="1:16" x14ac:dyDescent="0.3">
      <c r="B111" s="1">
        <v>15.507999999999999</v>
      </c>
      <c r="C111" s="37"/>
      <c r="D111" s="2">
        <v>2</v>
      </c>
      <c r="E111" s="1">
        <v>7.8666999999999998</v>
      </c>
      <c r="F111" s="15">
        <v>61</v>
      </c>
      <c r="G111" s="1">
        <f t="shared" ref="G111:G112" si="1">F111/E111</f>
        <v>7.7542044313371559</v>
      </c>
      <c r="H111" s="1">
        <f>B111/G111</f>
        <v>1.9999472721311473</v>
      </c>
      <c r="I111" s="38"/>
      <c r="J111" s="12" t="s">
        <v>77</v>
      </c>
      <c r="L111" s="9"/>
      <c r="M111" s="9"/>
      <c r="N111" s="9"/>
      <c r="O111" s="9"/>
    </row>
    <row r="112" spans="1:16" x14ac:dyDescent="0.3">
      <c r="B112" s="1">
        <v>16.327000000000002</v>
      </c>
      <c r="C112" s="37"/>
      <c r="D112" s="2">
        <v>3</v>
      </c>
      <c r="E112" s="1">
        <v>7.5332999999999997</v>
      </c>
      <c r="F112" s="15">
        <v>64</v>
      </c>
      <c r="G112" s="1">
        <f t="shared" si="1"/>
        <v>8.4956128124460726</v>
      </c>
      <c r="H112" s="1">
        <f>B112/G112</f>
        <v>1.9218154546875001</v>
      </c>
      <c r="I112" s="38"/>
      <c r="J112" s="12" t="s">
        <v>77</v>
      </c>
      <c r="L112" s="9"/>
      <c r="M112" s="9"/>
      <c r="N112" s="9"/>
      <c r="O112" s="9"/>
    </row>
    <row r="113" spans="1:16" x14ac:dyDescent="0.3">
      <c r="B113" s="1"/>
      <c r="E113" s="1"/>
      <c r="F113" s="15"/>
      <c r="G113" s="1"/>
      <c r="H113" s="1"/>
      <c r="I113" s="30"/>
      <c r="L113" s="9"/>
      <c r="M113" s="9"/>
      <c r="N113" s="9"/>
      <c r="O113" s="9"/>
    </row>
    <row r="114" spans="1:16" x14ac:dyDescent="0.3">
      <c r="B114" s="1">
        <v>16.053000000000001</v>
      </c>
      <c r="C114" s="37">
        <v>0.125</v>
      </c>
      <c r="D114" s="2">
        <v>1</v>
      </c>
      <c r="E114" s="1">
        <v>7.6</v>
      </c>
      <c r="F114" s="15">
        <v>60</v>
      </c>
      <c r="G114" s="1">
        <f>F114/E114</f>
        <v>7.8947368421052637</v>
      </c>
      <c r="H114" s="1">
        <f>B114/G114</f>
        <v>2.0333799999999997</v>
      </c>
      <c r="I114" s="38">
        <f>AVERAGE(H114:H116)</f>
        <v>2.151951605090312</v>
      </c>
      <c r="J114" s="12" t="s">
        <v>77</v>
      </c>
      <c r="L114" s="9"/>
      <c r="M114" s="9"/>
      <c r="N114" s="9"/>
      <c r="O114" s="9"/>
    </row>
    <row r="115" spans="1:16" x14ac:dyDescent="0.3">
      <c r="B115" s="1">
        <v>16.524999999999999</v>
      </c>
      <c r="C115" s="37"/>
      <c r="D115" s="2">
        <v>2</v>
      </c>
      <c r="E115" s="1">
        <v>7.625</v>
      </c>
      <c r="F115" s="15">
        <v>58</v>
      </c>
      <c r="G115" s="1">
        <f t="shared" ref="G115:G116" si="2">F115/E115</f>
        <v>7.6065573770491799</v>
      </c>
      <c r="H115" s="1">
        <f>B115/G115</f>
        <v>2.1724676724137932</v>
      </c>
      <c r="I115" s="38"/>
      <c r="J115" s="12" t="s">
        <v>77</v>
      </c>
      <c r="L115" s="9"/>
      <c r="M115" s="9"/>
      <c r="N115" s="9"/>
      <c r="O115" s="9"/>
    </row>
    <row r="116" spans="1:16" x14ac:dyDescent="0.3">
      <c r="B116" s="1">
        <v>16.579000000000001</v>
      </c>
      <c r="C116" s="37"/>
      <c r="D116" s="2">
        <v>3</v>
      </c>
      <c r="E116" s="1">
        <v>7.6</v>
      </c>
      <c r="F116" s="15">
        <v>56</v>
      </c>
      <c r="G116" s="1">
        <f t="shared" si="2"/>
        <v>7.3684210526315796</v>
      </c>
      <c r="H116" s="1">
        <f>B116/G116</f>
        <v>2.2500071428571427</v>
      </c>
      <c r="I116" s="38"/>
      <c r="J116" s="12" t="s">
        <v>77</v>
      </c>
      <c r="L116" s="9"/>
      <c r="M116" s="9"/>
      <c r="N116" s="9"/>
      <c r="O116" s="9"/>
    </row>
    <row r="117" spans="1:16" x14ac:dyDescent="0.3">
      <c r="B117" s="1"/>
      <c r="E117" s="1"/>
      <c r="F117" s="15"/>
      <c r="G117" s="1"/>
      <c r="H117" s="1"/>
      <c r="I117" s="30"/>
      <c r="J117" s="14"/>
      <c r="K117" s="29"/>
      <c r="L117" s="9"/>
      <c r="M117" s="9"/>
      <c r="N117" s="9"/>
      <c r="O117" s="9"/>
    </row>
    <row r="118" spans="1:16" x14ac:dyDescent="0.3">
      <c r="B118" s="1">
        <v>16.974</v>
      </c>
      <c r="C118" s="37">
        <v>6.25E-2</v>
      </c>
      <c r="D118" s="2">
        <v>1</v>
      </c>
      <c r="E118" s="1">
        <v>7.6</v>
      </c>
      <c r="F118" s="15">
        <v>54</v>
      </c>
      <c r="G118" s="1">
        <f>F118/E118</f>
        <v>7.1052631578947372</v>
      </c>
      <c r="H118" s="1">
        <f>B118/G118</f>
        <v>2.3889333333333331</v>
      </c>
      <c r="I118" s="38">
        <f>AVERAGE(H118:H120)</f>
        <v>2.4292764063209877</v>
      </c>
      <c r="J118" s="12" t="s">
        <v>70</v>
      </c>
      <c r="L118" s="9"/>
      <c r="M118" s="9"/>
      <c r="N118" s="9"/>
      <c r="O118" s="9"/>
    </row>
    <row r="119" spans="1:16" x14ac:dyDescent="0.3">
      <c r="B119" s="1">
        <v>17.077000000000002</v>
      </c>
      <c r="C119" s="37"/>
      <c r="D119" s="2">
        <v>2</v>
      </c>
      <c r="E119" s="1">
        <v>7.5541</v>
      </c>
      <c r="F119" s="15">
        <v>54</v>
      </c>
      <c r="G119" s="1">
        <f t="shared" ref="G119:G123" si="3">F119/E119</f>
        <v>7.148435948690115</v>
      </c>
      <c r="H119" s="1">
        <f>B119/G119</f>
        <v>2.38891417962963</v>
      </c>
      <c r="I119" s="38"/>
      <c r="J119" s="12" t="s">
        <v>70</v>
      </c>
      <c r="L119" s="9"/>
      <c r="M119" s="9"/>
      <c r="N119" s="9"/>
      <c r="O119" s="9"/>
    </row>
    <row r="120" spans="1:16" x14ac:dyDescent="0.3">
      <c r="B120" s="1">
        <v>16.440999999999999</v>
      </c>
      <c r="C120" s="37"/>
      <c r="D120" s="2">
        <v>3</v>
      </c>
      <c r="E120" s="1">
        <v>7.6333000000000002</v>
      </c>
      <c r="F120" s="15">
        <v>50</v>
      </c>
      <c r="G120" s="1">
        <f t="shared" si="3"/>
        <v>6.5502469443098006</v>
      </c>
      <c r="H120" s="1">
        <f>B120/G120</f>
        <v>2.5099817059999996</v>
      </c>
      <c r="I120" s="38"/>
      <c r="J120" s="12" t="s">
        <v>77</v>
      </c>
      <c r="L120" s="9"/>
      <c r="M120" s="9"/>
      <c r="N120" s="9"/>
      <c r="O120" s="9"/>
    </row>
    <row r="121" spans="1:16" s="3" customFormat="1" x14ac:dyDescent="0.3">
      <c r="A121" s="5"/>
      <c r="B121" s="6"/>
      <c r="C121" s="5"/>
      <c r="E121" s="6"/>
      <c r="F121" s="16"/>
      <c r="G121" s="6"/>
      <c r="H121" s="6"/>
      <c r="I121" s="31"/>
      <c r="J121" s="13"/>
      <c r="K121" s="24"/>
      <c r="L121" s="10"/>
      <c r="M121" s="10"/>
      <c r="N121" s="10"/>
      <c r="O121" s="10"/>
      <c r="P121" s="8"/>
    </row>
    <row r="122" spans="1:16" x14ac:dyDescent="0.3">
      <c r="A122" s="4">
        <v>10</v>
      </c>
      <c r="B122" s="1">
        <v>10.638</v>
      </c>
      <c r="C122" s="37">
        <v>0.25</v>
      </c>
      <c r="D122" s="2">
        <v>1</v>
      </c>
      <c r="E122" s="1">
        <v>7.8026</v>
      </c>
      <c r="F122" s="15">
        <v>55</v>
      </c>
      <c r="G122" s="1">
        <f t="shared" si="3"/>
        <v>7.048932407146336</v>
      </c>
      <c r="H122" s="1">
        <f>B122/G122</f>
        <v>1.5091647054545454</v>
      </c>
      <c r="I122" s="38">
        <f>AVERAGE(H122:H124)</f>
        <v>1.3473086170647968</v>
      </c>
      <c r="J122" s="12" t="s">
        <v>80</v>
      </c>
      <c r="L122" s="9">
        <f>GEOMEAN(G122:G136)</f>
        <v>7.287607719001616</v>
      </c>
      <c r="M122" s="9">
        <f>_xlfn.STDEV.P(G122:G136)</f>
        <v>0.89891330356038834</v>
      </c>
      <c r="N122" s="9">
        <f>GEOMEAN(B122:B136)</f>
        <v>9.8668085136833508</v>
      </c>
      <c r="O122" s="9">
        <f>_xlfn.STDEV.P(B122:B136)</f>
        <v>0.42210019709648183</v>
      </c>
    </row>
    <row r="123" spans="1:16" x14ac:dyDescent="0.3">
      <c r="B123" s="1">
        <v>10.097</v>
      </c>
      <c r="C123" s="37"/>
      <c r="D123" s="2">
        <v>2</v>
      </c>
      <c r="E123" s="1">
        <v>7.7249999999999996</v>
      </c>
      <c r="F123" s="15">
        <v>68</v>
      </c>
      <c r="G123" s="1">
        <f t="shared" si="3"/>
        <v>8.8025889967637543</v>
      </c>
      <c r="H123" s="1">
        <f>B123/G123</f>
        <v>1.1470488970588235</v>
      </c>
      <c r="I123" s="38"/>
      <c r="J123" s="12" t="s">
        <v>80</v>
      </c>
      <c r="L123" s="9"/>
      <c r="M123" s="9"/>
      <c r="N123" s="9"/>
      <c r="O123" s="9"/>
    </row>
    <row r="124" spans="1:16" x14ac:dyDescent="0.3">
      <c r="B124" s="1">
        <v>9.718</v>
      </c>
      <c r="C124" s="37"/>
      <c r="D124" s="2">
        <v>3</v>
      </c>
      <c r="E124" s="1">
        <v>7.7691999999999997</v>
      </c>
      <c r="F124" s="15"/>
      <c r="G124" s="1">
        <f>14.026/2</f>
        <v>7.0129999999999999</v>
      </c>
      <c r="H124" s="1">
        <f>B124/G124</f>
        <v>1.3857122486810209</v>
      </c>
      <c r="I124" s="38"/>
      <c r="J124" s="12" t="s">
        <v>81</v>
      </c>
      <c r="L124" s="9"/>
      <c r="M124" s="9"/>
      <c r="N124" s="9"/>
      <c r="O124" s="9"/>
    </row>
    <row r="125" spans="1:16" x14ac:dyDescent="0.3">
      <c r="B125" s="1"/>
      <c r="E125" s="1"/>
      <c r="F125" s="15"/>
      <c r="G125" s="1"/>
      <c r="H125" s="1"/>
      <c r="I125" s="30"/>
      <c r="L125" s="9"/>
      <c r="M125" s="9"/>
      <c r="N125" s="9"/>
      <c r="O125" s="9"/>
    </row>
    <row r="126" spans="1:16" x14ac:dyDescent="0.3">
      <c r="B126" s="1">
        <v>9.9350000000000005</v>
      </c>
      <c r="C126" s="37">
        <v>0.125</v>
      </c>
      <c r="D126" s="2">
        <v>1</v>
      </c>
      <c r="E126" s="1">
        <v>7.7</v>
      </c>
      <c r="F126" s="15">
        <v>51</v>
      </c>
      <c r="G126" s="1">
        <f>F126/E126</f>
        <v>6.6233766233766236</v>
      </c>
      <c r="H126" s="1">
        <f>B126/G126</f>
        <v>1.4999901960784314</v>
      </c>
      <c r="I126" s="38">
        <f>AVERAGE(H126:H128)</f>
        <v>1.4296892899837033</v>
      </c>
      <c r="J126" s="12" t="s">
        <v>70</v>
      </c>
      <c r="L126" s="9"/>
      <c r="M126" s="9"/>
      <c r="N126" s="9"/>
      <c r="O126" s="9"/>
    </row>
    <row r="127" spans="1:16" x14ac:dyDescent="0.3">
      <c r="B127" s="1">
        <v>9.8719999999999999</v>
      </c>
      <c r="C127" s="37"/>
      <c r="D127" s="2">
        <v>2</v>
      </c>
      <c r="E127" s="1">
        <v>7.8</v>
      </c>
      <c r="F127" s="15">
        <v>58</v>
      </c>
      <c r="G127" s="1">
        <f t="shared" ref="G127:G128" si="4">F127/E127</f>
        <v>7.4358974358974361</v>
      </c>
      <c r="H127" s="1">
        <f>B127/G127</f>
        <v>1.3276137931034482</v>
      </c>
      <c r="I127" s="38"/>
      <c r="J127" s="12" t="s">
        <v>70</v>
      </c>
      <c r="L127" s="9"/>
      <c r="M127" s="9"/>
      <c r="N127" s="9"/>
      <c r="O127" s="9"/>
    </row>
    <row r="128" spans="1:16" x14ac:dyDescent="0.3">
      <c r="B128" s="1">
        <v>9.827</v>
      </c>
      <c r="C128" s="37"/>
      <c r="D128" s="2">
        <v>3</v>
      </c>
      <c r="E128" s="1">
        <v>7.7333999999999996</v>
      </c>
      <c r="F128" s="15">
        <v>52</v>
      </c>
      <c r="G128" s="1">
        <f t="shared" si="4"/>
        <v>6.7240799648278902</v>
      </c>
      <c r="H128" s="1">
        <f>B128/G128</f>
        <v>1.4614638807692306</v>
      </c>
      <c r="I128" s="38"/>
      <c r="J128" s="12" t="s">
        <v>70</v>
      </c>
      <c r="L128" s="9"/>
      <c r="M128" s="9"/>
      <c r="N128" s="9"/>
      <c r="O128" s="9"/>
    </row>
    <row r="129" spans="1:16" x14ac:dyDescent="0.3">
      <c r="B129" s="1"/>
      <c r="E129" s="1"/>
      <c r="F129" s="15"/>
      <c r="G129" s="1"/>
      <c r="H129" s="1"/>
      <c r="I129" s="30"/>
      <c r="L129" s="9"/>
      <c r="M129" s="9"/>
      <c r="N129" s="9"/>
      <c r="O129" s="9"/>
    </row>
    <row r="130" spans="1:16" x14ac:dyDescent="0.3">
      <c r="B130" s="1">
        <v>10.044</v>
      </c>
      <c r="C130" s="37">
        <v>6.25E-2</v>
      </c>
      <c r="D130" s="2">
        <v>1</v>
      </c>
      <c r="E130" s="1">
        <v>7.6333000000000002</v>
      </c>
      <c r="F130" s="15">
        <v>41</v>
      </c>
      <c r="G130" s="1">
        <f>F130/E130</f>
        <v>5.3712024943340362</v>
      </c>
      <c r="H130" s="1">
        <f>B130/G130</f>
        <v>1.8699723219512197</v>
      </c>
      <c r="I130" s="38">
        <f>AVERAGE(H130:H132)</f>
        <v>1.4970264372430424</v>
      </c>
      <c r="J130" s="12" t="s">
        <v>70</v>
      </c>
      <c r="L130" s="9"/>
      <c r="M130" s="9"/>
      <c r="N130" s="9"/>
      <c r="O130" s="9"/>
    </row>
    <row r="131" spans="1:16" x14ac:dyDescent="0.3">
      <c r="B131" s="1">
        <v>10.087</v>
      </c>
      <c r="C131" s="37"/>
      <c r="D131" s="2">
        <v>2</v>
      </c>
      <c r="E131" s="1">
        <v>7.6666699999999999</v>
      </c>
      <c r="F131" s="15">
        <v>59</v>
      </c>
      <c r="G131" s="1">
        <f t="shared" ref="G131:G132" si="5">F131/E131</f>
        <v>7.6956488279787703</v>
      </c>
      <c r="H131" s="1">
        <f>B131/G131</f>
        <v>1.3107406828813559</v>
      </c>
      <c r="I131" s="38"/>
      <c r="J131" s="12" t="s">
        <v>70</v>
      </c>
      <c r="L131" s="9"/>
      <c r="M131" s="9"/>
      <c r="N131" s="9"/>
      <c r="O131" s="9"/>
    </row>
    <row r="132" spans="1:16" x14ac:dyDescent="0.3">
      <c r="B132" s="1">
        <v>9.7430000000000003</v>
      </c>
      <c r="C132" s="37"/>
      <c r="D132" s="2">
        <v>3</v>
      </c>
      <c r="E132" s="1">
        <v>7.8006000000000002</v>
      </c>
      <c r="F132" s="15">
        <v>58</v>
      </c>
      <c r="G132" s="1">
        <f t="shared" si="5"/>
        <v>7.4353254877829906</v>
      </c>
      <c r="H132" s="1">
        <f>B132/G132</f>
        <v>1.3103663068965519</v>
      </c>
      <c r="I132" s="38"/>
      <c r="J132" s="12" t="s">
        <v>70</v>
      </c>
      <c r="L132" s="9"/>
      <c r="M132" s="9"/>
      <c r="N132" s="9"/>
      <c r="O132" s="9"/>
    </row>
    <row r="133" spans="1:16" x14ac:dyDescent="0.3">
      <c r="B133" s="1"/>
      <c r="E133" s="1"/>
      <c r="F133" s="15"/>
      <c r="G133" s="1"/>
      <c r="H133" s="1"/>
      <c r="I133" s="30"/>
      <c r="L133" s="9"/>
      <c r="M133" s="9"/>
      <c r="N133" s="9"/>
      <c r="O133" s="9"/>
    </row>
    <row r="134" spans="1:16" x14ac:dyDescent="0.3">
      <c r="B134" s="1">
        <v>9.5289999999999999</v>
      </c>
      <c r="C134" s="37">
        <v>3.125E-2</v>
      </c>
      <c r="D134" s="2">
        <v>1</v>
      </c>
      <c r="E134" s="1">
        <v>7.8006000000000002</v>
      </c>
      <c r="F134" s="15">
        <v>56</v>
      </c>
      <c r="G134" s="1">
        <f>F134/E134</f>
        <v>7.1789349537215088</v>
      </c>
      <c r="H134" s="1">
        <f>B134/G134</f>
        <v>1.3273556678571428</v>
      </c>
      <c r="I134" s="38">
        <f>AVERAGE(H134:H136)</f>
        <v>1.1957978962301585</v>
      </c>
      <c r="J134" s="12" t="s">
        <v>70</v>
      </c>
      <c r="L134" s="9"/>
      <c r="M134" s="9"/>
      <c r="N134" s="9"/>
      <c r="O134" s="9"/>
    </row>
    <row r="135" spans="1:16" x14ac:dyDescent="0.3">
      <c r="B135" s="1">
        <v>10.218999999999999</v>
      </c>
      <c r="C135" s="37"/>
      <c r="D135" s="2">
        <v>2</v>
      </c>
      <c r="E135" s="1">
        <v>7.6</v>
      </c>
      <c r="F135" s="15">
        <v>66</v>
      </c>
      <c r="G135" s="1">
        <f t="shared" ref="G135:G136" si="6">F135/E135</f>
        <v>8.6842105263157894</v>
      </c>
      <c r="H135" s="1">
        <f>B135/G135</f>
        <v>1.1767333333333332</v>
      </c>
      <c r="I135" s="38"/>
      <c r="J135" s="12" t="s">
        <v>70</v>
      </c>
      <c r="L135" s="9"/>
      <c r="M135" s="9"/>
      <c r="N135" s="9"/>
      <c r="O135" s="9"/>
    </row>
    <row r="136" spans="1:16" x14ac:dyDescent="0.3">
      <c r="B136" s="1">
        <v>8.8040000000000003</v>
      </c>
      <c r="C136" s="37"/>
      <c r="D136" s="2">
        <v>3</v>
      </c>
      <c r="E136" s="1">
        <v>7.875</v>
      </c>
      <c r="F136" s="15">
        <v>64</v>
      </c>
      <c r="G136" s="1">
        <f t="shared" si="6"/>
        <v>8.1269841269841265</v>
      </c>
      <c r="H136" s="1">
        <f>B136/G136</f>
        <v>1.0833046875000001</v>
      </c>
      <c r="I136" s="38"/>
      <c r="J136" s="12" t="s">
        <v>70</v>
      </c>
      <c r="L136" s="9"/>
      <c r="M136" s="9"/>
      <c r="N136" s="9"/>
      <c r="O136" s="9"/>
    </row>
    <row r="137" spans="1:16" s="3" customFormat="1" x14ac:dyDescent="0.3">
      <c r="A137" s="5"/>
      <c r="B137" s="6"/>
      <c r="C137" s="5"/>
      <c r="E137" s="6"/>
      <c r="F137" s="16"/>
      <c r="G137" s="6"/>
      <c r="H137" s="6"/>
      <c r="I137" s="31"/>
      <c r="J137" s="13"/>
      <c r="K137" s="24"/>
      <c r="L137" s="10"/>
      <c r="M137" s="10"/>
      <c r="N137" s="10"/>
      <c r="O137" s="10"/>
      <c r="P137" s="8"/>
    </row>
    <row r="138" spans="1:16" x14ac:dyDescent="0.3">
      <c r="A138" s="4">
        <v>5</v>
      </c>
      <c r="B138" s="1">
        <v>7.8333300000000001</v>
      </c>
      <c r="C138" s="37">
        <v>0.25</v>
      </c>
      <c r="D138" s="2">
        <v>1</v>
      </c>
      <c r="E138" s="1">
        <v>7.875</v>
      </c>
      <c r="F138" s="15">
        <v>77</v>
      </c>
      <c r="G138" s="1">
        <f>F138/E138</f>
        <v>9.7777777777777786</v>
      </c>
      <c r="H138" s="1">
        <f>B138/G138</f>
        <v>0.80113602272727269</v>
      </c>
      <c r="I138" s="38">
        <f>AVERAGE(H138:H140)</f>
        <v>0.65482791753131309</v>
      </c>
      <c r="J138" s="12" t="s">
        <v>80</v>
      </c>
      <c r="L138" s="9">
        <f>GEOMEAN(G138:G147)</f>
        <v>9.3302833604089841</v>
      </c>
      <c r="M138" s="9">
        <f>_xlfn.STDEV.P(G138:G147)</f>
        <v>0.52711863728713282</v>
      </c>
      <c r="N138" s="9">
        <f>GEOMEAN(B138:B147)</f>
        <v>5.2101375659237217</v>
      </c>
      <c r="O138" s="9">
        <f>_xlfn.STDEV.P(B138:B147)</f>
        <v>1.0803968750272932</v>
      </c>
    </row>
    <row r="139" spans="1:16" x14ac:dyDescent="0.3">
      <c r="B139" s="1">
        <v>6.0780000000000003</v>
      </c>
      <c r="C139" s="37"/>
      <c r="D139" s="2">
        <v>2</v>
      </c>
      <c r="E139" s="1">
        <v>7.7333299999999996</v>
      </c>
      <c r="F139" s="15">
        <v>75</v>
      </c>
      <c r="G139" s="1">
        <f t="shared" ref="G139:G140" si="7">F139/E139</f>
        <v>9.6982800423620876</v>
      </c>
      <c r="H139" s="1">
        <f>B139/G139</f>
        <v>0.62670906319999997</v>
      </c>
      <c r="I139" s="38"/>
      <c r="J139" s="12" t="s">
        <v>80</v>
      </c>
      <c r="L139" s="9"/>
      <c r="M139" s="9"/>
      <c r="N139" s="9"/>
      <c r="O139" s="9"/>
    </row>
    <row r="140" spans="1:16" x14ac:dyDescent="0.3">
      <c r="B140" s="1">
        <v>5.2270000000000003</v>
      </c>
      <c r="C140" s="37"/>
      <c r="D140" s="2">
        <v>3</v>
      </c>
      <c r="E140" s="1">
        <v>7.7</v>
      </c>
      <c r="F140" s="15">
        <v>75</v>
      </c>
      <c r="G140" s="1">
        <f t="shared" si="7"/>
        <v>9.7402597402597397</v>
      </c>
      <c r="H140" s="1">
        <f>B140/G140</f>
        <v>0.53663866666666671</v>
      </c>
      <c r="I140" s="38"/>
      <c r="J140" s="12" t="s">
        <v>80</v>
      </c>
      <c r="L140" s="9"/>
      <c r="M140" s="9"/>
      <c r="N140" s="9"/>
      <c r="O140" s="9"/>
    </row>
    <row r="141" spans="1:16" x14ac:dyDescent="0.3">
      <c r="B141" s="1"/>
      <c r="E141" s="1"/>
      <c r="F141" s="15"/>
      <c r="G141" s="1"/>
      <c r="H141" s="1"/>
      <c r="I141" s="30"/>
      <c r="L141" s="9"/>
      <c r="M141" s="9"/>
      <c r="N141" s="9"/>
      <c r="O141" s="9"/>
    </row>
    <row r="142" spans="1:16" x14ac:dyDescent="0.3">
      <c r="B142" s="1">
        <v>5.0220000000000002</v>
      </c>
      <c r="C142" s="37">
        <v>0.125</v>
      </c>
      <c r="D142" s="2">
        <v>1</v>
      </c>
      <c r="E142" s="1">
        <v>7.7</v>
      </c>
      <c r="F142" s="15"/>
      <c r="G142" s="1">
        <v>8.8254999999999999</v>
      </c>
      <c r="H142" s="1">
        <f>B142/G142</f>
        <v>0.56903291598209738</v>
      </c>
      <c r="I142" s="38">
        <f>AVERAGE(H142:H143)</f>
        <v>0.53177570132724816</v>
      </c>
      <c r="J142" s="12" t="s">
        <v>82</v>
      </c>
      <c r="L142" s="9"/>
      <c r="M142" s="9"/>
      <c r="N142" s="9"/>
      <c r="O142" s="9"/>
    </row>
    <row r="143" spans="1:16" x14ac:dyDescent="0.3">
      <c r="B143" s="1">
        <v>4.601</v>
      </c>
      <c r="C143" s="37"/>
      <c r="D143" s="2">
        <v>2</v>
      </c>
      <c r="E143" s="1">
        <v>7.8250000000000002</v>
      </c>
      <c r="F143" s="15"/>
      <c r="G143" s="1">
        <v>9.3040000000000003</v>
      </c>
      <c r="H143" s="1">
        <f>B143/G143</f>
        <v>0.49451848667239895</v>
      </c>
      <c r="I143" s="38"/>
      <c r="J143" s="12" t="s">
        <v>82</v>
      </c>
      <c r="L143" s="9"/>
      <c r="M143" s="9"/>
      <c r="N143" s="9"/>
      <c r="O143" s="9"/>
    </row>
    <row r="144" spans="1:16" x14ac:dyDescent="0.3">
      <c r="B144" s="1"/>
      <c r="E144" s="1"/>
      <c r="F144" s="15"/>
      <c r="G144" s="1"/>
      <c r="H144" s="1"/>
      <c r="I144" s="30"/>
      <c r="L144" s="9"/>
      <c r="M144" s="9"/>
      <c r="N144" s="9"/>
      <c r="O144" s="9"/>
    </row>
    <row r="145" spans="1:16" x14ac:dyDescent="0.3">
      <c r="B145" s="1">
        <v>4.5309999999999997</v>
      </c>
      <c r="C145" s="37">
        <v>6.25E-2</v>
      </c>
      <c r="D145" s="2">
        <v>1</v>
      </c>
      <c r="E145" s="1">
        <v>7.7249999999999996</v>
      </c>
      <c r="F145" s="15"/>
      <c r="G145" s="1">
        <f>16.379/2</f>
        <v>8.1895000000000007</v>
      </c>
      <c r="H145" s="1">
        <f>B145/G145</f>
        <v>0.55326943036815424</v>
      </c>
      <c r="I145" s="38">
        <f>AVERAGE(H145:H147)</f>
        <v>0.50121826277508641</v>
      </c>
      <c r="J145" s="12" t="s">
        <v>82</v>
      </c>
      <c r="L145" s="9"/>
      <c r="M145" s="9"/>
      <c r="N145" s="9"/>
      <c r="O145" s="9"/>
    </row>
    <row r="146" spans="1:16" x14ac:dyDescent="0.3">
      <c r="B146" s="1">
        <v>4.3620000000000001</v>
      </c>
      <c r="C146" s="37"/>
      <c r="D146" s="2">
        <v>2</v>
      </c>
      <c r="E146" s="1">
        <v>7.9667000000000003</v>
      </c>
      <c r="F146" s="15"/>
      <c r="G146" s="1">
        <f>19.19/2</f>
        <v>9.5950000000000006</v>
      </c>
      <c r="H146" s="1">
        <f>B146/G146</f>
        <v>0.45461177696717037</v>
      </c>
      <c r="I146" s="38"/>
      <c r="J146" s="12" t="s">
        <v>82</v>
      </c>
      <c r="L146" s="9"/>
      <c r="M146" s="9"/>
      <c r="N146" s="9"/>
      <c r="O146" s="9"/>
    </row>
    <row r="147" spans="1:16" x14ac:dyDescent="0.3">
      <c r="B147" s="1">
        <v>4.7777700000000003</v>
      </c>
      <c r="C147" s="37"/>
      <c r="D147" s="2">
        <v>3</v>
      </c>
      <c r="E147" s="1">
        <v>7.85</v>
      </c>
      <c r="F147" s="15"/>
      <c r="G147" s="1">
        <f>19.274/2</f>
        <v>9.6370000000000005</v>
      </c>
      <c r="H147" s="1">
        <f>B147/G147</f>
        <v>0.49577358098993463</v>
      </c>
      <c r="I147" s="38"/>
      <c r="J147" s="12" t="s">
        <v>82</v>
      </c>
      <c r="L147" s="9"/>
      <c r="M147" s="9"/>
      <c r="N147" s="9"/>
      <c r="O147" s="9"/>
    </row>
    <row r="148" spans="1:16" s="3" customFormat="1" x14ac:dyDescent="0.3">
      <c r="A148" s="5"/>
      <c r="C148" s="5"/>
      <c r="E148" s="6"/>
      <c r="F148" s="16"/>
      <c r="G148" s="6"/>
      <c r="H148" s="6"/>
      <c r="I148" s="31"/>
      <c r="J148" s="13"/>
      <c r="K148" s="24"/>
      <c r="L148" s="10"/>
      <c r="M148" s="10"/>
      <c r="N148" s="10"/>
      <c r="O148" s="10"/>
      <c r="P148" s="8"/>
    </row>
    <row r="149" spans="1:16" ht="21" x14ac:dyDescent="0.4">
      <c r="E149" s="1"/>
      <c r="F149" s="15"/>
      <c r="G149" s="27">
        <f>GEOMEAN(G2:G147)</f>
        <v>6.8595401224786343</v>
      </c>
      <c r="H149" s="9"/>
      <c r="I149" s="30"/>
      <c r="N149" s="9"/>
      <c r="O149" s="9"/>
    </row>
    <row r="150" spans="1:16" ht="21" x14ac:dyDescent="0.4">
      <c r="G150" s="27">
        <f>_xlfn.STDEV.P(G2:G147)</f>
        <v>0.99928265807965833</v>
      </c>
      <c r="H150" s="4"/>
      <c r="N150" s="9"/>
      <c r="O150" s="9"/>
    </row>
    <row r="151" spans="1:16" x14ac:dyDescent="0.3">
      <c r="N151" s="9"/>
      <c r="O151" s="9"/>
    </row>
    <row r="152" spans="1:16" x14ac:dyDescent="0.3">
      <c r="N152" s="9"/>
      <c r="O152" s="9"/>
    </row>
    <row r="153" spans="1:16" x14ac:dyDescent="0.3">
      <c r="N153" s="9"/>
      <c r="O153" s="9"/>
    </row>
    <row r="154" spans="1:16" x14ac:dyDescent="0.3">
      <c r="N154" s="9"/>
      <c r="O154" s="9"/>
    </row>
    <row r="155" spans="1:16" x14ac:dyDescent="0.3">
      <c r="N155" s="9"/>
      <c r="O155" s="9"/>
    </row>
    <row r="156" spans="1:16" x14ac:dyDescent="0.3">
      <c r="N156" s="9"/>
      <c r="O156" s="9"/>
    </row>
    <row r="157" spans="1:16" x14ac:dyDescent="0.3">
      <c r="N157" s="9"/>
      <c r="O157" s="9"/>
    </row>
    <row r="158" spans="1:16" x14ac:dyDescent="0.3">
      <c r="N158" s="9"/>
      <c r="O158" s="9"/>
    </row>
    <row r="159" spans="1:16" x14ac:dyDescent="0.3">
      <c r="N159" s="9"/>
      <c r="O159" s="9"/>
    </row>
    <row r="160" spans="1:16" x14ac:dyDescent="0.3">
      <c r="N160" s="9"/>
      <c r="O160" s="9"/>
    </row>
    <row r="161" spans="14:15" x14ac:dyDescent="0.3">
      <c r="N161" s="9"/>
      <c r="O161" s="9"/>
    </row>
    <row r="162" spans="14:15" x14ac:dyDescent="0.3">
      <c r="N162" s="9"/>
      <c r="O162" s="9"/>
    </row>
    <row r="163" spans="14:15" x14ac:dyDescent="0.3">
      <c r="N163" s="9"/>
      <c r="O163" s="9"/>
    </row>
    <row r="164" spans="14:15" x14ac:dyDescent="0.3">
      <c r="N164" s="9"/>
      <c r="O164" s="9"/>
    </row>
    <row r="165" spans="14:15" x14ac:dyDescent="0.3">
      <c r="N165" s="9"/>
      <c r="O165" s="9"/>
    </row>
    <row r="166" spans="14:15" x14ac:dyDescent="0.3">
      <c r="N166" s="9"/>
      <c r="O166" s="9"/>
    </row>
  </sheetData>
  <mergeCells count="74">
    <mergeCell ref="C110:C112"/>
    <mergeCell ref="C114:C116"/>
    <mergeCell ref="C118:C120"/>
    <mergeCell ref="C122:C124"/>
    <mergeCell ref="C145:C147"/>
    <mergeCell ref="C126:C128"/>
    <mergeCell ref="C130:C132"/>
    <mergeCell ref="C134:C136"/>
    <mergeCell ref="C138:C140"/>
    <mergeCell ref="C142:C143"/>
    <mergeCell ref="C90:C92"/>
    <mergeCell ref="C94:C96"/>
    <mergeCell ref="C98:C100"/>
    <mergeCell ref="C102:C104"/>
    <mergeCell ref="C106:C108"/>
    <mergeCell ref="C62:C64"/>
    <mergeCell ref="C66:C68"/>
    <mergeCell ref="C70:C72"/>
    <mergeCell ref="C74:C76"/>
    <mergeCell ref="C42:C44"/>
    <mergeCell ref="C46:C48"/>
    <mergeCell ref="C50:C52"/>
    <mergeCell ref="C54:C56"/>
    <mergeCell ref="C58:C60"/>
    <mergeCell ref="C22:C24"/>
    <mergeCell ref="C26:C28"/>
    <mergeCell ref="C30:C32"/>
    <mergeCell ref="C34:C36"/>
    <mergeCell ref="C38:C40"/>
    <mergeCell ref="C2:C4"/>
    <mergeCell ref="C6:C8"/>
    <mergeCell ref="C10:C12"/>
    <mergeCell ref="C14:C16"/>
    <mergeCell ref="C18:C20"/>
    <mergeCell ref="I2:I4"/>
    <mergeCell ref="I6:I8"/>
    <mergeCell ref="I10:I12"/>
    <mergeCell ref="I14:I16"/>
    <mergeCell ref="I30:I32"/>
    <mergeCell ref="I26:I28"/>
    <mergeCell ref="I22:I24"/>
    <mergeCell ref="I18:I20"/>
    <mergeCell ref="I34:I36"/>
    <mergeCell ref="I54:I56"/>
    <mergeCell ref="I50:I52"/>
    <mergeCell ref="I46:I48"/>
    <mergeCell ref="I42:I44"/>
    <mergeCell ref="I38:I40"/>
    <mergeCell ref="I74:I76"/>
    <mergeCell ref="I70:I72"/>
    <mergeCell ref="I66:I68"/>
    <mergeCell ref="I62:I64"/>
    <mergeCell ref="I58:I60"/>
    <mergeCell ref="C86:C88"/>
    <mergeCell ref="I78:I80"/>
    <mergeCell ref="I82:I84"/>
    <mergeCell ref="I86:I88"/>
    <mergeCell ref="C78:C80"/>
    <mergeCell ref="C82:C84"/>
    <mergeCell ref="I90:I92"/>
    <mergeCell ref="I94:I96"/>
    <mergeCell ref="I98:I100"/>
    <mergeCell ref="I102:I104"/>
    <mergeCell ref="I106:I108"/>
    <mergeCell ref="I110:I112"/>
    <mergeCell ref="I114:I116"/>
    <mergeCell ref="I118:I120"/>
    <mergeCell ref="I122:I124"/>
    <mergeCell ref="I126:I128"/>
    <mergeCell ref="I130:I132"/>
    <mergeCell ref="I134:I136"/>
    <mergeCell ref="I138:I140"/>
    <mergeCell ref="I145:I147"/>
    <mergeCell ref="I142:I143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9852B-D701-472A-9D6B-B4C882A8416A}">
  <dimension ref="A1:P156"/>
  <sheetViews>
    <sheetView tabSelected="1" zoomScale="66" zoomScaleNormal="80" workbookViewId="0">
      <pane ySplit="1" topLeftCell="A30" activePane="bottomLeft" state="frozen"/>
      <selection pane="bottomLeft" activeCell="J116" sqref="J116"/>
    </sheetView>
  </sheetViews>
  <sheetFormatPr defaultRowHeight="14.4" x14ac:dyDescent="0.3"/>
  <cols>
    <col min="1" max="1" width="21.88671875" style="4" customWidth="1"/>
    <col min="2" max="2" width="15.5546875" style="2" customWidth="1"/>
    <col min="3" max="3" width="12.21875" style="41" customWidth="1"/>
    <col min="4" max="4" width="5.109375" style="2" customWidth="1"/>
    <col min="5" max="6" width="15.6640625" style="2" customWidth="1"/>
    <col min="7" max="7" width="14" style="2" bestFit="1" customWidth="1"/>
    <col min="8" max="8" width="7.109375" style="2" customWidth="1"/>
    <col min="9" max="9" width="8.88671875" style="33"/>
    <col min="10" max="10" width="26.88671875" style="12" bestFit="1" customWidth="1"/>
    <col min="11" max="11" width="35.5546875" style="18" customWidth="1"/>
    <col min="12" max="12" width="11.44140625" style="4" customWidth="1"/>
    <col min="13" max="13" width="12.6640625" style="4" customWidth="1"/>
    <col min="14" max="14" width="16.109375" style="4" customWidth="1"/>
    <col min="15" max="15" width="17" style="4" customWidth="1"/>
    <col min="16" max="16" width="36.21875" style="7" customWidth="1"/>
    <col min="17" max="16384" width="8.88671875" style="2"/>
  </cols>
  <sheetData>
    <row r="1" spans="1:16" s="11" customFormat="1" ht="72" x14ac:dyDescent="0.3">
      <c r="A1" s="11" t="s">
        <v>25</v>
      </c>
      <c r="B1" s="11" t="s">
        <v>26</v>
      </c>
      <c r="C1" s="11" t="s">
        <v>30</v>
      </c>
      <c r="D1" s="11" t="s">
        <v>0</v>
      </c>
      <c r="E1" s="11" t="s">
        <v>27</v>
      </c>
      <c r="F1" s="11" t="s">
        <v>49</v>
      </c>
      <c r="G1" s="11" t="s">
        <v>28</v>
      </c>
      <c r="H1" s="11" t="s">
        <v>1</v>
      </c>
      <c r="I1" s="11" t="s">
        <v>67</v>
      </c>
      <c r="J1" s="43" t="s">
        <v>83</v>
      </c>
      <c r="K1" s="43" t="s">
        <v>31</v>
      </c>
      <c r="L1" s="11" t="s">
        <v>71</v>
      </c>
      <c r="M1" s="11" t="s">
        <v>75</v>
      </c>
      <c r="N1" s="11" t="s">
        <v>72</v>
      </c>
      <c r="O1" s="11" t="s">
        <v>73</v>
      </c>
      <c r="P1" s="43" t="s">
        <v>3</v>
      </c>
    </row>
    <row r="2" spans="1:16" ht="28.8" x14ac:dyDescent="0.3">
      <c r="A2" s="4">
        <v>25</v>
      </c>
      <c r="B2" s="2">
        <v>24.513999999999999</v>
      </c>
      <c r="C2" s="40">
        <v>6.25E-2</v>
      </c>
      <c r="D2" s="2">
        <v>1</v>
      </c>
      <c r="E2" s="2">
        <v>57</v>
      </c>
      <c r="F2" s="1">
        <v>8.3013999999999992</v>
      </c>
      <c r="G2" s="1">
        <f>E2/F2</f>
        <v>6.8663117064591521</v>
      </c>
      <c r="H2" s="1">
        <f>B2/G2</f>
        <v>3.5701845543859645</v>
      </c>
      <c r="I2" s="38">
        <f>AVERAGE(H2:H4)</f>
        <v>3.5180559313113289</v>
      </c>
      <c r="J2" s="12" t="s">
        <v>68</v>
      </c>
      <c r="K2" s="17" t="s">
        <v>32</v>
      </c>
      <c r="L2" s="9">
        <f>GEOMEAN(G2:G12)</f>
        <v>6.8118288067952726</v>
      </c>
      <c r="M2" s="9">
        <f>_xlfn.STDEV.P(G2:G12)</f>
        <v>0.33188740287679064</v>
      </c>
      <c r="N2" s="9">
        <f>GEOMEAN(B2:B12)</f>
        <v>24.179225524012729</v>
      </c>
      <c r="O2" s="9">
        <f>_xlfn.STDEV.P(B2:B12)</f>
        <v>1.0498582032415522</v>
      </c>
      <c r="P2" s="7" t="s">
        <v>33</v>
      </c>
    </row>
    <row r="3" spans="1:16" ht="28.8" x14ac:dyDescent="0.3">
      <c r="B3" s="2">
        <v>24.827999999999999</v>
      </c>
      <c r="C3" s="40"/>
      <c r="D3" s="2">
        <v>2</v>
      </c>
      <c r="E3" s="2">
        <v>59</v>
      </c>
      <c r="F3" s="1">
        <v>8.2166999999999994</v>
      </c>
      <c r="G3" s="1">
        <f t="shared" ref="G3:G66" si="0">E3/F3</f>
        <v>7.180498253556781</v>
      </c>
      <c r="H3" s="1">
        <f>B3/G3</f>
        <v>3.4576987728813555</v>
      </c>
      <c r="I3" s="38"/>
      <c r="J3" s="12" t="s">
        <v>68</v>
      </c>
      <c r="K3" s="17" t="s">
        <v>32</v>
      </c>
      <c r="L3" s="9"/>
      <c r="M3" s="9"/>
      <c r="N3" s="9"/>
      <c r="O3" s="9"/>
      <c r="P3" s="7" t="s">
        <v>33</v>
      </c>
    </row>
    <row r="4" spans="1:16" ht="28.8" x14ac:dyDescent="0.3">
      <c r="B4" s="2">
        <v>24.562000000000001</v>
      </c>
      <c r="C4" s="40"/>
      <c r="D4" s="2">
        <v>3</v>
      </c>
      <c r="E4" s="2">
        <v>57</v>
      </c>
      <c r="F4" s="1">
        <v>8.1832999999999991</v>
      </c>
      <c r="G4" s="1">
        <f t="shared" si="0"/>
        <v>6.9654051543998152</v>
      </c>
      <c r="H4" s="1">
        <f>B4/G4</f>
        <v>3.5262844666666662</v>
      </c>
      <c r="I4" s="38"/>
      <c r="J4" s="12" t="s">
        <v>68</v>
      </c>
      <c r="K4" s="17" t="s">
        <v>32</v>
      </c>
      <c r="L4" s="9"/>
      <c r="M4" s="9"/>
      <c r="N4" s="9"/>
      <c r="O4" s="9"/>
      <c r="P4" s="7" t="s">
        <v>33</v>
      </c>
    </row>
    <row r="5" spans="1:16" x14ac:dyDescent="0.3">
      <c r="F5" s="1"/>
      <c r="G5" s="1"/>
      <c r="H5" s="1"/>
      <c r="I5" s="30"/>
      <c r="L5" s="9"/>
      <c r="M5" s="9"/>
      <c r="N5" s="9"/>
      <c r="O5" s="9"/>
    </row>
    <row r="6" spans="1:16" ht="28.8" x14ac:dyDescent="0.3">
      <c r="B6" s="2">
        <v>26.574000000000002</v>
      </c>
      <c r="C6" s="40">
        <v>3.125E-2</v>
      </c>
      <c r="D6" s="2">
        <v>1</v>
      </c>
      <c r="E6" s="2">
        <v>52</v>
      </c>
      <c r="F6" s="1">
        <v>7.6014999999999997</v>
      </c>
      <c r="G6" s="1">
        <f t="shared" si="0"/>
        <v>6.8407551141222127</v>
      </c>
      <c r="H6" s="1">
        <f>B6/G6</f>
        <v>3.8846588653846155</v>
      </c>
      <c r="I6" s="38">
        <f>AVERAGE(H6:H8)</f>
        <v>3.6452593226495726</v>
      </c>
      <c r="J6" s="12" t="s">
        <v>69</v>
      </c>
      <c r="K6" s="17" t="s">
        <v>54</v>
      </c>
      <c r="L6" s="9"/>
      <c r="M6" s="9"/>
      <c r="N6" s="9"/>
      <c r="O6" s="9"/>
    </row>
    <row r="7" spans="1:16" ht="28.8" x14ac:dyDescent="0.3">
      <c r="B7" s="2">
        <v>24.106000000000002</v>
      </c>
      <c r="C7" s="40"/>
      <c r="D7" s="2">
        <v>2</v>
      </c>
      <c r="E7" s="2">
        <v>51</v>
      </c>
      <c r="F7" s="1">
        <v>7.55</v>
      </c>
      <c r="G7" s="1">
        <f t="shared" si="0"/>
        <v>6.7549668874172184</v>
      </c>
      <c r="H7" s="1">
        <f>B7/G7</f>
        <v>3.5686333333333335</v>
      </c>
      <c r="I7" s="38"/>
      <c r="J7" s="12" t="s">
        <v>69</v>
      </c>
      <c r="K7" s="17" t="s">
        <v>54</v>
      </c>
      <c r="L7" s="9"/>
      <c r="M7" s="9"/>
      <c r="N7" s="9"/>
      <c r="O7" s="9"/>
    </row>
    <row r="8" spans="1:16" ht="28.8" x14ac:dyDescent="0.3">
      <c r="B8" s="2">
        <v>23.815000000000001</v>
      </c>
      <c r="C8" s="40"/>
      <c r="D8" s="2">
        <v>3</v>
      </c>
      <c r="E8" s="2">
        <v>52</v>
      </c>
      <c r="F8" s="1">
        <v>7.6040000000000001</v>
      </c>
      <c r="G8" s="1">
        <f t="shared" si="0"/>
        <v>6.8385060494476591</v>
      </c>
      <c r="H8" s="1">
        <f>B8/G8</f>
        <v>3.4824857692307694</v>
      </c>
      <c r="I8" s="38"/>
      <c r="J8" s="12" t="s">
        <v>77</v>
      </c>
      <c r="K8" s="19" t="s">
        <v>52</v>
      </c>
      <c r="L8" s="9"/>
      <c r="M8" s="9"/>
      <c r="N8" s="9"/>
      <c r="O8" s="9"/>
    </row>
    <row r="9" spans="1:16" x14ac:dyDescent="0.3">
      <c r="F9" s="1"/>
      <c r="G9" s="1"/>
      <c r="H9" s="1"/>
      <c r="I9" s="30"/>
      <c r="L9" s="9"/>
      <c r="M9" s="9"/>
      <c r="N9" s="9"/>
      <c r="O9" s="9"/>
    </row>
    <row r="10" spans="1:16" ht="28.8" x14ac:dyDescent="0.3">
      <c r="B10" s="2">
        <v>23.407</v>
      </c>
      <c r="C10" s="40">
        <v>1.5625E-2</v>
      </c>
      <c r="D10" s="2">
        <v>1</v>
      </c>
      <c r="E10" s="2">
        <v>52</v>
      </c>
      <c r="F10" s="1">
        <v>7.5833000000000004</v>
      </c>
      <c r="G10" s="1">
        <f t="shared" si="0"/>
        <v>6.8571729985626311</v>
      </c>
      <c r="H10" s="1">
        <f>B10/G10</f>
        <v>3.4135058288461537</v>
      </c>
      <c r="I10" s="38">
        <f>AVERAGE(H10:H12)</f>
        <v>3.5007154553749125</v>
      </c>
      <c r="J10" s="12" t="s">
        <v>70</v>
      </c>
      <c r="K10" s="20" t="s">
        <v>55</v>
      </c>
      <c r="L10" s="9"/>
      <c r="M10" s="9"/>
      <c r="N10" s="9"/>
      <c r="O10" s="9"/>
      <c r="P10" s="7" t="s">
        <v>63</v>
      </c>
    </row>
    <row r="11" spans="1:16" x14ac:dyDescent="0.3">
      <c r="B11" s="2">
        <v>22.93</v>
      </c>
      <c r="C11" s="40"/>
      <c r="D11" s="2">
        <v>2</v>
      </c>
      <c r="E11" s="2">
        <v>46</v>
      </c>
      <c r="F11" s="1">
        <v>7.7192999999999996</v>
      </c>
      <c r="G11" s="1">
        <f t="shared" si="0"/>
        <v>5.9590895547523743</v>
      </c>
      <c r="H11" s="1">
        <f>B11/G11</f>
        <v>3.8479032391304346</v>
      </c>
      <c r="I11" s="38"/>
      <c r="J11" s="12" t="s">
        <v>78</v>
      </c>
      <c r="K11" s="20" t="s">
        <v>53</v>
      </c>
      <c r="L11" s="9"/>
      <c r="M11" s="9"/>
      <c r="N11" s="9"/>
      <c r="O11" s="9"/>
    </row>
    <row r="12" spans="1:16" ht="28.8" x14ac:dyDescent="0.3">
      <c r="B12" s="2">
        <v>23.077000000000002</v>
      </c>
      <c r="C12" s="40"/>
      <c r="D12" s="2">
        <v>3</v>
      </c>
      <c r="E12" s="2">
        <v>54</v>
      </c>
      <c r="F12" s="1">
        <v>7.5833000000000004</v>
      </c>
      <c r="G12" s="1">
        <f t="shared" si="0"/>
        <v>7.12091042158427</v>
      </c>
      <c r="H12" s="1">
        <f>B12/G12</f>
        <v>3.2407372981481486</v>
      </c>
      <c r="I12" s="38"/>
      <c r="J12" s="12" t="s">
        <v>70</v>
      </c>
      <c r="K12" s="20" t="s">
        <v>55</v>
      </c>
      <c r="L12" s="9"/>
      <c r="M12" s="9"/>
      <c r="N12" s="9"/>
      <c r="O12" s="9"/>
      <c r="P12" s="7" t="s">
        <v>64</v>
      </c>
    </row>
    <row r="13" spans="1:16" s="3" customFormat="1" x14ac:dyDescent="0.3">
      <c r="A13" s="5"/>
      <c r="C13" s="42"/>
      <c r="F13" s="6"/>
      <c r="G13" s="6"/>
      <c r="H13" s="6"/>
      <c r="I13" s="31"/>
      <c r="J13" s="13"/>
      <c r="K13" s="21"/>
      <c r="L13" s="10"/>
      <c r="M13" s="10"/>
      <c r="N13" s="10"/>
      <c r="O13" s="10"/>
      <c r="P13" s="8"/>
    </row>
    <row r="14" spans="1:16" x14ac:dyDescent="0.3">
      <c r="A14" s="4">
        <v>30</v>
      </c>
      <c r="B14" s="2">
        <v>29.452000000000002</v>
      </c>
      <c r="C14" s="41">
        <v>0.25</v>
      </c>
      <c r="D14" s="2">
        <v>1</v>
      </c>
      <c r="E14" s="2">
        <v>47</v>
      </c>
      <c r="F14" s="1">
        <v>7.6</v>
      </c>
      <c r="G14" s="1">
        <f t="shared" si="0"/>
        <v>6.1842105263157894</v>
      </c>
      <c r="H14" s="1">
        <f>B14/G14</f>
        <v>4.7624510638297872</v>
      </c>
      <c r="I14" s="30">
        <f>H14</f>
        <v>4.7624510638297872</v>
      </c>
      <c r="J14" s="12" t="s">
        <v>77</v>
      </c>
      <c r="K14" s="22" t="s">
        <v>34</v>
      </c>
      <c r="L14" s="9">
        <f>GEOMEAN(G14:G30)</f>
        <v>6.3803544191660952</v>
      </c>
      <c r="M14" s="9">
        <f>_xlfn.STDEV.P(G14:G30)</f>
        <v>0.36295485752744916</v>
      </c>
      <c r="N14" s="9">
        <f>GEOMEAN(B14:B30)</f>
        <v>28.671296038879831</v>
      </c>
      <c r="O14" s="9">
        <f>_xlfn.STDEV.P(B14:B30)</f>
        <v>0.8876595714534371</v>
      </c>
    </row>
    <row r="15" spans="1:16" x14ac:dyDescent="0.3">
      <c r="F15" s="1"/>
      <c r="G15" s="1"/>
      <c r="H15" s="1"/>
      <c r="I15" s="30"/>
      <c r="L15" s="9"/>
      <c r="M15" s="9"/>
      <c r="N15" s="9"/>
      <c r="O15" s="9"/>
    </row>
    <row r="16" spans="1:16" x14ac:dyDescent="0.3">
      <c r="B16" s="2">
        <v>29.216000000000001</v>
      </c>
      <c r="C16" s="40">
        <v>0.125</v>
      </c>
      <c r="D16" s="2">
        <v>1</v>
      </c>
      <c r="E16" s="2">
        <v>46</v>
      </c>
      <c r="F16" s="1">
        <v>7.65</v>
      </c>
      <c r="G16" s="1">
        <f t="shared" si="0"/>
        <v>6.0130718954248366</v>
      </c>
      <c r="H16" s="1">
        <f t="shared" ref="H16:H79" si="1">B16/G16</f>
        <v>4.8587478260869563</v>
      </c>
      <c r="I16" s="38">
        <f>AVERAGE(H16:H18)</f>
        <v>4.4397525830546263</v>
      </c>
      <c r="J16" s="12" t="s">
        <v>77</v>
      </c>
      <c r="K16" s="17" t="s">
        <v>32</v>
      </c>
      <c r="L16" s="9"/>
      <c r="M16" s="9"/>
      <c r="N16" s="9"/>
      <c r="O16" s="9"/>
      <c r="P16" s="7" t="s">
        <v>35</v>
      </c>
    </row>
    <row r="17" spans="1:16" ht="28.8" x14ac:dyDescent="0.3">
      <c r="B17" s="2">
        <v>27.94</v>
      </c>
      <c r="C17" s="40"/>
      <c r="D17" s="2">
        <v>2</v>
      </c>
      <c r="E17" s="2">
        <v>52</v>
      </c>
      <c r="F17" s="1">
        <v>7.7249999999999996</v>
      </c>
      <c r="G17" s="1">
        <f t="shared" si="0"/>
        <v>6.7313915857605178</v>
      </c>
      <c r="H17" s="1">
        <f t="shared" si="1"/>
        <v>4.1507019230769231</v>
      </c>
      <c r="I17" s="38"/>
      <c r="J17" s="12" t="s">
        <v>77</v>
      </c>
      <c r="K17" s="23" t="s">
        <v>36</v>
      </c>
      <c r="L17" s="9"/>
      <c r="M17" s="9"/>
      <c r="N17" s="9"/>
      <c r="O17" s="9"/>
    </row>
    <row r="18" spans="1:16" ht="28.8" x14ac:dyDescent="0.3">
      <c r="B18" s="2">
        <v>28.353999999999999</v>
      </c>
      <c r="C18" s="40"/>
      <c r="D18" s="2">
        <v>3</v>
      </c>
      <c r="E18" s="2">
        <v>50</v>
      </c>
      <c r="F18" s="1">
        <v>7.6</v>
      </c>
      <c r="G18" s="1">
        <f t="shared" si="0"/>
        <v>6.5789473684210531</v>
      </c>
      <c r="H18" s="1">
        <f t="shared" si="1"/>
        <v>4.3098079999999994</v>
      </c>
      <c r="I18" s="38"/>
      <c r="J18" s="12" t="s">
        <v>77</v>
      </c>
      <c r="K18" s="23" t="s">
        <v>36</v>
      </c>
      <c r="L18" s="9"/>
      <c r="M18" s="9"/>
      <c r="N18" s="9"/>
      <c r="O18" s="9"/>
    </row>
    <row r="19" spans="1:16" x14ac:dyDescent="0.3">
      <c r="F19" s="1"/>
      <c r="G19" s="1"/>
      <c r="H19" s="1"/>
      <c r="I19" s="30"/>
      <c r="L19" s="9"/>
      <c r="M19" s="9"/>
      <c r="N19" s="9"/>
      <c r="O19" s="9"/>
    </row>
    <row r="20" spans="1:16" x14ac:dyDescent="0.3">
      <c r="B20" s="2">
        <v>28.327999999999999</v>
      </c>
      <c r="C20" s="40">
        <v>6.25E-2</v>
      </c>
      <c r="D20" s="2">
        <v>1</v>
      </c>
      <c r="E20" s="2">
        <v>46</v>
      </c>
      <c r="F20" s="1">
        <v>7.625</v>
      </c>
      <c r="G20" s="1">
        <f t="shared" si="0"/>
        <v>6.0327868852459012</v>
      </c>
      <c r="H20" s="1">
        <f t="shared" si="1"/>
        <v>4.6956739130434784</v>
      </c>
      <c r="I20" s="38">
        <f>AVERAGE(H20:H22)</f>
        <v>4.946423354347826</v>
      </c>
      <c r="J20" s="12" t="s">
        <v>69</v>
      </c>
      <c r="K20" s="18" t="s">
        <v>37</v>
      </c>
      <c r="L20" s="9"/>
      <c r="M20" s="9"/>
      <c r="N20" s="9"/>
      <c r="O20" s="9"/>
      <c r="P20" s="7" t="s">
        <v>38</v>
      </c>
    </row>
    <row r="21" spans="1:16" x14ac:dyDescent="0.3">
      <c r="B21" s="2">
        <v>30.486999999999998</v>
      </c>
      <c r="C21" s="40"/>
      <c r="D21" s="2">
        <v>2</v>
      </c>
      <c r="E21" s="2">
        <v>46</v>
      </c>
      <c r="F21" s="1">
        <v>7.8867000000000003</v>
      </c>
      <c r="G21" s="1">
        <f t="shared" si="0"/>
        <v>5.8326042578011084</v>
      </c>
      <c r="H21" s="1">
        <f t="shared" si="1"/>
        <v>5.2269961499999997</v>
      </c>
      <c r="I21" s="38"/>
      <c r="J21" s="12" t="s">
        <v>69</v>
      </c>
      <c r="K21" s="18" t="s">
        <v>37</v>
      </c>
      <c r="L21" s="9"/>
      <c r="M21" s="9"/>
      <c r="N21" s="9"/>
      <c r="O21" s="9"/>
    </row>
    <row r="22" spans="1:16" x14ac:dyDescent="0.3">
      <c r="B22" s="2">
        <v>30.256</v>
      </c>
      <c r="C22" s="40"/>
      <c r="D22" s="2">
        <v>3</v>
      </c>
      <c r="E22" s="2">
        <v>48</v>
      </c>
      <c r="F22" s="1">
        <v>7.8</v>
      </c>
      <c r="G22" s="1">
        <f t="shared" si="0"/>
        <v>6.1538461538461542</v>
      </c>
      <c r="H22" s="1">
        <f t="shared" si="1"/>
        <v>4.9165999999999999</v>
      </c>
      <c r="I22" s="38"/>
      <c r="J22" s="12" t="s">
        <v>69</v>
      </c>
      <c r="K22" s="17" t="s">
        <v>32</v>
      </c>
      <c r="L22" s="9"/>
      <c r="M22" s="9"/>
      <c r="N22" s="9"/>
      <c r="O22" s="9"/>
    </row>
    <row r="23" spans="1:16" x14ac:dyDescent="0.3">
      <c r="F23" s="1"/>
      <c r="G23" s="1"/>
      <c r="H23" s="1"/>
      <c r="I23" s="30"/>
      <c r="K23" s="17"/>
      <c r="L23" s="9"/>
      <c r="M23" s="9"/>
      <c r="N23" s="9"/>
      <c r="O23" s="9"/>
    </row>
    <row r="24" spans="1:16" ht="28.8" x14ac:dyDescent="0.3">
      <c r="B24" s="2">
        <v>27.22</v>
      </c>
      <c r="C24" s="40">
        <v>8.3400000000000002E-2</v>
      </c>
      <c r="D24" s="2">
        <v>1</v>
      </c>
      <c r="E24" s="2">
        <v>55</v>
      </c>
      <c r="F24" s="1">
        <v>8.6334</v>
      </c>
      <c r="G24" s="1">
        <f t="shared" si="0"/>
        <v>6.3706071767785577</v>
      </c>
      <c r="H24" s="1">
        <f t="shared" si="1"/>
        <v>4.2727481454545453</v>
      </c>
      <c r="I24" s="38">
        <f>AVERAGE(H24:H26)</f>
        <v>4.3611690896348927</v>
      </c>
      <c r="J24" s="12" t="s">
        <v>77</v>
      </c>
      <c r="K24" s="23" t="s">
        <v>36</v>
      </c>
      <c r="L24" s="9"/>
      <c r="M24" s="9"/>
      <c r="N24" s="9"/>
      <c r="O24" s="9"/>
      <c r="P24" s="7" t="s">
        <v>39</v>
      </c>
    </row>
    <row r="25" spans="1:16" ht="28.8" x14ac:dyDescent="0.3">
      <c r="B25" s="2">
        <v>28.158000000000001</v>
      </c>
      <c r="C25" s="40"/>
      <c r="D25" s="2">
        <v>2</v>
      </c>
      <c r="E25" s="2">
        <v>53</v>
      </c>
      <c r="F25" s="1">
        <v>8.5508000000000006</v>
      </c>
      <c r="G25" s="1">
        <f t="shared" si="0"/>
        <v>6.198250456097675</v>
      </c>
      <c r="H25" s="1">
        <f t="shared" si="1"/>
        <v>4.5428948377358491</v>
      </c>
      <c r="I25" s="38"/>
      <c r="J25" s="12" t="s">
        <v>77</v>
      </c>
      <c r="K25" s="23" t="s">
        <v>36</v>
      </c>
      <c r="L25" s="9"/>
      <c r="M25" s="9"/>
      <c r="N25" s="9"/>
      <c r="O25" s="9"/>
      <c r="P25" s="7" t="s">
        <v>39</v>
      </c>
    </row>
    <row r="26" spans="1:16" x14ac:dyDescent="0.3">
      <c r="B26" s="2">
        <v>28.367999999999999</v>
      </c>
      <c r="C26" s="40"/>
      <c r="D26" s="2">
        <v>3</v>
      </c>
      <c r="E26" s="2">
        <v>56</v>
      </c>
      <c r="F26" s="1">
        <v>8.4250000000000007</v>
      </c>
      <c r="G26" s="1">
        <f t="shared" si="0"/>
        <v>6.6468842729970321</v>
      </c>
      <c r="H26" s="1">
        <f t="shared" si="1"/>
        <v>4.2678642857142854</v>
      </c>
      <c r="I26" s="38"/>
      <c r="J26" s="12" t="s">
        <v>77</v>
      </c>
      <c r="K26" s="22" t="s">
        <v>34</v>
      </c>
      <c r="L26" s="9"/>
      <c r="M26" s="9"/>
      <c r="N26" s="9"/>
      <c r="O26" s="9"/>
    </row>
    <row r="27" spans="1:16" x14ac:dyDescent="0.3">
      <c r="F27" s="1"/>
      <c r="G27" s="1"/>
      <c r="H27" s="1"/>
      <c r="I27" s="30"/>
      <c r="L27" s="9"/>
      <c r="M27" s="9"/>
      <c r="N27" s="9"/>
      <c r="O27" s="9"/>
    </row>
    <row r="28" spans="1:16" x14ac:dyDescent="0.3">
      <c r="B28" s="2">
        <v>28.521000000000001</v>
      </c>
      <c r="C28" s="40">
        <v>3.125E-2</v>
      </c>
      <c r="D28" s="2">
        <v>1</v>
      </c>
      <c r="E28" s="2">
        <v>54</v>
      </c>
      <c r="F28" s="1">
        <v>8.4499999999999993</v>
      </c>
      <c r="G28" s="1">
        <f t="shared" si="0"/>
        <v>6.3905325443786989</v>
      </c>
      <c r="H28" s="1">
        <f t="shared" si="1"/>
        <v>4.4630083333333328</v>
      </c>
      <c r="I28" s="38">
        <f>AVERAGE(H28:H30)</f>
        <v>4.197190005752085</v>
      </c>
      <c r="J28" s="12" t="s">
        <v>78</v>
      </c>
      <c r="K28" s="17" t="s">
        <v>32</v>
      </c>
      <c r="L28" s="9"/>
      <c r="M28" s="9"/>
      <c r="N28" s="9"/>
      <c r="O28" s="9"/>
      <c r="P28" s="7" t="s">
        <v>39</v>
      </c>
    </row>
    <row r="29" spans="1:16" x14ac:dyDescent="0.3">
      <c r="B29" s="2">
        <v>28.402000000000001</v>
      </c>
      <c r="C29" s="40"/>
      <c r="D29" s="2">
        <v>2</v>
      </c>
      <c r="E29" s="2">
        <v>57</v>
      </c>
      <c r="F29" s="1">
        <v>8.4499999999999993</v>
      </c>
      <c r="G29" s="1">
        <f t="shared" si="0"/>
        <v>6.7455621301775155</v>
      </c>
      <c r="H29" s="1">
        <f t="shared" si="1"/>
        <v>4.2104719298245614</v>
      </c>
      <c r="I29" s="38"/>
      <c r="J29" s="12" t="s">
        <v>78</v>
      </c>
      <c r="K29" s="17" t="s">
        <v>32</v>
      </c>
      <c r="L29" s="9"/>
      <c r="M29" s="9"/>
      <c r="N29" s="9"/>
      <c r="O29" s="9"/>
      <c r="P29" s="7" t="s">
        <v>39</v>
      </c>
    </row>
    <row r="30" spans="1:16" ht="28.8" x14ac:dyDescent="0.3">
      <c r="B30" s="2">
        <v>28.201000000000001</v>
      </c>
      <c r="C30" s="40"/>
      <c r="D30" s="2">
        <v>3</v>
      </c>
      <c r="E30" s="2">
        <v>61</v>
      </c>
      <c r="F30" s="1">
        <v>8.4749999999999996</v>
      </c>
      <c r="G30" s="1">
        <f t="shared" si="0"/>
        <v>7.1976401179941005</v>
      </c>
      <c r="H30" s="1">
        <f t="shared" si="1"/>
        <v>3.9180897540983608</v>
      </c>
      <c r="I30" s="38"/>
      <c r="J30" s="12" t="s">
        <v>68</v>
      </c>
      <c r="K30" s="18" t="s">
        <v>37</v>
      </c>
      <c r="L30" s="9"/>
      <c r="M30" s="9"/>
      <c r="N30" s="9"/>
      <c r="O30" s="9"/>
      <c r="P30" s="7" t="s">
        <v>33</v>
      </c>
    </row>
    <row r="31" spans="1:16" s="3" customFormat="1" x14ac:dyDescent="0.3">
      <c r="A31" s="5"/>
      <c r="C31" s="42"/>
      <c r="H31" s="6"/>
      <c r="I31" s="31"/>
      <c r="J31" s="13"/>
      <c r="K31" s="24"/>
      <c r="L31" s="10"/>
      <c r="M31" s="10"/>
      <c r="N31" s="10"/>
      <c r="O31" s="10"/>
      <c r="P31" s="8"/>
    </row>
    <row r="32" spans="1:16" ht="28.8" x14ac:dyDescent="0.3">
      <c r="A32" s="4">
        <v>35</v>
      </c>
      <c r="B32" s="2">
        <v>34.872</v>
      </c>
      <c r="C32" s="40">
        <v>0.25</v>
      </c>
      <c r="D32" s="2">
        <v>1</v>
      </c>
      <c r="E32" s="2">
        <v>40</v>
      </c>
      <c r="F32" s="1">
        <v>7.8</v>
      </c>
      <c r="G32" s="1">
        <f t="shared" si="0"/>
        <v>5.1282051282051286</v>
      </c>
      <c r="H32" s="1">
        <f t="shared" si="1"/>
        <v>6.8000399999999992</v>
      </c>
      <c r="I32" s="38">
        <v>3.5180559313113289</v>
      </c>
      <c r="J32" s="12" t="s">
        <v>77</v>
      </c>
      <c r="K32" s="23" t="s">
        <v>36</v>
      </c>
      <c r="L32" s="9">
        <f>GEOMEAN(G32:G47)</f>
        <v>6.5288951176513459</v>
      </c>
      <c r="M32" s="9">
        <f>_xlfn.STDEV.P(G32:G47)</f>
        <v>1.0883239707199295</v>
      </c>
      <c r="N32" s="9">
        <f>GEOMEAN(B32:B47)</f>
        <v>35.521849941726849</v>
      </c>
      <c r="O32" s="9">
        <f>_xlfn.STDEV.P(B32:B47)</f>
        <v>0.50142896397910575</v>
      </c>
      <c r="P32" s="7" t="s">
        <v>40</v>
      </c>
    </row>
    <row r="33" spans="1:16" ht="28.8" x14ac:dyDescent="0.3">
      <c r="B33" s="2">
        <v>35.456000000000003</v>
      </c>
      <c r="C33" s="40"/>
      <c r="D33" s="2">
        <v>2</v>
      </c>
      <c r="E33" s="2">
        <v>39</v>
      </c>
      <c r="F33" s="1">
        <v>7.7842000000000002</v>
      </c>
      <c r="G33" s="1">
        <f t="shared" si="0"/>
        <v>5.0101487628786519</v>
      </c>
      <c r="H33" s="1">
        <f t="shared" si="1"/>
        <v>7.0768357743589743</v>
      </c>
      <c r="I33" s="38"/>
      <c r="J33" s="12" t="s">
        <v>77</v>
      </c>
      <c r="K33" s="23" t="s">
        <v>36</v>
      </c>
      <c r="L33" s="9"/>
      <c r="M33" s="9"/>
      <c r="N33" s="9"/>
      <c r="O33" s="9"/>
    </row>
    <row r="34" spans="1:16" x14ac:dyDescent="0.3">
      <c r="B34" s="2">
        <v>35.671999999999997</v>
      </c>
      <c r="C34" s="40"/>
      <c r="D34" s="2">
        <v>3</v>
      </c>
      <c r="E34" s="2">
        <v>54</v>
      </c>
      <c r="F34" s="1">
        <v>7.625</v>
      </c>
      <c r="G34" s="1">
        <f t="shared" si="0"/>
        <v>7.081967213114754</v>
      </c>
      <c r="H34" s="1">
        <f t="shared" si="1"/>
        <v>5.0370185185185186</v>
      </c>
      <c r="I34" s="38"/>
      <c r="J34" s="12" t="s">
        <v>77</v>
      </c>
      <c r="K34" s="22" t="s">
        <v>34</v>
      </c>
      <c r="L34" s="9"/>
      <c r="M34" s="9"/>
      <c r="N34" s="9"/>
      <c r="O34" s="9"/>
    </row>
    <row r="35" spans="1:16" x14ac:dyDescent="0.3">
      <c r="B35" s="2">
        <v>36.130000000000003</v>
      </c>
      <c r="C35" s="40"/>
      <c r="D35" s="2">
        <v>4</v>
      </c>
      <c r="E35" s="2">
        <v>59</v>
      </c>
      <c r="F35" s="1">
        <v>7.7</v>
      </c>
      <c r="G35" s="1">
        <f t="shared" si="0"/>
        <v>7.662337662337662</v>
      </c>
      <c r="H35" s="1">
        <f t="shared" si="1"/>
        <v>4.7152711864406784</v>
      </c>
      <c r="I35" s="38"/>
      <c r="J35" s="12" t="s">
        <v>77</v>
      </c>
      <c r="K35" s="22" t="s">
        <v>34</v>
      </c>
      <c r="L35" s="9"/>
      <c r="M35" s="9"/>
      <c r="N35" s="9"/>
      <c r="O35" s="9"/>
    </row>
    <row r="36" spans="1:16" x14ac:dyDescent="0.3">
      <c r="G36" s="1"/>
      <c r="H36" s="1"/>
      <c r="I36" s="30"/>
      <c r="L36" s="9"/>
      <c r="M36" s="9"/>
      <c r="N36" s="9"/>
      <c r="O36" s="9"/>
    </row>
    <row r="37" spans="1:16" ht="28.8" x14ac:dyDescent="0.3">
      <c r="B37" s="2">
        <v>36.427999999999997</v>
      </c>
      <c r="C37" s="40">
        <v>0.125</v>
      </c>
      <c r="D37" s="2">
        <v>1</v>
      </c>
      <c r="E37" s="2">
        <v>56</v>
      </c>
      <c r="F37" s="1">
        <v>7.7</v>
      </c>
      <c r="G37" s="1">
        <f t="shared" si="0"/>
        <v>7.2727272727272725</v>
      </c>
      <c r="H37" s="1">
        <f t="shared" si="1"/>
        <v>5.0088499999999998</v>
      </c>
      <c r="I37" s="38">
        <f>AVERAGE(H37:H39)</f>
        <v>5.0634457600732601</v>
      </c>
      <c r="J37" s="12" t="s">
        <v>77</v>
      </c>
      <c r="K37" s="17" t="s">
        <v>32</v>
      </c>
      <c r="L37" s="9"/>
      <c r="M37" s="9"/>
      <c r="N37" s="9"/>
      <c r="O37" s="9"/>
      <c r="P37" s="7" t="s">
        <v>41</v>
      </c>
    </row>
    <row r="38" spans="1:16" x14ac:dyDescent="0.3">
      <c r="B38" s="2">
        <v>36.104999999999997</v>
      </c>
      <c r="C38" s="40"/>
      <c r="D38" s="2">
        <v>2</v>
      </c>
      <c r="E38" s="2">
        <v>52</v>
      </c>
      <c r="F38" s="1">
        <v>7.617</v>
      </c>
      <c r="G38" s="1">
        <f t="shared" si="0"/>
        <v>6.8268347118288037</v>
      </c>
      <c r="H38" s="1">
        <f t="shared" si="1"/>
        <v>5.2886881730769231</v>
      </c>
      <c r="I38" s="38"/>
      <c r="J38" s="12" t="s">
        <v>78</v>
      </c>
      <c r="K38" s="17" t="s">
        <v>32</v>
      </c>
      <c r="L38" s="9"/>
      <c r="M38" s="9"/>
      <c r="N38" s="9"/>
      <c r="O38" s="9"/>
    </row>
    <row r="39" spans="1:16" ht="28.8" x14ac:dyDescent="0.3">
      <c r="B39" s="2">
        <v>35.933999999999997</v>
      </c>
      <c r="C39" s="40"/>
      <c r="D39" s="2">
        <v>3</v>
      </c>
      <c r="E39" s="2">
        <v>56</v>
      </c>
      <c r="F39" s="1">
        <v>7.625</v>
      </c>
      <c r="G39" s="1">
        <f t="shared" si="0"/>
        <v>7.3442622950819674</v>
      </c>
      <c r="H39" s="1">
        <f t="shared" si="1"/>
        <v>4.8927991071428565</v>
      </c>
      <c r="I39" s="38"/>
      <c r="J39" s="12" t="s">
        <v>77</v>
      </c>
      <c r="K39" s="23" t="s">
        <v>36</v>
      </c>
      <c r="L39" s="9"/>
      <c r="M39" s="9"/>
      <c r="N39" s="9"/>
      <c r="O39" s="9"/>
    </row>
    <row r="40" spans="1:16" x14ac:dyDescent="0.3">
      <c r="G40" s="1"/>
      <c r="H40" s="1"/>
      <c r="I40" s="30"/>
      <c r="L40" s="9"/>
      <c r="M40" s="9"/>
      <c r="N40" s="9"/>
      <c r="O40" s="9"/>
    </row>
    <row r="41" spans="1:16" x14ac:dyDescent="0.3">
      <c r="B41" s="2">
        <v>35.587000000000003</v>
      </c>
      <c r="C41" s="40">
        <v>6.25E-2</v>
      </c>
      <c r="D41" s="2">
        <v>1</v>
      </c>
      <c r="E41" s="2">
        <v>60</v>
      </c>
      <c r="F41" s="1">
        <v>7.6666999999999996</v>
      </c>
      <c r="G41" s="1">
        <f t="shared" si="0"/>
        <v>7.8260529302046518</v>
      </c>
      <c r="H41" s="1">
        <f t="shared" si="1"/>
        <v>4.5472475483333339</v>
      </c>
      <c r="I41" s="38">
        <f>AVERAGE(H41:H43)</f>
        <v>4.7185437203804055</v>
      </c>
      <c r="J41" s="12" t="s">
        <v>78</v>
      </c>
      <c r="K41" s="18" t="s">
        <v>37</v>
      </c>
      <c r="L41" s="9"/>
      <c r="M41" s="9"/>
      <c r="N41" s="9"/>
      <c r="O41" s="9"/>
    </row>
    <row r="42" spans="1:16" x14ac:dyDescent="0.3">
      <c r="B42" s="2">
        <v>35.366</v>
      </c>
      <c r="C42" s="40"/>
      <c r="D42" s="2">
        <v>2</v>
      </c>
      <c r="E42" s="2">
        <v>58</v>
      </c>
      <c r="F42" s="1">
        <v>7.7332999999999998</v>
      </c>
      <c r="G42" s="1">
        <f t="shared" si="0"/>
        <v>7.5000323277255507</v>
      </c>
      <c r="H42" s="1">
        <f t="shared" si="1"/>
        <v>4.7154463413793106</v>
      </c>
      <c r="I42" s="38"/>
      <c r="J42" s="12" t="s">
        <v>78</v>
      </c>
      <c r="K42" s="17" t="s">
        <v>32</v>
      </c>
      <c r="L42" s="9"/>
      <c r="M42" s="9"/>
      <c r="N42" s="9"/>
      <c r="O42" s="9"/>
    </row>
    <row r="43" spans="1:16" x14ac:dyDescent="0.3">
      <c r="B43" s="2">
        <v>35.468000000000004</v>
      </c>
      <c r="C43" s="40"/>
      <c r="D43" s="2">
        <v>3</v>
      </c>
      <c r="E43" s="2">
        <v>56</v>
      </c>
      <c r="F43" s="1">
        <v>7.7253999999999996</v>
      </c>
      <c r="G43" s="1">
        <f t="shared" si="0"/>
        <v>7.2488155953089812</v>
      </c>
      <c r="H43" s="1">
        <f t="shared" si="1"/>
        <v>4.8929372714285719</v>
      </c>
      <c r="I43" s="38"/>
      <c r="J43" s="12" t="s">
        <v>78</v>
      </c>
      <c r="K43" s="17" t="s">
        <v>32</v>
      </c>
      <c r="L43" s="9"/>
      <c r="M43" s="9"/>
      <c r="N43" s="9"/>
      <c r="O43" s="9"/>
    </row>
    <row r="44" spans="1:16" x14ac:dyDescent="0.3">
      <c r="G44" s="1"/>
      <c r="H44" s="1"/>
      <c r="I44" s="30"/>
      <c r="K44" s="17"/>
      <c r="L44" s="9"/>
      <c r="M44" s="9"/>
      <c r="N44" s="9"/>
      <c r="O44" s="9"/>
    </row>
    <row r="45" spans="1:16" x14ac:dyDescent="0.3">
      <c r="B45" s="2">
        <v>34.83</v>
      </c>
      <c r="C45" s="40">
        <v>3.125E-2</v>
      </c>
      <c r="D45" s="2">
        <v>1</v>
      </c>
      <c r="E45" s="2">
        <v>55</v>
      </c>
      <c r="F45" s="1">
        <v>7.8330000000000002</v>
      </c>
      <c r="G45" s="1">
        <f t="shared" si="0"/>
        <v>7.0215753861866457</v>
      </c>
      <c r="H45" s="1">
        <f t="shared" si="1"/>
        <v>4.9604252727272726</v>
      </c>
      <c r="I45" s="38">
        <f>AVERAGE(H45:H47)</f>
        <v>6.2971310448732849</v>
      </c>
      <c r="J45" s="12" t="s">
        <v>69</v>
      </c>
      <c r="K45" s="18" t="s">
        <v>37</v>
      </c>
      <c r="L45" s="9"/>
      <c r="M45" s="9"/>
      <c r="N45" s="9"/>
      <c r="O45" s="9"/>
    </row>
    <row r="46" spans="1:16" x14ac:dyDescent="0.3">
      <c r="B46" s="2">
        <v>34.841000000000001</v>
      </c>
      <c r="C46" s="40"/>
      <c r="D46" s="2">
        <v>2</v>
      </c>
      <c r="E46" s="2">
        <v>46</v>
      </c>
      <c r="F46" s="1">
        <v>7.85</v>
      </c>
      <c r="G46" s="1">
        <f t="shared" si="0"/>
        <v>5.8598726114649686</v>
      </c>
      <c r="H46" s="1">
        <f t="shared" si="1"/>
        <v>5.9456923913043473</v>
      </c>
      <c r="I46" s="38"/>
      <c r="J46" s="12" t="s">
        <v>69</v>
      </c>
      <c r="K46" s="18" t="s">
        <v>37</v>
      </c>
      <c r="L46" s="9"/>
      <c r="M46" s="9"/>
      <c r="N46" s="9"/>
      <c r="O46" s="9"/>
    </row>
    <row r="47" spans="1:16" x14ac:dyDescent="0.3">
      <c r="B47" s="2">
        <v>35.140999999999998</v>
      </c>
      <c r="C47" s="40"/>
      <c r="D47" s="2">
        <v>3</v>
      </c>
      <c r="E47" s="2">
        <v>34</v>
      </c>
      <c r="F47" s="1">
        <v>7.726</v>
      </c>
      <c r="G47" s="1">
        <f t="shared" si="0"/>
        <v>4.4007248252653381</v>
      </c>
      <c r="H47" s="1">
        <f t="shared" si="1"/>
        <v>7.9852754705882347</v>
      </c>
      <c r="I47" s="38"/>
      <c r="J47" s="12" t="s">
        <v>69</v>
      </c>
      <c r="K47" s="18" t="s">
        <v>37</v>
      </c>
      <c r="L47" s="9"/>
      <c r="M47" s="9"/>
      <c r="N47" s="9"/>
      <c r="O47" s="9"/>
    </row>
    <row r="48" spans="1:16" s="3" customFormat="1" x14ac:dyDescent="0.3">
      <c r="A48" s="5"/>
      <c r="C48" s="42"/>
      <c r="G48" s="6"/>
      <c r="H48" s="6"/>
      <c r="I48" s="31"/>
      <c r="J48" s="13"/>
      <c r="K48" s="24"/>
      <c r="L48" s="10"/>
      <c r="M48" s="10"/>
      <c r="N48" s="10"/>
      <c r="O48" s="10"/>
      <c r="P48" s="8"/>
    </row>
    <row r="49" spans="1:16" x14ac:dyDescent="0.3">
      <c r="A49" s="4">
        <v>40</v>
      </c>
      <c r="B49" s="2">
        <v>43.896000000000001</v>
      </c>
      <c r="C49" s="40">
        <v>0.25</v>
      </c>
      <c r="D49" s="2">
        <v>1</v>
      </c>
      <c r="E49" s="2">
        <v>57</v>
      </c>
      <c r="F49" s="1">
        <v>7.7</v>
      </c>
      <c r="G49" s="1">
        <f t="shared" si="0"/>
        <v>7.4025974025974026</v>
      </c>
      <c r="H49" s="1">
        <f t="shared" si="1"/>
        <v>5.9298105263157899</v>
      </c>
      <c r="I49" s="38">
        <f>AVERAGE(H49:H51)</f>
        <v>6.4231696104668456</v>
      </c>
      <c r="J49" s="12" t="s">
        <v>77</v>
      </c>
      <c r="K49" s="22" t="s">
        <v>34</v>
      </c>
      <c r="L49" s="9">
        <f>GEOMEAN(G49:G63)</f>
        <v>5.6640602395212749</v>
      </c>
      <c r="M49" s="9">
        <f>_xlfn.STDEV.P(G49:G63)</f>
        <v>0.85043352836021535</v>
      </c>
      <c r="N49" s="9">
        <f>GEOMEAN(B49:B63)</f>
        <v>40.223127529328721</v>
      </c>
      <c r="O49" s="9">
        <f>_xlfn.STDEV.P(B49:B63)</f>
        <v>1.8725870844606645</v>
      </c>
    </row>
    <row r="50" spans="1:16" x14ac:dyDescent="0.3">
      <c r="B50" s="2">
        <v>42.594999999999999</v>
      </c>
      <c r="C50" s="40"/>
      <c r="D50" s="2">
        <v>2</v>
      </c>
      <c r="E50" s="2">
        <v>59</v>
      </c>
      <c r="F50" s="1">
        <v>7.9</v>
      </c>
      <c r="G50" s="1">
        <f t="shared" si="0"/>
        <v>7.4683544303797467</v>
      </c>
      <c r="H50" s="1">
        <f t="shared" si="1"/>
        <v>5.7033983050847459</v>
      </c>
      <c r="I50" s="38"/>
      <c r="J50" s="12" t="s">
        <v>77</v>
      </c>
      <c r="K50" s="22" t="s">
        <v>34</v>
      </c>
      <c r="L50" s="9"/>
      <c r="M50" s="9"/>
      <c r="N50" s="9"/>
      <c r="O50" s="9"/>
    </row>
    <row r="51" spans="1:16" ht="28.8" x14ac:dyDescent="0.3">
      <c r="B51" s="2">
        <v>43.636000000000003</v>
      </c>
      <c r="C51" s="40"/>
      <c r="D51" s="2">
        <v>3</v>
      </c>
      <c r="E51" s="2">
        <v>44</v>
      </c>
      <c r="F51" s="1">
        <v>7.7</v>
      </c>
      <c r="G51" s="1">
        <f t="shared" si="0"/>
        <v>5.7142857142857144</v>
      </c>
      <c r="H51" s="1">
        <f t="shared" si="1"/>
        <v>7.6363000000000003</v>
      </c>
      <c r="I51" s="38"/>
      <c r="J51" s="12" t="s">
        <v>77</v>
      </c>
      <c r="K51" s="23" t="s">
        <v>36</v>
      </c>
      <c r="L51" s="9"/>
      <c r="M51" s="9"/>
      <c r="N51" s="9"/>
      <c r="O51" s="9"/>
    </row>
    <row r="52" spans="1:16" x14ac:dyDescent="0.3">
      <c r="G52" s="1"/>
      <c r="H52" s="1"/>
      <c r="I52" s="30"/>
      <c r="L52" s="9"/>
      <c r="M52" s="9"/>
      <c r="N52" s="9"/>
      <c r="O52" s="9"/>
    </row>
    <row r="53" spans="1:16" x14ac:dyDescent="0.3">
      <c r="B53" s="2">
        <v>38.741999999999997</v>
      </c>
      <c r="C53" s="40">
        <v>0.125</v>
      </c>
      <c r="D53" s="2">
        <v>1</v>
      </c>
      <c r="E53" s="2">
        <v>39</v>
      </c>
      <c r="F53" s="1">
        <v>7.95</v>
      </c>
      <c r="G53" s="1">
        <f t="shared" si="0"/>
        <v>4.9056603773584904</v>
      </c>
      <c r="H53" s="1">
        <f t="shared" si="1"/>
        <v>7.8974076923076924</v>
      </c>
      <c r="I53" s="38">
        <f>AVERAGE(H53:H55)</f>
        <v>7.1679593975969285</v>
      </c>
      <c r="J53" s="12" t="s">
        <v>69</v>
      </c>
      <c r="K53" s="18" t="s">
        <v>37</v>
      </c>
      <c r="L53" s="9"/>
      <c r="M53" s="9"/>
      <c r="N53" s="9"/>
      <c r="O53" s="9"/>
    </row>
    <row r="54" spans="1:16" x14ac:dyDescent="0.3">
      <c r="B54" s="2">
        <v>39.201999999999998</v>
      </c>
      <c r="C54" s="40"/>
      <c r="D54" s="2">
        <v>2</v>
      </c>
      <c r="E54" s="2">
        <v>45</v>
      </c>
      <c r="F54" s="1">
        <v>7.9329999999999998</v>
      </c>
      <c r="G54" s="1">
        <f t="shared" si="0"/>
        <v>5.672507248203706</v>
      </c>
      <c r="H54" s="1">
        <f t="shared" si="1"/>
        <v>6.9108770222222216</v>
      </c>
      <c r="I54" s="38"/>
      <c r="J54" s="12" t="s">
        <v>78</v>
      </c>
      <c r="K54" s="17" t="s">
        <v>32</v>
      </c>
      <c r="L54" s="9"/>
      <c r="M54" s="9"/>
      <c r="N54" s="9"/>
      <c r="O54" s="9"/>
    </row>
    <row r="55" spans="1:16" x14ac:dyDescent="0.3">
      <c r="B55" s="2">
        <v>38.987000000000002</v>
      </c>
      <c r="C55" s="40"/>
      <c r="D55" s="2">
        <v>3</v>
      </c>
      <c r="E55" s="2">
        <v>46</v>
      </c>
      <c r="F55" s="1">
        <v>7.9</v>
      </c>
      <c r="G55" s="1">
        <f t="shared" si="0"/>
        <v>5.8227848101265822</v>
      </c>
      <c r="H55" s="1">
        <f t="shared" si="1"/>
        <v>6.6955934782608697</v>
      </c>
      <c r="I55" s="38"/>
      <c r="J55" s="12" t="s">
        <v>78</v>
      </c>
      <c r="K55" s="17" t="s">
        <v>32</v>
      </c>
      <c r="L55" s="9"/>
      <c r="M55" s="9"/>
      <c r="N55" s="9"/>
      <c r="O55" s="9"/>
    </row>
    <row r="56" spans="1:16" x14ac:dyDescent="0.3">
      <c r="G56" s="1"/>
      <c r="H56" s="1"/>
      <c r="I56" s="30"/>
      <c r="L56" s="9"/>
      <c r="M56" s="9"/>
      <c r="N56" s="9"/>
      <c r="O56" s="9"/>
    </row>
    <row r="57" spans="1:16" x14ac:dyDescent="0.3">
      <c r="B57" s="2">
        <v>38.713999999999999</v>
      </c>
      <c r="C57" s="40">
        <v>6.25E-2</v>
      </c>
      <c r="D57" s="2">
        <v>1</v>
      </c>
      <c r="E57" s="2">
        <v>47</v>
      </c>
      <c r="F57" s="1">
        <v>8.0329999999999995</v>
      </c>
      <c r="G57" s="1">
        <f t="shared" si="0"/>
        <v>5.8508651811278476</v>
      </c>
      <c r="H57" s="1">
        <f t="shared" si="1"/>
        <v>6.6167991914893616</v>
      </c>
      <c r="I57" s="38">
        <f>AVERAGE(H57:H59)</f>
        <v>6.9874822192561439</v>
      </c>
      <c r="J57" s="12" t="s">
        <v>69</v>
      </c>
      <c r="K57" s="17" t="s">
        <v>32</v>
      </c>
      <c r="L57" s="9"/>
      <c r="M57" s="9"/>
      <c r="N57" s="9"/>
      <c r="O57" s="9"/>
    </row>
    <row r="58" spans="1:16" x14ac:dyDescent="0.3">
      <c r="B58" s="2">
        <v>38.831000000000003</v>
      </c>
      <c r="C58" s="40"/>
      <c r="D58" s="2">
        <v>2</v>
      </c>
      <c r="E58" s="2">
        <v>43</v>
      </c>
      <c r="F58" s="1">
        <v>7.9832999999999998</v>
      </c>
      <c r="G58" s="1">
        <f t="shared" si="0"/>
        <v>5.3862437838988892</v>
      </c>
      <c r="H58" s="1">
        <f t="shared" si="1"/>
        <v>7.2092912162790697</v>
      </c>
      <c r="I58" s="38"/>
      <c r="J58" s="12" t="s">
        <v>69</v>
      </c>
      <c r="K58" s="17" t="s">
        <v>32</v>
      </c>
      <c r="L58" s="9"/>
      <c r="M58" s="9"/>
      <c r="N58" s="9"/>
      <c r="O58" s="9"/>
    </row>
    <row r="59" spans="1:16" x14ac:dyDescent="0.3">
      <c r="B59" s="2">
        <v>39.372999999999998</v>
      </c>
      <c r="C59" s="40"/>
      <c r="D59" s="2">
        <v>3</v>
      </c>
      <c r="E59" s="2">
        <v>44</v>
      </c>
      <c r="F59" s="1">
        <v>7.9749999999999996</v>
      </c>
      <c r="G59" s="1">
        <f t="shared" si="0"/>
        <v>5.5172413793103452</v>
      </c>
      <c r="H59" s="1">
        <f t="shared" si="1"/>
        <v>7.1363562499999995</v>
      </c>
      <c r="I59" s="38"/>
      <c r="J59" s="12" t="s">
        <v>69</v>
      </c>
      <c r="K59" s="18" t="s">
        <v>37</v>
      </c>
      <c r="L59" s="9"/>
      <c r="M59" s="9"/>
      <c r="N59" s="9"/>
      <c r="O59" s="9"/>
    </row>
    <row r="60" spans="1:16" x14ac:dyDescent="0.3">
      <c r="G60" s="1"/>
      <c r="H60" s="1"/>
      <c r="I60" s="30"/>
      <c r="L60" s="9"/>
      <c r="M60" s="9"/>
      <c r="N60" s="9"/>
      <c r="O60" s="9"/>
    </row>
    <row r="61" spans="1:16" x14ac:dyDescent="0.3">
      <c r="B61" s="2">
        <v>39.244999999999997</v>
      </c>
      <c r="C61" s="40">
        <v>0.1875</v>
      </c>
      <c r="D61" s="2">
        <v>1</v>
      </c>
      <c r="E61" s="2">
        <v>43</v>
      </c>
      <c r="F61" s="1">
        <v>7.95</v>
      </c>
      <c r="G61" s="1">
        <f t="shared" si="0"/>
        <v>5.4088050314465406</v>
      </c>
      <c r="H61" s="1">
        <f t="shared" si="1"/>
        <v>7.2557616279069768</v>
      </c>
      <c r="I61" s="38">
        <f>AVERAGE(H61:H63)</f>
        <v>8.0200125711799917</v>
      </c>
      <c r="J61" s="12" t="s">
        <v>69</v>
      </c>
      <c r="K61" s="17" t="s">
        <v>32</v>
      </c>
      <c r="L61" s="9"/>
      <c r="M61" s="9"/>
      <c r="N61" s="9"/>
      <c r="O61" s="9"/>
    </row>
    <row r="62" spans="1:16" x14ac:dyDescent="0.3">
      <c r="B62" s="2">
        <v>39.451999999999998</v>
      </c>
      <c r="C62" s="40"/>
      <c r="D62" s="2">
        <v>2</v>
      </c>
      <c r="E62" s="2">
        <v>38</v>
      </c>
      <c r="F62" s="1">
        <v>7.9336000000000002</v>
      </c>
      <c r="G62" s="1">
        <f t="shared" si="0"/>
        <v>4.7897549662196228</v>
      </c>
      <c r="H62" s="1">
        <f t="shared" si="1"/>
        <v>8.2367470315789468</v>
      </c>
      <c r="I62" s="38"/>
      <c r="J62" s="12" t="s">
        <v>69</v>
      </c>
      <c r="K62" s="18" t="s">
        <v>37</v>
      </c>
      <c r="L62" s="9"/>
      <c r="M62" s="9"/>
      <c r="N62" s="9"/>
      <c r="O62" s="9"/>
    </row>
    <row r="63" spans="1:16" x14ac:dyDescent="0.3">
      <c r="B63" s="2">
        <v>40.511000000000003</v>
      </c>
      <c r="C63" s="40"/>
      <c r="D63" s="2">
        <v>3</v>
      </c>
      <c r="E63" s="2">
        <v>37</v>
      </c>
      <c r="F63" s="1">
        <v>7.8250000000000002</v>
      </c>
      <c r="G63" s="1">
        <f t="shared" si="0"/>
        <v>4.7284345047923324</v>
      </c>
      <c r="H63" s="1">
        <f t="shared" si="1"/>
        <v>8.5675290540540541</v>
      </c>
      <c r="I63" s="38"/>
      <c r="J63" s="12" t="s">
        <v>69</v>
      </c>
      <c r="K63" s="17" t="s">
        <v>32</v>
      </c>
      <c r="L63" s="9"/>
      <c r="M63" s="9"/>
      <c r="N63" s="9"/>
      <c r="O63" s="9"/>
    </row>
    <row r="64" spans="1:16" s="3" customFormat="1" x14ac:dyDescent="0.3">
      <c r="A64" s="5"/>
      <c r="C64" s="42"/>
      <c r="G64" s="6"/>
      <c r="H64" s="6"/>
      <c r="I64" s="31"/>
      <c r="J64" s="13"/>
      <c r="K64" s="24"/>
      <c r="L64" s="10"/>
      <c r="M64" s="10"/>
      <c r="N64" s="10"/>
      <c r="O64" s="10"/>
      <c r="P64" s="8"/>
    </row>
    <row r="65" spans="1:16" x14ac:dyDescent="0.3">
      <c r="A65" s="4">
        <v>45</v>
      </c>
      <c r="B65" s="2">
        <v>45.668999999999997</v>
      </c>
      <c r="C65" s="40">
        <v>0.25</v>
      </c>
      <c r="D65" s="2">
        <v>1</v>
      </c>
      <c r="E65" s="2">
        <v>46</v>
      </c>
      <c r="F65" s="1">
        <v>7.7515000000000001</v>
      </c>
      <c r="G65" s="1">
        <f t="shared" si="0"/>
        <v>5.9343352899438822</v>
      </c>
      <c r="H65" s="1">
        <f t="shared" si="1"/>
        <v>7.6957229021739124</v>
      </c>
      <c r="I65" s="38">
        <f>AVERAGE(H65:H67)</f>
        <v>6.9729234545528351</v>
      </c>
      <c r="J65" s="12" t="s">
        <v>77</v>
      </c>
      <c r="K65" s="17" t="s">
        <v>32</v>
      </c>
      <c r="L65" s="9">
        <f>GEOMEAN(G65:G83)</f>
        <v>6.9192977152513615</v>
      </c>
      <c r="M65" s="9">
        <f>_xlfn.STDEV.P(G65:G83)</f>
        <v>0.51111734459320846</v>
      </c>
      <c r="N65" s="9">
        <f>GEOMEAN(B65:B83)</f>
        <v>45.451174654102644</v>
      </c>
      <c r="O65" s="9">
        <f>_xlfn.STDEV.P(B65:B83)</f>
        <v>0.4801883611898794</v>
      </c>
    </row>
    <row r="66" spans="1:16" x14ac:dyDescent="0.3">
      <c r="B66" s="2">
        <v>46.253999999999998</v>
      </c>
      <c r="C66" s="40"/>
      <c r="D66" s="2">
        <v>2</v>
      </c>
      <c r="E66" s="2">
        <v>56</v>
      </c>
      <c r="F66" s="1">
        <v>7.6749999999999998</v>
      </c>
      <c r="G66" s="1">
        <f t="shared" si="0"/>
        <v>7.2964169381107498</v>
      </c>
      <c r="H66" s="1">
        <f t="shared" si="1"/>
        <v>6.3392758928571418</v>
      </c>
      <c r="I66" s="38"/>
      <c r="J66" s="12" t="s">
        <v>77</v>
      </c>
      <c r="K66" s="22" t="s">
        <v>34</v>
      </c>
      <c r="L66" s="9"/>
      <c r="M66" s="9"/>
      <c r="N66" s="9"/>
      <c r="O66" s="9"/>
    </row>
    <row r="67" spans="1:16" x14ac:dyDescent="0.3">
      <c r="B67" s="2">
        <v>45.154000000000003</v>
      </c>
      <c r="C67" s="40"/>
      <c r="D67" s="2">
        <v>3</v>
      </c>
      <c r="E67" s="2">
        <v>51</v>
      </c>
      <c r="F67" s="1">
        <v>7.7750000000000004</v>
      </c>
      <c r="G67" s="1">
        <f t="shared" ref="G67:G142" si="2">E67/F67</f>
        <v>6.5594855305466231</v>
      </c>
      <c r="H67" s="1">
        <f t="shared" si="1"/>
        <v>6.8837715686274521</v>
      </c>
      <c r="I67" s="38"/>
      <c r="J67" s="12" t="s">
        <v>77</v>
      </c>
      <c r="K67" s="22" t="s">
        <v>34</v>
      </c>
      <c r="L67" s="9"/>
      <c r="M67" s="9"/>
      <c r="N67" s="9"/>
      <c r="O67" s="9"/>
    </row>
    <row r="68" spans="1:16" x14ac:dyDescent="0.3">
      <c r="G68" s="1"/>
      <c r="H68" s="1"/>
      <c r="I68" s="30"/>
      <c r="K68" s="22"/>
      <c r="L68" s="9"/>
      <c r="M68" s="9"/>
      <c r="N68" s="9"/>
      <c r="O68" s="9"/>
    </row>
    <row r="69" spans="1:16" x14ac:dyDescent="0.3">
      <c r="B69" s="2">
        <v>45.570999999999998</v>
      </c>
      <c r="C69" s="40">
        <v>0.125</v>
      </c>
      <c r="D69" s="2">
        <v>1</v>
      </c>
      <c r="E69" s="2">
        <v>56</v>
      </c>
      <c r="F69" s="1">
        <v>7.7680999999999996</v>
      </c>
      <c r="G69" s="1">
        <f t="shared" si="2"/>
        <v>7.2089700184086203</v>
      </c>
      <c r="H69" s="1">
        <f t="shared" si="1"/>
        <v>6.3214300910714281</v>
      </c>
      <c r="I69" s="38">
        <f>AVERAGE(H69:H71)</f>
        <v>6.4587951940998325</v>
      </c>
      <c r="J69" s="12" t="s">
        <v>78</v>
      </c>
      <c r="K69" s="17" t="s">
        <v>32</v>
      </c>
      <c r="L69" s="9"/>
      <c r="M69" s="9"/>
      <c r="N69" s="9"/>
      <c r="O69" s="9"/>
      <c r="P69" s="7" t="s">
        <v>42</v>
      </c>
    </row>
    <row r="70" spans="1:16" ht="28.8" x14ac:dyDescent="0.3">
      <c r="B70" s="2">
        <v>45.61</v>
      </c>
      <c r="C70" s="40"/>
      <c r="D70" s="2">
        <v>2</v>
      </c>
      <c r="E70" s="2">
        <v>57</v>
      </c>
      <c r="F70" s="1">
        <v>7.7832999999999997</v>
      </c>
      <c r="G70" s="1">
        <f t="shared" si="2"/>
        <v>7.323371834568885</v>
      </c>
      <c r="H70" s="1">
        <f t="shared" si="1"/>
        <v>6.2280054912280702</v>
      </c>
      <c r="I70" s="38"/>
      <c r="J70" s="12" t="s">
        <v>77</v>
      </c>
      <c r="K70" s="23" t="s">
        <v>36</v>
      </c>
      <c r="L70" s="9"/>
      <c r="M70" s="9"/>
      <c r="N70" s="9"/>
      <c r="O70" s="9"/>
    </row>
    <row r="71" spans="1:16" x14ac:dyDescent="0.3">
      <c r="B71" s="2">
        <v>45.512999999999998</v>
      </c>
      <c r="C71" s="40"/>
      <c r="D71" s="2">
        <v>3</v>
      </c>
      <c r="E71" s="2">
        <v>52</v>
      </c>
      <c r="F71" s="1">
        <v>7.8</v>
      </c>
      <c r="G71" s="1">
        <f t="shared" si="2"/>
        <v>6.666666666666667</v>
      </c>
      <c r="H71" s="1">
        <f t="shared" si="1"/>
        <v>6.8269499999999992</v>
      </c>
      <c r="I71" s="38"/>
      <c r="J71" s="12" t="s">
        <v>77</v>
      </c>
      <c r="K71" s="17" t="s">
        <v>32</v>
      </c>
      <c r="L71" s="9"/>
      <c r="M71" s="9"/>
      <c r="N71" s="9"/>
      <c r="O71" s="9"/>
    </row>
    <row r="72" spans="1:16" x14ac:dyDescent="0.3">
      <c r="G72" s="1"/>
      <c r="H72" s="1"/>
      <c r="I72" s="30"/>
      <c r="L72" s="9"/>
      <c r="M72" s="9"/>
      <c r="N72" s="9"/>
      <c r="O72" s="9"/>
    </row>
    <row r="73" spans="1:16" x14ac:dyDescent="0.3">
      <c r="B73" s="2">
        <v>45.16</v>
      </c>
      <c r="C73" s="40">
        <v>6.25E-2</v>
      </c>
      <c r="D73" s="2">
        <v>1</v>
      </c>
      <c r="E73" s="2">
        <v>54</v>
      </c>
      <c r="F73" s="1">
        <v>7.8167</v>
      </c>
      <c r="G73" s="1">
        <f t="shared" si="2"/>
        <v>6.9082861053897426</v>
      </c>
      <c r="H73" s="1">
        <f t="shared" si="1"/>
        <v>6.5370772592592585</v>
      </c>
      <c r="I73" s="38">
        <f>AVERAGE(H73:H75)</f>
        <v>6.3256792618583484</v>
      </c>
      <c r="J73" s="12" t="s">
        <v>69</v>
      </c>
      <c r="K73" s="17" t="s">
        <v>32</v>
      </c>
      <c r="L73" s="9"/>
      <c r="M73" s="9"/>
      <c r="N73" s="9"/>
      <c r="O73" s="9"/>
    </row>
    <row r="74" spans="1:16" x14ac:dyDescent="0.3">
      <c r="B74" s="2">
        <v>45.805999999999997</v>
      </c>
      <c r="C74" s="40"/>
      <c r="D74" s="2">
        <v>2</v>
      </c>
      <c r="E74" s="2">
        <v>57</v>
      </c>
      <c r="F74" s="1">
        <v>7.75</v>
      </c>
      <c r="G74" s="1">
        <f t="shared" si="2"/>
        <v>7.354838709677419</v>
      </c>
      <c r="H74" s="1">
        <f t="shared" si="1"/>
        <v>6.2280087719298241</v>
      </c>
      <c r="I74" s="38"/>
      <c r="J74" s="12" t="s">
        <v>69</v>
      </c>
      <c r="K74" s="17" t="s">
        <v>32</v>
      </c>
      <c r="L74" s="9"/>
      <c r="M74" s="9"/>
      <c r="N74" s="9"/>
      <c r="O74" s="9"/>
    </row>
    <row r="75" spans="1:16" x14ac:dyDescent="0.3">
      <c r="B75" s="2">
        <v>45.25</v>
      </c>
      <c r="C75" s="40"/>
      <c r="D75" s="2">
        <v>3</v>
      </c>
      <c r="E75" s="2">
        <v>57</v>
      </c>
      <c r="F75" s="1">
        <v>7.8250000000000002</v>
      </c>
      <c r="G75" s="1">
        <f t="shared" si="2"/>
        <v>7.2843450479233223</v>
      </c>
      <c r="H75" s="1">
        <f t="shared" si="1"/>
        <v>6.2119517543859653</v>
      </c>
      <c r="I75" s="38"/>
      <c r="J75" s="12" t="s">
        <v>69</v>
      </c>
      <c r="K75" s="17" t="s">
        <v>32</v>
      </c>
      <c r="L75" s="9"/>
      <c r="M75" s="9"/>
      <c r="N75" s="9"/>
      <c r="O75" s="9"/>
    </row>
    <row r="76" spans="1:16" x14ac:dyDescent="0.3">
      <c r="G76" s="1"/>
      <c r="H76" s="1"/>
      <c r="I76" s="30"/>
      <c r="L76" s="9"/>
      <c r="M76" s="9"/>
      <c r="N76" s="9"/>
      <c r="O76" s="9"/>
    </row>
    <row r="77" spans="1:16" ht="28.8" x14ac:dyDescent="0.3">
      <c r="B77" s="2">
        <v>44.091999999999999</v>
      </c>
      <c r="C77" s="40">
        <v>0.1875</v>
      </c>
      <c r="D77" s="2">
        <v>1</v>
      </c>
      <c r="E77" s="2">
        <v>56</v>
      </c>
      <c r="F77" s="1">
        <v>7.9832999999999998</v>
      </c>
      <c r="G77" s="1">
        <f t="shared" si="2"/>
        <v>7.0146430674032043</v>
      </c>
      <c r="H77" s="1">
        <f t="shared" si="1"/>
        <v>6.2857082785714287</v>
      </c>
      <c r="I77" s="38">
        <f>AVERAGE(H77:H79)</f>
        <v>6.3861455225541128</v>
      </c>
      <c r="J77" s="12" t="s">
        <v>77</v>
      </c>
      <c r="K77" s="23" t="s">
        <v>36</v>
      </c>
      <c r="L77" s="9"/>
      <c r="M77" s="9"/>
      <c r="N77" s="9"/>
      <c r="O77" s="9"/>
    </row>
    <row r="78" spans="1:16" ht="28.8" x14ac:dyDescent="0.3">
      <c r="B78" s="2">
        <v>45.837000000000003</v>
      </c>
      <c r="C78" s="40"/>
      <c r="D78" s="2">
        <v>2</v>
      </c>
      <c r="E78" s="2">
        <v>55</v>
      </c>
      <c r="F78" s="1">
        <v>7.7667000000000002</v>
      </c>
      <c r="G78" s="1">
        <f t="shared" si="2"/>
        <v>7.0815146716108517</v>
      </c>
      <c r="H78" s="1">
        <f t="shared" si="1"/>
        <v>6.4727677799999999</v>
      </c>
      <c r="I78" s="38"/>
      <c r="J78" s="12" t="s">
        <v>77</v>
      </c>
      <c r="K78" s="19" t="s">
        <v>36</v>
      </c>
      <c r="L78" s="9"/>
      <c r="M78" s="9"/>
      <c r="N78" s="9"/>
      <c r="O78" s="9"/>
    </row>
    <row r="79" spans="1:16" x14ac:dyDescent="0.3">
      <c r="B79" s="2">
        <v>44.978000000000002</v>
      </c>
      <c r="C79" s="40"/>
      <c r="D79" s="2">
        <v>3</v>
      </c>
      <c r="E79" s="2">
        <v>55</v>
      </c>
      <c r="F79" s="1">
        <v>7.8259999999999996</v>
      </c>
      <c r="G79" s="1">
        <f t="shared" si="2"/>
        <v>7.0278558650651677</v>
      </c>
      <c r="H79" s="1">
        <f t="shared" si="1"/>
        <v>6.3999605090909091</v>
      </c>
      <c r="I79" s="38"/>
      <c r="J79" s="12" t="s">
        <v>77</v>
      </c>
      <c r="K79" s="22" t="s">
        <v>34</v>
      </c>
      <c r="L79" s="9"/>
      <c r="M79" s="9"/>
      <c r="N79" s="9"/>
      <c r="O79" s="9"/>
    </row>
    <row r="80" spans="1:16" x14ac:dyDescent="0.3">
      <c r="G80" s="1"/>
      <c r="H80" s="1"/>
      <c r="I80" s="30"/>
      <c r="L80" s="9"/>
      <c r="M80" s="9"/>
      <c r="N80" s="9"/>
      <c r="O80" s="9"/>
    </row>
    <row r="81" spans="1:16" x14ac:dyDescent="0.3">
      <c r="B81" s="2">
        <v>45.543999999999997</v>
      </c>
      <c r="C81" s="40">
        <v>3.125E-2</v>
      </c>
      <c r="D81" s="2">
        <v>1</v>
      </c>
      <c r="E81" s="2">
        <v>45</v>
      </c>
      <c r="F81" s="1">
        <v>7.8167</v>
      </c>
      <c r="G81" s="1">
        <f t="shared" si="2"/>
        <v>5.7569050878247854</v>
      </c>
      <c r="H81" s="1">
        <f>B81/G81</f>
        <v>7.9111952177777773</v>
      </c>
      <c r="I81" s="38">
        <f>AVERAGE(H81:H83)</f>
        <v>6.8000621720370367</v>
      </c>
      <c r="J81" s="12" t="s">
        <v>69</v>
      </c>
      <c r="K81" s="18" t="s">
        <v>37</v>
      </c>
      <c r="L81" s="9"/>
      <c r="M81" s="9"/>
      <c r="N81" s="9"/>
      <c r="O81" s="9"/>
    </row>
    <row r="82" spans="1:16" x14ac:dyDescent="0.3">
      <c r="B82" s="2">
        <v>45.837000000000003</v>
      </c>
      <c r="C82" s="40"/>
      <c r="D82" s="2">
        <v>2</v>
      </c>
      <c r="E82" s="2">
        <v>60</v>
      </c>
      <c r="F82" s="1">
        <v>7.7667000000000002</v>
      </c>
      <c r="G82" s="1">
        <f t="shared" si="2"/>
        <v>7.7252887326663835</v>
      </c>
      <c r="H82" s="1">
        <f>B82/G82</f>
        <v>5.9333704650000003</v>
      </c>
      <c r="I82" s="38"/>
      <c r="J82" s="12" t="s">
        <v>69</v>
      </c>
      <c r="K82" s="18" t="s">
        <v>37</v>
      </c>
      <c r="L82" s="9"/>
      <c r="M82" s="9"/>
      <c r="N82" s="9"/>
      <c r="O82" s="9"/>
    </row>
    <row r="83" spans="1:16" x14ac:dyDescent="0.3">
      <c r="B83" s="2">
        <v>45.530999999999999</v>
      </c>
      <c r="C83" s="40"/>
      <c r="D83" s="2">
        <v>3</v>
      </c>
      <c r="E83" s="2">
        <v>54</v>
      </c>
      <c r="F83" s="1">
        <v>7.7750000000000004</v>
      </c>
      <c r="G83" s="1">
        <f t="shared" si="2"/>
        <v>6.945337620578778</v>
      </c>
      <c r="H83" s="1">
        <f>B83/G83</f>
        <v>6.5556208333333332</v>
      </c>
      <c r="I83" s="38"/>
      <c r="J83" s="12" t="s">
        <v>69</v>
      </c>
      <c r="K83" s="18" t="s">
        <v>37</v>
      </c>
      <c r="L83" s="9"/>
      <c r="M83" s="9"/>
      <c r="N83" s="9"/>
      <c r="O83" s="9"/>
    </row>
    <row r="84" spans="1:16" s="3" customFormat="1" x14ac:dyDescent="0.3">
      <c r="A84" s="5"/>
      <c r="C84" s="42"/>
      <c r="I84" s="31"/>
      <c r="J84" s="13"/>
      <c r="K84" s="24"/>
      <c r="L84" s="10"/>
      <c r="M84" s="10"/>
      <c r="N84" s="10"/>
      <c r="O84" s="10"/>
      <c r="P84" s="8"/>
    </row>
    <row r="85" spans="1:16" ht="28.8" x14ac:dyDescent="0.3">
      <c r="A85" s="4">
        <v>20</v>
      </c>
      <c r="B85" s="1">
        <v>18.675000000000001</v>
      </c>
      <c r="C85" s="40">
        <v>0.125</v>
      </c>
      <c r="D85" s="2">
        <v>1</v>
      </c>
      <c r="E85" s="2">
        <v>53</v>
      </c>
      <c r="F85" s="1">
        <v>7.55</v>
      </c>
      <c r="G85" s="1">
        <f t="shared" si="2"/>
        <v>7.0198675496688745</v>
      </c>
      <c r="H85" s="1">
        <f>B85/G85</f>
        <v>2.6603066037735847</v>
      </c>
      <c r="I85" s="38">
        <f>AVERAGE(H85:H87)</f>
        <v>2.5594260748210798</v>
      </c>
      <c r="J85" s="12" t="s">
        <v>77</v>
      </c>
      <c r="K85" s="22" t="s">
        <v>51</v>
      </c>
      <c r="L85" s="9">
        <f>GEOMEAN(G85:G96)</f>
        <v>6.894125979936458</v>
      </c>
      <c r="M85" s="9">
        <f>_xlfn.STDEV.P(G85:G96)</f>
        <v>0.40329170864519831</v>
      </c>
      <c r="N85" s="9">
        <f>GEOMEAN(B85:B96)</f>
        <v>18.090508536303023</v>
      </c>
      <c r="O85" s="9">
        <f>_xlfn.STDEV.P(B85:B96)</f>
        <v>0.37785009111818979</v>
      </c>
    </row>
    <row r="86" spans="1:16" ht="28.8" x14ac:dyDescent="0.3">
      <c r="B86" s="1">
        <v>18.616</v>
      </c>
      <c r="C86" s="40"/>
      <c r="D86" s="2">
        <v>2</v>
      </c>
      <c r="E86" s="2">
        <v>52</v>
      </c>
      <c r="F86" s="1">
        <v>7.4667000000000003</v>
      </c>
      <c r="G86" s="1">
        <f t="shared" si="2"/>
        <v>6.9642546238632859</v>
      </c>
      <c r="H86" s="1">
        <f>B86/G86</f>
        <v>2.6730786000000002</v>
      </c>
      <c r="I86" s="38"/>
      <c r="J86" s="12" t="s">
        <v>77</v>
      </c>
      <c r="K86" s="22" t="s">
        <v>51</v>
      </c>
      <c r="L86" s="9"/>
      <c r="M86" s="9"/>
      <c r="N86" s="9"/>
      <c r="O86" s="9"/>
    </row>
    <row r="87" spans="1:16" ht="28.8" x14ac:dyDescent="0.3">
      <c r="B87" s="1">
        <v>17.856000000000002</v>
      </c>
      <c r="C87" s="40"/>
      <c r="D87" s="2">
        <v>3</v>
      </c>
      <c r="E87" s="2">
        <v>58</v>
      </c>
      <c r="F87" s="1">
        <v>7.6166999999999998</v>
      </c>
      <c r="G87" s="1">
        <f t="shared" si="2"/>
        <v>7.6148463245237439</v>
      </c>
      <c r="H87" s="1">
        <f>B87/G87</f>
        <v>2.3448930206896552</v>
      </c>
      <c r="I87" s="38"/>
      <c r="J87" s="12" t="s">
        <v>77</v>
      </c>
      <c r="K87" s="22" t="s">
        <v>51</v>
      </c>
      <c r="L87" s="9"/>
      <c r="M87" s="9"/>
      <c r="N87" s="9"/>
      <c r="O87" s="9"/>
    </row>
    <row r="88" spans="1:16" x14ac:dyDescent="0.3">
      <c r="B88" s="1"/>
      <c r="F88" s="1"/>
      <c r="G88" s="1"/>
      <c r="H88" s="1"/>
      <c r="I88" s="30"/>
      <c r="L88" s="9"/>
      <c r="M88" s="9"/>
      <c r="N88" s="9"/>
      <c r="O88" s="9"/>
    </row>
    <row r="89" spans="1:16" ht="28.8" x14ac:dyDescent="0.3">
      <c r="B89" s="1">
        <v>18.329999999999998</v>
      </c>
      <c r="C89" s="41">
        <v>6.25E-2</v>
      </c>
      <c r="D89" s="2">
        <v>1</v>
      </c>
      <c r="E89" s="2">
        <v>55</v>
      </c>
      <c r="F89" s="1">
        <v>7.5833000000000004</v>
      </c>
      <c r="G89" s="1">
        <f t="shared" si="2"/>
        <v>7.2527791330950899</v>
      </c>
      <c r="H89" s="1">
        <f>B89/G89</f>
        <v>2.5273070727272726</v>
      </c>
      <c r="I89" s="30">
        <f>H89</f>
        <v>2.5273070727272726</v>
      </c>
      <c r="J89" s="12" t="s">
        <v>70</v>
      </c>
      <c r="K89" s="20" t="s">
        <v>55</v>
      </c>
      <c r="L89" s="9"/>
      <c r="M89" s="9"/>
      <c r="N89" s="9"/>
      <c r="O89" s="9"/>
      <c r="P89" s="7" t="s">
        <v>65</v>
      </c>
    </row>
    <row r="90" spans="1:16" x14ac:dyDescent="0.3">
      <c r="B90" s="1"/>
      <c r="F90" s="1"/>
      <c r="G90" s="1"/>
      <c r="H90" s="1"/>
      <c r="I90" s="30"/>
      <c r="L90" s="9"/>
      <c r="M90" s="9"/>
      <c r="N90" s="9"/>
      <c r="O90" s="9"/>
    </row>
    <row r="91" spans="1:16" ht="28.8" x14ac:dyDescent="0.3">
      <c r="B91" s="1">
        <v>17.690000000000001</v>
      </c>
      <c r="C91" s="41">
        <v>3.125E-2</v>
      </c>
      <c r="D91" s="2">
        <v>1</v>
      </c>
      <c r="E91" s="2">
        <v>48</v>
      </c>
      <c r="F91" s="1">
        <v>7.5750000000000002</v>
      </c>
      <c r="G91" s="1">
        <f t="shared" si="2"/>
        <v>6.336633663366336</v>
      </c>
      <c r="H91" s="1">
        <f>B91/G91</f>
        <v>2.7917031250000006</v>
      </c>
      <c r="I91" s="30">
        <f>H91</f>
        <v>2.7917031250000006</v>
      </c>
      <c r="J91" s="12" t="s">
        <v>77</v>
      </c>
      <c r="K91" s="22" t="s">
        <v>51</v>
      </c>
      <c r="L91" s="9"/>
      <c r="M91" s="9"/>
      <c r="N91" s="9"/>
      <c r="O91" s="9"/>
    </row>
    <row r="92" spans="1:16" x14ac:dyDescent="0.3">
      <c r="B92" s="1"/>
      <c r="F92" s="1"/>
      <c r="G92" s="1"/>
      <c r="H92" s="1"/>
      <c r="I92" s="30"/>
      <c r="K92" s="22"/>
      <c r="L92" s="9"/>
      <c r="M92" s="9"/>
      <c r="N92" s="9"/>
      <c r="O92" s="9"/>
    </row>
    <row r="93" spans="1:16" ht="28.8" x14ac:dyDescent="0.3">
      <c r="B93" s="1">
        <v>17.532</v>
      </c>
      <c r="C93" s="40">
        <v>1.5625E-2</v>
      </c>
      <c r="D93" s="2">
        <v>1</v>
      </c>
      <c r="E93" s="2">
        <v>48</v>
      </c>
      <c r="F93" s="1">
        <v>7.7</v>
      </c>
      <c r="G93" s="1">
        <f t="shared" si="2"/>
        <v>6.2337662337662341</v>
      </c>
      <c r="H93" s="1">
        <f>B93/G93</f>
        <v>2.8124249999999997</v>
      </c>
      <c r="I93" s="38">
        <f>AVERAGE(H93:H96)</f>
        <v>2.6630248658897524</v>
      </c>
      <c r="J93" s="12" t="s">
        <v>68</v>
      </c>
      <c r="K93" s="22" t="s">
        <v>51</v>
      </c>
      <c r="L93" s="9"/>
      <c r="M93" s="9"/>
      <c r="N93" s="9"/>
      <c r="O93" s="9"/>
    </row>
    <row r="94" spans="1:16" ht="28.8" x14ac:dyDescent="0.3">
      <c r="B94" s="1">
        <v>18.277999999999999</v>
      </c>
      <c r="C94" s="40"/>
      <c r="D94" s="2">
        <v>2</v>
      </c>
      <c r="E94" s="2">
        <v>51</v>
      </c>
      <c r="F94" s="1">
        <v>7.55</v>
      </c>
      <c r="G94" s="1">
        <f t="shared" si="2"/>
        <v>6.7549668874172184</v>
      </c>
      <c r="H94" s="1">
        <f>B94/G94</f>
        <v>2.7058607843137255</v>
      </c>
      <c r="I94" s="38"/>
      <c r="J94" s="12" t="s">
        <v>68</v>
      </c>
      <c r="K94" s="20" t="s">
        <v>66</v>
      </c>
      <c r="L94" s="9"/>
      <c r="M94" s="9"/>
      <c r="N94" s="9"/>
      <c r="O94" s="9"/>
      <c r="P94" s="7" t="s">
        <v>65</v>
      </c>
    </row>
    <row r="95" spans="1:16" ht="28.8" x14ac:dyDescent="0.3">
      <c r="B95" s="1">
        <v>17.940000000000001</v>
      </c>
      <c r="C95" s="40"/>
      <c r="D95" s="2">
        <v>3</v>
      </c>
      <c r="E95" s="2">
        <v>52</v>
      </c>
      <c r="F95" s="1">
        <v>7.5250000000000004</v>
      </c>
      <c r="G95" s="1">
        <f t="shared" si="2"/>
        <v>6.9102990033222591</v>
      </c>
      <c r="H95" s="1">
        <f>B95/G95</f>
        <v>2.5961250000000002</v>
      </c>
      <c r="I95" s="38"/>
      <c r="J95" s="12" t="s">
        <v>68</v>
      </c>
      <c r="K95" s="20" t="s">
        <v>55</v>
      </c>
      <c r="L95" s="9"/>
      <c r="M95" s="9"/>
      <c r="N95" s="9"/>
      <c r="O95" s="9"/>
      <c r="P95" s="7" t="s">
        <v>65</v>
      </c>
    </row>
    <row r="96" spans="1:16" ht="28.8" x14ac:dyDescent="0.3">
      <c r="B96" s="1">
        <v>17.933</v>
      </c>
      <c r="C96" s="40"/>
      <c r="D96" s="2">
        <v>4</v>
      </c>
      <c r="E96" s="2">
        <v>53</v>
      </c>
      <c r="F96" s="1">
        <v>7.5</v>
      </c>
      <c r="G96" s="1">
        <f t="shared" si="2"/>
        <v>7.0666666666666664</v>
      </c>
      <c r="H96" s="1">
        <f>B96/G96</f>
        <v>2.5376886792452833</v>
      </c>
      <c r="I96" s="38"/>
      <c r="J96" s="12" t="s">
        <v>68</v>
      </c>
      <c r="K96" s="20" t="s">
        <v>55</v>
      </c>
      <c r="L96" s="9"/>
      <c r="M96" s="9"/>
      <c r="N96" s="9"/>
      <c r="O96" s="9"/>
      <c r="P96" s="7" t="s">
        <v>65</v>
      </c>
    </row>
    <row r="97" spans="1:16" s="3" customFormat="1" x14ac:dyDescent="0.3">
      <c r="A97" s="5"/>
      <c r="B97" s="6"/>
      <c r="C97" s="42"/>
      <c r="F97" s="6"/>
      <c r="G97" s="6"/>
      <c r="H97" s="6"/>
      <c r="I97" s="31"/>
      <c r="J97" s="13"/>
      <c r="K97" s="25"/>
      <c r="L97" s="10"/>
      <c r="M97" s="10"/>
      <c r="N97" s="10"/>
      <c r="O97" s="10"/>
      <c r="P97" s="8"/>
    </row>
    <row r="98" spans="1:16" x14ac:dyDescent="0.3">
      <c r="A98" s="4">
        <v>15</v>
      </c>
      <c r="B98" s="1">
        <v>14.395</v>
      </c>
      <c r="C98" s="40">
        <v>0.25</v>
      </c>
      <c r="D98" s="2">
        <v>1</v>
      </c>
      <c r="E98" s="2">
        <v>64</v>
      </c>
      <c r="F98" s="1">
        <v>7.4329999999999998</v>
      </c>
      <c r="G98" s="1">
        <f t="shared" si="2"/>
        <v>8.6102515807883755</v>
      </c>
      <c r="H98" s="1">
        <f>B98/G98</f>
        <v>1.671844296875</v>
      </c>
      <c r="I98" s="38">
        <f>AVERAGE(H98:H100)</f>
        <v>1.9205237529087773</v>
      </c>
      <c r="J98" s="12" t="s">
        <v>77</v>
      </c>
      <c r="L98" s="9">
        <f>GEOMEAN(G98:G113)</f>
        <v>6.9127067128999169</v>
      </c>
      <c r="M98" s="9">
        <f>_xlfn.STDEV.P(G98:G113)</f>
        <v>0.87063844810013602</v>
      </c>
      <c r="N98" s="9">
        <f>GEOMEAN(B98:B113)</f>
        <v>14.000546616886828</v>
      </c>
      <c r="O98" s="9">
        <f>_xlfn.STDEV.P(B98:B113)</f>
        <v>0.5087349317367843</v>
      </c>
    </row>
    <row r="99" spans="1:16" x14ac:dyDescent="0.3">
      <c r="B99" s="1">
        <v>14.398999999999999</v>
      </c>
      <c r="C99" s="40"/>
      <c r="D99" s="2">
        <v>2</v>
      </c>
      <c r="E99" s="2">
        <v>46</v>
      </c>
      <c r="F99" s="1">
        <v>7.5004</v>
      </c>
      <c r="G99" s="1">
        <f t="shared" si="2"/>
        <v>6.1330062396672176</v>
      </c>
      <c r="H99" s="1">
        <f>B99/G99</f>
        <v>2.3477882521739128</v>
      </c>
      <c r="I99" s="38"/>
      <c r="J99" s="12" t="s">
        <v>77</v>
      </c>
      <c r="L99" s="9"/>
      <c r="M99" s="9"/>
      <c r="N99" s="9"/>
      <c r="O99" s="9"/>
    </row>
    <row r="100" spans="1:16" x14ac:dyDescent="0.3">
      <c r="B100" s="1">
        <v>14.026</v>
      </c>
      <c r="C100" s="40"/>
      <c r="D100" s="2">
        <v>3</v>
      </c>
      <c r="E100" s="2">
        <v>62</v>
      </c>
      <c r="F100" s="1">
        <v>7.7</v>
      </c>
      <c r="G100" s="1">
        <f t="shared" si="2"/>
        <v>8.0519480519480524</v>
      </c>
      <c r="H100" s="1">
        <f>B100/G100</f>
        <v>1.7419387096774193</v>
      </c>
      <c r="I100" s="38"/>
      <c r="J100" s="12" t="s">
        <v>77</v>
      </c>
      <c r="L100" s="9"/>
      <c r="M100" s="9"/>
      <c r="N100" s="9"/>
      <c r="O100" s="9"/>
    </row>
    <row r="101" spans="1:16" x14ac:dyDescent="0.3">
      <c r="B101" s="1"/>
      <c r="F101" s="1"/>
      <c r="G101" s="1"/>
      <c r="H101" s="1"/>
      <c r="I101" s="30"/>
      <c r="L101" s="9"/>
      <c r="M101" s="9"/>
      <c r="N101" s="9"/>
      <c r="O101" s="9"/>
    </row>
    <row r="102" spans="1:16" x14ac:dyDescent="0.3">
      <c r="B102" s="1">
        <v>14.292999999999999</v>
      </c>
      <c r="C102" s="40">
        <v>0.125</v>
      </c>
      <c r="D102" s="2">
        <v>1</v>
      </c>
      <c r="E102" s="2">
        <v>55</v>
      </c>
      <c r="F102" s="1">
        <v>7.6260000000000003</v>
      </c>
      <c r="G102" s="1">
        <f t="shared" si="2"/>
        <v>7.212168895882507</v>
      </c>
      <c r="H102" s="1">
        <f>B102/G102</f>
        <v>1.9817894181818181</v>
      </c>
      <c r="I102" s="38">
        <f>AVERAGE(H102:H104)</f>
        <v>2.2375841721645453</v>
      </c>
      <c r="J102" s="12" t="s">
        <v>68</v>
      </c>
      <c r="L102" s="9"/>
      <c r="M102" s="9"/>
      <c r="N102" s="9"/>
      <c r="O102" s="9"/>
    </row>
    <row r="103" spans="1:16" x14ac:dyDescent="0.3">
      <c r="B103" s="1">
        <v>13.247</v>
      </c>
      <c r="C103" s="40"/>
      <c r="D103" s="2">
        <v>2</v>
      </c>
      <c r="E103" s="2">
        <v>38</v>
      </c>
      <c r="F103" s="1">
        <v>7.78</v>
      </c>
      <c r="G103" s="1">
        <f t="shared" si="2"/>
        <v>4.8843187660668379</v>
      </c>
      <c r="H103" s="1">
        <f>B103/G103</f>
        <v>2.712148947368421</v>
      </c>
      <c r="I103" s="38"/>
      <c r="J103" s="12" t="s">
        <v>68</v>
      </c>
      <c r="L103" s="9"/>
      <c r="M103" s="9"/>
      <c r="N103" s="9"/>
      <c r="O103" s="9"/>
    </row>
    <row r="104" spans="1:16" x14ac:dyDescent="0.3">
      <c r="B104" s="1">
        <v>14.314</v>
      </c>
      <c r="C104" s="40"/>
      <c r="D104" s="2">
        <v>3</v>
      </c>
      <c r="E104" s="2">
        <v>53</v>
      </c>
      <c r="F104" s="1">
        <v>7.4749999999999996</v>
      </c>
      <c r="G104" s="1">
        <f t="shared" si="2"/>
        <v>7.0903010033444822</v>
      </c>
      <c r="H104" s="1">
        <f>B104/G104</f>
        <v>2.0188141509433959</v>
      </c>
      <c r="I104" s="38"/>
      <c r="J104" s="12" t="s">
        <v>68</v>
      </c>
      <c r="L104" s="9"/>
      <c r="M104" s="9"/>
      <c r="N104" s="9"/>
      <c r="O104" s="9"/>
    </row>
    <row r="105" spans="1:16" x14ac:dyDescent="0.3">
      <c r="B105" s="1"/>
      <c r="F105" s="1"/>
      <c r="G105" s="1"/>
      <c r="H105" s="1"/>
      <c r="I105" s="30"/>
      <c r="L105" s="9"/>
      <c r="M105" s="9"/>
      <c r="N105" s="9"/>
      <c r="O105" s="9"/>
    </row>
    <row r="106" spans="1:16" x14ac:dyDescent="0.3">
      <c r="B106" s="1">
        <v>14.706</v>
      </c>
      <c r="C106" s="40">
        <v>6.25E-2</v>
      </c>
      <c r="D106" s="2">
        <v>1</v>
      </c>
      <c r="E106" s="2">
        <v>51</v>
      </c>
      <c r="F106" s="1">
        <v>7.6837999999999997</v>
      </c>
      <c r="G106" s="1">
        <f t="shared" si="2"/>
        <v>6.6373408990343323</v>
      </c>
      <c r="H106" s="1">
        <f>B106/G106</f>
        <v>2.2156463294117645</v>
      </c>
      <c r="I106" s="38">
        <f>AVERAGE(H106:H109)</f>
        <v>2.0630722403011204</v>
      </c>
      <c r="J106" s="12" t="s">
        <v>70</v>
      </c>
      <c r="L106" s="9"/>
      <c r="M106" s="9"/>
      <c r="N106" s="9"/>
      <c r="O106" s="9"/>
    </row>
    <row r="107" spans="1:16" x14ac:dyDescent="0.3">
      <c r="B107" s="1">
        <v>14.314</v>
      </c>
      <c r="C107" s="40"/>
      <c r="D107" s="2">
        <v>2</v>
      </c>
      <c r="E107" s="2">
        <v>54</v>
      </c>
      <c r="F107" s="1">
        <v>7.65</v>
      </c>
      <c r="G107" s="1">
        <f t="shared" si="2"/>
        <v>7.0588235294117645</v>
      </c>
      <c r="H107" s="1">
        <f>B107/G107</f>
        <v>2.0278166666666668</v>
      </c>
      <c r="I107" s="38"/>
      <c r="J107" s="12" t="s">
        <v>70</v>
      </c>
      <c r="L107" s="9"/>
      <c r="M107" s="9"/>
      <c r="N107" s="9"/>
      <c r="O107" s="9"/>
    </row>
    <row r="108" spans="1:16" x14ac:dyDescent="0.3">
      <c r="B108" s="1">
        <v>14.170999999999999</v>
      </c>
      <c r="C108" s="40"/>
      <c r="D108" s="2">
        <v>3</v>
      </c>
      <c r="E108" s="2">
        <v>51</v>
      </c>
      <c r="F108" s="1">
        <v>7.5507</v>
      </c>
      <c r="G108" s="1">
        <f t="shared" si="2"/>
        <v>6.7543406571576146</v>
      </c>
      <c r="H108" s="1">
        <f>B108/G108</f>
        <v>2.0980582294117647</v>
      </c>
      <c r="I108" s="38"/>
      <c r="J108" s="12" t="s">
        <v>70</v>
      </c>
      <c r="L108" s="9"/>
      <c r="M108" s="9"/>
      <c r="N108" s="9"/>
      <c r="O108" s="9"/>
    </row>
    <row r="109" spans="1:16" x14ac:dyDescent="0.3">
      <c r="B109" s="1">
        <v>14.204000000000001</v>
      </c>
      <c r="C109" s="40"/>
      <c r="D109" s="2">
        <v>4</v>
      </c>
      <c r="E109" s="2">
        <v>56</v>
      </c>
      <c r="F109" s="1">
        <v>7.5332999999999997</v>
      </c>
      <c r="G109" s="1">
        <f t="shared" si="2"/>
        <v>7.433661210890314</v>
      </c>
      <c r="H109" s="1">
        <f>B109/G109</f>
        <v>1.9107677357142858</v>
      </c>
      <c r="I109" s="38"/>
      <c r="J109" s="12" t="s">
        <v>70</v>
      </c>
      <c r="L109" s="9"/>
      <c r="M109" s="9"/>
      <c r="N109" s="9"/>
      <c r="O109" s="9"/>
    </row>
    <row r="110" spans="1:16" x14ac:dyDescent="0.3">
      <c r="B110" s="1"/>
      <c r="F110" s="1"/>
      <c r="G110" s="1"/>
      <c r="H110" s="1"/>
      <c r="I110" s="30"/>
      <c r="L110" s="9"/>
      <c r="M110" s="9"/>
      <c r="N110" s="9"/>
      <c r="O110" s="9"/>
    </row>
    <row r="111" spans="1:16" x14ac:dyDescent="0.3">
      <c r="B111" s="1">
        <v>13.725</v>
      </c>
      <c r="C111" s="40">
        <v>3.125E-2</v>
      </c>
      <c r="D111" s="2">
        <v>1</v>
      </c>
      <c r="E111" s="2">
        <v>56</v>
      </c>
      <c r="F111" s="1">
        <v>7.65</v>
      </c>
      <c r="G111" s="1">
        <f t="shared" si="2"/>
        <v>7.3202614379084965</v>
      </c>
      <c r="H111" s="1">
        <f>B111/G111</f>
        <v>1.8749330357142857</v>
      </c>
      <c r="I111" s="38">
        <f>AVERAGE(H111:H113)</f>
        <v>1.9337906686657682</v>
      </c>
      <c r="J111" s="12" t="s">
        <v>70</v>
      </c>
      <c r="L111" s="9"/>
      <c r="M111" s="9"/>
      <c r="N111" s="9"/>
      <c r="O111" s="9"/>
    </row>
    <row r="112" spans="1:16" x14ac:dyDescent="0.3">
      <c r="B112" s="1">
        <v>13.46</v>
      </c>
      <c r="C112" s="40"/>
      <c r="D112" s="2">
        <v>2</v>
      </c>
      <c r="E112" s="2">
        <v>53</v>
      </c>
      <c r="F112" s="1">
        <v>7.5035999999999996</v>
      </c>
      <c r="G112" s="1">
        <f t="shared" si="2"/>
        <v>7.0632762940455249</v>
      </c>
      <c r="H112" s="1">
        <f>B112/G112</f>
        <v>1.9056312452830189</v>
      </c>
      <c r="I112" s="38"/>
      <c r="J112" s="12" t="s">
        <v>70</v>
      </c>
      <c r="L112" s="9"/>
      <c r="M112" s="9"/>
      <c r="N112" s="9"/>
      <c r="O112" s="9"/>
    </row>
    <row r="113" spans="1:16" x14ac:dyDescent="0.3">
      <c r="B113" s="1">
        <v>12.875999999999999</v>
      </c>
      <c r="C113" s="40"/>
      <c r="D113" s="2">
        <v>3</v>
      </c>
      <c r="E113" s="2">
        <v>48</v>
      </c>
      <c r="F113" s="1">
        <v>7.5332999999999997</v>
      </c>
      <c r="G113" s="1">
        <f t="shared" si="2"/>
        <v>6.3717096093345544</v>
      </c>
      <c r="H113" s="1">
        <f>B113/G113</f>
        <v>2.0208077250000001</v>
      </c>
      <c r="I113" s="38"/>
      <c r="J113" s="12" t="s">
        <v>70</v>
      </c>
      <c r="L113" s="9"/>
      <c r="M113" s="9"/>
      <c r="N113" s="9"/>
      <c r="O113" s="9"/>
    </row>
    <row r="114" spans="1:16" s="3" customFormat="1" x14ac:dyDescent="0.3">
      <c r="A114" s="5"/>
      <c r="B114" s="6"/>
      <c r="C114" s="42"/>
      <c r="F114" s="6"/>
      <c r="G114" s="6"/>
      <c r="H114" s="6"/>
      <c r="I114" s="31"/>
      <c r="J114" s="13"/>
      <c r="K114" s="24"/>
      <c r="L114" s="10"/>
      <c r="M114" s="10"/>
      <c r="N114" s="10"/>
      <c r="O114" s="10"/>
      <c r="P114" s="8"/>
    </row>
    <row r="115" spans="1:16" x14ac:dyDescent="0.3">
      <c r="A115" s="4">
        <v>10</v>
      </c>
      <c r="B115" s="1">
        <v>9.6069999999999993</v>
      </c>
      <c r="C115" s="40">
        <v>0.25</v>
      </c>
      <c r="D115" s="2">
        <v>1</v>
      </c>
      <c r="E115" s="2">
        <v>59</v>
      </c>
      <c r="F115" s="1">
        <v>7.6502999999999997</v>
      </c>
      <c r="G115" s="1">
        <f t="shared" si="2"/>
        <v>7.7121158647373313</v>
      </c>
      <c r="H115" s="1">
        <f>B115/G115</f>
        <v>1.2457022389830505</v>
      </c>
      <c r="I115" s="38">
        <f>AVERAGE(H115:H118)</f>
        <v>1.2506678007523346</v>
      </c>
      <c r="J115" s="12" t="s">
        <v>80</v>
      </c>
      <c r="L115" s="9">
        <f>GEOMEAN(G115:G130)</f>
        <v>7.730600894037428</v>
      </c>
      <c r="M115" s="9">
        <f>_xlfn.STDEV.P(G115:G130)</f>
        <v>0.51133283982112676</v>
      </c>
      <c r="N115" s="9">
        <f>GEOMEAN(B115:B130)</f>
        <v>8.2008200318572779</v>
      </c>
      <c r="O115" s="9">
        <f>_xlfn.STDEV.P(B115:B130)</f>
        <v>1.0756644584165778</v>
      </c>
    </row>
    <row r="116" spans="1:16" x14ac:dyDescent="0.3">
      <c r="B116" s="1">
        <v>9.0609999999999999</v>
      </c>
      <c r="C116" s="40"/>
      <c r="D116" s="2">
        <v>2</v>
      </c>
      <c r="E116" s="2">
        <v>49</v>
      </c>
      <c r="F116" s="1">
        <v>7.7249999999999996</v>
      </c>
      <c r="G116" s="1">
        <f t="shared" si="2"/>
        <v>6.3430420711974111</v>
      </c>
      <c r="H116" s="1">
        <f>B116/G116</f>
        <v>1.428494387755102</v>
      </c>
      <c r="I116" s="38"/>
      <c r="J116" s="12" t="s">
        <v>77</v>
      </c>
      <c r="L116" s="9"/>
      <c r="M116" s="9"/>
      <c r="N116" s="9"/>
      <c r="O116" s="9"/>
    </row>
    <row r="117" spans="1:16" x14ac:dyDescent="0.3">
      <c r="B117" s="1">
        <v>9.4</v>
      </c>
      <c r="C117" s="40"/>
      <c r="D117" s="2">
        <v>3</v>
      </c>
      <c r="E117" s="2">
        <v>59</v>
      </c>
      <c r="F117" s="1">
        <v>7.5</v>
      </c>
      <c r="G117" s="1">
        <f t="shared" si="2"/>
        <v>7.8666666666666663</v>
      </c>
      <c r="H117" s="1">
        <f>B117/G117</f>
        <v>1.1949152542372883</v>
      </c>
      <c r="I117" s="38"/>
      <c r="J117" s="12" t="s">
        <v>80</v>
      </c>
      <c r="L117" s="9"/>
      <c r="M117" s="9"/>
      <c r="N117" s="9"/>
      <c r="O117" s="9"/>
    </row>
    <row r="118" spans="1:16" x14ac:dyDescent="0.3">
      <c r="B118" s="1">
        <v>8.8000000000000007</v>
      </c>
      <c r="C118" s="40"/>
      <c r="D118" s="2">
        <v>4</v>
      </c>
      <c r="E118" s="2">
        <v>59</v>
      </c>
      <c r="F118" s="1">
        <v>7.6</v>
      </c>
      <c r="G118" s="1">
        <f t="shared" si="2"/>
        <v>7.7631578947368425</v>
      </c>
      <c r="H118" s="1">
        <f>B118/G118</f>
        <v>1.1335593220338984</v>
      </c>
      <c r="I118" s="38"/>
      <c r="J118" s="12" t="s">
        <v>80</v>
      </c>
      <c r="L118" s="9"/>
      <c r="M118" s="9"/>
      <c r="N118" s="9"/>
      <c r="O118" s="9"/>
    </row>
    <row r="119" spans="1:16" x14ac:dyDescent="0.3">
      <c r="B119" s="1"/>
      <c r="F119" s="1"/>
      <c r="G119" s="1"/>
      <c r="H119" s="1"/>
      <c r="I119" s="30"/>
      <c r="L119" s="9"/>
      <c r="M119" s="9"/>
      <c r="N119" s="9"/>
      <c r="O119" s="9"/>
    </row>
    <row r="120" spans="1:16" x14ac:dyDescent="0.3">
      <c r="B120" s="1">
        <v>7.6459999999999999</v>
      </c>
      <c r="C120" s="40">
        <v>0.125</v>
      </c>
      <c r="D120" s="2">
        <v>1</v>
      </c>
      <c r="F120" s="1">
        <v>7.7176</v>
      </c>
      <c r="G120" s="1">
        <f>15.487/2</f>
        <v>7.7435</v>
      </c>
      <c r="H120" s="1">
        <f>B120/G120</f>
        <v>0.98740879447278362</v>
      </c>
      <c r="I120" s="38">
        <f>AVERAGE(H120:H122)</f>
        <v>1.0613292910537693</v>
      </c>
      <c r="J120" s="12" t="s">
        <v>70</v>
      </c>
      <c r="L120" s="9"/>
      <c r="M120" s="9"/>
      <c r="N120" s="9"/>
      <c r="O120" s="9"/>
    </row>
    <row r="121" spans="1:16" x14ac:dyDescent="0.3">
      <c r="B121" s="1">
        <v>8.7140000000000004</v>
      </c>
      <c r="C121" s="40"/>
      <c r="D121" s="2">
        <v>2</v>
      </c>
      <c r="E121" s="2">
        <v>61</v>
      </c>
      <c r="F121" s="1">
        <v>7.5167000000000002</v>
      </c>
      <c r="G121" s="1">
        <f t="shared" si="2"/>
        <v>8.1152633469474633</v>
      </c>
      <c r="H121" s="1">
        <f>B121/G121</f>
        <v>1.0737790786885246</v>
      </c>
      <c r="I121" s="38"/>
      <c r="J121" s="12" t="s">
        <v>81</v>
      </c>
      <c r="L121" s="9"/>
      <c r="M121" s="9"/>
      <c r="N121" s="9"/>
      <c r="O121" s="9"/>
    </row>
    <row r="122" spans="1:16" x14ac:dyDescent="0.3">
      <c r="B122" s="1">
        <v>8.4209999999999994</v>
      </c>
      <c r="C122" s="40"/>
      <c r="D122" s="2">
        <v>3</v>
      </c>
      <c r="E122" s="2">
        <v>57</v>
      </c>
      <c r="F122" s="1">
        <v>7.6</v>
      </c>
      <c r="G122" s="1">
        <f t="shared" si="2"/>
        <v>7.5</v>
      </c>
      <c r="H122" s="1">
        <f>B122/G122</f>
        <v>1.1228</v>
      </c>
      <c r="I122" s="38"/>
      <c r="J122" s="12" t="s">
        <v>70</v>
      </c>
      <c r="L122" s="9"/>
      <c r="M122" s="9"/>
      <c r="N122" s="9"/>
      <c r="O122" s="9"/>
    </row>
    <row r="123" spans="1:16" x14ac:dyDescent="0.3">
      <c r="B123" s="1"/>
      <c r="F123" s="1"/>
      <c r="G123" s="1"/>
      <c r="H123" s="1"/>
      <c r="I123" s="30"/>
      <c r="L123" s="9"/>
      <c r="M123" s="9"/>
      <c r="N123" s="9"/>
      <c r="O123" s="9"/>
    </row>
    <row r="124" spans="1:16" x14ac:dyDescent="0.3">
      <c r="B124" s="1">
        <v>8.0690000000000008</v>
      </c>
      <c r="C124" s="40">
        <v>6.25E-2</v>
      </c>
      <c r="D124" s="2">
        <v>1</v>
      </c>
      <c r="E124" s="2">
        <v>62</v>
      </c>
      <c r="F124" s="1">
        <v>7.6833</v>
      </c>
      <c r="G124" s="1">
        <f t="shared" si="2"/>
        <v>8.0694493251597628</v>
      </c>
      <c r="H124" s="1">
        <f>B124/G124</f>
        <v>0.99994431774193548</v>
      </c>
      <c r="I124" s="38">
        <f>AVERAGE(H124:H126)</f>
        <v>0.98764265542173446</v>
      </c>
      <c r="J124" s="12" t="s">
        <v>70</v>
      </c>
      <c r="L124" s="9"/>
      <c r="M124" s="9"/>
      <c r="N124" s="9"/>
      <c r="O124" s="9"/>
    </row>
    <row r="125" spans="1:16" x14ac:dyDescent="0.3">
      <c r="B125" s="1">
        <v>8.3149999999999995</v>
      </c>
      <c r="C125" s="40"/>
      <c r="D125" s="2">
        <v>2</v>
      </c>
      <c r="E125" s="2">
        <v>61</v>
      </c>
      <c r="F125" s="1">
        <v>7.5765000000000002</v>
      </c>
      <c r="G125" s="1">
        <f t="shared" si="2"/>
        <v>8.0512109813238304</v>
      </c>
      <c r="H125" s="1">
        <f>B125/G125</f>
        <v>1.0327638934426229</v>
      </c>
      <c r="I125" s="38"/>
      <c r="J125" s="12" t="s">
        <v>70</v>
      </c>
      <c r="L125" s="9"/>
      <c r="M125" s="9"/>
      <c r="N125" s="9"/>
      <c r="O125" s="9"/>
    </row>
    <row r="126" spans="1:16" x14ac:dyDescent="0.3">
      <c r="B126" s="1">
        <v>7.5555000000000003</v>
      </c>
      <c r="C126" s="40"/>
      <c r="D126" s="2">
        <v>3</v>
      </c>
      <c r="E126" s="2">
        <v>62</v>
      </c>
      <c r="F126" s="1">
        <v>7.6333299999999999</v>
      </c>
      <c r="G126" s="1">
        <f t="shared" si="2"/>
        <v>8.1222742892027462</v>
      </c>
      <c r="H126" s="1">
        <f>B126/G126</f>
        <v>0.93021975508064525</v>
      </c>
      <c r="I126" s="38"/>
      <c r="J126" s="12" t="s">
        <v>70</v>
      </c>
      <c r="L126" s="9"/>
      <c r="M126" s="9"/>
      <c r="N126" s="9"/>
      <c r="O126" s="9"/>
    </row>
    <row r="127" spans="1:16" x14ac:dyDescent="0.3">
      <c r="B127" s="1"/>
      <c r="F127" s="1"/>
      <c r="G127" s="1"/>
      <c r="H127" s="1"/>
      <c r="I127" s="30"/>
      <c r="L127" s="9"/>
      <c r="M127" s="9"/>
      <c r="N127" s="9"/>
      <c r="O127" s="9"/>
    </row>
    <row r="128" spans="1:16" x14ac:dyDescent="0.3">
      <c r="B128" s="1">
        <v>6.7332999999999998</v>
      </c>
      <c r="C128" s="40">
        <v>3.125E-2</v>
      </c>
      <c r="D128" s="2">
        <v>1</v>
      </c>
      <c r="E128" s="2">
        <v>53</v>
      </c>
      <c r="F128" s="1">
        <v>7.5</v>
      </c>
      <c r="G128" s="1">
        <f t="shared" si="2"/>
        <v>7.0666666666666664</v>
      </c>
      <c r="H128" s="1">
        <f>B128/G128</f>
        <v>0.95282547169811327</v>
      </c>
      <c r="I128" s="38">
        <f>AVERAGE(H128:H130)</f>
        <v>0.93785803800069623</v>
      </c>
      <c r="J128" s="12" t="s">
        <v>70</v>
      </c>
      <c r="L128" s="9"/>
      <c r="M128" s="9"/>
      <c r="N128" s="9"/>
      <c r="O128" s="9"/>
    </row>
    <row r="129" spans="1:16" x14ac:dyDescent="0.3">
      <c r="B129" s="1">
        <v>5.8040000000000003</v>
      </c>
      <c r="C129" s="40"/>
      <c r="D129" s="2">
        <v>2</v>
      </c>
      <c r="E129" s="2">
        <v>62</v>
      </c>
      <c r="F129" s="1">
        <v>7.6666999999999996</v>
      </c>
      <c r="G129" s="1">
        <f t="shared" si="2"/>
        <v>8.0869213612114734</v>
      </c>
      <c r="H129" s="1">
        <f>B129/G129</f>
        <v>0.71770204516129033</v>
      </c>
      <c r="I129" s="38"/>
      <c r="J129" s="12" t="s">
        <v>80</v>
      </c>
      <c r="L129" s="9"/>
      <c r="M129" s="9"/>
      <c r="N129" s="9"/>
      <c r="O129" s="9"/>
    </row>
    <row r="130" spans="1:16" x14ac:dyDescent="0.3">
      <c r="B130" s="1">
        <v>9.4809999999999999</v>
      </c>
      <c r="C130" s="40"/>
      <c r="D130" s="2">
        <v>3</v>
      </c>
      <c r="F130" s="1">
        <v>7.7</v>
      </c>
      <c r="G130" s="1">
        <f>16.589/2</f>
        <v>8.2944999999999993</v>
      </c>
      <c r="H130" s="1">
        <f>B130/G130</f>
        <v>1.1430465971426851</v>
      </c>
      <c r="I130" s="38"/>
      <c r="J130" s="12" t="s">
        <v>70</v>
      </c>
      <c r="L130" s="9"/>
      <c r="M130" s="9"/>
      <c r="N130" s="9"/>
      <c r="O130" s="9"/>
    </row>
    <row r="131" spans="1:16" s="3" customFormat="1" x14ac:dyDescent="0.3">
      <c r="A131" s="5"/>
      <c r="B131" s="6"/>
      <c r="C131" s="42"/>
      <c r="F131" s="6"/>
      <c r="G131" s="6"/>
      <c r="H131" s="6"/>
      <c r="I131" s="31"/>
      <c r="J131" s="13"/>
      <c r="K131" s="24"/>
      <c r="L131" s="10"/>
      <c r="M131" s="10"/>
      <c r="N131" s="10"/>
      <c r="O131" s="10"/>
      <c r="P131" s="8"/>
    </row>
    <row r="132" spans="1:16" x14ac:dyDescent="0.3">
      <c r="A132" s="4">
        <v>5</v>
      </c>
      <c r="B132" s="1">
        <v>5.7</v>
      </c>
      <c r="C132" s="40">
        <v>0.25</v>
      </c>
      <c r="D132" s="2">
        <v>1</v>
      </c>
      <c r="E132" s="2">
        <v>50</v>
      </c>
      <c r="F132" s="1">
        <v>7.6</v>
      </c>
      <c r="G132" s="1">
        <f t="shared" si="2"/>
        <v>6.5789473684210531</v>
      </c>
      <c r="H132" s="1">
        <f>B132/G132</f>
        <v>0.86639999999999995</v>
      </c>
      <c r="I132" s="38">
        <f>AVERAGE(H132:H134)</f>
        <v>0.77657351224747473</v>
      </c>
      <c r="J132" s="12" t="s">
        <v>80</v>
      </c>
      <c r="L132" s="9">
        <f>GEOMEAN(F132:F142)</f>
        <v>7.6438215091630495</v>
      </c>
      <c r="M132" s="9">
        <f>_xlfn.STDEV.P(G132:G142)</f>
        <v>1.1272515059018484</v>
      </c>
      <c r="N132" s="9">
        <f>GEOMEAN(B132:B142)</f>
        <v>5.3562208439856169</v>
      </c>
      <c r="O132" s="9">
        <f>_xlfn.STDEV.P(B132:B142)</f>
        <v>0.61055902334471357</v>
      </c>
    </row>
    <row r="133" spans="1:16" x14ac:dyDescent="0.3">
      <c r="B133" s="1">
        <v>5.3419999999999996</v>
      </c>
      <c r="C133" s="40"/>
      <c r="D133" s="2">
        <v>2</v>
      </c>
      <c r="E133" s="2">
        <v>48</v>
      </c>
      <c r="F133" s="1">
        <v>7.6757</v>
      </c>
      <c r="G133" s="1">
        <f t="shared" si="2"/>
        <v>6.253501309326837</v>
      </c>
      <c r="H133" s="1">
        <f>B133/G133</f>
        <v>0.85424144583333328</v>
      </c>
      <c r="I133" s="38"/>
      <c r="J133" s="12" t="s">
        <v>80</v>
      </c>
      <c r="L133" s="9"/>
      <c r="M133" s="9"/>
      <c r="N133" s="9"/>
      <c r="O133" s="9"/>
    </row>
    <row r="134" spans="1:16" x14ac:dyDescent="0.3">
      <c r="B134" s="1">
        <v>4.4370000000000003</v>
      </c>
      <c r="C134" s="40"/>
      <c r="D134" s="2">
        <v>3</v>
      </c>
      <c r="E134" s="2">
        <v>55</v>
      </c>
      <c r="F134" s="1">
        <v>7.55</v>
      </c>
      <c r="G134" s="1">
        <f t="shared" si="2"/>
        <v>7.2847682119205297</v>
      </c>
      <c r="H134" s="1">
        <f>B134/G134</f>
        <v>0.60907909090909096</v>
      </c>
      <c r="I134" s="38"/>
      <c r="J134" s="12" t="s">
        <v>80</v>
      </c>
      <c r="L134" s="9"/>
      <c r="M134" s="9"/>
      <c r="N134" s="9"/>
      <c r="O134" s="9"/>
    </row>
    <row r="135" spans="1:16" x14ac:dyDescent="0.3">
      <c r="B135" s="1"/>
      <c r="F135" s="1"/>
      <c r="G135" s="1"/>
      <c r="H135" s="1"/>
      <c r="I135" s="30"/>
      <c r="L135" s="9"/>
      <c r="M135" s="9"/>
      <c r="N135" s="9"/>
      <c r="O135" s="9"/>
    </row>
    <row r="136" spans="1:16" x14ac:dyDescent="0.3">
      <c r="B136" s="1">
        <v>6.5579999999999998</v>
      </c>
      <c r="C136" s="40">
        <v>0.125</v>
      </c>
      <c r="D136" s="2">
        <v>1</v>
      </c>
      <c r="E136" s="2">
        <v>53</v>
      </c>
      <c r="F136" s="1">
        <v>7.7</v>
      </c>
      <c r="G136" s="1">
        <f t="shared" si="2"/>
        <v>6.883116883116883</v>
      </c>
      <c r="H136" s="1">
        <f>B136/G136</f>
        <v>0.952766037735849</v>
      </c>
      <c r="I136" s="38">
        <f>AVERAGE(H136:H138)</f>
        <v>0.74281914325133969</v>
      </c>
      <c r="J136" s="12" t="s">
        <v>80</v>
      </c>
      <c r="L136" s="9"/>
      <c r="M136" s="9"/>
      <c r="N136" s="9"/>
      <c r="O136" s="9"/>
    </row>
    <row r="137" spans="1:16" x14ac:dyDescent="0.3">
      <c r="B137" s="1">
        <v>5.6040000000000001</v>
      </c>
      <c r="C137" s="40"/>
      <c r="D137" s="2">
        <v>2</v>
      </c>
      <c r="E137" s="2">
        <v>67</v>
      </c>
      <c r="F137" s="1">
        <v>7.6283000000000003</v>
      </c>
      <c r="G137" s="1">
        <f t="shared" si="2"/>
        <v>8.7830840423161121</v>
      </c>
      <c r="H137" s="1">
        <f>B137/G137</f>
        <v>0.63804467462686576</v>
      </c>
      <c r="I137" s="38"/>
      <c r="J137" s="12" t="s">
        <v>80</v>
      </c>
      <c r="L137" s="9"/>
      <c r="M137" s="9"/>
      <c r="N137" s="9"/>
      <c r="O137" s="9"/>
    </row>
    <row r="138" spans="1:16" x14ac:dyDescent="0.3">
      <c r="B138" s="1">
        <v>5.7629999999999999</v>
      </c>
      <c r="C138" s="40"/>
      <c r="D138" s="2">
        <v>3</v>
      </c>
      <c r="E138" s="2">
        <v>69</v>
      </c>
      <c r="F138" s="1">
        <v>7.6345000000000001</v>
      </c>
      <c r="G138" s="1">
        <f t="shared" si="2"/>
        <v>9.0379199685637559</v>
      </c>
      <c r="H138" s="1">
        <f>B138/G138</f>
        <v>0.63764671739130441</v>
      </c>
      <c r="I138" s="38"/>
      <c r="J138" s="12" t="s">
        <v>80</v>
      </c>
      <c r="L138" s="9"/>
      <c r="M138" s="9"/>
      <c r="N138" s="9"/>
      <c r="O138" s="9"/>
    </row>
    <row r="139" spans="1:16" x14ac:dyDescent="0.3">
      <c r="B139" s="1"/>
      <c r="F139" s="1"/>
      <c r="G139" s="1"/>
      <c r="H139" s="1"/>
      <c r="I139" s="30"/>
      <c r="L139" s="9"/>
      <c r="M139" s="9"/>
      <c r="N139" s="9"/>
      <c r="O139" s="9"/>
    </row>
    <row r="140" spans="1:16" x14ac:dyDescent="0.3">
      <c r="B140" s="1">
        <v>5.5250000000000004</v>
      </c>
      <c r="C140" s="40">
        <v>6.25E-2</v>
      </c>
      <c r="D140" s="2">
        <v>1</v>
      </c>
      <c r="E140" s="2">
        <v>68</v>
      </c>
      <c r="F140" s="1">
        <v>7.7832999999999997</v>
      </c>
      <c r="G140" s="1">
        <f t="shared" si="2"/>
        <v>8.7366541184330551</v>
      </c>
      <c r="H140" s="1">
        <f>B140/G140</f>
        <v>0.63239312500000011</v>
      </c>
      <c r="I140" s="38">
        <f>AVERAGE(H140:H142)</f>
        <v>0.56333495169399483</v>
      </c>
      <c r="J140" s="12" t="s">
        <v>80</v>
      </c>
      <c r="L140" s="9"/>
      <c r="M140" s="9"/>
      <c r="N140" s="9"/>
      <c r="O140" s="9"/>
    </row>
    <row r="141" spans="1:16" x14ac:dyDescent="0.3">
      <c r="B141" s="1">
        <v>4.984</v>
      </c>
      <c r="C141" s="40"/>
      <c r="D141" s="2">
        <v>2</v>
      </c>
      <c r="E141" s="2">
        <v>71</v>
      </c>
      <c r="F141" s="1">
        <v>7.625</v>
      </c>
      <c r="G141" s="1">
        <f t="shared" si="2"/>
        <v>9.3114754098360653</v>
      </c>
      <c r="H141" s="1">
        <f>B141/G141</f>
        <v>0.53525352112676061</v>
      </c>
      <c r="I141" s="38"/>
      <c r="J141" s="12" t="s">
        <v>80</v>
      </c>
      <c r="L141" s="9"/>
      <c r="M141" s="9"/>
      <c r="N141" s="9"/>
      <c r="O141" s="9"/>
    </row>
    <row r="142" spans="1:16" x14ac:dyDescent="0.3">
      <c r="B142" s="1">
        <v>4.6050000000000004</v>
      </c>
      <c r="C142" s="40"/>
      <c r="D142" s="2">
        <v>3</v>
      </c>
      <c r="E142" s="2">
        <v>67</v>
      </c>
      <c r="F142" s="1">
        <v>7.6</v>
      </c>
      <c r="G142" s="1">
        <f t="shared" si="2"/>
        <v>8.8157894736842106</v>
      </c>
      <c r="H142" s="1">
        <f>B142/G142</f>
        <v>0.52235820895522389</v>
      </c>
      <c r="I142" s="38"/>
      <c r="J142" s="12" t="s">
        <v>80</v>
      </c>
      <c r="L142" s="9"/>
      <c r="M142" s="9"/>
      <c r="N142" s="9"/>
      <c r="O142" s="9"/>
    </row>
    <row r="143" spans="1:16" s="3" customFormat="1" x14ac:dyDescent="0.3">
      <c r="A143" s="5"/>
      <c r="C143" s="42"/>
      <c r="G143" s="6"/>
      <c r="I143" s="32"/>
      <c r="J143" s="13"/>
      <c r="K143" s="24"/>
      <c r="L143" s="10"/>
      <c r="M143" s="10"/>
      <c r="N143" s="10"/>
      <c r="O143" s="10"/>
      <c r="P143" s="8"/>
    </row>
    <row r="144" spans="1:16" x14ac:dyDescent="0.3">
      <c r="G144" s="1"/>
      <c r="N144" s="9"/>
      <c r="O144" s="9"/>
    </row>
    <row r="145" spans="7:15" ht="18" x14ac:dyDescent="0.35">
      <c r="G145" s="26">
        <f>GEOMEAN(G2:G142)</f>
        <v>6.8038599048580046</v>
      </c>
      <c r="N145" s="9"/>
      <c r="O145" s="9"/>
    </row>
    <row r="146" spans="7:15" ht="18" x14ac:dyDescent="0.35">
      <c r="G146" s="26">
        <f>_xlfn.STDEV.P(G2:G142)</f>
        <v>0.95891549837565138</v>
      </c>
      <c r="N146" s="9"/>
      <c r="O146" s="9"/>
    </row>
    <row r="147" spans="7:15" x14ac:dyDescent="0.3">
      <c r="G147" s="1"/>
    </row>
    <row r="148" spans="7:15" x14ac:dyDescent="0.3">
      <c r="G148" s="1"/>
    </row>
    <row r="149" spans="7:15" x14ac:dyDescent="0.3">
      <c r="G149" s="1"/>
    </row>
    <row r="150" spans="7:15" x14ac:dyDescent="0.3">
      <c r="G150" s="1"/>
    </row>
    <row r="151" spans="7:15" x14ac:dyDescent="0.3">
      <c r="G151" s="1"/>
    </row>
    <row r="152" spans="7:15" x14ac:dyDescent="0.3">
      <c r="G152" s="1"/>
    </row>
    <row r="153" spans="7:15" x14ac:dyDescent="0.3">
      <c r="G153" s="1"/>
    </row>
    <row r="154" spans="7:15" x14ac:dyDescent="0.3">
      <c r="G154" s="1"/>
    </row>
    <row r="155" spans="7:15" x14ac:dyDescent="0.3">
      <c r="G155" s="1"/>
    </row>
    <row r="156" spans="7:15" x14ac:dyDescent="0.3">
      <c r="G156" s="1"/>
    </row>
  </sheetData>
  <mergeCells count="66">
    <mergeCell ref="I93:I96"/>
    <mergeCell ref="C77:C79"/>
    <mergeCell ref="C81:C83"/>
    <mergeCell ref="I6:I8"/>
    <mergeCell ref="I10:I12"/>
    <mergeCell ref="I57:I59"/>
    <mergeCell ref="I61:I63"/>
    <mergeCell ref="I65:I67"/>
    <mergeCell ref="I32:I35"/>
    <mergeCell ref="I49:I51"/>
    <mergeCell ref="I53:I55"/>
    <mergeCell ref="I37:I39"/>
    <mergeCell ref="I41:I43"/>
    <mergeCell ref="I45:I47"/>
    <mergeCell ref="I77:I79"/>
    <mergeCell ref="I81:I83"/>
    <mergeCell ref="I69:I71"/>
    <mergeCell ref="I73:I75"/>
    <mergeCell ref="I85:I87"/>
    <mergeCell ref="I2:I4"/>
    <mergeCell ref="I16:I18"/>
    <mergeCell ref="I20:I22"/>
    <mergeCell ref="I24:I26"/>
    <mergeCell ref="I28:I30"/>
    <mergeCell ref="C2:C4"/>
    <mergeCell ref="C6:C8"/>
    <mergeCell ref="C57:C59"/>
    <mergeCell ref="C41:C43"/>
    <mergeCell ref="C45:C47"/>
    <mergeCell ref="C10:C12"/>
    <mergeCell ref="C16:C18"/>
    <mergeCell ref="C20:C22"/>
    <mergeCell ref="C24:C26"/>
    <mergeCell ref="C28:C30"/>
    <mergeCell ref="C49:C51"/>
    <mergeCell ref="C53:C55"/>
    <mergeCell ref="C61:C63"/>
    <mergeCell ref="C65:C67"/>
    <mergeCell ref="C98:C100"/>
    <mergeCell ref="C102:C104"/>
    <mergeCell ref="C32:C35"/>
    <mergeCell ref="C37:C39"/>
    <mergeCell ref="C69:C71"/>
    <mergeCell ref="C73:C75"/>
    <mergeCell ref="C85:C87"/>
    <mergeCell ref="C93:C96"/>
    <mergeCell ref="C132:C134"/>
    <mergeCell ref="C136:C138"/>
    <mergeCell ref="C140:C142"/>
    <mergeCell ref="C106:C109"/>
    <mergeCell ref="C115:C118"/>
    <mergeCell ref="C111:C113"/>
    <mergeCell ref="C120:C122"/>
    <mergeCell ref="C124:C126"/>
    <mergeCell ref="C128:C130"/>
    <mergeCell ref="I106:I109"/>
    <mergeCell ref="I115:I118"/>
    <mergeCell ref="I98:I100"/>
    <mergeCell ref="I102:I104"/>
    <mergeCell ref="I111:I113"/>
    <mergeCell ref="I140:I142"/>
    <mergeCell ref="I120:I122"/>
    <mergeCell ref="I124:I126"/>
    <mergeCell ref="I128:I130"/>
    <mergeCell ref="I132:I134"/>
    <mergeCell ref="I136:I138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C3EAF-C912-464F-A88D-8ECFFA30BFE8}">
  <dimension ref="A1:Z45"/>
  <sheetViews>
    <sheetView zoomScale="66" workbookViewId="0">
      <selection activeCell="D13" sqref="D13"/>
    </sheetView>
  </sheetViews>
  <sheetFormatPr defaultRowHeight="14.4" x14ac:dyDescent="0.3"/>
  <cols>
    <col min="1" max="1" width="25.33203125" customWidth="1"/>
    <col min="2" max="2" width="23" customWidth="1"/>
    <col min="3" max="3" width="16" customWidth="1"/>
    <col min="4" max="4" width="20.5546875" customWidth="1"/>
    <col min="5" max="5" width="25.6640625" customWidth="1"/>
    <col min="6" max="6" width="25.77734375" customWidth="1"/>
  </cols>
  <sheetData>
    <row r="1" spans="1:26" s="34" customFormat="1" ht="54" x14ac:dyDescent="0.35">
      <c r="A1" s="34" t="s">
        <v>76</v>
      </c>
      <c r="B1" s="34" t="s">
        <v>25</v>
      </c>
      <c r="C1" s="34" t="s">
        <v>71</v>
      </c>
      <c r="D1" s="34" t="s">
        <v>75</v>
      </c>
      <c r="E1" s="34" t="s">
        <v>72</v>
      </c>
      <c r="F1" s="34" t="s">
        <v>73</v>
      </c>
      <c r="U1"/>
    </row>
    <row r="2" spans="1:26" x14ac:dyDescent="0.3">
      <c r="A2" s="39">
        <v>50</v>
      </c>
      <c r="B2">
        <v>5</v>
      </c>
      <c r="C2">
        <v>7.6440000000000001</v>
      </c>
      <c r="D2">
        <v>1.127</v>
      </c>
      <c r="E2">
        <v>5.3559999999999999</v>
      </c>
      <c r="F2">
        <v>0.61099999999999999</v>
      </c>
    </row>
    <row r="3" spans="1:26" x14ac:dyDescent="0.3">
      <c r="A3" s="39"/>
      <c r="B3">
        <v>10</v>
      </c>
      <c r="C3">
        <v>7.68</v>
      </c>
      <c r="D3">
        <v>0.52900000000000003</v>
      </c>
      <c r="E3">
        <v>8.2010000000000005</v>
      </c>
      <c r="F3">
        <v>1.0760000000000001</v>
      </c>
    </row>
    <row r="4" spans="1:26" x14ac:dyDescent="0.3">
      <c r="A4" s="39"/>
      <c r="B4">
        <v>15</v>
      </c>
      <c r="C4">
        <v>6.9130000000000003</v>
      </c>
      <c r="D4">
        <v>0.871</v>
      </c>
      <c r="E4">
        <v>14.000999999999999</v>
      </c>
      <c r="F4">
        <v>0.50900000000000001</v>
      </c>
    </row>
    <row r="5" spans="1:26" x14ac:dyDescent="0.3">
      <c r="A5" s="39"/>
      <c r="B5">
        <v>20</v>
      </c>
      <c r="C5">
        <v>6.8940000000000001</v>
      </c>
      <c r="D5">
        <v>0.40300000000000002</v>
      </c>
      <c r="E5">
        <v>18.091000000000001</v>
      </c>
      <c r="F5">
        <v>0.378</v>
      </c>
    </row>
    <row r="6" spans="1:26" x14ac:dyDescent="0.3">
      <c r="A6" s="39"/>
      <c r="B6">
        <v>25</v>
      </c>
      <c r="C6">
        <v>6.8120000000000003</v>
      </c>
      <c r="D6">
        <v>0.33200000000000002</v>
      </c>
      <c r="E6">
        <v>24.178999999999998</v>
      </c>
      <c r="F6">
        <v>1.05</v>
      </c>
    </row>
    <row r="7" spans="1:26" x14ac:dyDescent="0.3">
      <c r="A7" s="39"/>
      <c r="B7">
        <v>30</v>
      </c>
      <c r="C7">
        <v>6.38</v>
      </c>
      <c r="D7">
        <v>0.36299999999999999</v>
      </c>
      <c r="E7">
        <v>28.670999999999999</v>
      </c>
      <c r="F7">
        <v>0.88800000000000001</v>
      </c>
    </row>
    <row r="8" spans="1:26" x14ac:dyDescent="0.3">
      <c r="A8" s="39"/>
      <c r="B8">
        <v>35</v>
      </c>
      <c r="C8">
        <v>6.5289999999999999</v>
      </c>
      <c r="D8">
        <v>1.0880000000000001</v>
      </c>
      <c r="E8">
        <v>35.521999999999998</v>
      </c>
      <c r="F8">
        <v>0.501</v>
      </c>
    </row>
    <row r="9" spans="1:26" x14ac:dyDescent="0.3">
      <c r="A9" s="39"/>
      <c r="B9">
        <v>40</v>
      </c>
      <c r="C9">
        <v>5.6639999999999997</v>
      </c>
      <c r="D9">
        <v>0.85</v>
      </c>
      <c r="E9">
        <v>40.222999999999999</v>
      </c>
      <c r="F9">
        <v>1.873</v>
      </c>
    </row>
    <row r="10" spans="1:26" x14ac:dyDescent="0.3">
      <c r="A10" s="39"/>
      <c r="B10">
        <v>45</v>
      </c>
      <c r="C10">
        <v>6.9189999999999996</v>
      </c>
      <c r="D10">
        <v>0.51100000000000001</v>
      </c>
      <c r="E10">
        <v>45.451000000000001</v>
      </c>
      <c r="F10">
        <v>0.48</v>
      </c>
    </row>
    <row r="11" spans="1:26" s="36" customFormat="1" ht="15.6" x14ac:dyDescent="0.3">
      <c r="A11" s="35"/>
      <c r="Z11"/>
    </row>
    <row r="12" spans="1:26" x14ac:dyDescent="0.3">
      <c r="A12" s="39">
        <v>40</v>
      </c>
      <c r="B12">
        <v>5</v>
      </c>
      <c r="C12">
        <v>9.33</v>
      </c>
      <c r="D12">
        <v>0.52700000000000002</v>
      </c>
      <c r="E12">
        <v>5.21</v>
      </c>
      <c r="F12">
        <v>1.08</v>
      </c>
    </row>
    <row r="13" spans="1:26" x14ac:dyDescent="0.3">
      <c r="A13" s="39"/>
      <c r="B13">
        <v>10</v>
      </c>
      <c r="C13">
        <v>7.2880000000000003</v>
      </c>
      <c r="D13">
        <v>0.89900000000000002</v>
      </c>
      <c r="E13">
        <v>9.8670000000000009</v>
      </c>
      <c r="F13">
        <v>0.42199999999999999</v>
      </c>
    </row>
    <row r="14" spans="1:26" x14ac:dyDescent="0.3">
      <c r="A14" s="39"/>
      <c r="B14">
        <v>15</v>
      </c>
      <c r="C14">
        <v>7.4909999999999997</v>
      </c>
      <c r="D14">
        <v>0.52100000000000002</v>
      </c>
      <c r="E14">
        <v>16.302</v>
      </c>
      <c r="F14">
        <v>0.56200000000000006</v>
      </c>
    </row>
    <row r="15" spans="1:26" x14ac:dyDescent="0.3">
      <c r="A15" s="39"/>
      <c r="B15">
        <v>20</v>
      </c>
      <c r="C15">
        <v>6.0659999999999998</v>
      </c>
      <c r="D15">
        <v>0.63100000000000001</v>
      </c>
      <c r="E15">
        <v>20.757000000000001</v>
      </c>
      <c r="F15">
        <v>0.65400000000000003</v>
      </c>
    </row>
    <row r="16" spans="1:26" x14ac:dyDescent="0.3">
      <c r="A16" s="39"/>
      <c r="B16">
        <v>25</v>
      </c>
      <c r="C16">
        <v>6.2430000000000003</v>
      </c>
      <c r="D16">
        <v>0.40300000000000002</v>
      </c>
      <c r="E16">
        <v>26.763000000000002</v>
      </c>
      <c r="F16">
        <v>1.159</v>
      </c>
    </row>
    <row r="17" spans="1:6" x14ac:dyDescent="0.3">
      <c r="A17" s="39"/>
      <c r="B17">
        <v>30</v>
      </c>
      <c r="C17">
        <v>6.9720000000000004</v>
      </c>
      <c r="D17">
        <v>0.36399999999999999</v>
      </c>
      <c r="E17">
        <v>32.682000000000002</v>
      </c>
      <c r="F17">
        <v>1.411</v>
      </c>
    </row>
    <row r="18" spans="1:6" x14ac:dyDescent="0.3">
      <c r="A18" s="39"/>
      <c r="B18">
        <v>35</v>
      </c>
      <c r="C18">
        <v>6.2619999999999996</v>
      </c>
      <c r="D18">
        <v>0.51200000000000001</v>
      </c>
      <c r="E18">
        <v>32.524000000000001</v>
      </c>
      <c r="F18">
        <v>0.54400000000000004</v>
      </c>
    </row>
    <row r="19" spans="1:6" x14ac:dyDescent="0.3">
      <c r="A19" s="39"/>
      <c r="B19">
        <v>40</v>
      </c>
      <c r="C19">
        <v>7.0570000000000004</v>
      </c>
      <c r="D19">
        <v>0.19900000000000001</v>
      </c>
      <c r="E19">
        <v>40.576999999999998</v>
      </c>
      <c r="F19">
        <v>1.708</v>
      </c>
    </row>
    <row r="20" spans="1:6" x14ac:dyDescent="0.3">
      <c r="A20" s="39"/>
      <c r="B20">
        <v>45</v>
      </c>
      <c r="C20">
        <v>6.7270000000000003</v>
      </c>
      <c r="D20">
        <v>0.74099999999999999</v>
      </c>
      <c r="E20">
        <v>47.084000000000003</v>
      </c>
      <c r="F20">
        <v>2.0830000000000002</v>
      </c>
    </row>
    <row r="21" spans="1:6" s="36" customFormat="1" ht="15.6" x14ac:dyDescent="0.3">
      <c r="A21" s="35"/>
    </row>
    <row r="22" spans="1:6" x14ac:dyDescent="0.3">
      <c r="A22" s="39">
        <v>25</v>
      </c>
      <c r="B22">
        <v>5</v>
      </c>
      <c r="C22">
        <v>7.0049999999999999</v>
      </c>
      <c r="D22">
        <v>0.83099999999999996</v>
      </c>
      <c r="E22">
        <v>6.0810000000000004</v>
      </c>
      <c r="F22">
        <v>0.61799999999999999</v>
      </c>
    </row>
    <row r="23" spans="1:6" x14ac:dyDescent="0.3">
      <c r="A23" s="39"/>
      <c r="B23">
        <v>10</v>
      </c>
      <c r="C23">
        <v>7.3040000000000003</v>
      </c>
      <c r="D23">
        <v>0.67600000000000005</v>
      </c>
      <c r="E23">
        <v>10.398</v>
      </c>
      <c r="F23">
        <v>0.86099999999999999</v>
      </c>
    </row>
    <row r="24" spans="1:6" x14ac:dyDescent="0.3">
      <c r="A24" s="39"/>
      <c r="B24">
        <v>15</v>
      </c>
      <c r="C24">
        <v>6.5339999999999998</v>
      </c>
      <c r="D24">
        <v>0.44500000000000001</v>
      </c>
      <c r="E24">
        <v>14.726000000000001</v>
      </c>
      <c r="F24">
        <v>0.33300000000000002</v>
      </c>
    </row>
    <row r="25" spans="1:6" x14ac:dyDescent="0.3">
      <c r="A25" s="39"/>
      <c r="B25">
        <v>20</v>
      </c>
      <c r="C25">
        <v>6.8609999999999998</v>
      </c>
      <c r="D25">
        <v>0.33800000000000002</v>
      </c>
      <c r="E25">
        <v>18.274999999999999</v>
      </c>
      <c r="F25">
        <v>0.90100000000000002</v>
      </c>
    </row>
    <row r="26" spans="1:6" x14ac:dyDescent="0.3">
      <c r="A26" s="39"/>
      <c r="B26">
        <v>25</v>
      </c>
      <c r="C26">
        <v>6.1920000000000002</v>
      </c>
      <c r="D26">
        <v>0.437</v>
      </c>
      <c r="E26">
        <v>24.975000000000001</v>
      </c>
      <c r="F26">
        <v>0.41</v>
      </c>
    </row>
    <row r="27" spans="1:6" x14ac:dyDescent="0.3">
      <c r="A27" s="39"/>
      <c r="B27">
        <v>30</v>
      </c>
      <c r="C27">
        <v>6.4539999999999997</v>
      </c>
      <c r="D27">
        <v>0.39300000000000002</v>
      </c>
      <c r="E27">
        <v>29.532</v>
      </c>
      <c r="F27">
        <v>0.75900000000000001</v>
      </c>
    </row>
    <row r="28" spans="1:6" x14ac:dyDescent="0.3">
      <c r="A28" s="39"/>
      <c r="B28">
        <v>35</v>
      </c>
      <c r="C28">
        <v>6.8120000000000003</v>
      </c>
      <c r="D28">
        <v>0.245</v>
      </c>
      <c r="E28">
        <v>36.197000000000003</v>
      </c>
      <c r="F28">
        <v>0.56000000000000005</v>
      </c>
    </row>
    <row r="29" spans="1:6" x14ac:dyDescent="0.3">
      <c r="A29" s="39"/>
      <c r="B29">
        <v>40</v>
      </c>
      <c r="C29">
        <v>6.54</v>
      </c>
      <c r="D29">
        <v>0.38200000000000001</v>
      </c>
      <c r="E29">
        <v>39.048000000000002</v>
      </c>
      <c r="F29">
        <v>1.169</v>
      </c>
    </row>
    <row r="30" spans="1:6" x14ac:dyDescent="0.3">
      <c r="A30" s="39"/>
      <c r="B30">
        <v>45</v>
      </c>
      <c r="C30">
        <v>6.9249999999999998</v>
      </c>
      <c r="D30">
        <v>0.45200000000000001</v>
      </c>
      <c r="E30">
        <v>45.218000000000004</v>
      </c>
      <c r="F30">
        <v>0.629</v>
      </c>
    </row>
    <row r="43" spans="1:1" ht="18" x14ac:dyDescent="0.35">
      <c r="A43" s="34"/>
    </row>
    <row r="44" spans="1:1" ht="18" x14ac:dyDescent="0.35">
      <c r="A44" s="34"/>
    </row>
    <row r="45" spans="1:1" ht="18" x14ac:dyDescent="0.35">
      <c r="A45" s="34"/>
    </row>
  </sheetData>
  <mergeCells count="3">
    <mergeCell ref="A2:A10"/>
    <mergeCell ref="A12:A20"/>
    <mergeCell ref="A22:A3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Diameter_25mm</vt:lpstr>
      <vt:lpstr>Diameter_40mm</vt:lpstr>
      <vt:lpstr>Diameter_50mm</vt:lpstr>
      <vt:lpstr>Aggregated_Data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Mayur Patil</dc:creator>
  <cp:lastModifiedBy>Mayur Patil</cp:lastModifiedBy>
  <dcterms:created xsi:type="dcterms:W3CDTF">2024-05-30T16:47:51Z</dcterms:created>
  <dcterms:modified xsi:type="dcterms:W3CDTF">2024-07-05T14:38:50Z</dcterms:modified>
</cp:coreProperties>
</file>