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ew_data" sheetId="2" r:id="rId5"/>
    <sheet state="visible" name="pivot_table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<sst xmlns="http://schemas.openxmlformats.org/spreadsheetml/2006/main" count="287" uniqueCount="245">
  <si>
    <t>Period_and_Financial_year</t>
  </si>
  <si>
    <t>Financial_year</t>
  </si>
  <si>
    <t>Reporting_Period</t>
  </si>
  <si>
    <t>Days_in_period</t>
  </si>
  <si>
    <t>Period_beginning</t>
  </si>
  <si>
    <t>Period_ending</t>
  </si>
  <si>
    <t>Date</t>
  </si>
  <si>
    <t>Month</t>
  </si>
  <si>
    <t>Year</t>
  </si>
  <si>
    <t>Bus_journeys</t>
  </si>
  <si>
    <t>Underground_journeys</t>
  </si>
  <si>
    <t>DLR_Journeys</t>
  </si>
  <si>
    <t>Tram_Journeys</t>
  </si>
  <si>
    <t>Overground_Journeys</t>
  </si>
  <si>
    <t>London_Cable_Car_Journeys</t>
  </si>
  <si>
    <t>TfL_Rail_Journeys</t>
  </si>
  <si>
    <t>Total_Journeys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</si>
  <si>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</si>
  <si>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</si>
  <si>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</si>
  <si>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</si>
  <si>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</si>
  <si>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</si>
  <si>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</si>
  <si>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</si>
  <si>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</si>
  <si>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</si>
  <si>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</si>
  <si>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</si>
  <si>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</si>
  <si>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</si>
  <si>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</si>
  <si>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</si>
  <si>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</si>
  <si>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</si>
  <si>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</si>
  <si>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</si>
  <si>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</si>
  <si>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</si>
  <si>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</si>
  <si>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</si>
  <si>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</si>
  <si>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</si>
  <si>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</si>
  <si>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</si>
  <si>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</si>
  <si>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</si>
  <si>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</si>
  <si>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</si>
  <si>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</si>
  <si>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</si>
  <si>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</si>
  <si>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</si>
  <si>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</si>
  <si>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</si>
  <si>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</si>
  <si>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</si>
  <si>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</si>
  <si>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</si>
  <si>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</si>
  <si>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</si>
  <si>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</si>
  <si>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</si>
  <si>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</si>
  <si>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</si>
  <si>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</si>
  <si>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</si>
  <si>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</si>
  <si>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</si>
  <si>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</si>
  <si>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</si>
  <si>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</si>
  <si>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</si>
  <si>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</si>
  <si>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</si>
  <si>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</si>
  <si>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</si>
  <si>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</si>
  <si>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</si>
  <si>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</si>
  <si>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</si>
  <si>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</si>
  <si>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</si>
  <si>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</si>
  <si>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</si>
  <si>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</si>
  <si>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</si>
  <si>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</si>
  <si>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</si>
  <si>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</si>
  <si>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</si>
  <si>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</si>
  <si>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</si>
  <si>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</si>
  <si>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</si>
  <si>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</si>
  <si>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</si>
  <si>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</si>
  <si>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</si>
  <si>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</si>
  <si>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</si>
  <si>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</si>
  <si>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</si>
  <si>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</si>
  <si>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</si>
  <si>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</si>
  <si>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</si>
  <si>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</si>
  <si>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</si>
  <si>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</si>
  <si>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</si>
  <si>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</si>
  <si>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</si>
  <si>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</si>
  <si>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</si>
  <si>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</si>
  <si>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</si>
  <si>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</si>
  <si>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</si>
  <si>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</si>
  <si>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</si>
  <si>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</si>
  <si>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</si>
  <si>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</si>
  <si>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</si>
  <si>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</si>
  <si>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</si>
  <si>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</si>
  <si>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</si>
  <si>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</si>
  <si>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</si>
  <si>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</si>
  <si>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</si>
  <si>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</si>
  <si>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</si>
  <si>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</si>
  <si>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</si>
  <si>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</si>
  <si>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05_19/20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</si>
  <si>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</si>
  <si>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</si>
  <si>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</si>
  <si>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</si>
  <si>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</si>
  <si>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</si>
  <si>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</si>
  <si>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</si>
  <si>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</si>
  <si>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</si>
  <si>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</si>
  <si>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</si>
  <si>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</si>
  <si>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</si>
  <si>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</si>
  <si>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</si>
  <si>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</si>
  <si>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</si>
  <si>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</si>
  <si>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</si>
  <si>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</si>
  <si>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</si>
  <si>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</si>
  <si>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</si>
  <si>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</si>
  <si>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</si>
  <si>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</si>
  <si>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</si>
  <si>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</si>
  <si>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</si>
  <si>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</si>
  <si>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</si>
  <si>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</si>
  <si>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</si>
  <si>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01_23/24</t>
  </si>
  <si>
    <t>02_23/24</t>
  </si>
  <si>
    <t>03_23/24</t>
  </si>
  <si>
    <t>04_23/24</t>
  </si>
  <si>
    <t>05_23/24</t>
  </si>
  <si>
    <t>06_23/24</t>
  </si>
  <si>
    <t>07_23/24</t>
  </si>
  <si>
    <t>08_23/24</t>
  </si>
  <si>
    <t>09_23/24</t>
  </si>
  <si>
    <t>10_23/24</t>
  </si>
  <si>
    <t>11_23/24</t>
  </si>
  <si>
    <t>12_23/24</t>
  </si>
  <si>
    <t>13_23/24</t>
  </si>
  <si>
    <t>01_24/25</t>
  </si>
  <si>
    <t>02_24/25</t>
  </si>
  <si>
    <t>03_24/25</t>
  </si>
  <si>
    <t>TransportType</t>
  </si>
  <si>
    <t>Minutes</t>
  </si>
  <si>
    <t>SUM of Total_Journeys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</si>
  <si>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</si>
  <si>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</si>
  <si>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</si>
  <si>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</si>
  <si>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</si>
  <si>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</si>
  <si>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</si>
  <si>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</si>
  <si>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</si>
  <si>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</si>
  <si>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</si>
  <si>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</si>
  <si>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</si>
  <si>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</si>
  <si>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</si>
  <si>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</si>
  <si>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>SUM of Bus_journeys</t>
  </si>
  <si>
    <t>SUM of Underground_journeys</t>
  </si>
  <si>
    <t>SUM of DLR_Journeys</t>
  </si>
  <si>
    <t>SUM of Tram_Journeys</t>
  </si>
  <si>
    <t>SUM of Overground_Journeys</t>
  </si>
  <si>
    <t>SUM of London_Cable_Car_Journeys</t>
  </si>
  <si>
    <t>SUM of TfL_Rail_Journeys</t>
  </si>
  <si>
    <t>AVERAGE of Bus_journeys</t>
  </si>
  <si>
    <t>AVERAGE of Underground_journeys</t>
  </si>
  <si>
    <t>AVERAGE of DLR_Journeys</t>
  </si>
  <si>
    <t>AVERAGE of Tram_Journeys</t>
  </si>
  <si>
    <t>AVERAGE of Overground_Journeys</t>
  </si>
  <si>
    <t>AVERAGE of London_Cable_Car_Journeys</t>
  </si>
  <si>
    <t>AVERAGE of TfL_Rail_Journeys</t>
  </si>
  <si>
    <t>COUNT of Underground_journeys</t>
  </si>
  <si>
    <t>COUNT of Bus_journeys</t>
  </si>
  <si>
    <t>COUNT of DLR_Journeys</t>
  </si>
  <si>
    <t>COUNT of Tram_Journeys</t>
  </si>
  <si>
    <t>COUNT of Overground_Journeys</t>
  </si>
  <si>
    <t>COUNT of London_Cable_Car_Journeys</t>
  </si>
  <si>
    <t>COUNT of TfL_Rail_Journeys</t>
  </si>
  <si>
    <t>MAX of Bus_journeys</t>
  </si>
  <si>
    <t>MAX of Underground_journeys</t>
  </si>
  <si>
    <t>MAX of DLR_Journeys</t>
  </si>
  <si>
    <t>MAX of Tram_Journeys</t>
  </si>
  <si>
    <t>MAX of Overground_Journeys</t>
  </si>
  <si>
    <t>MAX of London_Cable_Car_Journeys</t>
  </si>
  <si>
    <t>MAX of TfL_Rail_Journeys</t>
  </si>
  <si>
    <t>MIN of Bus_journeys</t>
  </si>
  <si>
    <t>MIN of Underground_journeys</t>
  </si>
  <si>
    <t>MIN of DLR_Journeys</t>
  </si>
  <si>
    <t>MIN of Tram_Journeys</t>
  </si>
  <si>
    <t>MIN of Overground_Journeys</t>
  </si>
  <si>
    <t>MIN of London_Cable_Car_Journeys</t>
  </si>
  <si>
    <t>MIN of TfL_Rail_Journeys</t>
  </si>
  <si>
    <t>Public Transport Journeys by Type of Transport</t>
  </si>
  <si>
    <t>Total Journeys: 50324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</si>
</sst>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20.0"/>
      <color rgb="FFFFFFFF"/>
      <name val="Arial"/>
      <scheme val="minor"/>
    </font>
    <font>
      <b/>
      <sz val="15.0"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5" xfId="0" applyFont="1" applyNumberFormat="1"/>
    <xf borderId="0" fillId="0" fontId="1" numFmtId="164" xfId="0" applyFont="1" applyNumberFormat="1"/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Total_Journeys vs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pivot_table!$B$2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pivot_table!$A$3:$A$17</c:f>
            </c:strRef>
          </c:cat>
          <c:val>
            <c:numRef>
              <c:f>pivot_table!$B$3:$B$17</c:f>
              <c:numCache/>
            </c:numRef>
          </c:val>
          <c:smooth val="0"/>
        </c:ser>
        <c:axId val="137673620"/>
        <c:axId val="594780662"/>
      </c:lineChart>
      <c:catAx>
        <c:axId val="13767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780662"/>
      </c:catAx>
      <c:valAx>
        <c:axId val="594780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7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Journeys</a:t>
            </a:r>
          </a:p>
        </c:rich>
      </c:tx>
      <c:overlay val="0"/>
    </c:title>
    <c:plotArea>
      <c:layout>
        <c:manualLayout>
          <c:xMode val="edge"/>
          <c:yMode val="edge"/>
          <c:x val="0.0"/>
          <c:y val="0.11533333333333334"/>
          <c:w val="0.9682741116751269"/>
          <c:h val="0.8058666666666666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pivot_table!$A$40:$G$40</c:f>
            </c:strRef>
          </c:cat>
          <c:val>
            <c:numRef>
              <c:f>pivot_table!$A$41:$G$41</c:f>
              <c:numCache/>
            </c:numRef>
          </c:val>
        </c:ser>
        <c:axId val="1243451288"/>
        <c:axId val="340256983"/>
      </c:barChart>
      <c:catAx>
        <c:axId val="1243451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Arial"/>
              </a:defRPr>
            </a:pPr>
          </a:p>
        </c:txPr>
        <c:crossAx val="340256983"/>
      </c:catAx>
      <c:valAx>
        <c:axId val="340256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4512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Journeys</a:t>
            </a:r>
          </a:p>
        </c:rich>
      </c:tx>
      <c:overlay val="0"/>
    </c:title>
    <c:plotArea>
      <c:layout>
        <c:manualLayout>
          <c:xMode val="edge"/>
          <c:yMode val="edge"/>
          <c:x val="0.005355404089581304"/>
          <c:y val="0.1111111111111111"/>
          <c:w val="0.9595910418695229"/>
          <c:h val="0.813888888888888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pivot_table!$A$47:$G$47</c:f>
            </c:strRef>
          </c:cat>
          <c:val>
            <c:numRef>
              <c:f>pivot_table!$A$48:$G$48</c:f>
              <c:numCache/>
            </c:numRef>
          </c:val>
        </c:ser>
        <c:axId val="1285032551"/>
        <c:axId val="1573802301"/>
      </c:barChart>
      <c:catAx>
        <c:axId val="12850325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+mn-lt"/>
              </a:defRPr>
            </a:pPr>
          </a:p>
        </c:txPr>
        <c:crossAx val="1573802301"/>
      </c:catAx>
      <c:valAx>
        <c:axId val="1573802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0325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Journeys</a:t>
            </a:r>
          </a:p>
        </c:rich>
      </c:tx>
      <c:overlay val="0"/>
    </c:title>
    <c:plotArea>
      <c:layout>
        <c:manualLayout>
          <c:xMode val="edge"/>
          <c:yMode val="edge"/>
          <c:x val="0.1310940078382838"/>
          <c:y val="0.17822384428223842"/>
          <c:w val="0.823691470709571"/>
          <c:h val="0.8217761557177616"/>
        </c:manualLayout>
      </c:layout>
      <c:barChart>
        <c:barDir val="col"/>
        <c:ser>
          <c:idx val="0"/>
          <c:order val="0"/>
          <c:tx>
            <c:strRef>
              <c:f>pivot_table!$A$45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pivot_table!$B$44:$G$44</c:f>
            </c:strRef>
          </c:cat>
          <c:val>
            <c:numRef>
              <c:f>pivot_table!$B$45:$G$45</c:f>
              <c:numCache/>
            </c:numRef>
          </c:val>
        </c:ser>
        <c:axId val="1345867232"/>
        <c:axId val="2044301833"/>
      </c:barChart>
      <c:catAx>
        <c:axId val="13458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Arial"/>
              </a:defRPr>
            </a:pPr>
          </a:p>
        </c:txPr>
        <c:crossAx val="2044301833"/>
      </c:catAx>
      <c:valAx>
        <c:axId val="204430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867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Max Journeys</a:t>
            </a:r>
          </a:p>
        </c:rich>
      </c:tx>
      <c:overlay val="0"/>
    </c:title>
    <c:plotArea>
      <c:layout>
        <c:manualLayout>
          <c:xMode val="edge"/>
          <c:yMode val="edge"/>
          <c:x val="0.12847884537337667"/>
          <c:y val="0.17927429274292753"/>
          <c:w val="0.827527648133117"/>
          <c:h val="0.8207257072570724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pivot_table!$A$51:$G$51</c:f>
            </c:strRef>
          </c:cat>
          <c:val>
            <c:numRef>
              <c:f>pivot_table!$A$52:$G$52</c:f>
              <c:numCache/>
            </c:numRef>
          </c:val>
        </c:ser>
        <c:axId val="1635519913"/>
        <c:axId val="1694433678"/>
      </c:barChart>
      <c:catAx>
        <c:axId val="163551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433678"/>
      </c:catAx>
      <c:valAx>
        <c:axId val="169443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519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Min Journeys</a:t>
            </a:r>
          </a:p>
        </c:rich>
      </c:tx>
      <c:layout>
        <c:manualLayout>
          <c:xMode val="edge"/>
          <c:yMode val="edge"/>
          <c:x val="0.02138946335468937"/>
          <c:y val="0.03558883297709152"/>
        </c:manualLayout>
      </c:layout>
      <c:overlay val="0"/>
    </c:title>
    <c:plotArea>
      <c:layout>
        <c:manualLayout>
          <c:xMode val="edge"/>
          <c:yMode val="edge"/>
          <c:x val="0.06246589040071774"/>
          <c:y val="0.11992619926199262"/>
          <c:w val="0.9118164062499999"/>
          <c:h val="0.880073800738007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pivot_table!$A$55:$G$55</c:f>
            </c:strRef>
          </c:cat>
          <c:val>
            <c:numRef>
              <c:f>pivot_table!$A$56:$G$56</c:f>
              <c:numCache/>
            </c:numRef>
          </c:val>
        </c:ser>
        <c:axId val="1604289651"/>
        <c:axId val="1224073387"/>
      </c:barChart>
      <c:catAx>
        <c:axId val="1604289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073387"/>
      </c:catAx>
      <c:valAx>
        <c:axId val="122407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289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 Bus_journeys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pivot_table!$B$22:$B$36</c:f>
              <c:numCache/>
            </c:numRef>
          </c:val>
          <c:smooth val="0"/>
        </c:ser>
        <c:ser>
          <c:idx val="1"/>
          <c:order val="1"/>
          <c:tx>
            <c:v>Underground_journeys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pivot_table!$C$22:$C$36</c:f>
              <c:numCache/>
            </c:numRef>
          </c:val>
          <c:smooth val="0"/>
        </c:ser>
        <c:ser>
          <c:idx val="2"/>
          <c:order val="2"/>
          <c:tx>
            <c:v>DLR_Journeys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pivot_table!$D$22:$D$36</c:f>
              <c:numCache/>
            </c:numRef>
          </c:val>
          <c:smooth val="0"/>
        </c:ser>
        <c:ser>
          <c:idx val="3"/>
          <c:order val="3"/>
          <c:tx>
            <c:v>Tram_Journeys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pivot_table!$E$22:$E$36</c:f>
              <c:numCache/>
            </c:numRef>
          </c:val>
          <c:smooth val="0"/>
        </c:ser>
        <c:ser>
          <c:idx val="4"/>
          <c:order val="4"/>
          <c:tx>
            <c:v>Overground_Journeys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pivot_table!$F$22:$F$36</c:f>
              <c:numCache/>
            </c:numRef>
          </c:val>
          <c:smooth val="0"/>
        </c:ser>
        <c:ser>
          <c:idx val="5"/>
          <c:order val="5"/>
          <c:tx>
            <c:v>London_Cable_Car_Journeys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pivot_table!$G$22:$G$36</c:f>
              <c:numCache/>
            </c:numRef>
          </c:val>
          <c:smooth val="0"/>
        </c:ser>
        <c:axId val="1949548090"/>
        <c:axId val="730788321"/>
      </c:lineChart>
      <c:catAx>
        <c:axId val="1949548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788321"/>
      </c:catAx>
      <c:valAx>
        <c:axId val="73078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548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Journeys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pivot_table!$A$44:$G$44</c:f>
            </c:strRef>
          </c:cat>
          <c:val>
            <c:numRef>
              <c:f>pivot_table!$A$45:$G$45</c:f>
              <c:numCache/>
            </c:numRef>
          </c:val>
        </c:ser>
        <c:axId val="873056887"/>
        <c:axId val="730951325"/>
      </c:barChart>
      <c:catAx>
        <c:axId val="873056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951325"/>
      </c:catAx>
      <c:valAx>
        <c:axId val="730951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56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Journeys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pivot_table!$A$47:$G$47</c:f>
            </c:strRef>
          </c:cat>
          <c:val>
            <c:numRef>
              <c:f>pivot_table!$A$48:$G$48</c:f>
              <c:numCache/>
            </c:numRef>
          </c:val>
        </c:ser>
        <c:axId val="1264819443"/>
        <c:axId val="264147107"/>
      </c:barChart>
      <c:catAx>
        <c:axId val="12648194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147107"/>
      </c:catAx>
      <c:valAx>
        <c:axId val="264147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8194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Journeys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pivot_table!$A$51:$G$51</c:f>
            </c:strRef>
          </c:cat>
          <c:val>
            <c:numRef>
              <c:f>pivot_table!$A$52:$G$52</c:f>
              <c:numCache/>
            </c:numRef>
          </c:val>
        </c:ser>
        <c:axId val="1035977446"/>
        <c:axId val="292959565"/>
      </c:barChart>
      <c:catAx>
        <c:axId val="103597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959565"/>
      </c:catAx>
      <c:valAx>
        <c:axId val="29295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97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TotalJourneys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pivot_table!$A$40:$G$40</c:f>
            </c:strRef>
          </c:cat>
          <c:val>
            <c:numRef>
              <c:f>pivot_table!$A$41:$G$41</c:f>
              <c:numCache/>
            </c:numRef>
          </c:val>
        </c:ser>
        <c:axId val="1843705475"/>
        <c:axId val="901203859"/>
      </c:barChart>
      <c:catAx>
        <c:axId val="18437054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203859"/>
      </c:catAx>
      <c:valAx>
        <c:axId val="901203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7054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Journeys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pivot_table!$A$55:$G$55</c:f>
            </c:strRef>
          </c:cat>
          <c:val>
            <c:numRef>
              <c:f>pivot_table!$A$56:$G$56</c:f>
              <c:numCache/>
            </c:numRef>
          </c:val>
        </c:ser>
        <c:axId val="255077869"/>
        <c:axId val="806520449"/>
      </c:barChart>
      <c:catAx>
        <c:axId val="255077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20449"/>
      </c:catAx>
      <c:valAx>
        <c:axId val="806520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0778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pivot_table!$B$2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pivot_table!$A$3:$A$17</c:f>
            </c:strRef>
          </c:cat>
          <c:val>
            <c:numRef>
              <c:f>pivot_table!$B$3:$B$17</c:f>
              <c:numCache/>
            </c:numRef>
          </c:val>
          <c:smooth val="0"/>
        </c:ser>
        <c:axId val="127991737"/>
        <c:axId val="1770524843"/>
      </c:lineChart>
      <c:catAx>
        <c:axId val="127991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524843"/>
      </c:catAx>
      <c:valAx>
        <c:axId val="1770524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91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 Bus_journeys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pivot_table!$B$22:$B$36</c:f>
              <c:numCache/>
            </c:numRef>
          </c:val>
          <c:smooth val="0"/>
        </c:ser>
        <c:ser>
          <c:idx val="1"/>
          <c:order val="1"/>
          <c:tx>
            <c:v>Underground_journeys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pivot_table!$C$22:$C$36</c:f>
              <c:numCache/>
            </c:numRef>
          </c:val>
          <c:smooth val="0"/>
        </c:ser>
        <c:ser>
          <c:idx val="2"/>
          <c:order val="2"/>
          <c:tx>
            <c:v>DLR_Journeys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pivot_table!$D$22:$D$36</c:f>
              <c:numCache/>
            </c:numRef>
          </c:val>
          <c:smooth val="0"/>
        </c:ser>
        <c:ser>
          <c:idx val="3"/>
          <c:order val="3"/>
          <c:tx>
            <c:v>Tram_Journeys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pivot_table!$E$22:$E$36</c:f>
              <c:numCache/>
            </c:numRef>
          </c:val>
          <c:smooth val="0"/>
        </c:ser>
        <c:ser>
          <c:idx val="4"/>
          <c:order val="4"/>
          <c:tx>
            <c:v>Overground_Journeys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pivot_table!$F$22:$F$36</c:f>
              <c:numCache/>
            </c:numRef>
          </c:val>
          <c:smooth val="0"/>
        </c:ser>
        <c:ser>
          <c:idx val="5"/>
          <c:order val="5"/>
          <c:tx>
            <c:v>London_Cable_Car_Journeys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pivot_table!$A$22:$A$36</c:f>
            </c:strRef>
          </c:cat>
          <c:val>
            <c:numRef>
              <c:f>pivot_table!$G$22:$G$36</c:f>
              <c:numCache/>
            </c:numRef>
          </c:val>
          <c:smooth val="0"/>
        </c:ser>
        <c:axId val="728810910"/>
        <c:axId val="225435399"/>
      </c:lineChart>
      <c:catAx>
        <c:axId val="72881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435399"/>
      </c:catAx>
      <c:valAx>
        <c:axId val="22543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81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</xdr:row>
      <xdr:rowOff>76200</xdr:rowOff>
    </xdr:from>
    <xdr:ext cx="4324350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371475</xdr:colOff>
      <xdr:row>4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552450</xdr:colOff>
      <xdr:row>35</xdr:row>
      <xdr:rowOff>57150</xdr:rowOff>
    </xdr:from>
    <xdr:ext cx="4076700" cy="2524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228600</xdr:colOff>
      <xdr:row>22</xdr:row>
      <xdr:rowOff>142875</xdr:rowOff>
    </xdr:from>
    <xdr:ext cx="3962400" cy="2457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104775</xdr:colOff>
      <xdr:row>35</xdr:row>
      <xdr:rowOff>9525</xdr:rowOff>
    </xdr:from>
    <xdr:ext cx="4219575" cy="2619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371475</xdr:colOff>
      <xdr:row>22</xdr:row>
      <xdr:rowOff>171450</xdr:rowOff>
    </xdr:from>
    <xdr:ext cx="4429125" cy="2400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</xdr:colOff>
      <xdr:row>48</xdr:row>
      <xdr:rowOff>38100</xdr:rowOff>
    </xdr:from>
    <xdr:ext cx="4162425" cy="2571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6</xdr:row>
      <xdr:rowOff>200025</xdr:rowOff>
    </xdr:from>
    <xdr:ext cx="3876675" cy="4171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26</xdr:row>
      <xdr:rowOff>190500</xdr:rowOff>
    </xdr:from>
    <xdr:ext cx="126206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466725</xdr:colOff>
      <xdr:row>15</xdr:row>
      <xdr:rowOff>76200</xdr:rowOff>
    </xdr:from>
    <xdr:ext cx="4362450" cy="2390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923925</xdr:colOff>
      <xdr:row>15</xdr:row>
      <xdr:rowOff>76200</xdr:rowOff>
    </xdr:from>
    <xdr:ext cx="4400550" cy="2390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923925</xdr:colOff>
      <xdr:row>2</xdr:row>
      <xdr:rowOff>190500</xdr:rowOff>
    </xdr:from>
    <xdr:ext cx="2886075" cy="2609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895350</xdr:colOff>
      <xdr:row>2</xdr:row>
      <xdr:rowOff>190500</xdr:rowOff>
    </xdr:from>
    <xdr:ext cx="2933700" cy="25812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914400</xdr:colOff>
      <xdr:row>2</xdr:row>
      <xdr:rowOff>190500</xdr:rowOff>
    </xdr:from>
    <xdr:ext cx="2933700" cy="25812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86" sheet="data"/>
  </cacheSource>
  <cacheFields>
    <cacheField name="Period_and_Financial_year" numFmtId="0">
      <sharedItems>
        <s v="01_10/11"/>
        <s v="02_10/11"/>
        <s v="03_10/11"/>
        <s v="04_10/11"/>
        <s v="05_10/11"/>
        <s v="06_10/11"/>
        <s v="07_10/11"/>
        <s v="08_10/11"/>
        <s v="09_10/11"/>
        <s v="10_10/11"/>
        <s v="11_10/11"/>
        <s v="12_10/11"/>
        <s v="13_10/11"/>
        <s v="01_11/12"/>
        <s v="02_11/12"/>
        <s v="03_11/12"/>
        <s v="04_11/12"/>
        <s v="05_11/12"/>
        <s v="06_11/12"/>
        <s v="07_11/12"/>
        <s v="08_11/12"/>
        <s v="09_11/12"/>
        <s v="10_11/12"/>
        <s v="11_11/12"/>
        <s v="12_11/12"/>
        <s v="13_11/12"/>
        <s v="01_12/13"/>
        <s v="02_12/13"/>
        <s v="03_12/13"/>
        <s v="04_12/13"/>
        <s v="05_12/13"/>
        <s v="06_12/13"/>
        <s v="07_12/13"/>
        <s v="08_12/13"/>
        <s v="09_12/13"/>
        <s v="10_12/13"/>
        <s v="11_12/13"/>
        <s v="12_12/13"/>
        <s v="13_12/13"/>
        <s v="01_13/14"/>
        <s v="02_13/14"/>
        <s v="03_13/14"/>
        <s v="04_13/14"/>
        <s v="05_13/14"/>
        <s v="06_13/14"/>
        <s v="07_13/14"/>
        <s v="08_13/14"/>
        <s v="09_13/14"/>
        <s v="10_13/14"/>
        <s v="11_13/14"/>
        <s v="12_13/14"/>
        <s v="13_13/14"/>
        <s v="01_14/15"/>
        <s v="02_14/15"/>
        <s v="03_14/15"/>
        <s v="04_14/15"/>
        <s v="05_14/15"/>
        <s v="06_14/15"/>
        <s v="07_14/15"/>
        <s v="08_14/15"/>
        <s v="09_14/15"/>
        <s v="10_14/15"/>
        <s v="11_14/15"/>
        <s v="12_14/15"/>
        <s v="13_14/15"/>
        <s v="01_15/16"/>
        <s v="02_15/16"/>
        <s v="03_15/16"/>
        <s v="04_15/16"/>
        <s v="05_15/16"/>
        <s v="06_15/16"/>
        <s v="07_15/16"/>
        <s v="08_15/16"/>
        <s v="09_15/16"/>
        <s v="10_15/16"/>
        <s v="11_15/16"/>
        <s v="12_15/16"/>
        <s v="13_15/16"/>
        <s v="01_16/17"/>
        <s v="02_16/17"/>
        <s v="03_16/17"/>
        <s v="04_16/17"/>
        <s v="05_16/17"/>
        <s v="06_16/17"/>
        <s v="07_16/17"/>
        <s v="08_16/17"/>
        <s v="09_16/17"/>
        <s v="10_16/17"/>
        <s v="11_16/17"/>
        <s v="12_16/17"/>
        <s v="13_16/17"/>
        <s v="01_17/18"/>
        <s v="02_17/18"/>
        <s v="03_17/18"/>
        <s v="04_17/18"/>
        <s v="05_17/18"/>
        <s v="06_17/18"/>
        <s v="07_17/18"/>
        <s v="08_17/18"/>
        <s v="09_17/18"/>
        <s v="10_17/18"/>
        <s v="11_17/18"/>
        <s v="12_17/18"/>
        <s v="13_17/18"/>
        <s v="01_18/19"/>
        <s v="02_18/19"/>
        <s v="03_18/19"/>
        <s v="04_18/19"/>
        <s v="05_18/19"/>
        <s v="06_18/19"/>
        <s v="07_18/19"/>
        <s v="08_18/19"/>
        <s v="09_18/19"/>
        <s v="10_18/19"/>
        <s v="11_18/19"/>
        <s v="12_18/19"/>
        <s v="13_18/19"/>
        <s v="01_19/20"/>
        <s v="02_19/20"/>
        <s v="03_19/20"/>
        <s v="04_19/20"/>
        <s v="05_19/20"/>
        <s v="06_19/20"/>
        <s v="07_19/20"/>
        <s v="08_19/20"/>
        <s v="09_19/20"/>
        <s v="10_19/20"/>
        <s v="11_19/20"/>
        <s v="12_19/20"/>
        <s v="13_19/20"/>
        <s v="01_21/22"/>
        <s v="02_21/22"/>
        <s v="03_21/22"/>
        <s v="04_21/22"/>
        <s v="05_21/22"/>
        <s v="06_21/22"/>
        <s v="07_21/22"/>
        <s v="08_21/22"/>
        <s v="09_21/22"/>
        <s v="10_21/22"/>
        <s v="11_21/22"/>
        <s v="12_21/22"/>
        <s v="13_21/22"/>
        <s v="01_22/23"/>
        <s v="02_22/23"/>
        <s v="03_22/23"/>
        <s v="04_22/23"/>
        <s v="05_22/23"/>
        <s v="06_22/23"/>
        <s v="07_22/23"/>
        <s v="08_22/23"/>
        <s v="09_22/23"/>
        <s v="10_22/23"/>
        <s v="11_22/23"/>
        <s v="12_22/23"/>
        <s v="13_22/23"/>
        <s v="01_23/24"/>
        <s v="02_23/24"/>
        <s v="03_23/24"/>
        <s v="04_23/24"/>
        <s v="05_23/24"/>
        <s v="06_23/24"/>
        <s v="07_23/24"/>
        <s v="08_23/24"/>
        <s v="09_23/24"/>
        <s v="10_23/24"/>
        <s v="11_23/24"/>
        <s v="12_23/24"/>
        <s v="13_23/24"/>
        <s v="01_24/25"/>
        <s v="02_24/25"/>
        <s v="03_24/25"/>
      </sharedItems>
    </cacheField>
    <cacheField name="Financial_year" numFmtId="0">
      <sharedItems>
        <s v="10/11"/>
        <s v="11/12"/>
        <s v="12/13"/>
        <s v="13/14"/>
        <s v="14/15"/>
        <s v="15/16"/>
        <s v="16/17"/>
        <s v="17/18"/>
        <s v="18/19"/>
        <s v="19/20"/>
        <s v="21/22"/>
        <s v="22/23"/>
        <s v="23/24"/>
        <s v="24/25"/>
      </sharedItems>
    </cacheField>
    <cacheField name="Reporting_Perio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Days_in_period" numFmtId="0">
      <sharedItems containsSemiMixedTypes="0" containsString="0" containsNumber="1" containsInteger="1">
        <n v="31.0"/>
        <n v="28.0"/>
        <n v="26.0"/>
        <n v="30.0"/>
        <n v="29.0"/>
        <n v="27.0"/>
      </sharedItems>
    </cacheField>
    <cacheField name="Period_beginning" numFmtId="164">
      <sharedItems containsSemiMixedTypes="0" containsDate="1" containsString="0">
        <d v="2010-04-01T00:00:00Z"/>
        <d v="2010-05-02T00:00:00Z"/>
        <d v="2010-05-30T00:00:00Z"/>
        <d v="2010-06-27T00:00:00Z"/>
        <d v="2010-07-25T00:00:00Z"/>
        <d v="2010-08-22T00:00:00Z"/>
        <d v="2010-09-19T00:00:00Z"/>
        <d v="2010-10-17T00:00:00Z"/>
        <d v="2010-11-14T00:00:00Z"/>
        <d v="2010-12-12T00:00:00Z"/>
        <d v="2011-01-09T00:00:00Z"/>
        <d v="2011-02-06T00:00:00Z"/>
        <d v="2011-03-06T00:00:00Z"/>
        <d v="2011-04-01T00:00:00Z"/>
        <d v="2011-05-01T00:00:00Z"/>
        <d v="2011-05-29T00:00:00Z"/>
        <d v="2011-06-26T00:00:00Z"/>
        <d v="2011-07-24T00:00:00Z"/>
        <d v="2011-08-21T00:00:00Z"/>
        <d v="2011-09-18T00:00:00Z"/>
        <d v="2011-10-16T00:00:00Z"/>
        <d v="2011-11-13T00:00:00Z"/>
        <d v="2011-12-11T00:00:00Z"/>
        <d v="2012-01-08T00:00:00Z"/>
        <d v="2012-02-05T00:00:00Z"/>
        <d v="2012-03-04T00:00:00Z"/>
        <d v="2012-04-01T00:00:00Z"/>
        <d v="2012-04-29T00:00:00Z"/>
        <d v="2012-05-27T00:00:00Z"/>
        <d v="2012-06-24T00:00:00Z"/>
        <d v="2012-07-22T00:00:00Z"/>
        <d v="2012-08-19T00:00:00Z"/>
        <d v="2012-09-16T00:00:00Z"/>
        <d v="2012-10-14T00:00:00Z"/>
        <d v="2012-11-11T00:00:00Z"/>
        <d v="2012-12-09T00:00:00Z"/>
        <d v="2013-01-06T00:00:00Z"/>
        <d v="2013-02-03T00:00:00Z"/>
        <d v="2013-03-03T00:00:00Z"/>
        <d v="2013-04-01T00:00:00Z"/>
        <d v="2013-04-28T00:00:00Z"/>
        <d v="2013-05-26T00:00:00Z"/>
        <d v="2013-06-23T00:00:00Z"/>
        <d v="2013-07-21T00:00:00Z"/>
        <d v="2013-08-18T00:00:00Z"/>
        <d v="2013-09-15T00:00:00Z"/>
        <d v="2013-10-13T00:00:00Z"/>
        <d v="2013-11-10T00:00:00Z"/>
        <d v="2013-12-08T00:00:00Z"/>
        <d v="2014-01-05T00:00:00Z"/>
        <d v="2014-02-02T00:00:00Z"/>
        <d v="2014-03-02T00:00:00Z"/>
        <d v="2014-04-01T00:00:00Z"/>
        <d v="2014-04-27T00:00:00Z"/>
        <d v="2014-05-25T00:00:00Z"/>
        <d v="2014-06-22T00:00:00Z"/>
        <d v="2014-07-20T00:00:00Z"/>
        <d v="2014-08-17T00:00:00Z"/>
        <d v="2014-09-14T00:00:00Z"/>
        <d v="2014-10-12T00:00:00Z"/>
        <d v="2014-11-09T00:00:00Z"/>
        <d v="2014-12-07T00:00:00Z"/>
        <d v="2015-01-04T00:00:00Z"/>
        <d v="2015-02-01T00:00:00Z"/>
        <d v="2015-03-01T00:00:00Z"/>
        <d v="2015-04-01T00:00:00Z"/>
        <d v="2015-05-03T00:00:00Z"/>
        <d v="2015-05-31T00:00:00Z"/>
        <d v="2015-06-28T00:00:00Z"/>
        <d v="2015-07-26T00:00:00Z"/>
        <d v="2015-08-23T00:00:00Z"/>
        <d v="2015-09-20T00:00:00Z"/>
        <d v="2015-10-18T00:00:00Z"/>
        <d v="2015-11-15T00:00:00Z"/>
        <d v="2015-12-13T00:00:00Z"/>
        <d v="2016-01-10T00:00:00Z"/>
        <d v="2016-02-07T00:00:00Z"/>
        <d v="2016-03-06T00:00:00Z"/>
        <d v="2016-04-01T00:00:00Z"/>
        <d v="2016-05-01T00:00:00Z"/>
        <d v="2016-05-29T00:00:00Z"/>
        <d v="2016-06-26T00:00:00Z"/>
        <d v="2016-07-24T00:00:00Z"/>
        <d v="2016-08-21T00:00:00Z"/>
        <d v="2016-09-18T00:00:00Z"/>
        <d v="2016-10-16T00:00:00Z"/>
        <d v="2016-11-13T00:00:00Z"/>
        <d v="2016-12-11T00:00:00Z"/>
        <d v="2017-01-08T00:00:00Z"/>
        <d v="2017-02-05T00:00:00Z"/>
        <d v="2017-03-05T00:00:00Z"/>
        <d v="2017-04-01T00:00:00Z"/>
        <d v="2017-04-30T00:00:00Z"/>
        <d v="2017-05-28T00:00:00Z"/>
        <d v="2017-06-25T00:00:00Z"/>
        <d v="2017-07-23T00:00:00Z"/>
        <d v="2017-08-20T00:00:00Z"/>
        <d v="2017-09-17T00:00:00Z"/>
        <d v="2017-10-15T00:00:00Z"/>
        <d v="2017-11-12T00:00:00Z"/>
        <d v="2017-12-10T00:00:00Z"/>
        <d v="2018-01-07T00:00:00Z"/>
        <d v="2018-02-04T00:00:00Z"/>
        <d v="2018-03-04T00:00:00Z"/>
        <d v="2018-04-01T00:00:00Z"/>
        <d v="2018-04-29T00:00:00Z"/>
        <d v="2018-05-27T00:00:00Z"/>
        <d v="2018-06-24T00:00:00Z"/>
        <d v="2018-07-22T00:00:00Z"/>
        <d v="2018-08-19T00:00:00Z"/>
        <d v="2018-09-16T00:00:00Z"/>
        <d v="2018-10-14T00:00:00Z"/>
        <d v="2018-11-11T00:00:00Z"/>
        <d v="2018-12-09T00:00:00Z"/>
        <d v="2019-01-06T00:00:00Z"/>
        <d v="2019-02-03T00:00:00Z"/>
        <d v="2019-03-03T00:00:00Z"/>
        <d v="2019-04-01T00:00:00Z"/>
        <d v="2019-04-28T00:00:00Z"/>
        <d v="2019-05-26T00:00:00Z"/>
        <d v="2019-06-23T00:00:00Z"/>
        <d v="2019-07-21T00:00:00Z"/>
        <d v="2019-08-18T00:00:00Z"/>
        <d v="2019-09-15T00:00:00Z"/>
        <d v="2019-10-13T00:00:00Z"/>
        <d v="2019-11-10T00:00:00Z"/>
        <d v="2019-12-08T00:00:00Z"/>
        <d v="2020-01-05T00:00:00Z"/>
        <d v="2020-02-02T00:00:00Z"/>
        <d v="2020-03-01T00:00:00Z"/>
        <d v="2020-04-01T00:00:00Z"/>
        <d v="2020-05-03T00:00:00Z"/>
        <d v="2020-05-31T00:00:00Z"/>
        <d v="2020-06-28T00:00:00Z"/>
        <d v="2020-07-26T00:00:00Z"/>
        <d v="2020-08-23T00:00:00Z"/>
        <d v="2020-09-20T00:00:00Z"/>
        <d v="2020-10-18T00:00:00Z"/>
        <d v="2020-11-15T00:00:00Z"/>
        <d v="2020-12-13T00:00:00Z"/>
        <d v="2021-01-10T00:00:00Z"/>
        <d v="2021-02-07T00:00:00Z"/>
        <d v="2021-03-07T00:00:00Z"/>
        <d v="2021-04-01T00:00:00Z"/>
        <d v="2021-05-02T00:00:00Z"/>
        <d v="2021-05-30T00:00:00Z"/>
        <d v="2021-06-27T00:00:00Z"/>
        <d v="2021-07-25T00:00:00Z"/>
        <d v="2021-08-22T00:00:00Z"/>
        <d v="2021-09-19T00:00:00Z"/>
        <d v="2021-10-17T00:00:00Z"/>
        <d v="2021-11-14T00:00:00Z"/>
        <d v="2021-12-12T00:00:00Z"/>
        <d v="2022-01-09T00:00:00Z"/>
        <d v="2022-02-06T00:00:00Z"/>
        <d v="2022-03-06T00:00:00Z"/>
        <d v="2022-04-01T00:00:00Z"/>
        <d v="2022-05-01T00:00:00Z"/>
        <d v="2022-05-29T00:00:00Z"/>
        <d v="2022-06-26T00:00:00Z"/>
        <d v="2022-07-24T00:00:00Z"/>
        <d v="2022-08-21T00:00:00Z"/>
        <d v="2022-09-18T00:00:00Z"/>
        <d v="2022-10-16T00:00:00Z"/>
        <d v="2022-11-13T00:00:00Z"/>
        <d v="2022-12-11T00:00:00Z"/>
        <d v="2023-01-08T00:00:00Z"/>
        <d v="2023-02-05T00:00:00Z"/>
        <d v="2023-03-05T00:00:00Z"/>
        <d v="2023-04-01T00:00:00Z"/>
        <d v="2023-04-30T00:00:00Z"/>
        <d v="2023-05-28T00:00:00Z"/>
        <d v="2023-06-25T00:00:00Z"/>
        <d v="2023-07-23T00:00:00Z"/>
        <d v="2023-08-20T00:00:00Z"/>
        <d v="2023-09-17T00:00:00Z"/>
        <d v="2023-10-15T00:00:00Z"/>
        <d v="2023-11-12T00:00:00Z"/>
        <d v="2023-12-10T00:00:00Z"/>
        <d v="2024-01-07T00:00:00Z"/>
        <d v="2024-02-04T00:00:00Z"/>
        <d v="2024-03-03T00:00:00Z"/>
        <d v="2024-04-01T00:00:00Z"/>
        <d v="2024-04-28T00:00:00Z"/>
        <d v="2024-05-26T00:00:00Z"/>
      </sharedItems>
    </cacheField>
    <cacheField name="Period_ending" numFmtId="164">
      <sharedItems containsSemiMixedTypes="0" containsDate="1" containsString="0">
        <d v="2010-05-01T00:00:00Z"/>
        <d v="2010-05-29T00:00:00Z"/>
        <d v="2010-06-26T00:00:00Z"/>
        <d v="2010-07-24T00:00:00Z"/>
        <d v="2010-08-21T00:00:00Z"/>
        <d v="2010-09-18T00:00:00Z"/>
        <d v="2010-10-16T00:00:00Z"/>
        <d v="2010-11-13T00:00:00Z"/>
        <d v="2010-12-11T00:00:00Z"/>
        <d v="2011-01-08T00:00:00Z"/>
        <d v="2011-02-05T00:00:00Z"/>
        <d v="2011-03-05T00:00:00Z"/>
        <d v="2011-03-31T00:00:00Z"/>
        <d v="2011-04-30T00:00:00Z"/>
        <d v="2011-05-28T00:00:00Z"/>
        <d v="2011-06-25T00:00:00Z"/>
        <d v="2011-07-23T00:00:00Z"/>
        <d v="2011-08-20T00:00:00Z"/>
        <d v="2011-09-17T00:00:00Z"/>
        <d v="2011-10-15T00:00:00Z"/>
        <d v="2011-11-12T00:00:00Z"/>
        <d v="2011-12-10T00:00:00Z"/>
        <d v="2012-01-07T00:00:00Z"/>
        <d v="2012-02-04T00:00:00Z"/>
        <d v="2012-03-03T00:00:00Z"/>
        <d v="2012-03-31T00:00:00Z"/>
        <d v="2012-04-28T00:00:00Z"/>
        <d v="2012-05-26T00:00:00Z"/>
        <d v="2012-06-23T00:00:00Z"/>
        <d v="2012-07-21T00:00:00Z"/>
        <d v="2012-08-18T00:00:00Z"/>
        <d v="2012-09-15T00:00:00Z"/>
        <d v="2012-10-13T00:00:00Z"/>
        <d v="2012-11-10T00:00:00Z"/>
        <d v="2012-12-08T00:00:00Z"/>
        <d v="2013-01-05T00:00:00Z"/>
        <d v="2013-02-02T00:00:00Z"/>
        <d v="2013-03-02T00:00:00Z"/>
        <d v="2013-03-31T00:00:00Z"/>
        <d v="2013-04-27T00:00:00Z"/>
        <d v="2013-05-25T00:00:00Z"/>
        <d v="2013-06-22T00:00:00Z"/>
        <d v="2013-07-20T00:00:00Z"/>
        <d v="2013-08-17T00:00:00Z"/>
        <d v="2013-09-14T00:00:00Z"/>
        <d v="2013-10-12T00:00:00Z"/>
        <d v="2013-11-09T00:00:00Z"/>
        <d v="2013-12-07T00:00:00Z"/>
        <d v="2014-01-04T00:00:00Z"/>
        <d v="2014-02-01T00:00:00Z"/>
        <d v="2014-03-01T00:00:00Z"/>
        <d v="2014-03-31T00:00:00Z"/>
        <d v="2014-04-26T00:00:00Z"/>
        <d v="2014-05-24T00:00:00Z"/>
        <d v="2014-06-21T00:00:00Z"/>
        <d v="2014-07-19T00:00:00Z"/>
        <d v="2014-08-16T00:00:00Z"/>
        <d v="2014-09-13T00:00:00Z"/>
        <d v="2014-10-11T00:00:00Z"/>
        <d v="2014-11-08T00:00:00Z"/>
        <d v="2014-12-06T00:00:00Z"/>
        <d v="2015-01-03T00:00:00Z"/>
        <d v="2015-01-31T00:00:00Z"/>
        <d v="2015-02-28T00:00:00Z"/>
        <d v="2015-03-31T00:00:00Z"/>
        <d v="2015-05-02T00:00:00Z"/>
        <d v="2015-05-30T00:00:00Z"/>
        <d v="2015-06-27T00:00:00Z"/>
        <d v="2015-07-25T00:00:00Z"/>
        <d v="2015-08-22T00:00:00Z"/>
        <d v="2015-09-19T00:00:00Z"/>
        <d v="2015-10-17T00:00:00Z"/>
        <d v="2015-11-14T00:00:00Z"/>
        <d v="2015-12-12T00:00:00Z"/>
        <d v="2016-01-09T00:00:00Z"/>
        <d v="2016-02-06T00:00:00Z"/>
        <d v="2016-03-05T00:00:00Z"/>
        <d v="2016-03-31T00:00:00Z"/>
        <d v="2016-04-30T00:00:00Z"/>
        <d v="2016-05-28T00:00:00Z"/>
        <d v="2016-06-25T00:00:00Z"/>
        <d v="2016-07-23T00:00:00Z"/>
        <d v="2016-08-20T00:00:00Z"/>
        <d v="2016-09-17T00:00:00Z"/>
        <d v="2016-10-15T00:00:00Z"/>
        <d v="2016-11-12T00:00:00Z"/>
        <d v="2016-12-10T00:00:00Z"/>
        <d v="2017-01-07T00:00:00Z"/>
        <d v="2017-02-04T00:00:00Z"/>
        <d v="2017-03-04T00:00:00Z"/>
        <d v="2017-03-31T00:00:00Z"/>
        <d v="2017-04-29T00:00:00Z"/>
        <d v="2017-05-27T00:00:00Z"/>
        <d v="2017-06-24T00:00:00Z"/>
        <d v="2017-07-22T00:00:00Z"/>
        <d v="2017-08-19T00:00:00Z"/>
        <d v="2017-09-16T00:00:00Z"/>
        <d v="2017-10-14T00:00:00Z"/>
        <d v="2017-11-11T00:00:00Z"/>
        <d v="2017-12-09T00:00:00Z"/>
        <d v="2018-01-06T00:00:00Z"/>
        <d v="2018-02-03T00:00:00Z"/>
        <d v="2018-03-03T00:00:00Z"/>
        <d v="2018-03-31T00:00:00Z"/>
        <d v="2018-04-28T00:00:00Z"/>
        <d v="2018-05-26T00:00:00Z"/>
        <d v="2018-06-23T00:00:00Z"/>
        <d v="2018-07-21T00:00:00Z"/>
        <d v="2018-08-18T00:00:00Z"/>
        <d v="2018-09-15T00:00:00Z"/>
        <d v="2018-10-13T00:00:00Z"/>
        <d v="2018-11-10T00:00:00Z"/>
        <d v="2018-12-08T00:00:00Z"/>
        <d v="2019-01-05T00:00:00Z"/>
        <d v="2019-02-02T00:00:00Z"/>
        <d v="2019-03-02T00:00:00Z"/>
        <d v="2019-03-31T00:00:00Z"/>
        <d v="2019-04-27T00:00:00Z"/>
        <d v="2019-05-25T00:00:00Z"/>
        <d v="2019-06-22T00:00:00Z"/>
        <d v="2019-07-20T00:00:00Z"/>
        <d v="2019-08-17T00:00:00Z"/>
        <d v="2019-09-14T00:00:00Z"/>
        <d v="2019-10-12T00:00:00Z"/>
        <d v="2019-11-09T00:00:00Z"/>
        <d v="2019-12-07T00:00:00Z"/>
        <d v="2020-01-04T00:00:00Z"/>
        <d v="2020-02-01T00:00:00Z"/>
        <d v="2020-02-29T00:00:00Z"/>
        <d v="2020-03-31T00:00:00Z"/>
        <d v="2020-05-02T00:00:00Z"/>
        <d v="2020-05-30T00:00:00Z"/>
        <d v="2020-06-27T00:00:00Z"/>
        <d v="2020-07-25T00:00:00Z"/>
        <d v="2020-08-22T00:00:00Z"/>
        <d v="2020-09-19T00:00:00Z"/>
        <d v="2020-10-17T00:00:00Z"/>
        <d v="2020-11-14T00:00:00Z"/>
        <d v="2020-12-12T00:00:00Z"/>
        <d v="2021-01-09T00:00:00Z"/>
        <d v="2021-02-06T00:00:00Z"/>
        <d v="2021-03-06T00:00:00Z"/>
        <d v="2021-03-31T00:00:00Z"/>
        <d v="2021-05-01T00:00:00Z"/>
        <d v="2021-05-29T00:00:00Z"/>
        <d v="2021-06-26T00:00:00Z"/>
        <d v="2021-07-24T00:00:00Z"/>
        <d v="2021-08-21T00:00:00Z"/>
        <d v="2021-09-18T00:00:00Z"/>
        <d v="2021-10-16T00:00:00Z"/>
        <d v="2021-11-13T00:00:00Z"/>
        <d v="2021-12-11T00:00:00Z"/>
        <d v="2022-01-08T00:00:00Z"/>
        <d v="2022-02-05T00:00:00Z"/>
        <d v="2022-03-05T00:00:00Z"/>
        <d v="2022-03-31T00:00:00Z"/>
        <d v="2022-04-30T00:00:00Z"/>
        <d v="2022-05-28T00:00:00Z"/>
        <d v="2022-06-25T00:00:00Z"/>
        <d v="2022-07-23T00:00:00Z"/>
        <d v="2022-08-20T00:00:00Z"/>
        <d v="2022-09-17T00:00:00Z"/>
        <d v="2022-10-15T00:00:00Z"/>
        <d v="2022-11-12T00:00:00Z"/>
        <d v="2022-12-10T00:00:00Z"/>
        <d v="2023-01-07T00:00:00Z"/>
        <d v="2023-02-04T00:00:00Z"/>
        <d v="2023-03-04T00:00:00Z"/>
        <d v="2023-03-31T00:00:00Z"/>
        <d v="2023-04-29T00:00:00Z"/>
        <d v="2023-05-27T00:00:00Z"/>
        <d v="2023-06-24T00:00:00Z"/>
        <d v="2023-07-22T00:00:00Z"/>
        <d v="2023-08-19T00:00:00Z"/>
        <d v="2023-09-16T00:00:00Z"/>
        <d v="2023-10-14T00:00:00Z"/>
        <d v="2023-11-11T00:00:00Z"/>
        <d v="2023-12-09T00:00:00Z"/>
        <d v="2024-01-06T00:00:00Z"/>
        <d v="2024-02-03T00:00:00Z"/>
        <d v="2024-03-02T00:00:00Z"/>
        <d v="2024-03-31T00:00:00Z"/>
        <d v="2024-04-27T00:00:00Z"/>
        <d v="2024-05-25T00:00:00Z"/>
        <d v="2024-06-22T00:00:00Z"/>
      </sharedItems>
    </cacheField>
    <cacheField name="Date" numFmtId="164">
      <sharedItems containsSemiMixedTypes="0" containsDate="1" containsString="0">
        <d v="2010-05-01T00:00:00Z"/>
        <d v="2010-05-29T00:00:00Z"/>
        <d v="2010-06-26T00:00:00Z"/>
        <d v="2010-07-24T00:00:00Z"/>
        <d v="2010-08-21T00:00:00Z"/>
        <d v="2010-09-18T00:00:00Z"/>
        <d v="2010-10-16T00:00:00Z"/>
        <d v="2010-11-13T00:00:00Z"/>
        <d v="2010-12-11T00:00:00Z"/>
        <d v="2011-01-08T00:00:00Z"/>
        <d v="2011-02-05T00:00:00Z"/>
        <d v="2011-03-05T00:00:00Z"/>
        <d v="2011-03-31T00:00:00Z"/>
        <d v="2011-04-30T00:00:00Z"/>
        <d v="2011-05-28T00:00:00Z"/>
        <d v="2011-06-25T00:00:00Z"/>
        <d v="2011-07-23T00:00:00Z"/>
        <d v="2011-08-20T00:00:00Z"/>
        <d v="2011-09-17T00:00:00Z"/>
        <d v="2011-10-15T00:00:00Z"/>
        <d v="2011-11-12T00:00:00Z"/>
        <d v="2011-12-10T00:00:00Z"/>
        <d v="2012-01-07T00:00:00Z"/>
        <d v="2012-02-04T00:00:00Z"/>
        <d v="2012-03-03T00:00:00Z"/>
        <d v="2012-03-31T00:00:00Z"/>
        <d v="2012-04-28T00:00:00Z"/>
        <d v="2012-05-26T00:00:00Z"/>
        <d v="2012-06-23T00:00:00Z"/>
        <d v="2012-07-21T00:00:00Z"/>
        <d v="2012-08-18T00:00:00Z"/>
        <d v="2012-09-15T00:00:00Z"/>
        <d v="2012-10-13T00:00:00Z"/>
        <d v="2012-11-10T00:00:00Z"/>
        <d v="2012-12-08T00:00:00Z"/>
        <d v="2013-01-05T00:00:00Z"/>
        <d v="2013-02-02T00:00:00Z"/>
        <d v="2013-03-02T00:00:00Z"/>
        <d v="2013-03-31T00:00:00Z"/>
        <d v="2013-04-27T00:00:00Z"/>
        <d v="2013-05-25T00:00:00Z"/>
        <d v="2013-06-22T00:00:00Z"/>
        <d v="2013-07-20T00:00:00Z"/>
        <d v="2013-08-17T00:00:00Z"/>
        <d v="2013-09-14T00:00:00Z"/>
        <d v="2013-10-12T00:00:00Z"/>
        <d v="2013-11-09T00:00:00Z"/>
        <d v="2013-12-07T00:00:00Z"/>
        <d v="2014-01-04T00:00:00Z"/>
        <d v="2014-02-01T00:00:00Z"/>
        <d v="2014-03-01T00:00:00Z"/>
        <d v="2014-03-31T00:00:00Z"/>
        <d v="2014-04-26T00:00:00Z"/>
        <d v="2014-05-24T00:00:00Z"/>
        <d v="2014-06-21T00:00:00Z"/>
        <d v="2014-07-19T00:00:00Z"/>
        <d v="2014-08-16T00:00:00Z"/>
        <d v="2014-09-13T00:00:00Z"/>
        <d v="2014-10-11T00:00:00Z"/>
        <d v="2014-11-08T00:00:00Z"/>
        <d v="2014-12-06T00:00:00Z"/>
        <d v="2015-01-03T00:00:00Z"/>
        <d v="2015-01-31T00:00:00Z"/>
        <d v="2015-02-28T00:00:00Z"/>
        <d v="2015-03-31T00:00:00Z"/>
        <d v="2015-05-02T00:00:00Z"/>
        <d v="2015-05-30T00:00:00Z"/>
        <d v="2015-06-27T00:00:00Z"/>
        <d v="2015-07-25T00:00:00Z"/>
        <d v="2015-08-22T00:00:00Z"/>
        <d v="2015-09-19T00:00:00Z"/>
        <d v="2015-10-17T00:00:00Z"/>
        <d v="2015-11-14T00:00:00Z"/>
        <d v="2015-12-12T00:00:00Z"/>
        <d v="2016-01-09T00:00:00Z"/>
        <d v="2016-02-06T00:00:00Z"/>
        <d v="2016-03-05T00:00:00Z"/>
        <d v="2016-03-31T00:00:00Z"/>
        <d v="2016-04-30T00:00:00Z"/>
        <d v="2016-05-28T00:00:00Z"/>
        <d v="2016-06-25T00:00:00Z"/>
        <d v="2016-07-23T00:00:00Z"/>
        <d v="2016-08-20T00:00:00Z"/>
        <d v="2016-09-17T00:00:00Z"/>
        <d v="2016-10-15T00:00:00Z"/>
        <d v="2016-11-12T00:00:00Z"/>
        <d v="2016-12-10T00:00:00Z"/>
        <d v="2017-01-07T00:00:00Z"/>
        <d v="2017-02-04T00:00:00Z"/>
        <d v="2017-03-04T00:00:00Z"/>
        <d v="2017-03-31T00:00:00Z"/>
        <d v="2017-04-29T00:00:00Z"/>
        <d v="2017-05-27T00:00:00Z"/>
        <d v="2017-06-24T00:00:00Z"/>
        <d v="2017-07-22T00:00:00Z"/>
        <d v="2017-08-19T00:00:00Z"/>
        <d v="2017-09-16T00:00:00Z"/>
        <d v="2017-10-14T00:00:00Z"/>
        <d v="2017-11-11T00:00:00Z"/>
        <d v="2017-12-09T00:00:00Z"/>
        <d v="2018-01-06T00:00:00Z"/>
        <d v="2018-02-03T00:00:00Z"/>
        <d v="2018-03-03T00:00:00Z"/>
        <d v="2018-03-31T00:00:00Z"/>
        <d v="2018-04-28T00:00:00Z"/>
        <d v="2018-05-26T00:00:00Z"/>
        <d v="2018-06-23T00:00:00Z"/>
        <d v="2018-07-21T00:00:00Z"/>
        <d v="2018-08-18T00:00:00Z"/>
        <d v="2018-09-15T00:00:00Z"/>
        <d v="2018-10-13T00:00:00Z"/>
        <d v="2018-11-10T00:00:00Z"/>
        <d v="2018-12-08T00:00:00Z"/>
        <d v="2019-01-05T00:00:00Z"/>
        <d v="2019-02-02T00:00:00Z"/>
        <d v="2019-03-02T00:00:00Z"/>
        <d v="2019-03-31T00:00:00Z"/>
        <d v="2019-04-27T00:00:00Z"/>
        <d v="2019-05-25T00:00:00Z"/>
        <d v="2019-06-22T00:00:00Z"/>
        <d v="2019-07-20T00:00:00Z"/>
        <d v="2019-08-17T00:00:00Z"/>
        <d v="2019-09-14T00:00:00Z"/>
        <d v="2019-10-12T00:00:00Z"/>
        <d v="2019-11-09T00:00:00Z"/>
        <d v="2019-12-07T00:00:00Z"/>
        <d v="2020-01-04T00:00:00Z"/>
        <d v="2020-02-01T00:00:00Z"/>
        <d v="2020-02-29T00:00:00Z"/>
        <d v="2020-03-31T00:00:00Z"/>
        <d v="2020-05-02T00:00:00Z"/>
        <d v="2020-05-30T00:00:00Z"/>
        <d v="2020-06-27T00:00:00Z"/>
        <d v="2020-07-25T00:00:00Z"/>
        <d v="2020-08-22T00:00:00Z"/>
        <d v="2020-09-19T00:00:00Z"/>
        <d v="2020-10-17T00:00:00Z"/>
        <d v="2020-11-14T00:00:00Z"/>
        <d v="2020-12-12T00:00:00Z"/>
        <d v="2021-01-09T00:00:00Z"/>
        <d v="2021-02-06T00:00:00Z"/>
        <d v="2021-03-06T00:00:00Z"/>
        <d v="2021-03-31T00:00:00Z"/>
        <d v="2021-05-01T00:00:00Z"/>
        <d v="2021-05-29T00:00:00Z"/>
        <d v="2021-06-26T00:00:00Z"/>
        <d v="2021-07-24T00:00:00Z"/>
        <d v="2021-08-21T00:00:00Z"/>
        <d v="2021-09-18T00:00:00Z"/>
        <d v="2021-10-16T00:00:00Z"/>
        <d v="2021-11-13T00:00:00Z"/>
        <d v="2021-12-11T00:00:00Z"/>
        <d v="2022-01-08T00:00:00Z"/>
        <d v="2022-02-05T00:00:00Z"/>
        <d v="2022-03-05T00:00:00Z"/>
        <d v="2022-03-31T00:00:00Z"/>
        <d v="2022-04-30T00:00:00Z"/>
        <d v="2022-05-28T00:00:00Z"/>
        <d v="2022-06-25T00:00:00Z"/>
        <d v="2022-07-23T00:00:00Z"/>
        <d v="2022-08-20T00:00:00Z"/>
        <d v="2022-09-17T00:00:00Z"/>
        <d v="2022-10-15T00:00:00Z"/>
        <d v="2022-11-12T00:00:00Z"/>
        <d v="2022-12-10T00:00:00Z"/>
        <d v="2023-01-07T00:00:00Z"/>
        <d v="2023-02-04T00:00:00Z"/>
        <d v="2023-03-04T00:00:00Z"/>
        <d v="2023-03-31T00:00:00Z"/>
        <d v="2023-04-29T00:00:00Z"/>
        <d v="2023-05-27T00:00:00Z"/>
        <d v="2023-06-24T00:00:00Z"/>
        <d v="2023-07-22T00:00:00Z"/>
        <d v="2023-08-19T00:00:00Z"/>
        <d v="2023-09-16T00:00:00Z"/>
        <d v="2023-10-14T00:00:00Z"/>
        <d v="2023-11-11T00:00:00Z"/>
        <d v="2023-12-09T00:00:00Z"/>
        <d v="2024-01-06T00:00:00Z"/>
        <d v="2024-02-03T00:00:00Z"/>
        <d v="2024-03-02T00:00:00Z"/>
        <d v="2024-03-31T00:00:00Z"/>
        <d v="2024-04-27T00:00:00Z"/>
        <d v="2024-05-25T00:00:00Z"/>
        <d v="2024-06-22T00:00:00Z"/>
      </sharedItems>
    </cacheField>
    <cacheField name="Month" numFmtId="49">
      <sharedItems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Year" numFmtId="164">
      <sharedItems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</sharedItems>
    </cacheField>
    <cacheField name="Bus_journeys" numFmtId="0">
      <sharedItems containsSemiMixedTypes="0" containsString="0" containsNumber="1">
        <n v="189.1"/>
        <n v="181.6"/>
        <n v="175.9"/>
        <n v="183.4"/>
        <n v="160.4"/>
        <n v="175.8"/>
        <n v="189.8"/>
        <n v="179.9"/>
        <n v="178.8"/>
        <n v="140.1"/>
        <n v="183.0"/>
        <n v="177.2"/>
        <n v="173.9"/>
        <n v="183.8"/>
        <n v="186.1"/>
        <n v="181.7"/>
        <n v="186.7"/>
        <n v="161.1"/>
        <n v="193.4"/>
        <n v="185.2"/>
        <n v="189.4"/>
        <n v="151.2"/>
        <n v="181.4"/>
        <n v="179.5"/>
        <n v="191.2"/>
        <n v="171.8"/>
        <n v="189.2"/>
        <n v="176.5"/>
        <n v="189.9"/>
        <n v="167.1"/>
        <n v="177.0"/>
        <n v="194.2"/>
        <n v="184.7"/>
        <n v="187.6"/>
        <n v="151.9"/>
        <n v="178.1"/>
        <n v="180.3"/>
        <n v="186.5"/>
        <n v="171.6"/>
        <n v="188.8"/>
        <n v="183.5"/>
        <n v="190.2"/>
        <n v="166.3"/>
        <n v="173.7"/>
        <n v="194.5"/>
        <n v="186.3"/>
        <n v="193.2"/>
        <n v="155.1"/>
        <n v="186.6"/>
        <n v="185.6"/>
        <n v="206.9"/>
        <n v="164.1"/>
        <n v="192.8"/>
        <n v="188.1"/>
        <n v="191.1"/>
        <n v="169.2"/>
        <n v="198.8"/>
        <n v="195.6"/>
        <n v="156.8"/>
        <n v="178.2"/>
        <n v="176.3"/>
        <n v="207.5"/>
        <n v="203.4"/>
        <n v="180.5"/>
        <n v="182.5"/>
        <n v="162.3"/>
        <n v="175.0"/>
        <n v="190.8"/>
        <n v="181.2"/>
        <n v="147.1"/>
        <n v="176.0"/>
        <n v="159.4"/>
        <n v="189.3"/>
        <n v="181.9"/>
        <n v="173.6"/>
        <n v="177.7"/>
        <n v="155.3"/>
        <n v="186.9"/>
        <n v="176.6"/>
        <n v="182.7"/>
        <n v="145.8"/>
        <n v="174.4"/>
        <n v="172.9"/>
        <n v="178.4"/>
        <n v="172.6"/>
        <n v="182.3"/>
        <n v="181.5"/>
        <n v="166.0"/>
        <n v="145.1"/>
        <n v="175.2"/>
        <n v="168.7"/>
        <n v="165.9"/>
        <n v="179.6"/>
        <n v="177.8"/>
        <n v="151.5"/>
        <n v="162.1"/>
        <n v="183.7"/>
        <n v="144.9"/>
        <n v="171.3"/>
        <n v="156.6"/>
        <n v="171.4"/>
        <n v="149.8"/>
        <n v="159.8"/>
        <n v="179.3"/>
        <n v="168.9"/>
        <n v="176.2"/>
        <n v="141.0"/>
        <n v="169.4"/>
        <n v="165.2"/>
        <n v="126.4"/>
        <n v="30.2"/>
        <n v="32.5"/>
        <n v="47.0"/>
        <n v="66.7"/>
        <n v="75.2"/>
        <n v="94.8"/>
        <n v="102.0"/>
        <n v="88.9"/>
        <n v="89.0"/>
        <n v="57.5"/>
        <n v="51.6"/>
        <n v="56.9"/>
        <n v="72.9"/>
        <n v="95.9"/>
        <n v="104.3"/>
        <n v="107.0"/>
        <n v="109.1"/>
        <n v="98.8"/>
        <n v="115.5"/>
        <n v="130.2"/>
        <n v="125.4"/>
        <n v="131.3"/>
        <n v="95.1"/>
        <n v="123.5"/>
        <n v="127.8"/>
        <n v="126.7"/>
        <n v="135.0"/>
        <n v="140.5"/>
        <n v="138.0"/>
        <n v="137.8"/>
        <n v="122.5"/>
        <n v="132.9"/>
        <n v="147.0"/>
        <n v="143.1"/>
        <n v="146.0"/>
        <n v="116.9"/>
        <n v="141.3"/>
        <n v="141.6"/>
        <n v="142.2"/>
        <n v="141.4"/>
        <n v="146.6"/>
        <n v="146.4"/>
        <n v="147.5"/>
        <n v="129.9"/>
        <n v="139.9"/>
        <n v="155.8"/>
        <n v="146.3"/>
        <n v="150.9"/>
        <n v="123.7"/>
        <n v="144.0"/>
        <n v="145.3"/>
        <n v="152.0"/>
        <n v="137.4"/>
        <n v="150.6"/>
        <n v="145.9"/>
      </sharedItems>
    </cacheField>
    <cacheField name="Underground_journeys" numFmtId="0">
      <sharedItems containsSemiMixedTypes="0" containsString="0" containsNumber="1">
        <n v="90.5"/>
        <n v="84.5"/>
        <n v="84.3"/>
        <n v="86.5"/>
        <n v="82.9"/>
        <n v="80.9"/>
        <n v="88.7"/>
        <n v="90.3"/>
        <n v="90.6"/>
        <n v="72.5"/>
        <n v="84.4"/>
        <n v="87.8"/>
        <n v="83.5"/>
        <n v="91.2"/>
        <n v="88.9"/>
        <n v="92.5"/>
        <n v="85.5"/>
        <n v="85.3"/>
        <n v="93.1"/>
        <n v="95.8"/>
        <n v="97.1"/>
        <n v="79.3"/>
        <n v="89.8"/>
        <n v="91.5"/>
        <n v="92.7"/>
        <n v="92.6"/>
        <n v="89.7"/>
        <n v="96.9"/>
        <n v="103.0"/>
        <n v="94.0"/>
        <n v="98.2"/>
        <n v="100.4"/>
        <n v="101.9"/>
        <n v="79.0"/>
        <n v="91.7"/>
        <n v="96.7"/>
        <n v="96.6"/>
        <n v="92.1"/>
        <n v="97.2"/>
        <n v="95.9"/>
        <n v="100.8"/>
        <n v="94.1"/>
        <n v="91.0"/>
        <n v="101.4"/>
        <n v="103.7"/>
        <n v="106.3"/>
        <n v="83.9"/>
        <n v="96.8"/>
        <n v="94.3"/>
        <n v="107.0"/>
        <n v="88.8"/>
        <n v="92.2"/>
        <n v="102.6"/>
        <n v="97.3"/>
        <n v="93.2"/>
        <n v="104.1"/>
        <n v="108.6"/>
        <n v="111.2"/>
        <n v="87.0"/>
        <n v="100.2"/>
        <n v="105.7"/>
        <n v="116.3"/>
        <n v="113.6"/>
        <n v="102.0"/>
        <n v="105.9"/>
        <n v="101.3"/>
        <n v="94.6"/>
        <n v="97.6"/>
        <n v="111.7"/>
        <n v="112.7"/>
        <n v="114.0"/>
        <n v="85.4"/>
        <n v="106.8"/>
        <n v="109.3"/>
        <n v="94.5"/>
        <n v="114.2"/>
        <n v="104.2"/>
        <n v="109.1"/>
        <n v="101.1"/>
        <n v="98.8"/>
        <n v="110.4"/>
        <n v="112.6"/>
        <n v="116.7"/>
        <n v="89.0"/>
        <n v="108.3"/>
        <n v="106.0"/>
        <n v="104.6"/>
        <n v="106.1"/>
        <n v="101.6"/>
        <n v="109.0"/>
        <n v="101.0"/>
        <n v="96.4"/>
        <n v="110.6"/>
        <n v="115.1"/>
        <n v="87.7"/>
        <n v="105.5"/>
        <n v="105.3"/>
        <n v="103.5"/>
        <n v="105.6"/>
        <n v="104.4"/>
        <n v="97.5"/>
        <n v="109.9"/>
        <n v="118.2"/>
        <n v="91.9"/>
        <n v="106.7"/>
        <n v="110.8"/>
        <n v="114.1"/>
        <n v="101.2"/>
        <n v="108.0"/>
        <n v="99.4"/>
        <n v="112.2"/>
        <n v="113.3"/>
        <n v="117.5"/>
        <n v="105.8"/>
        <n v="106.2"/>
        <n v="60.9"/>
        <n v="5.7"/>
        <n v="6.7"/>
        <n v="13.3"/>
        <n v="22.2"/>
        <n v="28.8"/>
        <n v="36.3"/>
        <n v="39.5"/>
        <n v="33.7"/>
        <n v="32.1"/>
        <n v="18.8"/>
        <n v="16.8"/>
        <n v="19.8"/>
        <n v="22.4"/>
        <n v="37.4"/>
        <n v="42.5"/>
        <n v="48.6"/>
        <n v="49.6"/>
        <n v="51.6"/>
        <n v="58.2"/>
        <n v="69.7"/>
        <n v="73.7"/>
        <n v="75.8"/>
        <n v="45.4"/>
        <n v="60.2"/>
        <n v="65.4"/>
        <n v="70.4"/>
        <n v="79.2"/>
        <n v="80.1"/>
        <n v="71.7"/>
        <n v="81.3"/>
        <n v="73.9"/>
        <n v="79.6"/>
        <n v="88.2"/>
        <n v="87.6"/>
        <n v="95.1"/>
        <n v="68.5"/>
        <n v="85.2"/>
        <n v="84.9"/>
        <n v="90.2"/>
        <n v="86.6"/>
        <n v="83.7"/>
        <n v="93.4"/>
        <n v="101.8"/>
        <n v="81.5"/>
        <n v="87.2"/>
        <n v="93.7"/>
        <n v="89.4"/>
        <n v="93.0"/>
      </sharedItems>
    </cacheField>
    <cacheField name="DLR_Journeys" numFmtId="0">
      <sharedItems containsSemiMixedTypes="0" containsString="0" containsNumber="1">
        <n v="6.3"/>
        <n v="5.8"/>
        <n v="6.1"/>
        <n v="5.5"/>
        <n v="6.7"/>
        <n v="6.4"/>
        <n v="4.8"/>
        <n v="6.5"/>
        <n v="6.0"/>
        <n v="6.2"/>
        <n v="7.5"/>
        <n v="7.3"/>
        <n v="7.1"/>
        <n v="5.2"/>
        <n v="6.9"/>
        <n v="7.0"/>
        <n v="7.4"/>
        <n v="7.9"/>
        <n v="10.6"/>
        <n v="8.7"/>
        <n v="7.7"/>
        <n v="8.0"/>
        <n v="5.7"/>
        <n v="7.6"/>
        <n v="7.2"/>
        <n v="8.2"/>
        <n v="7.8"/>
        <n v="8.3"/>
        <n v="9.2"/>
        <n v="8.6"/>
        <n v="9.0"/>
        <n v="10.0"/>
        <n v="10.2"/>
        <n v="8.9"/>
        <n v="9.1"/>
        <n v="9.6"/>
        <n v="9.4"/>
        <n v="9.3"/>
        <n v="9.5"/>
        <n v="8.4"/>
        <n v="10.4"/>
        <n v="8.8"/>
        <n v="10.1"/>
        <n v="9.7"/>
        <n v="9.9"/>
        <n v="9.8"/>
        <n v="1.2"/>
        <n v="1.4"/>
        <n v="2.1"/>
        <n v="2.9"/>
        <n v="3.6"/>
        <n v="4.2"/>
        <n v="4.5"/>
        <n v="4.1"/>
        <n v="4.0"/>
        <n v="2.7"/>
        <n v="3.1"/>
        <n v="3.3"/>
        <n v="4.9"/>
        <n v="5.0"/>
        <n v="5.6"/>
        <n v="5.4"/>
        <n v="5.9"/>
        <n v="4.6"/>
        <n v="6.6"/>
      </sharedItems>
    </cacheField>
    <cacheField name="Tram_Journeys" numFmtId="0">
      <sharedItems containsSemiMixedTypes="0" containsString="0" containsNumber="1">
        <n v="2.3"/>
        <n v="2.2"/>
        <n v="2.1"/>
        <n v="2.0"/>
        <n v="1.8"/>
        <n v="1.9"/>
        <n v="2.4"/>
        <n v="2.5"/>
        <n v="2.6"/>
        <n v="2.8"/>
        <n v="1.6"/>
        <n v="0.4"/>
        <n v="0.5"/>
        <n v="0.7"/>
        <n v="1.0"/>
        <n v="1.2"/>
        <n v="1.4"/>
        <n v="1.1"/>
        <n v="0.8"/>
        <n v="1.3"/>
        <n v="1.5"/>
        <n v="1.7"/>
      </sharedItems>
    </cacheField>
    <cacheField name="Overground_Journeys" numFmtId="0">
      <sharedItems containsSemiMixedTypes="0" containsString="0" containsNumber="1">
        <n v="0.0"/>
        <n v="5.6"/>
        <n v="5.4"/>
        <n v="3.5"/>
        <n v="5.2"/>
        <n v="5.8"/>
        <n v="6.3"/>
        <n v="6.4"/>
        <n v="6.9"/>
        <n v="7.6"/>
        <n v="7.7"/>
        <n v="8.7"/>
        <n v="8.8"/>
        <n v="9.0"/>
        <n v="9.1"/>
        <n v="8.5"/>
        <n v="8.9"/>
        <n v="8.6"/>
        <n v="10.5"/>
        <n v="9.8"/>
        <n v="9.7"/>
        <n v="10.0"/>
        <n v="8.2"/>
        <n v="10.2"/>
        <n v="10.7"/>
        <n v="10.8"/>
        <n v="10.3"/>
        <n v="10.9"/>
        <n v="11.3"/>
        <n v="10.6"/>
        <n v="10.4"/>
        <n v="11.2"/>
        <n v="9.6"/>
        <n v="8.1"/>
        <n v="11.0"/>
        <n v="11.4"/>
        <n v="11.1"/>
        <n v="12.6"/>
        <n v="13.3"/>
        <n v="11.8"/>
        <n v="14.7"/>
        <n v="14.9"/>
        <n v="13.8"/>
        <n v="13.9"/>
        <n v="15.7"/>
        <n v="15.5"/>
        <n v="15.8"/>
        <n v="15.4"/>
        <n v="14.5"/>
        <n v="15.6"/>
        <n v="14.4"/>
        <n v="14.1"/>
        <n v="13.7"/>
        <n v="14.2"/>
        <n v="15.2"/>
        <n v="12.0"/>
        <n v="14.8"/>
        <n v="14.6"/>
        <n v="15.1"/>
        <n v="15.0"/>
        <n v="11.6"/>
        <n v="14.3"/>
        <n v="14.0"/>
        <n v="12.9"/>
        <n v="13.5"/>
        <n v="17.8"/>
        <n v="17.1"/>
        <n v="13.0"/>
        <n v="1.0"/>
        <n v="1.5"/>
        <n v="2.8"/>
        <n v="4.5"/>
        <n v="5.1"/>
        <n v="6.6"/>
        <n v="7.1"/>
        <n v="3.2"/>
        <n v="4.4"/>
        <n v="4.8"/>
        <n v="7.8"/>
        <n v="10.1"/>
        <n v="12.5"/>
        <n v="12.2"/>
        <n v="6.7"/>
        <n v="12.3"/>
        <n v="13.1"/>
        <n v="13.4"/>
        <n v="13.2"/>
        <n v="12.4"/>
      </sharedItems>
    </cacheField>
    <cacheField name="London_Cable_Car_Journeys" numFmtId="0">
      <sharedItems containsSemiMixedTypes="0" containsString="0" containsNumber="1">
        <n v="0.0"/>
        <n v="0.24"/>
        <n v="0.53"/>
        <n v="0.38"/>
        <n v="0.16"/>
        <n v="0.18"/>
        <n v="0.12"/>
        <n v="0.11"/>
        <n v="0.07"/>
        <n v="0.14"/>
        <n v="0.13"/>
        <n v="0.15"/>
        <n v="0.19"/>
        <n v="0.17"/>
        <n v="0.1"/>
        <n v="0.08"/>
        <n v="0.09"/>
        <n v="0.05"/>
        <n v="0.06"/>
        <n v="0.01"/>
        <n v="0.02"/>
        <n v="0.03"/>
        <n v="0.04"/>
        <n v="0.2"/>
      </sharedItems>
    </cacheField>
    <cacheField name="TfL_Rail_Journeys" numFmtId="0">
      <sharedItems containsSemiMixedTypes="0" containsString="0" containsNumber="1">
        <n v="0.0"/>
        <n v="2.9"/>
        <n v="3.6"/>
        <n v="3.8"/>
        <n v="3.7"/>
        <n v="4.1"/>
        <n v="4.2"/>
        <n v="3.0"/>
        <n v="3.2"/>
        <n v="2.8"/>
        <n v="4.0"/>
        <n v="3.5"/>
        <n v="3.3"/>
        <n v="3.4"/>
        <n v="3.9"/>
        <n v="4.5"/>
        <n v="4.7"/>
        <n v="4.6"/>
        <n v="4.4"/>
        <n v="4.3"/>
        <n v="4.9"/>
        <n v="5.0"/>
        <n v="5.7"/>
        <n v="5.2"/>
        <n v="0.6"/>
        <n v="0.7"/>
        <n v="1.2"/>
        <n v="1.6"/>
        <n v="2.0"/>
        <n v="2.2"/>
        <n v="2.5"/>
        <n v="2.1"/>
        <n v="1.4"/>
        <n v="1.5"/>
        <n v="2.3"/>
        <n v="2.7"/>
        <n v="3.1"/>
        <n v="2.4"/>
        <n v="5.5"/>
        <n v="8.1"/>
        <n v="11.6"/>
        <n v="9.2"/>
        <n v="9.8"/>
        <n v="11.0"/>
        <n v="12.5"/>
        <n v="15.2"/>
        <n v="8.9"/>
        <n v="13.4"/>
        <n v="14.0"/>
        <n v="14.2"/>
        <n v="15.1"/>
        <n v="16.0"/>
        <n v="16.7"/>
        <n v="15.4"/>
        <n v="15.6"/>
        <n v="17.3"/>
        <n v="17.8"/>
        <n v="14.3"/>
        <n v="16.8"/>
        <n v="17.1"/>
        <n v="16.4"/>
      </sharedItems>
    </cacheField>
    <cacheField name="Total_Journeys" numFmtId="0">
      <sharedItems containsSemiMixedTypes="0" containsString="0" containsNumber="1">
        <n v="288.20000000000005"/>
        <n v="274.1"/>
        <n v="268.1"/>
        <n v="278.1"/>
        <n v="251.10000000000002"/>
        <n v="264.20000000000005"/>
        <n v="287.1"/>
        <n v="284.7"/>
        <n v="283.49999999999994"/>
        <n v="222.70000000000002"/>
        <n v="281.0"/>
        <n v="278.9"/>
        <n v="271.3"/>
        <n v="289.8"/>
        <n v="288.79999999999995"/>
        <n v="285.8"/>
        <n v="295.5"/>
        <n v="262.4"/>
        <n v="275.4"/>
        <n v="305.09999999999997"/>
        <n v="299.40000000000003"/>
        <n v="305.0"/>
        <n v="244.5"/>
        <n v="288.99999999999994"/>
        <n v="288.8"/>
        <n v="302.6"/>
        <n v="300.3999999999999"/>
        <n v="284.0"/>
        <n v="306.34"/>
        <n v="294.03000000000003"/>
        <n v="292.28"/>
        <n v="312.46"/>
        <n v="305.28000000000003"/>
        <n v="309.82"/>
        <n v="246.91"/>
        <n v="289.67"/>
        <n v="297.82"/>
        <n v="303.97"/>
        <n v="284.04"/>
        <n v="306.83"/>
        <n v="300.5399999999999"/>
        <n v="312.95"/>
        <n v="280.89"/>
        <n v="284.46999999999997"/>
        <n v="317.7"/>
        <n v="310.3"/>
        <n v="320.98"/>
        <n v="255.67"/>
        <n v="303.96999999999997"/>
        <n v="301.47999999999996"/>
        <n v="336.39"/>
        <n v="275.43999999999994"/>
        <n v="306.31"/>
        <n v="307.53000000000003"/>
        <n v="315.42"/>
        <n v="287.48"/>
        <n v="291.17"/>
        <n v="325.11"/>
        <n v="321.5299999999999"/>
        <n v="329.89"/>
        <n v="261.59"/>
        <n v="300.86999999999995"/>
        <n v="304.62"/>
        <n v="348.97"/>
        <n v="342.76000000000005"/>
        <n v="305.34999999999997"/>
        <n v="325.4200000000001"/>
        <n v="313.84999999999997"/>
        <n v="285.28999999999996"/>
        <n v="301.02"/>
        <n v="334.22"/>
        <n v="324.8399999999999"/>
        <n v="332.35"/>
        <n v="255.78000000000003"/>
        <n v="316.97"/>
        <n v="314.81"/>
        <n v="279.68"/>
        <n v="336.03999999999996"/>
        <n v="317.72999999999996"/>
        <n v="306.71000000000004"/>
        <n v="316.62999999999994"/>
        <n v="284.68"/>
        <n v="293.94"/>
        <n v="328.40000000000003"/>
        <n v="320.82"/>
        <n v="331.38"/>
        <n v="259.89"/>
        <n v="306.98"/>
        <n v="311.41"/>
        <n v="314.86999999999995"/>
        <n v="307.16"/>
        <n v="318.51"/>
        <n v="306.7099999999999"/>
        <n v="321.33"/>
        <n v="285.48"/>
        <n v="291.12"/>
        <n v="327.1000000000001"/>
        <n v="320.10999999999996"/>
        <n v="330.5799999999999"/>
        <n v="256.66"/>
        <n v="310.77"/>
        <n v="303.09"/>
        <n v="311.16"/>
        <n v="299.0199999999999"/>
        <n v="315.40999999999997"/>
        <n v="308.41"/>
        <n v="318.22"/>
        <n v="281.26000000000005"/>
        <n v="288.7200000000001"/>
        <n v="326.19"/>
        <n v="320.72"/>
        <n v="331.27"/>
        <n v="261.78999999999996"/>
        <n v="308.66"/>
        <n v="312.9"/>
        <n v="329.05999999999995"/>
        <n v="287.01"/>
        <n v="311.99999999999994"/>
        <n v="309.21"/>
        <n v="320.11000000000007"/>
        <n v="281.24"/>
        <n v="287.43000000000006"/>
        <n v="326.09"/>
        <n v="316.5"/>
        <n v="326.68"/>
        <n v="256.59"/>
        <n v="306.56"/>
        <n v="303.76"/>
        <n v="211.51"/>
        <n v="39.1"/>
        <n v="43.300000000000004"/>
        <n v="67.12"/>
        <n v="98.93"/>
        <n v="115.75999999999999"/>
        <n v="145.35999999999996"/>
        <n v="158.44"/>
        <n v="136.93"/>
        <n v="134.92"/>
        <n v="84.13000000000001"/>
        <n v="76.52000000000001"/>
        <n v="86.45"/>
        <n v="105.96000000000001"/>
        <n v="150.35000000000002"/>
        <n v="163.36"/>
        <n v="173.31"/>
        <n v="178.6"/>
        <n v="168.79000000000002"/>
        <n v="194.65999999999997"/>
        <n v="224.99999999999994"/>
        <n v="223.42"/>
        <n v="231.27"/>
        <n v="155.48999999999998"/>
        <n v="204.45999999999998"/>
        <n v="214.98"/>
        <n v="222.17000000000002"/>
        <n v="239.42999999999998"/>
        <n v="248.52"/>
        <n v="237.44999999999996"/>
        <n v="251.33"/>
        <n v="223.69"/>
        <n v="242.75000000000003"/>
        <n v="268.01"/>
        <n v="266.02"/>
        <n v="279.55999999999995"/>
        <n v="208.3"/>
        <n v="262.28000000000003"/>
        <n v="268.32"/>
        <n v="263.67999999999995"/>
        <n v="270.6"/>
        <n v="273.40000000000003"/>
        <n v="276.90000000000003"/>
        <n v="282.2"/>
        <n v="253.1"/>
        <n v="262.1"/>
        <n v="291.30000000000007"/>
        <n v="284.1000000000001"/>
        <n v="295.2"/>
        <n v="238.4"/>
        <n v="270.09999999999997"/>
        <n v="278.5"/>
        <n v="286.20000000000005"/>
        <n v="264.7"/>
        <n v="284.1"/>
        <n v="279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0" dataCaption="" compact="0" compactData="0">
  <location ref="A2:B18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rowFields>
    <field x="8"/>
  </rowFields>
  <dataFields>
    <dataField name="SUM of Total_Journeys" fld="16" baseField="0"/>
  </dataFields>
</pivotTableDefinition>
</file>

<file path=xl/pivotTables/pivotTable2.xml><?xml version="1.0" encoding="utf-8"?>
<pivotTableDefinition xmlns="http://schemas.openxmlformats.org/spreadsheetml/2006/main" name="pivot_table 2" cacheId="0" dataCaption="" compact="0" compactData="0">
  <location ref="A21:G37" firstHeaderRow="0" firstDataRow="2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rowFields>
    <field x="8"/>
  </rowFields>
  <colFields>
    <field x="-2"/>
  </colFields>
  <dataFields>
    <dataField name="SUM of Bus_journeys" fld="9" baseField="0"/>
    <dataField name="SUM of Underground_journeys" fld="10" baseField="0"/>
    <dataField name="SUM of DLR_Journeys" fld="11" baseField="0"/>
    <dataField name="SUM of Tram_Journeys" fld="12" baseField="0"/>
    <dataField name="SUM of Overground_Journeys" fld="13" baseField="0"/>
    <dataField name="SUM of London_Cable_Car_Journeys" fld="14" baseField="0"/>
  </dataFields>
</pivotTableDefinition>
</file>

<file path=xl/pivotTables/pivotTable3.xml><?xml version="1.0" encoding="utf-8"?>
<pivotTableDefinition xmlns="http://schemas.openxmlformats.org/spreadsheetml/2006/main" name="pivot_table 3" cacheId="0" dataCaption="" compact="0" compactData="0">
  <location ref="A40:G41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colFields>
    <field x="-2"/>
  </colFields>
  <dataFields>
    <dataField name="SUM of Bus_journeys" fld="9" baseField="0"/>
    <dataField name="SUM of Underground_journeys" fld="10" baseField="0"/>
    <dataField name="SUM of DLR_Journeys" fld="11" baseField="0"/>
    <dataField name="SUM of Tram_Journeys" fld="12" baseField="0"/>
    <dataField name="SUM of Overground_Journeys" fld="13" baseField="0"/>
    <dataField name="SUM of London_Cable_Car_Journeys" fld="14" baseField="0"/>
    <dataField name="SUM of TfL_Rail_Journeys" fld="15" baseField="0"/>
  </dataFields>
</pivotTableDefinition>
</file>

<file path=xl/pivotTables/pivotTable4.xml><?xml version="1.0" encoding="utf-8"?>
<pivotTableDefinition xmlns="http://schemas.openxmlformats.org/spreadsheetml/2006/main" name="pivot_table 4" cacheId="0" dataCaption="" compact="0" compactData="0">
  <location ref="A44:G45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colFields>
    <field x="-2"/>
  </colFields>
  <dataFields>
    <dataField name="AVERAGE of Bus_journeys" fld="9" subtotal="average" baseField="0"/>
    <dataField name="AVERAGE of Underground_journeys" fld="10" subtotal="average" baseField="0"/>
    <dataField name="AVERAGE of DLR_Journeys" fld="11" subtotal="average" baseField="0"/>
    <dataField name="AVERAGE of Tram_Journeys" fld="12" subtotal="average" baseField="0"/>
    <dataField name="AVERAGE of Overground_Journeys" fld="13" subtotal="average" baseField="0"/>
    <dataField name="AVERAGE of London_Cable_Car_Journeys" fld="14" subtotal="average" baseField="0"/>
    <dataField name="AVERAGE of TfL_Rail_Journeys" fld="15" subtotal="average" baseField="0"/>
  </dataFields>
</pivotTableDefinition>
</file>

<file path=xl/pivotTables/pivotTable5.xml><?xml version="1.0" encoding="utf-8"?>
<pivotTableDefinition xmlns="http://schemas.openxmlformats.org/spreadsheetml/2006/main" name="pivot_table 5" cacheId="0" dataCaption="" compact="0" compactData="0">
  <location ref="A47:G48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colFields>
    <field x="-2"/>
  </colFields>
  <dataFields>
    <dataField name="COUNT of Underground_journeys" fld="10" subtotal="countNums" baseField="0"/>
    <dataField name="COUNT of Bus_journeys" fld="9" subtotal="countNums" baseField="0"/>
    <dataField name="COUNT of DLR_Journeys" fld="11" subtotal="countNums" baseField="0"/>
    <dataField name="COUNT of Tram_Journeys" fld="12" subtotal="countNums" baseField="0"/>
    <dataField name="COUNT of Overground_Journeys" fld="13" subtotal="countNums" baseField="0"/>
    <dataField name="COUNT of London_Cable_Car_Journeys" fld="14" subtotal="countNums" baseField="0"/>
    <dataField name="COUNT of TfL_Rail_Journeys" fld="15" subtotal="countNums" baseField="0"/>
  </dataFields>
</pivotTableDefinition>
</file>

<file path=xl/pivotTables/pivotTable6.xml><?xml version="1.0" encoding="utf-8"?>
<pivotTableDefinition xmlns="http://schemas.openxmlformats.org/spreadsheetml/2006/main" name="pivot_table 6" cacheId="0" dataCaption="" compact="0" compactData="0">
  <location ref="A51:G52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colFields>
    <field x="-2"/>
  </colFields>
  <dataFields>
    <dataField name="MAX of Bus_journeys" fld="9" subtotal="max" baseField="0"/>
    <dataField name="MAX of Underground_journeys" fld="10" subtotal="max" baseField="0"/>
    <dataField name="MAX of DLR_Journeys" fld="11" subtotal="max" baseField="0"/>
    <dataField name="MAX of Tram_Journeys" fld="12" subtotal="max" baseField="0"/>
    <dataField name="MAX of Overground_Journeys" fld="13" subtotal="max" baseField="0"/>
    <dataField name="MAX of London_Cable_Car_Journeys" fld="14" subtotal="max" baseField="0"/>
    <dataField name="MAX of TfL_Rail_Journeys" fld="15" subtotal="max" baseField="0"/>
  </dataFields>
</pivotTableDefinition>
</file>

<file path=xl/pivotTables/pivotTable7.xml><?xml version="1.0" encoding="utf-8"?>
<pivotTableDefinition xmlns="http://schemas.openxmlformats.org/spreadsheetml/2006/main" name="pivot_table 7" cacheId="0" dataCaption="" compact="0" compactData="0">
  <location ref="A55:G56" firstHeaderRow="0" firstDataRow="1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colFields>
    <field x="-2"/>
  </colFields>
  <dataFields>
    <dataField name="MIN of Bus_journeys" fld="9" subtotal="min" baseField="0"/>
    <dataField name="MIN of Underground_journeys" fld="10" subtotal="min" baseField="0"/>
    <dataField name="MIN of DLR_Journeys" fld="11" subtotal="min" baseField="0"/>
    <dataField name="MIN of Tram_Journeys" fld="12" subtotal="min" baseField="0"/>
    <dataField name="MIN of Overground_Journeys" fld="13" subtotal="min" baseField="0"/>
    <dataField name="MIN of London_Cable_Car_Journeys" fld="14" subtotal="min" baseField="0"/>
    <dataField name="MIN of TfL_Rail_Journeys" fld="15" subtotal="min" baseField="0"/>
  </dataFields>
</pivotTableDefinition>
</file>

<file path=xl/pivotTables/pivotTable8.xml><?xml version="1.0" encoding="utf-8"?>
<pivotTableDefinition xmlns="http://schemas.openxmlformats.org/spreadsheetml/2006/main" name="pivot_table 8" cacheId="0" dataCaption="" compact="0" compactData="0">
  <location ref="A59:A60" firstHeaderRow="0" firstDataRow="0" firstDataCol="0"/>
  <pivotFields>
    <pivotField name="Period_and_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inancia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porting_Peri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ys_in_perio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_begin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Period_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Bus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Underground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DLR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m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verground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London_Cable_Car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fL_Rail_Journe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Total_Journe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</pivotFields>
  <dataFields>
    <dataField name="SUM of Total_Journeys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tr">
        <f t="shared" ref="B2:B186" si="1">RIGHT(A2, 5)</f>
        <v>10/11</v>
      </c>
      <c r="C2" s="1">
        <v>1.0</v>
      </c>
      <c r="D2" s="1">
        <v>31.0</v>
      </c>
      <c r="E2" s="2">
        <v>40269.0</v>
      </c>
      <c r="F2" s="2">
        <v>40299.0</v>
      </c>
      <c r="G2" s="2">
        <f t="shared" ref="G2:G186" si="2">F2</f>
        <v>40299</v>
      </c>
      <c r="H2" s="3" t="str">
        <f t="shared" ref="H2:H186" si="3">TEXT(G2, "mmm")</f>
        <v>May</v>
      </c>
      <c r="I2" s="2" t="str">
        <f t="shared" ref="I2:I186" si="4">TEXT(G2, "yyy")</f>
        <v>2010</v>
      </c>
      <c r="J2" s="1">
        <v>189.1</v>
      </c>
      <c r="K2" s="1">
        <v>90.5</v>
      </c>
      <c r="L2" s="1">
        <v>6.3</v>
      </c>
      <c r="M2" s="1">
        <v>2.3</v>
      </c>
      <c r="N2" s="1">
        <v>0.0</v>
      </c>
      <c r="O2" s="1">
        <v>0.0</v>
      </c>
      <c r="P2" s="1">
        <v>0.0</v>
      </c>
      <c r="Q2" s="4">
        <f t="shared" ref="Q2:Q186" si="5">Sum(J2:P2)</f>
        <v>288.2</v>
      </c>
    </row>
    <row r="3">
      <c r="A3" s="1" t="s">
        <v>18</v>
      </c>
      <c r="B3" s="1" t="str">
        <f t="shared" si="1"/>
        <v>10/11</v>
      </c>
      <c r="C3" s="1">
        <v>2.0</v>
      </c>
      <c r="D3" s="1">
        <v>28.0</v>
      </c>
      <c r="E3" s="2">
        <v>40300.0</v>
      </c>
      <c r="F3" s="2">
        <v>40327.0</v>
      </c>
      <c r="G3" s="2">
        <f t="shared" si="2"/>
        <v>40327</v>
      </c>
      <c r="H3" s="3" t="str">
        <f t="shared" si="3"/>
        <v>May</v>
      </c>
      <c r="I3" s="2" t="str">
        <f t="shared" si="4"/>
        <v>2010</v>
      </c>
      <c r="J3" s="1">
        <v>181.6</v>
      </c>
      <c r="K3" s="1">
        <v>84.5</v>
      </c>
      <c r="L3" s="1">
        <v>5.8</v>
      </c>
      <c r="M3" s="1">
        <v>2.2</v>
      </c>
      <c r="N3" s="1">
        <v>0.0</v>
      </c>
      <c r="O3" s="1">
        <v>0.0</v>
      </c>
      <c r="P3" s="1">
        <v>0.0</v>
      </c>
      <c r="Q3" s="4">
        <f t="shared" si="5"/>
        <v>274.1</v>
      </c>
    </row>
    <row r="4">
      <c r="A4" s="1" t="s">
        <v>19</v>
      </c>
      <c r="B4" s="1" t="str">
        <f t="shared" si="1"/>
        <v>10/11</v>
      </c>
      <c r="C4" s="1">
        <v>3.0</v>
      </c>
      <c r="D4" s="1">
        <v>28.0</v>
      </c>
      <c r="E4" s="2">
        <v>40328.0</v>
      </c>
      <c r="F4" s="2">
        <v>40355.0</v>
      </c>
      <c r="G4" s="2">
        <f t="shared" si="2"/>
        <v>40355</v>
      </c>
      <c r="H4" s="3" t="str">
        <f t="shared" si="3"/>
        <v>Jun</v>
      </c>
      <c r="I4" s="2" t="str">
        <f t="shared" si="4"/>
        <v>2010</v>
      </c>
      <c r="J4" s="1">
        <v>175.9</v>
      </c>
      <c r="K4" s="1">
        <v>84.3</v>
      </c>
      <c r="L4" s="1">
        <v>5.8</v>
      </c>
      <c r="M4" s="1">
        <v>2.1</v>
      </c>
      <c r="N4" s="1">
        <v>0.0</v>
      </c>
      <c r="O4" s="1">
        <v>0.0</v>
      </c>
      <c r="P4" s="1">
        <v>0.0</v>
      </c>
      <c r="Q4" s="4">
        <f t="shared" si="5"/>
        <v>268.1</v>
      </c>
    </row>
    <row r="5">
      <c r="A5" s="1" t="s">
        <v>20</v>
      </c>
      <c r="B5" s="1" t="str">
        <f t="shared" si="1"/>
        <v>10/11</v>
      </c>
      <c r="C5" s="1">
        <v>4.0</v>
      </c>
      <c r="D5" s="1">
        <v>28.0</v>
      </c>
      <c r="E5" s="2">
        <v>40356.0</v>
      </c>
      <c r="F5" s="2">
        <v>40383.0</v>
      </c>
      <c r="G5" s="2">
        <f t="shared" si="2"/>
        <v>40383</v>
      </c>
      <c r="H5" s="3" t="str">
        <f t="shared" si="3"/>
        <v>Jul</v>
      </c>
      <c r="I5" s="2" t="str">
        <f t="shared" si="4"/>
        <v>2010</v>
      </c>
      <c r="J5" s="1">
        <v>183.4</v>
      </c>
      <c r="K5" s="1">
        <v>86.5</v>
      </c>
      <c r="L5" s="1">
        <v>6.1</v>
      </c>
      <c r="M5" s="1">
        <v>2.1</v>
      </c>
      <c r="N5" s="1">
        <v>0.0</v>
      </c>
      <c r="O5" s="1">
        <v>0.0</v>
      </c>
      <c r="P5" s="1">
        <v>0.0</v>
      </c>
      <c r="Q5" s="4">
        <f t="shared" si="5"/>
        <v>278.1</v>
      </c>
    </row>
    <row r="6">
      <c r="A6" s="1" t="s">
        <v>21</v>
      </c>
      <c r="B6" s="1" t="str">
        <f t="shared" si="1"/>
        <v>10/11</v>
      </c>
      <c r="C6" s="1">
        <v>5.0</v>
      </c>
      <c r="D6" s="1">
        <v>28.0</v>
      </c>
      <c r="E6" s="2">
        <v>40384.0</v>
      </c>
      <c r="F6" s="2">
        <v>40411.0</v>
      </c>
      <c r="G6" s="2">
        <f t="shared" si="2"/>
        <v>40411</v>
      </c>
      <c r="H6" s="3" t="str">
        <f t="shared" si="3"/>
        <v>Aug</v>
      </c>
      <c r="I6" s="2" t="str">
        <f t="shared" si="4"/>
        <v>2010</v>
      </c>
      <c r="J6" s="1">
        <v>160.4</v>
      </c>
      <c r="K6" s="1">
        <v>82.9</v>
      </c>
      <c r="L6" s="1">
        <v>5.8</v>
      </c>
      <c r="M6" s="1">
        <v>2.0</v>
      </c>
      <c r="N6" s="1">
        <v>0.0</v>
      </c>
      <c r="O6" s="1">
        <v>0.0</v>
      </c>
      <c r="P6" s="1">
        <v>0.0</v>
      </c>
      <c r="Q6" s="4">
        <f t="shared" si="5"/>
        <v>251.1</v>
      </c>
    </row>
    <row r="7">
      <c r="A7" s="1" t="s">
        <v>22</v>
      </c>
      <c r="B7" s="1" t="str">
        <f t="shared" si="1"/>
        <v>10/11</v>
      </c>
      <c r="C7" s="1">
        <v>6.0</v>
      </c>
      <c r="D7" s="1">
        <v>28.0</v>
      </c>
      <c r="E7" s="2">
        <v>40412.0</v>
      </c>
      <c r="F7" s="2">
        <v>40439.0</v>
      </c>
      <c r="G7" s="2">
        <f t="shared" si="2"/>
        <v>40439</v>
      </c>
      <c r="H7" s="3" t="str">
        <f t="shared" si="3"/>
        <v>Sep</v>
      </c>
      <c r="I7" s="2" t="str">
        <f t="shared" si="4"/>
        <v>2010</v>
      </c>
      <c r="J7" s="1">
        <v>175.8</v>
      </c>
      <c r="K7" s="1">
        <v>80.9</v>
      </c>
      <c r="L7" s="1">
        <v>5.5</v>
      </c>
      <c r="M7" s="1">
        <v>2.0</v>
      </c>
      <c r="N7" s="1">
        <v>0.0</v>
      </c>
      <c r="O7" s="1">
        <v>0.0</v>
      </c>
      <c r="P7" s="1">
        <v>0.0</v>
      </c>
      <c r="Q7" s="4">
        <f t="shared" si="5"/>
        <v>264.2</v>
      </c>
    </row>
    <row r="8">
      <c r="A8" s="1" t="s">
        <v>23</v>
      </c>
      <c r="B8" s="1" t="str">
        <f t="shared" si="1"/>
        <v>10/11</v>
      </c>
      <c r="C8" s="1">
        <v>7.0</v>
      </c>
      <c r="D8" s="1">
        <v>28.0</v>
      </c>
      <c r="E8" s="2">
        <v>40440.0</v>
      </c>
      <c r="F8" s="2">
        <v>40467.0</v>
      </c>
      <c r="G8" s="2">
        <f t="shared" si="2"/>
        <v>40467</v>
      </c>
      <c r="H8" s="3" t="str">
        <f t="shared" si="3"/>
        <v>Oct</v>
      </c>
      <c r="I8" s="2" t="str">
        <f t="shared" si="4"/>
        <v>2010</v>
      </c>
      <c r="J8" s="1">
        <v>189.8</v>
      </c>
      <c r="K8" s="1">
        <v>88.7</v>
      </c>
      <c r="L8" s="1">
        <v>6.3</v>
      </c>
      <c r="M8" s="1">
        <v>2.3</v>
      </c>
      <c r="N8" s="1">
        <v>0.0</v>
      </c>
      <c r="O8" s="1">
        <v>0.0</v>
      </c>
      <c r="P8" s="1">
        <v>0.0</v>
      </c>
      <c r="Q8" s="4">
        <f t="shared" si="5"/>
        <v>287.1</v>
      </c>
    </row>
    <row r="9">
      <c r="A9" s="1" t="s">
        <v>24</v>
      </c>
      <c r="B9" s="1" t="str">
        <f t="shared" si="1"/>
        <v>10/11</v>
      </c>
      <c r="C9" s="1">
        <v>8.0</v>
      </c>
      <c r="D9" s="1">
        <v>28.0</v>
      </c>
      <c r="E9" s="2">
        <v>40468.0</v>
      </c>
      <c r="F9" s="2">
        <v>40495.0</v>
      </c>
      <c r="G9" s="2">
        <f t="shared" si="2"/>
        <v>40495</v>
      </c>
      <c r="H9" s="3" t="str">
        <f t="shared" si="3"/>
        <v>Nov</v>
      </c>
      <c r="I9" s="2" t="str">
        <f t="shared" si="4"/>
        <v>2010</v>
      </c>
      <c r="J9" s="1">
        <v>179.9</v>
      </c>
      <c r="K9" s="1">
        <v>90.3</v>
      </c>
      <c r="L9" s="1">
        <v>6.7</v>
      </c>
      <c r="M9" s="1">
        <v>2.2</v>
      </c>
      <c r="N9" s="1">
        <v>5.6</v>
      </c>
      <c r="O9" s="1">
        <v>0.0</v>
      </c>
      <c r="P9" s="1">
        <v>0.0</v>
      </c>
      <c r="Q9" s="4">
        <f t="shared" si="5"/>
        <v>284.7</v>
      </c>
    </row>
    <row r="10">
      <c r="A10" s="1" t="s">
        <v>25</v>
      </c>
      <c r="B10" s="1" t="str">
        <f t="shared" si="1"/>
        <v>10/11</v>
      </c>
      <c r="C10" s="1">
        <v>9.0</v>
      </c>
      <c r="D10" s="1">
        <v>28.0</v>
      </c>
      <c r="E10" s="2">
        <v>40496.0</v>
      </c>
      <c r="F10" s="2">
        <v>40523.0</v>
      </c>
      <c r="G10" s="2">
        <f t="shared" si="2"/>
        <v>40523</v>
      </c>
      <c r="H10" s="3" t="str">
        <f t="shared" si="3"/>
        <v>Dec</v>
      </c>
      <c r="I10" s="2" t="str">
        <f t="shared" si="4"/>
        <v>2010</v>
      </c>
      <c r="J10" s="1">
        <v>178.8</v>
      </c>
      <c r="K10" s="1">
        <v>90.6</v>
      </c>
      <c r="L10" s="1">
        <v>6.4</v>
      </c>
      <c r="M10" s="1">
        <v>2.3</v>
      </c>
      <c r="N10" s="1">
        <v>5.4</v>
      </c>
      <c r="O10" s="1">
        <v>0.0</v>
      </c>
      <c r="P10" s="1">
        <v>0.0</v>
      </c>
      <c r="Q10" s="4">
        <f t="shared" si="5"/>
        <v>283.5</v>
      </c>
    </row>
    <row r="11">
      <c r="A11" s="1" t="s">
        <v>26</v>
      </c>
      <c r="B11" s="1" t="str">
        <f t="shared" si="1"/>
        <v>10/11</v>
      </c>
      <c r="C11" s="1">
        <v>10.0</v>
      </c>
      <c r="D11" s="1">
        <v>28.0</v>
      </c>
      <c r="E11" s="2">
        <v>40524.0</v>
      </c>
      <c r="F11" s="2">
        <v>40551.0</v>
      </c>
      <c r="G11" s="2">
        <f t="shared" si="2"/>
        <v>40551</v>
      </c>
      <c r="H11" s="3" t="str">
        <f t="shared" si="3"/>
        <v>Jan</v>
      </c>
      <c r="I11" s="2" t="str">
        <f t="shared" si="4"/>
        <v>2011</v>
      </c>
      <c r="J11" s="1">
        <v>140.1</v>
      </c>
      <c r="K11" s="1">
        <v>72.5</v>
      </c>
      <c r="L11" s="1">
        <v>4.8</v>
      </c>
      <c r="M11" s="1">
        <v>1.8</v>
      </c>
      <c r="N11" s="1">
        <v>3.5</v>
      </c>
      <c r="O11" s="1">
        <v>0.0</v>
      </c>
      <c r="P11" s="1">
        <v>0.0</v>
      </c>
      <c r="Q11" s="4">
        <f t="shared" si="5"/>
        <v>222.7</v>
      </c>
    </row>
    <row r="12">
      <c r="A12" s="1" t="s">
        <v>27</v>
      </c>
      <c r="B12" s="1" t="str">
        <f t="shared" si="1"/>
        <v>10/11</v>
      </c>
      <c r="C12" s="1">
        <v>11.0</v>
      </c>
      <c r="D12" s="1">
        <v>28.0</v>
      </c>
      <c r="E12" s="2">
        <v>40552.0</v>
      </c>
      <c r="F12" s="2">
        <v>40579.0</v>
      </c>
      <c r="G12" s="2">
        <f t="shared" si="2"/>
        <v>40579</v>
      </c>
      <c r="H12" s="3" t="str">
        <f t="shared" si="3"/>
        <v>Feb</v>
      </c>
      <c r="I12" s="2" t="str">
        <f t="shared" si="4"/>
        <v>2011</v>
      </c>
      <c r="J12" s="1">
        <v>183.0</v>
      </c>
      <c r="K12" s="1">
        <v>84.4</v>
      </c>
      <c r="L12" s="1">
        <v>6.3</v>
      </c>
      <c r="M12" s="1">
        <v>2.1</v>
      </c>
      <c r="N12" s="1">
        <v>5.2</v>
      </c>
      <c r="O12" s="1">
        <v>0.0</v>
      </c>
      <c r="P12" s="1">
        <v>0.0</v>
      </c>
      <c r="Q12" s="4">
        <f t="shared" si="5"/>
        <v>281</v>
      </c>
    </row>
    <row r="13">
      <c r="A13" s="1" t="s">
        <v>28</v>
      </c>
      <c r="B13" s="1" t="str">
        <f t="shared" si="1"/>
        <v>10/11</v>
      </c>
      <c r="C13" s="1">
        <v>12.0</v>
      </c>
      <c r="D13" s="1">
        <v>28.0</v>
      </c>
      <c r="E13" s="2">
        <v>40580.0</v>
      </c>
      <c r="F13" s="2">
        <v>40607.0</v>
      </c>
      <c r="G13" s="2">
        <f t="shared" si="2"/>
        <v>40607</v>
      </c>
      <c r="H13" s="3" t="str">
        <f t="shared" si="3"/>
        <v>Mar</v>
      </c>
      <c r="I13" s="2" t="str">
        <f t="shared" si="4"/>
        <v>2011</v>
      </c>
      <c r="J13" s="1">
        <v>177.2</v>
      </c>
      <c r="K13" s="1">
        <v>87.8</v>
      </c>
      <c r="L13" s="1">
        <v>6.5</v>
      </c>
      <c r="M13" s="1">
        <v>2.2</v>
      </c>
      <c r="N13" s="1">
        <v>5.2</v>
      </c>
      <c r="O13" s="1">
        <v>0.0</v>
      </c>
      <c r="P13" s="1">
        <v>0.0</v>
      </c>
      <c r="Q13" s="4">
        <f t="shared" si="5"/>
        <v>278.9</v>
      </c>
    </row>
    <row r="14">
      <c r="A14" s="1" t="s">
        <v>29</v>
      </c>
      <c r="B14" s="1" t="str">
        <f t="shared" si="1"/>
        <v>10/11</v>
      </c>
      <c r="C14" s="1">
        <v>13.0</v>
      </c>
      <c r="D14" s="1">
        <v>26.0</v>
      </c>
      <c r="E14" s="2">
        <v>40608.0</v>
      </c>
      <c r="F14" s="2">
        <v>40633.0</v>
      </c>
      <c r="G14" s="2">
        <f t="shared" si="2"/>
        <v>40633</v>
      </c>
      <c r="H14" s="3" t="str">
        <f t="shared" si="3"/>
        <v>Mar</v>
      </c>
      <c r="I14" s="2" t="str">
        <f t="shared" si="4"/>
        <v>2011</v>
      </c>
      <c r="J14" s="1">
        <v>173.9</v>
      </c>
      <c r="K14" s="1">
        <v>83.5</v>
      </c>
      <c r="L14" s="1">
        <v>6.0</v>
      </c>
      <c r="M14" s="1">
        <v>2.1</v>
      </c>
      <c r="N14" s="1">
        <v>5.8</v>
      </c>
      <c r="O14" s="1">
        <v>0.0</v>
      </c>
      <c r="P14" s="1">
        <v>0.0</v>
      </c>
      <c r="Q14" s="4">
        <f t="shared" si="5"/>
        <v>271.3</v>
      </c>
    </row>
    <row r="15">
      <c r="A15" s="1" t="s">
        <v>30</v>
      </c>
      <c r="B15" s="1" t="str">
        <f t="shared" si="1"/>
        <v>11/12</v>
      </c>
      <c r="C15" s="1">
        <v>1.0</v>
      </c>
      <c r="D15" s="1">
        <v>30.0</v>
      </c>
      <c r="E15" s="2">
        <v>40634.0</v>
      </c>
      <c r="F15" s="2">
        <v>40663.0</v>
      </c>
      <c r="G15" s="2">
        <f t="shared" si="2"/>
        <v>40663</v>
      </c>
      <c r="H15" s="3" t="str">
        <f t="shared" si="3"/>
        <v>Apr</v>
      </c>
      <c r="I15" s="2" t="str">
        <f t="shared" si="4"/>
        <v>2011</v>
      </c>
      <c r="J15" s="1">
        <v>183.8</v>
      </c>
      <c r="K15" s="1">
        <v>91.2</v>
      </c>
      <c r="L15" s="1">
        <v>6.4</v>
      </c>
      <c r="M15" s="1">
        <v>2.1</v>
      </c>
      <c r="N15" s="1">
        <v>6.3</v>
      </c>
      <c r="O15" s="1">
        <v>0.0</v>
      </c>
      <c r="P15" s="1">
        <v>0.0</v>
      </c>
      <c r="Q15" s="4">
        <f t="shared" si="5"/>
        <v>289.8</v>
      </c>
    </row>
    <row r="16">
      <c r="A16" s="1" t="s">
        <v>31</v>
      </c>
      <c r="B16" s="1" t="str">
        <f t="shared" si="1"/>
        <v>11/12</v>
      </c>
      <c r="C16" s="1">
        <v>2.0</v>
      </c>
      <c r="D16" s="1">
        <v>28.0</v>
      </c>
      <c r="E16" s="2">
        <v>40664.0</v>
      </c>
      <c r="F16" s="2">
        <v>40691.0</v>
      </c>
      <c r="G16" s="2">
        <f t="shared" si="2"/>
        <v>40691</v>
      </c>
      <c r="H16" s="3" t="str">
        <f t="shared" si="3"/>
        <v>May</v>
      </c>
      <c r="I16" s="2" t="str">
        <f t="shared" si="4"/>
        <v>2011</v>
      </c>
      <c r="J16" s="1">
        <v>186.1</v>
      </c>
      <c r="K16" s="1">
        <v>87.8</v>
      </c>
      <c r="L16" s="1">
        <v>6.3</v>
      </c>
      <c r="M16" s="1">
        <v>2.2</v>
      </c>
      <c r="N16" s="1">
        <v>6.4</v>
      </c>
      <c r="O16" s="1">
        <v>0.0</v>
      </c>
      <c r="P16" s="1">
        <v>0.0</v>
      </c>
      <c r="Q16" s="4">
        <f t="shared" si="5"/>
        <v>288.8</v>
      </c>
    </row>
    <row r="17">
      <c r="A17" s="1" t="s">
        <v>32</v>
      </c>
      <c r="B17" s="1" t="str">
        <f t="shared" si="1"/>
        <v>11/12</v>
      </c>
      <c r="C17" s="1">
        <v>3.0</v>
      </c>
      <c r="D17" s="1">
        <v>28.0</v>
      </c>
      <c r="E17" s="2">
        <v>40692.0</v>
      </c>
      <c r="F17" s="2">
        <v>40719.0</v>
      </c>
      <c r="G17" s="2">
        <f t="shared" si="2"/>
        <v>40719</v>
      </c>
      <c r="H17" s="3" t="str">
        <f t="shared" si="3"/>
        <v>Jun</v>
      </c>
      <c r="I17" s="2" t="str">
        <f t="shared" si="4"/>
        <v>2011</v>
      </c>
      <c r="J17" s="1">
        <v>181.7</v>
      </c>
      <c r="K17" s="1">
        <v>88.9</v>
      </c>
      <c r="L17" s="1">
        <v>6.1</v>
      </c>
      <c r="M17" s="1">
        <v>2.2</v>
      </c>
      <c r="N17" s="1">
        <v>6.9</v>
      </c>
      <c r="O17" s="1">
        <v>0.0</v>
      </c>
      <c r="P17" s="1">
        <v>0.0</v>
      </c>
      <c r="Q17" s="4">
        <f t="shared" si="5"/>
        <v>285.8</v>
      </c>
    </row>
    <row r="18">
      <c r="A18" s="1" t="s">
        <v>33</v>
      </c>
      <c r="B18" s="1" t="str">
        <f t="shared" si="1"/>
        <v>11/12</v>
      </c>
      <c r="C18" s="1">
        <v>4.0</v>
      </c>
      <c r="D18" s="1">
        <v>28.0</v>
      </c>
      <c r="E18" s="2">
        <v>40720.0</v>
      </c>
      <c r="F18" s="2">
        <v>40747.0</v>
      </c>
      <c r="G18" s="2">
        <f t="shared" si="2"/>
        <v>40747</v>
      </c>
      <c r="H18" s="3" t="str">
        <f t="shared" si="3"/>
        <v>Jul</v>
      </c>
      <c r="I18" s="2" t="str">
        <f t="shared" si="4"/>
        <v>2011</v>
      </c>
      <c r="J18" s="1">
        <v>186.7</v>
      </c>
      <c r="K18" s="1">
        <v>92.5</v>
      </c>
      <c r="L18" s="1">
        <v>6.4</v>
      </c>
      <c r="M18" s="1">
        <v>2.3</v>
      </c>
      <c r="N18" s="1">
        <v>7.6</v>
      </c>
      <c r="O18" s="1">
        <v>0.0</v>
      </c>
      <c r="P18" s="1">
        <v>0.0</v>
      </c>
      <c r="Q18" s="4">
        <f t="shared" si="5"/>
        <v>295.5</v>
      </c>
    </row>
    <row r="19">
      <c r="A19" s="1" t="s">
        <v>34</v>
      </c>
      <c r="B19" s="1" t="str">
        <f t="shared" si="1"/>
        <v>11/12</v>
      </c>
      <c r="C19" s="1">
        <v>5.0</v>
      </c>
      <c r="D19" s="1">
        <v>28.0</v>
      </c>
      <c r="E19" s="2">
        <v>40748.0</v>
      </c>
      <c r="F19" s="2">
        <v>40775.0</v>
      </c>
      <c r="G19" s="2">
        <f t="shared" si="2"/>
        <v>40775</v>
      </c>
      <c r="H19" s="3" t="str">
        <f t="shared" si="3"/>
        <v>Aug</v>
      </c>
      <c r="I19" s="2" t="str">
        <f t="shared" si="4"/>
        <v>2011</v>
      </c>
      <c r="J19" s="1">
        <v>161.1</v>
      </c>
      <c r="K19" s="1">
        <v>85.5</v>
      </c>
      <c r="L19" s="1">
        <v>6.2</v>
      </c>
      <c r="M19" s="1">
        <v>1.9</v>
      </c>
      <c r="N19" s="1">
        <v>7.7</v>
      </c>
      <c r="O19" s="1">
        <v>0.0</v>
      </c>
      <c r="P19" s="1">
        <v>0.0</v>
      </c>
      <c r="Q19" s="4">
        <f t="shared" si="5"/>
        <v>262.4</v>
      </c>
    </row>
    <row r="20">
      <c r="A20" s="1" t="s">
        <v>35</v>
      </c>
      <c r="B20" s="1" t="str">
        <f t="shared" si="1"/>
        <v>11/12</v>
      </c>
      <c r="C20" s="1">
        <v>6.0</v>
      </c>
      <c r="D20" s="1">
        <v>28.0</v>
      </c>
      <c r="E20" s="2">
        <v>40776.0</v>
      </c>
      <c r="F20" s="2">
        <v>40803.0</v>
      </c>
      <c r="G20" s="2">
        <f t="shared" si="2"/>
        <v>40803</v>
      </c>
      <c r="H20" s="3" t="str">
        <f t="shared" si="3"/>
        <v>Sep</v>
      </c>
      <c r="I20" s="2" t="str">
        <f t="shared" si="4"/>
        <v>2011</v>
      </c>
      <c r="J20" s="1">
        <v>173.9</v>
      </c>
      <c r="K20" s="1">
        <v>85.3</v>
      </c>
      <c r="L20" s="1">
        <v>6.4</v>
      </c>
      <c r="M20" s="1">
        <v>2.1</v>
      </c>
      <c r="N20" s="1">
        <v>7.7</v>
      </c>
      <c r="O20" s="1">
        <v>0.0</v>
      </c>
      <c r="P20" s="1">
        <v>0.0</v>
      </c>
      <c r="Q20" s="4">
        <f t="shared" si="5"/>
        <v>275.4</v>
      </c>
    </row>
    <row r="21">
      <c r="A21" s="1" t="s">
        <v>36</v>
      </c>
      <c r="B21" s="1" t="str">
        <f t="shared" si="1"/>
        <v>11/12</v>
      </c>
      <c r="C21" s="1">
        <v>7.0</v>
      </c>
      <c r="D21" s="1">
        <v>28.0</v>
      </c>
      <c r="E21" s="2">
        <v>40804.0</v>
      </c>
      <c r="F21" s="2">
        <v>40831.0</v>
      </c>
      <c r="G21" s="2">
        <f t="shared" si="2"/>
        <v>40831</v>
      </c>
      <c r="H21" s="3" t="str">
        <f t="shared" si="3"/>
        <v>Oct</v>
      </c>
      <c r="I21" s="2" t="str">
        <f t="shared" si="4"/>
        <v>2011</v>
      </c>
      <c r="J21" s="1">
        <v>193.4</v>
      </c>
      <c r="K21" s="1">
        <v>93.1</v>
      </c>
      <c r="L21" s="1">
        <v>7.5</v>
      </c>
      <c r="M21" s="1">
        <v>2.4</v>
      </c>
      <c r="N21" s="1">
        <v>8.7</v>
      </c>
      <c r="O21" s="1">
        <v>0.0</v>
      </c>
      <c r="P21" s="1">
        <v>0.0</v>
      </c>
      <c r="Q21" s="4">
        <f t="shared" si="5"/>
        <v>305.1</v>
      </c>
    </row>
    <row r="22">
      <c r="A22" s="1" t="s">
        <v>37</v>
      </c>
      <c r="B22" s="1" t="str">
        <f t="shared" si="1"/>
        <v>11/12</v>
      </c>
      <c r="C22" s="1">
        <v>8.0</v>
      </c>
      <c r="D22" s="1">
        <v>28.0</v>
      </c>
      <c r="E22" s="2">
        <v>40832.0</v>
      </c>
      <c r="F22" s="2">
        <v>40859.0</v>
      </c>
      <c r="G22" s="2">
        <f t="shared" si="2"/>
        <v>40859</v>
      </c>
      <c r="H22" s="3" t="str">
        <f t="shared" si="3"/>
        <v>Nov</v>
      </c>
      <c r="I22" s="2" t="str">
        <f t="shared" si="4"/>
        <v>2011</v>
      </c>
      <c r="J22" s="1">
        <v>185.2</v>
      </c>
      <c r="K22" s="1">
        <v>95.8</v>
      </c>
      <c r="L22" s="1">
        <v>7.3</v>
      </c>
      <c r="M22" s="1">
        <v>2.3</v>
      </c>
      <c r="N22" s="1">
        <v>8.8</v>
      </c>
      <c r="O22" s="1">
        <v>0.0</v>
      </c>
      <c r="P22" s="1">
        <v>0.0</v>
      </c>
      <c r="Q22" s="4">
        <f t="shared" si="5"/>
        <v>299.4</v>
      </c>
    </row>
    <row r="23">
      <c r="A23" s="1" t="s">
        <v>38</v>
      </c>
      <c r="B23" s="1" t="str">
        <f t="shared" si="1"/>
        <v>11/12</v>
      </c>
      <c r="C23" s="1">
        <v>9.0</v>
      </c>
      <c r="D23" s="1">
        <v>28.0</v>
      </c>
      <c r="E23" s="2">
        <v>40860.0</v>
      </c>
      <c r="F23" s="2">
        <v>40887.0</v>
      </c>
      <c r="G23" s="2">
        <f t="shared" si="2"/>
        <v>40887</v>
      </c>
      <c r="H23" s="3" t="str">
        <f t="shared" si="3"/>
        <v>Dec</v>
      </c>
      <c r="I23" s="2" t="str">
        <f t="shared" si="4"/>
        <v>2011</v>
      </c>
      <c r="J23" s="1">
        <v>189.4</v>
      </c>
      <c r="K23" s="1">
        <v>97.1</v>
      </c>
      <c r="L23" s="1">
        <v>7.1</v>
      </c>
      <c r="M23" s="1">
        <v>2.4</v>
      </c>
      <c r="N23" s="1">
        <v>9.0</v>
      </c>
      <c r="O23" s="1">
        <v>0.0</v>
      </c>
      <c r="P23" s="1">
        <v>0.0</v>
      </c>
      <c r="Q23" s="4">
        <f t="shared" si="5"/>
        <v>305</v>
      </c>
    </row>
    <row r="24">
      <c r="A24" s="1" t="s">
        <v>39</v>
      </c>
      <c r="B24" s="1" t="str">
        <f t="shared" si="1"/>
        <v>11/12</v>
      </c>
      <c r="C24" s="1">
        <v>10.0</v>
      </c>
      <c r="D24" s="1">
        <v>28.0</v>
      </c>
      <c r="E24" s="2">
        <v>40888.0</v>
      </c>
      <c r="F24" s="2">
        <v>40915.0</v>
      </c>
      <c r="G24" s="2">
        <f t="shared" si="2"/>
        <v>40915</v>
      </c>
      <c r="H24" s="3" t="str">
        <f t="shared" si="3"/>
        <v>Jan</v>
      </c>
      <c r="I24" s="2" t="str">
        <f t="shared" si="4"/>
        <v>2012</v>
      </c>
      <c r="J24" s="1">
        <v>151.2</v>
      </c>
      <c r="K24" s="1">
        <v>79.3</v>
      </c>
      <c r="L24" s="1">
        <v>5.2</v>
      </c>
      <c r="M24" s="1">
        <v>1.9</v>
      </c>
      <c r="N24" s="1">
        <v>6.9</v>
      </c>
      <c r="O24" s="1">
        <v>0.0</v>
      </c>
      <c r="P24" s="1">
        <v>0.0</v>
      </c>
      <c r="Q24" s="4">
        <f t="shared" si="5"/>
        <v>244.5</v>
      </c>
    </row>
    <row r="25">
      <c r="A25" s="1" t="s">
        <v>40</v>
      </c>
      <c r="B25" s="1" t="str">
        <f t="shared" si="1"/>
        <v>11/12</v>
      </c>
      <c r="C25" s="1">
        <v>11.0</v>
      </c>
      <c r="D25" s="1">
        <v>28.0</v>
      </c>
      <c r="E25" s="2">
        <v>40916.0</v>
      </c>
      <c r="F25" s="2">
        <v>40943.0</v>
      </c>
      <c r="G25" s="2">
        <f t="shared" si="2"/>
        <v>40943</v>
      </c>
      <c r="H25" s="3" t="str">
        <f t="shared" si="3"/>
        <v>Feb</v>
      </c>
      <c r="I25" s="2" t="str">
        <f t="shared" si="4"/>
        <v>2012</v>
      </c>
      <c r="J25" s="1">
        <v>181.4</v>
      </c>
      <c r="K25" s="1">
        <v>89.8</v>
      </c>
      <c r="L25" s="1">
        <v>6.9</v>
      </c>
      <c r="M25" s="1">
        <v>2.2</v>
      </c>
      <c r="N25" s="1">
        <v>8.7</v>
      </c>
      <c r="O25" s="1">
        <v>0.0</v>
      </c>
      <c r="P25" s="1">
        <v>0.0</v>
      </c>
      <c r="Q25" s="4">
        <f t="shared" si="5"/>
        <v>289</v>
      </c>
    </row>
    <row r="26">
      <c r="A26" s="1" t="s">
        <v>41</v>
      </c>
      <c r="B26" s="1" t="str">
        <f t="shared" si="1"/>
        <v>11/12</v>
      </c>
      <c r="C26" s="1">
        <v>12.0</v>
      </c>
      <c r="D26" s="1">
        <v>28.0</v>
      </c>
      <c r="E26" s="2">
        <v>40944.0</v>
      </c>
      <c r="F26" s="2">
        <v>40971.0</v>
      </c>
      <c r="G26" s="2">
        <f t="shared" si="2"/>
        <v>40971</v>
      </c>
      <c r="H26" s="3" t="str">
        <f t="shared" si="3"/>
        <v>Mar</v>
      </c>
      <c r="I26" s="2" t="str">
        <f t="shared" si="4"/>
        <v>2012</v>
      </c>
      <c r="J26" s="1">
        <v>179.5</v>
      </c>
      <c r="K26" s="1">
        <v>91.5</v>
      </c>
      <c r="L26" s="1">
        <v>7.0</v>
      </c>
      <c r="M26" s="1">
        <v>2.0</v>
      </c>
      <c r="N26" s="1">
        <v>8.8</v>
      </c>
      <c r="O26" s="1">
        <v>0.0</v>
      </c>
      <c r="P26" s="1">
        <v>0.0</v>
      </c>
      <c r="Q26" s="4">
        <f t="shared" si="5"/>
        <v>288.8</v>
      </c>
    </row>
    <row r="27">
      <c r="A27" s="1" t="s">
        <v>42</v>
      </c>
      <c r="B27" s="1" t="str">
        <f t="shared" si="1"/>
        <v>11/12</v>
      </c>
      <c r="C27" s="1">
        <v>13.0</v>
      </c>
      <c r="D27" s="1">
        <v>28.0</v>
      </c>
      <c r="E27" s="2">
        <v>40972.0</v>
      </c>
      <c r="F27" s="2">
        <v>40999.0</v>
      </c>
      <c r="G27" s="2">
        <f t="shared" si="2"/>
        <v>40999</v>
      </c>
      <c r="H27" s="3" t="str">
        <f t="shared" si="3"/>
        <v>Mar</v>
      </c>
      <c r="I27" s="2" t="str">
        <f t="shared" si="4"/>
        <v>2012</v>
      </c>
      <c r="J27" s="1">
        <v>191.2</v>
      </c>
      <c r="K27" s="1">
        <v>92.7</v>
      </c>
      <c r="L27" s="1">
        <v>7.3</v>
      </c>
      <c r="M27" s="1">
        <v>2.3</v>
      </c>
      <c r="N27" s="1">
        <v>9.1</v>
      </c>
      <c r="O27" s="1">
        <v>0.0</v>
      </c>
      <c r="P27" s="1">
        <v>0.0</v>
      </c>
      <c r="Q27" s="4">
        <f t="shared" si="5"/>
        <v>302.6</v>
      </c>
    </row>
    <row r="28">
      <c r="A28" s="1" t="s">
        <v>43</v>
      </c>
      <c r="B28" s="1" t="str">
        <f t="shared" si="1"/>
        <v>12/13</v>
      </c>
      <c r="C28" s="1">
        <v>1.0</v>
      </c>
      <c r="D28" s="1">
        <v>28.0</v>
      </c>
      <c r="E28" s="2">
        <v>41000.0</v>
      </c>
      <c r="F28" s="2">
        <v>41027.0</v>
      </c>
      <c r="G28" s="2">
        <f t="shared" si="2"/>
        <v>41027</v>
      </c>
      <c r="H28" s="3" t="str">
        <f t="shared" si="3"/>
        <v>Apr</v>
      </c>
      <c r="I28" s="2" t="str">
        <f t="shared" si="4"/>
        <v>2012</v>
      </c>
      <c r="J28" s="1">
        <v>171.8</v>
      </c>
      <c r="K28" s="1">
        <v>88.7</v>
      </c>
      <c r="L28" s="1">
        <v>7.0</v>
      </c>
      <c r="M28" s="1">
        <v>2.1</v>
      </c>
      <c r="N28" s="1">
        <v>8.5</v>
      </c>
      <c r="O28" s="1">
        <v>0.0</v>
      </c>
      <c r="P28" s="1">
        <v>0.0</v>
      </c>
      <c r="Q28" s="4">
        <f t="shared" si="5"/>
        <v>278.1</v>
      </c>
    </row>
    <row r="29">
      <c r="A29" s="1" t="s">
        <v>44</v>
      </c>
      <c r="B29" s="1" t="str">
        <f t="shared" si="1"/>
        <v>12/13</v>
      </c>
      <c r="C29" s="1">
        <v>2.0</v>
      </c>
      <c r="D29" s="1">
        <v>28.0</v>
      </c>
      <c r="E29" s="2">
        <v>41028.0</v>
      </c>
      <c r="F29" s="2">
        <v>41055.0</v>
      </c>
      <c r="G29" s="2">
        <f t="shared" si="2"/>
        <v>41055</v>
      </c>
      <c r="H29" s="3" t="str">
        <f t="shared" si="3"/>
        <v>May</v>
      </c>
      <c r="I29" s="2" t="str">
        <f t="shared" si="4"/>
        <v>2012</v>
      </c>
      <c r="J29" s="1">
        <v>189.2</v>
      </c>
      <c r="K29" s="1">
        <v>92.6</v>
      </c>
      <c r="L29" s="1">
        <v>7.4</v>
      </c>
      <c r="M29" s="1">
        <v>2.3</v>
      </c>
      <c r="N29" s="1">
        <v>8.9</v>
      </c>
      <c r="O29" s="1">
        <v>0.0</v>
      </c>
      <c r="P29" s="1">
        <v>0.0</v>
      </c>
      <c r="Q29" s="4">
        <f t="shared" si="5"/>
        <v>300.4</v>
      </c>
    </row>
    <row r="30">
      <c r="A30" s="1" t="s">
        <v>45</v>
      </c>
      <c r="B30" s="1" t="str">
        <f t="shared" si="1"/>
        <v>12/13</v>
      </c>
      <c r="C30" s="1">
        <v>3.0</v>
      </c>
      <c r="D30" s="1">
        <v>28.0</v>
      </c>
      <c r="E30" s="2">
        <v>41056.0</v>
      </c>
      <c r="F30" s="2">
        <v>41083.0</v>
      </c>
      <c r="G30" s="2">
        <f t="shared" si="2"/>
        <v>41083</v>
      </c>
      <c r="H30" s="3" t="str">
        <f t="shared" si="3"/>
        <v>Jun</v>
      </c>
      <c r="I30" s="2" t="str">
        <f t="shared" si="4"/>
        <v>2012</v>
      </c>
      <c r="J30" s="1">
        <v>176.5</v>
      </c>
      <c r="K30" s="1">
        <v>89.7</v>
      </c>
      <c r="L30" s="1">
        <v>7.0</v>
      </c>
      <c r="M30" s="1">
        <v>2.2</v>
      </c>
      <c r="N30" s="1">
        <v>8.6</v>
      </c>
      <c r="O30" s="1">
        <v>0.0</v>
      </c>
      <c r="P30" s="1">
        <v>0.0</v>
      </c>
      <c r="Q30" s="4">
        <f t="shared" si="5"/>
        <v>284</v>
      </c>
    </row>
    <row r="31">
      <c r="A31" s="1" t="s">
        <v>46</v>
      </c>
      <c r="B31" s="1" t="str">
        <f t="shared" si="1"/>
        <v>12/13</v>
      </c>
      <c r="C31" s="1">
        <v>4.0</v>
      </c>
      <c r="D31" s="1">
        <v>28.0</v>
      </c>
      <c r="E31" s="2">
        <v>41084.0</v>
      </c>
      <c r="F31" s="2">
        <v>41111.0</v>
      </c>
      <c r="G31" s="2">
        <f t="shared" si="2"/>
        <v>41111</v>
      </c>
      <c r="H31" s="3" t="str">
        <f t="shared" si="3"/>
        <v>Jul</v>
      </c>
      <c r="I31" s="2" t="str">
        <f t="shared" si="4"/>
        <v>2012</v>
      </c>
      <c r="J31" s="1">
        <v>189.9</v>
      </c>
      <c r="K31" s="1">
        <v>96.9</v>
      </c>
      <c r="L31" s="1">
        <v>7.9</v>
      </c>
      <c r="M31" s="1">
        <v>2.5</v>
      </c>
      <c r="N31" s="1">
        <v>8.9</v>
      </c>
      <c r="O31" s="1">
        <v>0.24</v>
      </c>
      <c r="P31" s="1">
        <v>0.0</v>
      </c>
      <c r="Q31" s="4">
        <f t="shared" si="5"/>
        <v>306.34</v>
      </c>
    </row>
    <row r="32">
      <c r="A32" s="1" t="s">
        <v>47</v>
      </c>
      <c r="B32" s="1" t="str">
        <f t="shared" si="1"/>
        <v>12/13</v>
      </c>
      <c r="C32" s="1">
        <v>5.0</v>
      </c>
      <c r="D32" s="1">
        <v>28.0</v>
      </c>
      <c r="E32" s="2">
        <v>41112.0</v>
      </c>
      <c r="F32" s="2">
        <v>41139.0</v>
      </c>
      <c r="G32" s="2">
        <f t="shared" si="2"/>
        <v>41139</v>
      </c>
      <c r="H32" s="3" t="str">
        <f t="shared" si="3"/>
        <v>Aug</v>
      </c>
      <c r="I32" s="2" t="str">
        <f t="shared" si="4"/>
        <v>2012</v>
      </c>
      <c r="J32" s="1">
        <v>167.1</v>
      </c>
      <c r="K32" s="1">
        <v>103.0</v>
      </c>
      <c r="L32" s="1">
        <v>10.6</v>
      </c>
      <c r="M32" s="1">
        <v>2.3</v>
      </c>
      <c r="N32" s="1">
        <v>10.5</v>
      </c>
      <c r="O32" s="1">
        <v>0.53</v>
      </c>
      <c r="P32" s="1">
        <v>0.0</v>
      </c>
      <c r="Q32" s="4">
        <f t="shared" si="5"/>
        <v>294.03</v>
      </c>
    </row>
    <row r="33">
      <c r="A33" s="1" t="s">
        <v>48</v>
      </c>
      <c r="B33" s="1" t="str">
        <f t="shared" si="1"/>
        <v>12/13</v>
      </c>
      <c r="C33" s="1">
        <v>6.0</v>
      </c>
      <c r="D33" s="1">
        <v>28.0</v>
      </c>
      <c r="E33" s="2">
        <v>41140.0</v>
      </c>
      <c r="F33" s="2">
        <v>41167.0</v>
      </c>
      <c r="G33" s="2">
        <f t="shared" si="2"/>
        <v>41167</v>
      </c>
      <c r="H33" s="3" t="str">
        <f t="shared" si="3"/>
        <v>Sep</v>
      </c>
      <c r="I33" s="2" t="str">
        <f t="shared" si="4"/>
        <v>2012</v>
      </c>
      <c r="J33" s="1">
        <v>177.0</v>
      </c>
      <c r="K33" s="1">
        <v>94.0</v>
      </c>
      <c r="L33" s="1">
        <v>8.7</v>
      </c>
      <c r="M33" s="1">
        <v>2.4</v>
      </c>
      <c r="N33" s="1">
        <v>9.8</v>
      </c>
      <c r="O33" s="1">
        <v>0.38</v>
      </c>
      <c r="P33" s="1">
        <v>0.0</v>
      </c>
      <c r="Q33" s="4">
        <f t="shared" si="5"/>
        <v>292.28</v>
      </c>
    </row>
    <row r="34">
      <c r="A34" s="1" t="s">
        <v>49</v>
      </c>
      <c r="B34" s="1" t="str">
        <f t="shared" si="1"/>
        <v>12/13</v>
      </c>
      <c r="C34" s="1">
        <v>7.0</v>
      </c>
      <c r="D34" s="1">
        <v>28.0</v>
      </c>
      <c r="E34" s="2">
        <v>41168.0</v>
      </c>
      <c r="F34" s="2">
        <v>41195.0</v>
      </c>
      <c r="G34" s="2">
        <f t="shared" si="2"/>
        <v>41195</v>
      </c>
      <c r="H34" s="3" t="str">
        <f t="shared" si="3"/>
        <v>Oct</v>
      </c>
      <c r="I34" s="2" t="str">
        <f t="shared" si="4"/>
        <v>2012</v>
      </c>
      <c r="J34" s="1">
        <v>194.2</v>
      </c>
      <c r="K34" s="1">
        <v>98.2</v>
      </c>
      <c r="L34" s="1">
        <v>7.7</v>
      </c>
      <c r="M34" s="1">
        <v>2.5</v>
      </c>
      <c r="N34" s="1">
        <v>9.7</v>
      </c>
      <c r="O34" s="1">
        <v>0.16</v>
      </c>
      <c r="P34" s="1">
        <v>0.0</v>
      </c>
      <c r="Q34" s="4">
        <f t="shared" si="5"/>
        <v>312.46</v>
      </c>
    </row>
    <row r="35">
      <c r="A35" s="1" t="s">
        <v>50</v>
      </c>
      <c r="B35" s="1" t="str">
        <f t="shared" si="1"/>
        <v>12/13</v>
      </c>
      <c r="C35" s="1">
        <v>8.0</v>
      </c>
      <c r="D35" s="1">
        <v>28.0</v>
      </c>
      <c r="E35" s="2">
        <v>41196.0</v>
      </c>
      <c r="F35" s="2">
        <v>41223.0</v>
      </c>
      <c r="G35" s="2">
        <f t="shared" si="2"/>
        <v>41223</v>
      </c>
      <c r="H35" s="3" t="str">
        <f t="shared" si="3"/>
        <v>Nov</v>
      </c>
      <c r="I35" s="2" t="str">
        <f t="shared" si="4"/>
        <v>2012</v>
      </c>
      <c r="J35" s="1">
        <v>184.7</v>
      </c>
      <c r="K35" s="1">
        <v>100.4</v>
      </c>
      <c r="L35" s="1">
        <v>8.0</v>
      </c>
      <c r="M35" s="1">
        <v>2.2</v>
      </c>
      <c r="N35" s="1">
        <v>9.8</v>
      </c>
      <c r="O35" s="1">
        <v>0.18</v>
      </c>
      <c r="P35" s="1">
        <v>0.0</v>
      </c>
      <c r="Q35" s="4">
        <f t="shared" si="5"/>
        <v>305.28</v>
      </c>
    </row>
    <row r="36">
      <c r="A36" s="1" t="s">
        <v>51</v>
      </c>
      <c r="B36" s="1" t="str">
        <f t="shared" si="1"/>
        <v>12/13</v>
      </c>
      <c r="C36" s="1">
        <v>9.0</v>
      </c>
      <c r="D36" s="1">
        <v>28.0</v>
      </c>
      <c r="E36" s="2">
        <v>41224.0</v>
      </c>
      <c r="F36" s="2">
        <v>41251.0</v>
      </c>
      <c r="G36" s="2">
        <f t="shared" si="2"/>
        <v>41251</v>
      </c>
      <c r="H36" s="3" t="str">
        <f t="shared" si="3"/>
        <v>Dec</v>
      </c>
      <c r="I36" s="2" t="str">
        <f t="shared" si="4"/>
        <v>2012</v>
      </c>
      <c r="J36" s="1">
        <v>187.6</v>
      </c>
      <c r="K36" s="1">
        <v>101.9</v>
      </c>
      <c r="L36" s="1">
        <v>7.7</v>
      </c>
      <c r="M36" s="1">
        <v>2.5</v>
      </c>
      <c r="N36" s="1">
        <v>10.0</v>
      </c>
      <c r="O36" s="1">
        <v>0.12</v>
      </c>
      <c r="P36" s="1">
        <v>0.0</v>
      </c>
      <c r="Q36" s="4">
        <f t="shared" si="5"/>
        <v>309.82</v>
      </c>
    </row>
    <row r="37">
      <c r="A37" s="1" t="s">
        <v>52</v>
      </c>
      <c r="B37" s="1" t="str">
        <f t="shared" si="1"/>
        <v>12/13</v>
      </c>
      <c r="C37" s="1">
        <v>10.0</v>
      </c>
      <c r="D37" s="1">
        <v>28.0</v>
      </c>
      <c r="E37" s="2">
        <v>41252.0</v>
      </c>
      <c r="F37" s="2">
        <v>41279.0</v>
      </c>
      <c r="G37" s="2">
        <f t="shared" si="2"/>
        <v>41279</v>
      </c>
      <c r="H37" s="3" t="str">
        <f t="shared" si="3"/>
        <v>Jan</v>
      </c>
      <c r="I37" s="2" t="str">
        <f t="shared" si="4"/>
        <v>2013</v>
      </c>
      <c r="J37" s="1">
        <v>151.9</v>
      </c>
      <c r="K37" s="1">
        <v>79.0</v>
      </c>
      <c r="L37" s="1">
        <v>5.7</v>
      </c>
      <c r="M37" s="1">
        <v>2.0</v>
      </c>
      <c r="N37" s="1">
        <v>8.2</v>
      </c>
      <c r="O37" s="1">
        <v>0.11</v>
      </c>
      <c r="P37" s="1">
        <v>0.0</v>
      </c>
      <c r="Q37" s="4">
        <f t="shared" si="5"/>
        <v>246.91</v>
      </c>
    </row>
    <row r="38">
      <c r="A38" s="1" t="s">
        <v>53</v>
      </c>
      <c r="B38" s="1" t="str">
        <f t="shared" si="1"/>
        <v>12/13</v>
      </c>
      <c r="C38" s="1">
        <v>11.0</v>
      </c>
      <c r="D38" s="1">
        <v>28.0</v>
      </c>
      <c r="E38" s="2">
        <v>41280.0</v>
      </c>
      <c r="F38" s="2">
        <v>41307.0</v>
      </c>
      <c r="G38" s="2">
        <f t="shared" si="2"/>
        <v>41307</v>
      </c>
      <c r="H38" s="3" t="str">
        <f t="shared" si="3"/>
        <v>Feb</v>
      </c>
      <c r="I38" s="2" t="str">
        <f t="shared" si="4"/>
        <v>2013</v>
      </c>
      <c r="J38" s="1">
        <v>178.1</v>
      </c>
      <c r="K38" s="1">
        <v>91.7</v>
      </c>
      <c r="L38" s="1">
        <v>7.3</v>
      </c>
      <c r="M38" s="1">
        <v>2.3</v>
      </c>
      <c r="N38" s="1">
        <v>10.2</v>
      </c>
      <c r="O38" s="1">
        <v>0.07</v>
      </c>
      <c r="P38" s="1">
        <v>0.0</v>
      </c>
      <c r="Q38" s="4">
        <f t="shared" si="5"/>
        <v>289.67</v>
      </c>
    </row>
    <row r="39">
      <c r="A39" s="1" t="s">
        <v>54</v>
      </c>
      <c r="B39" s="1" t="str">
        <f t="shared" si="1"/>
        <v>12/13</v>
      </c>
      <c r="C39" s="1">
        <v>12.0</v>
      </c>
      <c r="D39" s="1">
        <v>28.0</v>
      </c>
      <c r="E39" s="2">
        <v>41308.0</v>
      </c>
      <c r="F39" s="2">
        <v>41335.0</v>
      </c>
      <c r="G39" s="2">
        <f t="shared" si="2"/>
        <v>41335</v>
      </c>
      <c r="H39" s="3" t="str">
        <f t="shared" si="3"/>
        <v>Mar</v>
      </c>
      <c r="I39" s="2" t="str">
        <f t="shared" si="4"/>
        <v>2013</v>
      </c>
      <c r="J39" s="1">
        <v>180.3</v>
      </c>
      <c r="K39" s="1">
        <v>96.7</v>
      </c>
      <c r="L39" s="1">
        <v>7.6</v>
      </c>
      <c r="M39" s="1">
        <v>2.4</v>
      </c>
      <c r="N39" s="1">
        <v>10.7</v>
      </c>
      <c r="O39" s="1">
        <v>0.12</v>
      </c>
      <c r="P39" s="1">
        <v>0.0</v>
      </c>
      <c r="Q39" s="4">
        <f t="shared" si="5"/>
        <v>297.82</v>
      </c>
    </row>
    <row r="40">
      <c r="A40" s="1" t="s">
        <v>55</v>
      </c>
      <c r="B40" s="1" t="str">
        <f t="shared" si="1"/>
        <v>12/13</v>
      </c>
      <c r="C40" s="1">
        <v>13.0</v>
      </c>
      <c r="D40" s="1">
        <v>29.0</v>
      </c>
      <c r="E40" s="2">
        <v>41336.0</v>
      </c>
      <c r="F40" s="2">
        <v>41364.0</v>
      </c>
      <c r="G40" s="2">
        <f t="shared" si="2"/>
        <v>41364</v>
      </c>
      <c r="H40" s="3" t="str">
        <f t="shared" si="3"/>
        <v>Mar</v>
      </c>
      <c r="I40" s="2" t="str">
        <f t="shared" si="4"/>
        <v>2013</v>
      </c>
      <c r="J40" s="1">
        <v>186.5</v>
      </c>
      <c r="K40" s="1">
        <v>96.6</v>
      </c>
      <c r="L40" s="1">
        <v>7.6</v>
      </c>
      <c r="M40" s="1">
        <v>2.4</v>
      </c>
      <c r="N40" s="1">
        <v>10.8</v>
      </c>
      <c r="O40" s="1">
        <v>0.07</v>
      </c>
      <c r="P40" s="1">
        <v>0.0</v>
      </c>
      <c r="Q40" s="4">
        <f t="shared" si="5"/>
        <v>303.97</v>
      </c>
    </row>
    <row r="41">
      <c r="A41" s="1" t="s">
        <v>56</v>
      </c>
      <c r="B41" s="1" t="str">
        <f t="shared" si="1"/>
        <v>13/14</v>
      </c>
      <c r="C41" s="1">
        <v>1.0</v>
      </c>
      <c r="D41" s="1">
        <v>27.0</v>
      </c>
      <c r="E41" s="2">
        <v>41365.0</v>
      </c>
      <c r="F41" s="2">
        <v>41391.0</v>
      </c>
      <c r="G41" s="2">
        <f t="shared" si="2"/>
        <v>41391</v>
      </c>
      <c r="H41" s="3" t="str">
        <f t="shared" si="3"/>
        <v>Apr</v>
      </c>
      <c r="I41" s="2" t="str">
        <f t="shared" si="4"/>
        <v>2013</v>
      </c>
      <c r="J41" s="1">
        <v>171.6</v>
      </c>
      <c r="K41" s="1">
        <v>92.1</v>
      </c>
      <c r="L41" s="1">
        <v>7.6</v>
      </c>
      <c r="M41" s="1">
        <v>2.3</v>
      </c>
      <c r="N41" s="1">
        <v>10.3</v>
      </c>
      <c r="O41" s="1">
        <v>0.14</v>
      </c>
      <c r="P41" s="1">
        <v>0.0</v>
      </c>
      <c r="Q41" s="4">
        <f t="shared" si="5"/>
        <v>284.04</v>
      </c>
    </row>
    <row r="42">
      <c r="A42" s="1" t="s">
        <v>57</v>
      </c>
      <c r="B42" s="1" t="str">
        <f t="shared" si="1"/>
        <v>13/14</v>
      </c>
      <c r="C42" s="1">
        <v>2.0</v>
      </c>
      <c r="D42" s="1">
        <v>28.0</v>
      </c>
      <c r="E42" s="2">
        <v>41392.0</v>
      </c>
      <c r="F42" s="2">
        <v>41419.0</v>
      </c>
      <c r="G42" s="2">
        <f t="shared" si="2"/>
        <v>41419</v>
      </c>
      <c r="H42" s="3" t="str">
        <f t="shared" si="3"/>
        <v>May</v>
      </c>
      <c r="I42" s="2" t="str">
        <f t="shared" si="4"/>
        <v>2013</v>
      </c>
      <c r="J42" s="1">
        <v>188.8</v>
      </c>
      <c r="K42" s="1">
        <v>97.2</v>
      </c>
      <c r="L42" s="1">
        <v>7.9</v>
      </c>
      <c r="M42" s="1">
        <v>2.5</v>
      </c>
      <c r="N42" s="1">
        <v>10.3</v>
      </c>
      <c r="O42" s="1">
        <v>0.13</v>
      </c>
      <c r="P42" s="1">
        <v>0.0</v>
      </c>
      <c r="Q42" s="4">
        <f t="shared" si="5"/>
        <v>306.83</v>
      </c>
    </row>
    <row r="43">
      <c r="A43" s="1" t="s">
        <v>58</v>
      </c>
      <c r="B43" s="1" t="str">
        <f t="shared" si="1"/>
        <v>13/14</v>
      </c>
      <c r="C43" s="1">
        <v>3.0</v>
      </c>
      <c r="D43" s="1">
        <v>28.0</v>
      </c>
      <c r="E43" s="2">
        <v>41420.0</v>
      </c>
      <c r="F43" s="2">
        <v>41447.0</v>
      </c>
      <c r="G43" s="2">
        <f t="shared" si="2"/>
        <v>41447</v>
      </c>
      <c r="H43" s="3" t="str">
        <f t="shared" si="3"/>
        <v>Jun</v>
      </c>
      <c r="I43" s="2" t="str">
        <f t="shared" si="4"/>
        <v>2013</v>
      </c>
      <c r="J43" s="1">
        <v>183.5</v>
      </c>
      <c r="K43" s="1">
        <v>95.9</v>
      </c>
      <c r="L43" s="1">
        <v>7.7</v>
      </c>
      <c r="M43" s="1">
        <v>2.4</v>
      </c>
      <c r="N43" s="1">
        <v>10.9</v>
      </c>
      <c r="O43" s="1">
        <v>0.14</v>
      </c>
      <c r="P43" s="1">
        <v>0.0</v>
      </c>
      <c r="Q43" s="4">
        <f t="shared" si="5"/>
        <v>300.54</v>
      </c>
    </row>
    <row r="44">
      <c r="A44" s="1" t="s">
        <v>59</v>
      </c>
      <c r="B44" s="1" t="str">
        <f t="shared" si="1"/>
        <v>13/14</v>
      </c>
      <c r="C44" s="1">
        <v>4.0</v>
      </c>
      <c r="D44" s="1">
        <v>28.0</v>
      </c>
      <c r="E44" s="2">
        <v>41448.0</v>
      </c>
      <c r="F44" s="2">
        <v>41475.0</v>
      </c>
      <c r="G44" s="2">
        <f t="shared" si="2"/>
        <v>41475</v>
      </c>
      <c r="H44" s="3" t="str">
        <f t="shared" si="3"/>
        <v>Jul</v>
      </c>
      <c r="I44" s="2" t="str">
        <f t="shared" si="4"/>
        <v>2013</v>
      </c>
      <c r="J44" s="1">
        <v>190.2</v>
      </c>
      <c r="K44" s="1">
        <v>100.8</v>
      </c>
      <c r="L44" s="1">
        <v>8.0</v>
      </c>
      <c r="M44" s="1">
        <v>2.5</v>
      </c>
      <c r="N44" s="1">
        <v>11.3</v>
      </c>
      <c r="O44" s="1">
        <v>0.15</v>
      </c>
      <c r="P44" s="1">
        <v>0.0</v>
      </c>
      <c r="Q44" s="4">
        <f t="shared" si="5"/>
        <v>312.95</v>
      </c>
    </row>
    <row r="45">
      <c r="A45" s="1" t="s">
        <v>60</v>
      </c>
      <c r="B45" s="1" t="str">
        <f t="shared" si="1"/>
        <v>13/14</v>
      </c>
      <c r="C45" s="1">
        <v>5.0</v>
      </c>
      <c r="D45" s="1">
        <v>28.0</v>
      </c>
      <c r="E45" s="2">
        <v>41476.0</v>
      </c>
      <c r="F45" s="2">
        <v>41503.0</v>
      </c>
      <c r="G45" s="2">
        <f t="shared" si="2"/>
        <v>41503</v>
      </c>
      <c r="H45" s="3" t="str">
        <f t="shared" si="3"/>
        <v>Aug</v>
      </c>
      <c r="I45" s="2" t="str">
        <f t="shared" si="4"/>
        <v>2013</v>
      </c>
      <c r="J45" s="1">
        <v>166.3</v>
      </c>
      <c r="K45" s="1">
        <v>94.1</v>
      </c>
      <c r="L45" s="1">
        <v>7.5</v>
      </c>
      <c r="M45" s="1">
        <v>2.2</v>
      </c>
      <c r="N45" s="1">
        <v>10.6</v>
      </c>
      <c r="O45" s="1">
        <v>0.19</v>
      </c>
      <c r="P45" s="1">
        <v>0.0</v>
      </c>
      <c r="Q45" s="4">
        <f t="shared" si="5"/>
        <v>280.89</v>
      </c>
    </row>
    <row r="46">
      <c r="A46" s="1" t="s">
        <v>61</v>
      </c>
      <c r="B46" s="1" t="str">
        <f t="shared" si="1"/>
        <v>13/14</v>
      </c>
      <c r="C46" s="1">
        <v>6.0</v>
      </c>
      <c r="D46" s="1">
        <v>28.0</v>
      </c>
      <c r="E46" s="2">
        <v>41504.0</v>
      </c>
      <c r="F46" s="2">
        <v>41531.0</v>
      </c>
      <c r="G46" s="2">
        <f t="shared" si="2"/>
        <v>41531</v>
      </c>
      <c r="H46" s="3" t="str">
        <f t="shared" si="3"/>
        <v>Sep</v>
      </c>
      <c r="I46" s="2" t="str">
        <f t="shared" si="4"/>
        <v>2013</v>
      </c>
      <c r="J46" s="1">
        <v>173.7</v>
      </c>
      <c r="K46" s="1">
        <v>91.0</v>
      </c>
      <c r="L46" s="1">
        <v>7.2</v>
      </c>
      <c r="M46" s="1">
        <v>2.0</v>
      </c>
      <c r="N46" s="1">
        <v>10.4</v>
      </c>
      <c r="O46" s="1">
        <v>0.17</v>
      </c>
      <c r="P46" s="1">
        <v>0.0</v>
      </c>
      <c r="Q46" s="4">
        <f t="shared" si="5"/>
        <v>284.47</v>
      </c>
    </row>
    <row r="47">
      <c r="A47" s="1" t="s">
        <v>62</v>
      </c>
      <c r="B47" s="1" t="str">
        <f t="shared" si="1"/>
        <v>13/14</v>
      </c>
      <c r="C47" s="1">
        <v>7.0</v>
      </c>
      <c r="D47" s="1">
        <v>28.0</v>
      </c>
      <c r="E47" s="2">
        <v>41532.0</v>
      </c>
      <c r="F47" s="2">
        <v>41559.0</v>
      </c>
      <c r="G47" s="2">
        <f t="shared" si="2"/>
        <v>41559</v>
      </c>
      <c r="H47" s="3" t="str">
        <f t="shared" si="3"/>
        <v>Oct</v>
      </c>
      <c r="I47" s="2" t="str">
        <f t="shared" si="4"/>
        <v>2013</v>
      </c>
      <c r="J47" s="1">
        <v>194.5</v>
      </c>
      <c r="K47" s="1">
        <v>101.4</v>
      </c>
      <c r="L47" s="1">
        <v>7.9</v>
      </c>
      <c r="M47" s="1">
        <v>2.6</v>
      </c>
      <c r="N47" s="1">
        <v>11.2</v>
      </c>
      <c r="O47" s="1">
        <v>0.1</v>
      </c>
      <c r="P47" s="1">
        <v>0.0</v>
      </c>
      <c r="Q47" s="4">
        <f t="shared" si="5"/>
        <v>317.7</v>
      </c>
    </row>
    <row r="48">
      <c r="A48" s="1" t="s">
        <v>63</v>
      </c>
      <c r="B48" s="1" t="str">
        <f t="shared" si="1"/>
        <v>13/14</v>
      </c>
      <c r="C48" s="1">
        <v>8.0</v>
      </c>
      <c r="D48" s="1">
        <v>28.0</v>
      </c>
      <c r="E48" s="2">
        <v>41560.0</v>
      </c>
      <c r="F48" s="2">
        <v>41587.0</v>
      </c>
      <c r="G48" s="2">
        <f t="shared" si="2"/>
        <v>41587</v>
      </c>
      <c r="H48" s="3" t="str">
        <f t="shared" si="3"/>
        <v>Nov</v>
      </c>
      <c r="I48" s="2" t="str">
        <f t="shared" si="4"/>
        <v>2013</v>
      </c>
      <c r="J48" s="1">
        <v>186.3</v>
      </c>
      <c r="K48" s="1">
        <v>103.7</v>
      </c>
      <c r="L48" s="1">
        <v>8.2</v>
      </c>
      <c r="M48" s="1">
        <v>2.4</v>
      </c>
      <c r="N48" s="1">
        <v>9.6</v>
      </c>
      <c r="O48" s="1">
        <v>0.1</v>
      </c>
      <c r="P48" s="1">
        <v>0.0</v>
      </c>
      <c r="Q48" s="4">
        <f t="shared" si="5"/>
        <v>310.3</v>
      </c>
    </row>
    <row r="49">
      <c r="A49" s="1" t="s">
        <v>64</v>
      </c>
      <c r="B49" s="1" t="str">
        <f t="shared" si="1"/>
        <v>13/14</v>
      </c>
      <c r="C49" s="1">
        <v>9.0</v>
      </c>
      <c r="D49" s="1">
        <v>28.0</v>
      </c>
      <c r="E49" s="2">
        <v>41588.0</v>
      </c>
      <c r="F49" s="2">
        <v>41615.0</v>
      </c>
      <c r="G49" s="2">
        <f t="shared" si="2"/>
        <v>41615</v>
      </c>
      <c r="H49" s="3" t="str">
        <f t="shared" si="3"/>
        <v>Dec</v>
      </c>
      <c r="I49" s="2" t="str">
        <f t="shared" si="4"/>
        <v>2013</v>
      </c>
      <c r="J49" s="1">
        <v>193.2</v>
      </c>
      <c r="K49" s="1">
        <v>106.3</v>
      </c>
      <c r="L49" s="1">
        <v>8.2</v>
      </c>
      <c r="M49" s="1">
        <v>2.6</v>
      </c>
      <c r="N49" s="1">
        <v>10.6</v>
      </c>
      <c r="O49" s="1">
        <v>0.08</v>
      </c>
      <c r="P49" s="1">
        <v>0.0</v>
      </c>
      <c r="Q49" s="4">
        <f t="shared" si="5"/>
        <v>320.98</v>
      </c>
    </row>
    <row r="50">
      <c r="A50" s="1" t="s">
        <v>65</v>
      </c>
      <c r="B50" s="1" t="str">
        <f t="shared" si="1"/>
        <v>13/14</v>
      </c>
      <c r="C50" s="1">
        <v>10.0</v>
      </c>
      <c r="D50" s="1">
        <v>28.0</v>
      </c>
      <c r="E50" s="2">
        <v>41616.0</v>
      </c>
      <c r="F50" s="2">
        <v>41643.0</v>
      </c>
      <c r="G50" s="2">
        <f t="shared" si="2"/>
        <v>41643</v>
      </c>
      <c r="H50" s="3" t="str">
        <f t="shared" si="3"/>
        <v>Jan</v>
      </c>
      <c r="I50" s="2" t="str">
        <f t="shared" si="4"/>
        <v>2014</v>
      </c>
      <c r="J50" s="1">
        <v>155.1</v>
      </c>
      <c r="K50" s="1">
        <v>83.9</v>
      </c>
      <c r="L50" s="1">
        <v>6.5</v>
      </c>
      <c r="M50" s="1">
        <v>2.0</v>
      </c>
      <c r="N50" s="1">
        <v>8.1</v>
      </c>
      <c r="O50" s="1">
        <v>0.07</v>
      </c>
      <c r="P50" s="1">
        <v>0.0</v>
      </c>
      <c r="Q50" s="4">
        <f t="shared" si="5"/>
        <v>255.67</v>
      </c>
    </row>
    <row r="51">
      <c r="A51" s="1" t="s">
        <v>66</v>
      </c>
      <c r="B51" s="1" t="str">
        <f t="shared" si="1"/>
        <v>13/14</v>
      </c>
      <c r="C51" s="1">
        <v>11.0</v>
      </c>
      <c r="D51" s="1">
        <v>28.0</v>
      </c>
      <c r="E51" s="2">
        <v>41644.0</v>
      </c>
      <c r="F51" s="2">
        <v>41671.0</v>
      </c>
      <c r="G51" s="2">
        <f t="shared" si="2"/>
        <v>41671</v>
      </c>
      <c r="H51" s="3" t="str">
        <f t="shared" si="3"/>
        <v>Feb</v>
      </c>
      <c r="I51" s="2" t="str">
        <f t="shared" si="4"/>
        <v>2014</v>
      </c>
      <c r="J51" s="1">
        <v>186.6</v>
      </c>
      <c r="K51" s="1">
        <v>96.8</v>
      </c>
      <c r="L51" s="1">
        <v>7.8</v>
      </c>
      <c r="M51" s="1">
        <v>2.4</v>
      </c>
      <c r="N51" s="1">
        <v>10.3</v>
      </c>
      <c r="O51" s="1">
        <v>0.07</v>
      </c>
      <c r="P51" s="1">
        <v>0.0</v>
      </c>
      <c r="Q51" s="4">
        <f t="shared" si="5"/>
        <v>303.97</v>
      </c>
    </row>
    <row r="52">
      <c r="A52" s="1" t="s">
        <v>67</v>
      </c>
      <c r="B52" s="1" t="str">
        <f t="shared" si="1"/>
        <v>13/14</v>
      </c>
      <c r="C52" s="1">
        <v>12.0</v>
      </c>
      <c r="D52" s="1">
        <v>28.0</v>
      </c>
      <c r="E52" s="2">
        <v>41672.0</v>
      </c>
      <c r="F52" s="2">
        <v>41699.0</v>
      </c>
      <c r="G52" s="2">
        <f t="shared" si="2"/>
        <v>41699</v>
      </c>
      <c r="H52" s="3" t="str">
        <f t="shared" si="3"/>
        <v>Mar</v>
      </c>
      <c r="I52" s="2" t="str">
        <f t="shared" si="4"/>
        <v>2014</v>
      </c>
      <c r="J52" s="1">
        <v>185.6</v>
      </c>
      <c r="K52" s="1">
        <v>94.3</v>
      </c>
      <c r="L52" s="1">
        <v>8.3</v>
      </c>
      <c r="M52" s="1">
        <v>2.4</v>
      </c>
      <c r="N52" s="1">
        <v>10.8</v>
      </c>
      <c r="O52" s="1">
        <v>0.08</v>
      </c>
      <c r="P52" s="1">
        <v>0.0</v>
      </c>
      <c r="Q52" s="4">
        <f t="shared" si="5"/>
        <v>301.48</v>
      </c>
    </row>
    <row r="53">
      <c r="A53" s="1" t="s">
        <v>68</v>
      </c>
      <c r="B53" s="1" t="str">
        <f t="shared" si="1"/>
        <v>13/14</v>
      </c>
      <c r="C53" s="1">
        <v>13.0</v>
      </c>
      <c r="D53" s="1">
        <v>30.0</v>
      </c>
      <c r="E53" s="2">
        <v>41700.0</v>
      </c>
      <c r="F53" s="2">
        <v>41729.0</v>
      </c>
      <c r="G53" s="2">
        <f t="shared" si="2"/>
        <v>41729</v>
      </c>
      <c r="H53" s="3" t="str">
        <f t="shared" si="3"/>
        <v>Mar</v>
      </c>
      <c r="I53" s="2" t="str">
        <f t="shared" si="4"/>
        <v>2014</v>
      </c>
      <c r="J53" s="1">
        <v>206.9</v>
      </c>
      <c r="K53" s="1">
        <v>107.0</v>
      </c>
      <c r="L53" s="1">
        <v>8.3</v>
      </c>
      <c r="M53" s="1">
        <v>2.8</v>
      </c>
      <c r="N53" s="1">
        <v>11.3</v>
      </c>
      <c r="O53" s="1">
        <v>0.09</v>
      </c>
      <c r="P53" s="1">
        <v>0.0</v>
      </c>
      <c r="Q53" s="4">
        <f t="shared" si="5"/>
        <v>336.39</v>
      </c>
    </row>
    <row r="54">
      <c r="A54" s="1" t="s">
        <v>69</v>
      </c>
      <c r="B54" s="1" t="str">
        <f t="shared" si="1"/>
        <v>14/15</v>
      </c>
      <c r="C54" s="1">
        <v>1.0</v>
      </c>
      <c r="D54" s="1">
        <v>26.0</v>
      </c>
      <c r="E54" s="2">
        <v>41730.0</v>
      </c>
      <c r="F54" s="2">
        <v>41755.0</v>
      </c>
      <c r="G54" s="2">
        <f t="shared" si="2"/>
        <v>41755</v>
      </c>
      <c r="H54" s="3" t="str">
        <f t="shared" si="3"/>
        <v>Apr</v>
      </c>
      <c r="I54" s="2" t="str">
        <f t="shared" si="4"/>
        <v>2014</v>
      </c>
      <c r="J54" s="1">
        <v>164.1</v>
      </c>
      <c r="K54" s="1">
        <v>88.8</v>
      </c>
      <c r="L54" s="1">
        <v>7.6</v>
      </c>
      <c r="M54" s="1">
        <v>2.2</v>
      </c>
      <c r="N54" s="1">
        <v>9.7</v>
      </c>
      <c r="O54" s="1">
        <v>0.14</v>
      </c>
      <c r="P54" s="1">
        <v>2.9</v>
      </c>
      <c r="Q54" s="4">
        <f t="shared" si="5"/>
        <v>275.44</v>
      </c>
    </row>
    <row r="55">
      <c r="A55" s="1" t="s">
        <v>70</v>
      </c>
      <c r="B55" s="1" t="str">
        <f t="shared" si="1"/>
        <v>14/15</v>
      </c>
      <c r="C55" s="1">
        <v>2.0</v>
      </c>
      <c r="D55" s="1">
        <v>28.0</v>
      </c>
      <c r="E55" s="2">
        <v>41756.0</v>
      </c>
      <c r="F55" s="2">
        <v>41783.0</v>
      </c>
      <c r="G55" s="2">
        <f t="shared" si="2"/>
        <v>41783</v>
      </c>
      <c r="H55" s="3" t="str">
        <f t="shared" si="3"/>
        <v>May</v>
      </c>
      <c r="I55" s="2" t="str">
        <f t="shared" si="4"/>
        <v>2014</v>
      </c>
      <c r="J55" s="1">
        <v>192.8</v>
      </c>
      <c r="K55" s="1">
        <v>92.2</v>
      </c>
      <c r="L55" s="1">
        <v>8.3</v>
      </c>
      <c r="M55" s="1">
        <v>2.4</v>
      </c>
      <c r="N55" s="1">
        <v>10.5</v>
      </c>
      <c r="O55" s="1">
        <v>0.11</v>
      </c>
      <c r="P55" s="1">
        <v>0.0</v>
      </c>
      <c r="Q55" s="4">
        <f t="shared" si="5"/>
        <v>306.31</v>
      </c>
    </row>
    <row r="56">
      <c r="A56" s="1" t="s">
        <v>71</v>
      </c>
      <c r="B56" s="1" t="str">
        <f t="shared" si="1"/>
        <v>14/15</v>
      </c>
      <c r="C56" s="1">
        <v>3.0</v>
      </c>
      <c r="D56" s="1">
        <v>28.0</v>
      </c>
      <c r="E56" s="2">
        <v>41784.0</v>
      </c>
      <c r="F56" s="2">
        <v>41811.0</v>
      </c>
      <c r="G56" s="2">
        <f t="shared" si="2"/>
        <v>41811</v>
      </c>
      <c r="H56" s="3" t="str">
        <f t="shared" si="3"/>
        <v>Jun</v>
      </c>
      <c r="I56" s="2" t="str">
        <f t="shared" si="4"/>
        <v>2014</v>
      </c>
      <c r="J56" s="1">
        <v>188.1</v>
      </c>
      <c r="K56" s="1">
        <v>98.2</v>
      </c>
      <c r="L56" s="1">
        <v>8.3</v>
      </c>
      <c r="M56" s="1">
        <v>2.3</v>
      </c>
      <c r="N56" s="1">
        <v>10.5</v>
      </c>
      <c r="O56" s="1">
        <v>0.13</v>
      </c>
      <c r="P56" s="1">
        <v>0.0</v>
      </c>
      <c r="Q56" s="4">
        <f t="shared" si="5"/>
        <v>307.53</v>
      </c>
    </row>
    <row r="57">
      <c r="A57" s="1" t="s">
        <v>72</v>
      </c>
      <c r="B57" s="1" t="str">
        <f t="shared" si="1"/>
        <v>14/15</v>
      </c>
      <c r="C57" s="1">
        <v>4.0</v>
      </c>
      <c r="D57" s="1">
        <v>28.0</v>
      </c>
      <c r="E57" s="2">
        <v>41812.0</v>
      </c>
      <c r="F57" s="2">
        <v>41839.0</v>
      </c>
      <c r="G57" s="2">
        <f t="shared" si="2"/>
        <v>41839</v>
      </c>
      <c r="H57" s="3" t="str">
        <f t="shared" si="3"/>
        <v>Jul</v>
      </c>
      <c r="I57" s="2" t="str">
        <f t="shared" si="4"/>
        <v>2014</v>
      </c>
      <c r="J57" s="1">
        <v>191.1</v>
      </c>
      <c r="K57" s="1">
        <v>102.6</v>
      </c>
      <c r="L57" s="1">
        <v>8.3</v>
      </c>
      <c r="M57" s="1">
        <v>2.5</v>
      </c>
      <c r="N57" s="1">
        <v>10.8</v>
      </c>
      <c r="O57" s="1">
        <v>0.12</v>
      </c>
      <c r="P57" s="1">
        <v>0.0</v>
      </c>
      <c r="Q57" s="4">
        <f t="shared" si="5"/>
        <v>315.42</v>
      </c>
    </row>
    <row r="58">
      <c r="A58" s="1" t="s">
        <v>73</v>
      </c>
      <c r="B58" s="1" t="str">
        <f t="shared" si="1"/>
        <v>14/15</v>
      </c>
      <c r="C58" s="1">
        <v>5.0</v>
      </c>
      <c r="D58" s="1">
        <v>28.0</v>
      </c>
      <c r="E58" s="2">
        <v>41840.0</v>
      </c>
      <c r="F58" s="2">
        <v>41867.0</v>
      </c>
      <c r="G58" s="2">
        <f t="shared" si="2"/>
        <v>41867</v>
      </c>
      <c r="H58" s="3" t="str">
        <f t="shared" si="3"/>
        <v>Aug</v>
      </c>
      <c r="I58" s="2" t="str">
        <f t="shared" si="4"/>
        <v>2014</v>
      </c>
      <c r="J58" s="1">
        <v>169.2</v>
      </c>
      <c r="K58" s="1">
        <v>97.3</v>
      </c>
      <c r="L58" s="1">
        <v>8.2</v>
      </c>
      <c r="M58" s="1">
        <v>2.0</v>
      </c>
      <c r="N58" s="1">
        <v>10.6</v>
      </c>
      <c r="O58" s="1">
        <v>0.18</v>
      </c>
      <c r="P58" s="1">
        <v>0.0</v>
      </c>
      <c r="Q58" s="4">
        <f t="shared" si="5"/>
        <v>287.48</v>
      </c>
    </row>
    <row r="59">
      <c r="A59" s="1" t="s">
        <v>74</v>
      </c>
      <c r="B59" s="1" t="str">
        <f t="shared" si="1"/>
        <v>14/15</v>
      </c>
      <c r="C59" s="1">
        <v>6.0</v>
      </c>
      <c r="D59" s="1">
        <v>28.0</v>
      </c>
      <c r="E59" s="2">
        <v>41868.0</v>
      </c>
      <c r="F59" s="2">
        <v>41895.0</v>
      </c>
      <c r="G59" s="2">
        <f t="shared" si="2"/>
        <v>41895</v>
      </c>
      <c r="H59" s="3" t="str">
        <f t="shared" si="3"/>
        <v>Sep</v>
      </c>
      <c r="I59" s="2" t="str">
        <f t="shared" si="4"/>
        <v>2014</v>
      </c>
      <c r="J59" s="1">
        <v>176.5</v>
      </c>
      <c r="K59" s="1">
        <v>93.2</v>
      </c>
      <c r="L59" s="1">
        <v>8.2</v>
      </c>
      <c r="M59" s="1">
        <v>2.3</v>
      </c>
      <c r="N59" s="1">
        <v>10.8</v>
      </c>
      <c r="O59" s="1">
        <v>0.17</v>
      </c>
      <c r="P59" s="1">
        <v>0.0</v>
      </c>
      <c r="Q59" s="4">
        <f t="shared" si="5"/>
        <v>291.17</v>
      </c>
    </row>
    <row r="60">
      <c r="A60" s="1" t="s">
        <v>75</v>
      </c>
      <c r="B60" s="1" t="str">
        <f t="shared" si="1"/>
        <v>14/15</v>
      </c>
      <c r="C60" s="1">
        <v>7.0</v>
      </c>
      <c r="D60" s="1">
        <v>28.0</v>
      </c>
      <c r="E60" s="2">
        <v>41896.0</v>
      </c>
      <c r="F60" s="2">
        <v>41923.0</v>
      </c>
      <c r="G60" s="2">
        <f t="shared" si="2"/>
        <v>41923</v>
      </c>
      <c r="H60" s="3" t="str">
        <f t="shared" si="3"/>
        <v>Oct</v>
      </c>
      <c r="I60" s="2" t="str">
        <f t="shared" si="4"/>
        <v>2014</v>
      </c>
      <c r="J60" s="1">
        <v>198.8</v>
      </c>
      <c r="K60" s="1">
        <v>104.1</v>
      </c>
      <c r="L60" s="1">
        <v>8.7</v>
      </c>
      <c r="M60" s="1">
        <v>2.6</v>
      </c>
      <c r="N60" s="1">
        <v>10.8</v>
      </c>
      <c r="O60" s="1">
        <v>0.11</v>
      </c>
      <c r="P60" s="1">
        <v>0.0</v>
      </c>
      <c r="Q60" s="4">
        <f t="shared" si="5"/>
        <v>325.11</v>
      </c>
    </row>
    <row r="61">
      <c r="A61" s="1" t="s">
        <v>76</v>
      </c>
      <c r="B61" s="1" t="str">
        <f t="shared" si="1"/>
        <v>14/15</v>
      </c>
      <c r="C61" s="1">
        <v>8.0</v>
      </c>
      <c r="D61" s="1">
        <v>28.0</v>
      </c>
      <c r="E61" s="2">
        <v>41924.0</v>
      </c>
      <c r="F61" s="2">
        <v>41951.0</v>
      </c>
      <c r="G61" s="2">
        <f t="shared" si="2"/>
        <v>41951</v>
      </c>
      <c r="H61" s="3" t="str">
        <f t="shared" si="3"/>
        <v>Nov</v>
      </c>
      <c r="I61" s="2" t="str">
        <f t="shared" si="4"/>
        <v>2014</v>
      </c>
      <c r="J61" s="1">
        <v>190.2</v>
      </c>
      <c r="K61" s="1">
        <v>108.6</v>
      </c>
      <c r="L61" s="1">
        <v>9.2</v>
      </c>
      <c r="M61" s="1">
        <v>2.4</v>
      </c>
      <c r="N61" s="1">
        <v>11.0</v>
      </c>
      <c r="O61" s="1">
        <v>0.13</v>
      </c>
      <c r="P61" s="1">
        <v>0.0</v>
      </c>
      <c r="Q61" s="4">
        <f t="shared" si="5"/>
        <v>321.53</v>
      </c>
    </row>
    <row r="62">
      <c r="A62" s="1" t="s">
        <v>77</v>
      </c>
      <c r="B62" s="1" t="str">
        <f t="shared" si="1"/>
        <v>14/15</v>
      </c>
      <c r="C62" s="1">
        <v>9.0</v>
      </c>
      <c r="D62" s="1">
        <v>28.0</v>
      </c>
      <c r="E62" s="2">
        <v>41952.0</v>
      </c>
      <c r="F62" s="2">
        <v>41979.0</v>
      </c>
      <c r="G62" s="2">
        <f t="shared" si="2"/>
        <v>41979</v>
      </c>
      <c r="H62" s="3" t="str">
        <f t="shared" si="3"/>
        <v>Dec</v>
      </c>
      <c r="I62" s="2" t="str">
        <f t="shared" si="4"/>
        <v>2014</v>
      </c>
      <c r="J62" s="1">
        <v>195.6</v>
      </c>
      <c r="K62" s="1">
        <v>111.2</v>
      </c>
      <c r="L62" s="1">
        <v>9.2</v>
      </c>
      <c r="M62" s="1">
        <v>2.6</v>
      </c>
      <c r="N62" s="1">
        <v>11.2</v>
      </c>
      <c r="O62" s="1">
        <v>0.09</v>
      </c>
      <c r="P62" s="1">
        <v>0.0</v>
      </c>
      <c r="Q62" s="4">
        <f t="shared" si="5"/>
        <v>329.89</v>
      </c>
    </row>
    <row r="63">
      <c r="A63" s="1" t="s">
        <v>78</v>
      </c>
      <c r="B63" s="1" t="str">
        <f t="shared" si="1"/>
        <v>14/15</v>
      </c>
      <c r="C63" s="1">
        <v>10.0</v>
      </c>
      <c r="D63" s="1">
        <v>28.0</v>
      </c>
      <c r="E63" s="2">
        <v>41980.0</v>
      </c>
      <c r="F63" s="2">
        <v>42007.0</v>
      </c>
      <c r="G63" s="2">
        <f t="shared" si="2"/>
        <v>42007</v>
      </c>
      <c r="H63" s="3" t="str">
        <f t="shared" si="3"/>
        <v>Jan</v>
      </c>
      <c r="I63" s="2" t="str">
        <f t="shared" si="4"/>
        <v>2015</v>
      </c>
      <c r="J63" s="1">
        <v>156.8</v>
      </c>
      <c r="K63" s="1">
        <v>87.0</v>
      </c>
      <c r="L63" s="1">
        <v>6.9</v>
      </c>
      <c r="M63" s="1">
        <v>2.1</v>
      </c>
      <c r="N63" s="1">
        <v>8.7</v>
      </c>
      <c r="O63" s="1">
        <v>0.09</v>
      </c>
      <c r="P63" s="1">
        <v>0.0</v>
      </c>
      <c r="Q63" s="4">
        <f t="shared" si="5"/>
        <v>261.59</v>
      </c>
    </row>
    <row r="64">
      <c r="A64" s="1" t="s">
        <v>79</v>
      </c>
      <c r="B64" s="1" t="str">
        <f t="shared" si="1"/>
        <v>14/15</v>
      </c>
      <c r="C64" s="1">
        <v>11.0</v>
      </c>
      <c r="D64" s="1">
        <v>28.0</v>
      </c>
      <c r="E64" s="2">
        <v>42008.0</v>
      </c>
      <c r="F64" s="2">
        <v>42035.0</v>
      </c>
      <c r="G64" s="2">
        <f t="shared" si="2"/>
        <v>42035</v>
      </c>
      <c r="H64" s="3" t="str">
        <f t="shared" si="3"/>
        <v>Jan</v>
      </c>
      <c r="I64" s="2" t="str">
        <f t="shared" si="4"/>
        <v>2015</v>
      </c>
      <c r="J64" s="1">
        <v>178.2</v>
      </c>
      <c r="K64" s="1">
        <v>100.2</v>
      </c>
      <c r="L64" s="1">
        <v>8.6</v>
      </c>
      <c r="M64" s="1">
        <v>2.4</v>
      </c>
      <c r="N64" s="1">
        <v>11.4</v>
      </c>
      <c r="O64" s="1">
        <v>0.07</v>
      </c>
      <c r="P64" s="1">
        <v>0.0</v>
      </c>
      <c r="Q64" s="4">
        <f t="shared" si="5"/>
        <v>300.87</v>
      </c>
    </row>
    <row r="65">
      <c r="A65" s="1" t="s">
        <v>80</v>
      </c>
      <c r="B65" s="1" t="str">
        <f t="shared" si="1"/>
        <v>14/15</v>
      </c>
      <c r="C65" s="1">
        <v>12.0</v>
      </c>
      <c r="D65" s="1">
        <v>28.0</v>
      </c>
      <c r="E65" s="2">
        <v>42036.0</v>
      </c>
      <c r="F65" s="2">
        <v>42063.0</v>
      </c>
      <c r="G65" s="2">
        <f t="shared" si="2"/>
        <v>42063</v>
      </c>
      <c r="H65" s="3" t="str">
        <f t="shared" si="3"/>
        <v>Feb</v>
      </c>
      <c r="I65" s="2" t="str">
        <f t="shared" si="4"/>
        <v>2015</v>
      </c>
      <c r="J65" s="1">
        <v>176.3</v>
      </c>
      <c r="K65" s="1">
        <v>105.7</v>
      </c>
      <c r="L65" s="1">
        <v>9.0</v>
      </c>
      <c r="M65" s="1">
        <v>2.4</v>
      </c>
      <c r="N65" s="1">
        <v>11.1</v>
      </c>
      <c r="O65" s="1">
        <v>0.12</v>
      </c>
      <c r="P65" s="1">
        <v>0.0</v>
      </c>
      <c r="Q65" s="4">
        <f t="shared" si="5"/>
        <v>304.62</v>
      </c>
    </row>
    <row r="66">
      <c r="A66" s="1" t="s">
        <v>81</v>
      </c>
      <c r="B66" s="1" t="str">
        <f t="shared" si="1"/>
        <v>14/15</v>
      </c>
      <c r="C66" s="1">
        <v>13.0</v>
      </c>
      <c r="D66" s="1">
        <v>31.0</v>
      </c>
      <c r="E66" s="2">
        <v>42064.0</v>
      </c>
      <c r="F66" s="2">
        <v>42094.0</v>
      </c>
      <c r="G66" s="2">
        <f t="shared" si="2"/>
        <v>42094</v>
      </c>
      <c r="H66" s="3" t="str">
        <f t="shared" si="3"/>
        <v>Mar</v>
      </c>
      <c r="I66" s="2" t="str">
        <f t="shared" si="4"/>
        <v>2015</v>
      </c>
      <c r="J66" s="1">
        <v>207.5</v>
      </c>
      <c r="K66" s="1">
        <v>116.3</v>
      </c>
      <c r="L66" s="1">
        <v>10.0</v>
      </c>
      <c r="M66" s="1">
        <v>2.5</v>
      </c>
      <c r="N66" s="1">
        <v>12.6</v>
      </c>
      <c r="O66" s="1">
        <v>0.07</v>
      </c>
      <c r="P66" s="1">
        <v>0.0</v>
      </c>
      <c r="Q66" s="4">
        <f t="shared" si="5"/>
        <v>348.97</v>
      </c>
    </row>
    <row r="67">
      <c r="A67" s="1" t="s">
        <v>82</v>
      </c>
      <c r="B67" s="1" t="str">
        <f t="shared" si="1"/>
        <v>15/16</v>
      </c>
      <c r="C67" s="1">
        <v>1.0</v>
      </c>
      <c r="D67" s="1">
        <v>26.0</v>
      </c>
      <c r="E67" s="2">
        <v>42095.0</v>
      </c>
      <c r="F67" s="2">
        <v>42126.0</v>
      </c>
      <c r="G67" s="2">
        <f t="shared" si="2"/>
        <v>42126</v>
      </c>
      <c r="H67" s="3" t="str">
        <f t="shared" si="3"/>
        <v>May</v>
      </c>
      <c r="I67" s="2" t="str">
        <f t="shared" si="4"/>
        <v>2015</v>
      </c>
      <c r="J67" s="1">
        <v>203.4</v>
      </c>
      <c r="K67" s="1">
        <v>113.6</v>
      </c>
      <c r="L67" s="1">
        <v>10.2</v>
      </c>
      <c r="M67" s="1">
        <v>2.1</v>
      </c>
      <c r="N67" s="1">
        <v>13.3</v>
      </c>
      <c r="O67" s="1">
        <v>0.16</v>
      </c>
      <c r="P67" s="1">
        <v>0.0</v>
      </c>
      <c r="Q67" s="4">
        <f t="shared" si="5"/>
        <v>342.76</v>
      </c>
    </row>
    <row r="68">
      <c r="A68" s="1" t="s">
        <v>83</v>
      </c>
      <c r="B68" s="1" t="str">
        <f t="shared" si="1"/>
        <v>15/16</v>
      </c>
      <c r="C68" s="1">
        <v>2.0</v>
      </c>
      <c r="D68" s="1">
        <v>28.0</v>
      </c>
      <c r="E68" s="2">
        <v>42127.0</v>
      </c>
      <c r="F68" s="2">
        <v>42154.0</v>
      </c>
      <c r="G68" s="2">
        <f t="shared" si="2"/>
        <v>42154</v>
      </c>
      <c r="H68" s="3" t="str">
        <f t="shared" si="3"/>
        <v>May</v>
      </c>
      <c r="I68" s="2" t="str">
        <f t="shared" si="4"/>
        <v>2015</v>
      </c>
      <c r="J68" s="1">
        <v>180.5</v>
      </c>
      <c r="K68" s="1">
        <v>102.0</v>
      </c>
      <c r="L68" s="1">
        <v>8.9</v>
      </c>
      <c r="M68" s="1">
        <v>2.0</v>
      </c>
      <c r="N68" s="1">
        <v>11.8</v>
      </c>
      <c r="O68" s="1">
        <v>0.15</v>
      </c>
      <c r="P68" s="1">
        <v>0.0</v>
      </c>
      <c r="Q68" s="4">
        <f t="shared" si="5"/>
        <v>305.35</v>
      </c>
    </row>
    <row r="69">
      <c r="A69" s="1" t="s">
        <v>84</v>
      </c>
      <c r="B69" s="1" t="str">
        <f t="shared" si="1"/>
        <v>15/16</v>
      </c>
      <c r="C69" s="1">
        <v>3.0</v>
      </c>
      <c r="D69" s="1">
        <v>28.0</v>
      </c>
      <c r="E69" s="2">
        <v>42155.0</v>
      </c>
      <c r="F69" s="2">
        <v>42182.0</v>
      </c>
      <c r="G69" s="2">
        <f t="shared" si="2"/>
        <v>42182</v>
      </c>
      <c r="H69" s="3" t="str">
        <f t="shared" si="3"/>
        <v>Jun</v>
      </c>
      <c r="I69" s="2" t="str">
        <f t="shared" si="4"/>
        <v>2015</v>
      </c>
      <c r="J69" s="1">
        <v>189.9</v>
      </c>
      <c r="K69" s="1">
        <v>105.9</v>
      </c>
      <c r="L69" s="1">
        <v>9.1</v>
      </c>
      <c r="M69" s="1">
        <v>2.1</v>
      </c>
      <c r="N69" s="1">
        <v>14.7</v>
      </c>
      <c r="O69" s="1">
        <v>0.12</v>
      </c>
      <c r="P69" s="1">
        <v>3.6</v>
      </c>
      <c r="Q69" s="4">
        <f t="shared" si="5"/>
        <v>325.42</v>
      </c>
    </row>
    <row r="70">
      <c r="A70" s="1" t="s">
        <v>85</v>
      </c>
      <c r="B70" s="1" t="str">
        <f t="shared" si="1"/>
        <v>15/16</v>
      </c>
      <c r="C70" s="1">
        <v>4.0</v>
      </c>
      <c r="D70" s="1">
        <v>28.0</v>
      </c>
      <c r="E70" s="2">
        <v>42183.0</v>
      </c>
      <c r="F70" s="2">
        <v>42210.0</v>
      </c>
      <c r="G70" s="2">
        <f t="shared" si="2"/>
        <v>42210</v>
      </c>
      <c r="H70" s="3" t="str">
        <f t="shared" si="3"/>
        <v>Jul</v>
      </c>
      <c r="I70" s="2" t="str">
        <f t="shared" si="4"/>
        <v>2015</v>
      </c>
      <c r="J70" s="1">
        <v>182.5</v>
      </c>
      <c r="K70" s="1">
        <v>101.3</v>
      </c>
      <c r="L70" s="1">
        <v>9.0</v>
      </c>
      <c r="M70" s="1">
        <v>2.2</v>
      </c>
      <c r="N70" s="1">
        <v>14.9</v>
      </c>
      <c r="O70" s="1">
        <v>0.15</v>
      </c>
      <c r="P70" s="1">
        <v>3.8</v>
      </c>
      <c r="Q70" s="4">
        <f t="shared" si="5"/>
        <v>313.85</v>
      </c>
    </row>
    <row r="71">
      <c r="A71" s="1" t="s">
        <v>86</v>
      </c>
      <c r="B71" s="1" t="str">
        <f t="shared" si="1"/>
        <v>15/16</v>
      </c>
      <c r="C71" s="1">
        <v>5.0</v>
      </c>
      <c r="D71" s="1">
        <v>28.0</v>
      </c>
      <c r="E71" s="2">
        <v>42211.0</v>
      </c>
      <c r="F71" s="2">
        <v>42238.0</v>
      </c>
      <c r="G71" s="2">
        <f t="shared" si="2"/>
        <v>42238</v>
      </c>
      <c r="H71" s="3" t="str">
        <f t="shared" si="3"/>
        <v>Aug</v>
      </c>
      <c r="I71" s="2" t="str">
        <f t="shared" si="4"/>
        <v>2015</v>
      </c>
      <c r="J71" s="1">
        <v>162.3</v>
      </c>
      <c r="K71" s="1">
        <v>94.6</v>
      </c>
      <c r="L71" s="1">
        <v>8.9</v>
      </c>
      <c r="M71" s="1">
        <v>1.8</v>
      </c>
      <c r="N71" s="1">
        <v>13.8</v>
      </c>
      <c r="O71" s="1">
        <v>0.19</v>
      </c>
      <c r="P71" s="1">
        <v>3.7</v>
      </c>
      <c r="Q71" s="4">
        <f t="shared" si="5"/>
        <v>285.29</v>
      </c>
    </row>
    <row r="72">
      <c r="A72" s="1" t="s">
        <v>87</v>
      </c>
      <c r="B72" s="1" t="str">
        <f t="shared" si="1"/>
        <v>15/16</v>
      </c>
      <c r="C72" s="1">
        <v>6.0</v>
      </c>
      <c r="D72" s="1">
        <v>28.0</v>
      </c>
      <c r="E72" s="2">
        <v>42239.0</v>
      </c>
      <c r="F72" s="2">
        <v>42266.0</v>
      </c>
      <c r="G72" s="2">
        <f t="shared" si="2"/>
        <v>42266</v>
      </c>
      <c r="H72" s="3" t="str">
        <f t="shared" si="3"/>
        <v>Sep</v>
      </c>
      <c r="I72" s="2" t="str">
        <f t="shared" si="4"/>
        <v>2015</v>
      </c>
      <c r="J72" s="1">
        <v>175.0</v>
      </c>
      <c r="K72" s="1">
        <v>97.6</v>
      </c>
      <c r="L72" s="1">
        <v>8.7</v>
      </c>
      <c r="M72" s="1">
        <v>2.0</v>
      </c>
      <c r="N72" s="1">
        <v>13.9</v>
      </c>
      <c r="O72" s="1">
        <v>0.12</v>
      </c>
      <c r="P72" s="1">
        <v>3.7</v>
      </c>
      <c r="Q72" s="4">
        <f t="shared" si="5"/>
        <v>301.02</v>
      </c>
    </row>
    <row r="73">
      <c r="A73" s="1" t="s">
        <v>88</v>
      </c>
      <c r="B73" s="1" t="str">
        <f t="shared" si="1"/>
        <v>15/16</v>
      </c>
      <c r="C73" s="1">
        <v>7.0</v>
      </c>
      <c r="D73" s="1">
        <v>28.0</v>
      </c>
      <c r="E73" s="2">
        <v>42267.0</v>
      </c>
      <c r="F73" s="2">
        <v>42294.0</v>
      </c>
      <c r="G73" s="2">
        <f t="shared" si="2"/>
        <v>42294</v>
      </c>
      <c r="H73" s="3" t="str">
        <f t="shared" si="3"/>
        <v>Oct</v>
      </c>
      <c r="I73" s="2" t="str">
        <f t="shared" si="4"/>
        <v>2015</v>
      </c>
      <c r="J73" s="1">
        <v>190.8</v>
      </c>
      <c r="K73" s="1">
        <v>111.7</v>
      </c>
      <c r="L73" s="1">
        <v>9.6</v>
      </c>
      <c r="M73" s="1">
        <v>2.2</v>
      </c>
      <c r="N73" s="1">
        <v>15.7</v>
      </c>
      <c r="O73" s="1">
        <v>0.12</v>
      </c>
      <c r="P73" s="1">
        <v>4.1</v>
      </c>
      <c r="Q73" s="4">
        <f t="shared" si="5"/>
        <v>334.22</v>
      </c>
    </row>
    <row r="74">
      <c r="A74" s="1" t="s">
        <v>89</v>
      </c>
      <c r="B74" s="1" t="str">
        <f t="shared" si="1"/>
        <v>15/16</v>
      </c>
      <c r="C74" s="1">
        <v>8.0</v>
      </c>
      <c r="D74" s="1">
        <v>28.0</v>
      </c>
      <c r="E74" s="2">
        <v>42295.0</v>
      </c>
      <c r="F74" s="2">
        <v>42322.0</v>
      </c>
      <c r="G74" s="2">
        <f t="shared" si="2"/>
        <v>42322</v>
      </c>
      <c r="H74" s="3" t="str">
        <f t="shared" si="3"/>
        <v>Nov</v>
      </c>
      <c r="I74" s="2" t="str">
        <f t="shared" si="4"/>
        <v>2015</v>
      </c>
      <c r="J74" s="1">
        <v>181.2</v>
      </c>
      <c r="K74" s="1">
        <v>112.7</v>
      </c>
      <c r="L74" s="1">
        <v>8.9</v>
      </c>
      <c r="M74" s="1">
        <v>2.2</v>
      </c>
      <c r="N74" s="1">
        <v>15.5</v>
      </c>
      <c r="O74" s="1">
        <v>0.14</v>
      </c>
      <c r="P74" s="1">
        <v>4.2</v>
      </c>
      <c r="Q74" s="4">
        <f t="shared" si="5"/>
        <v>324.84</v>
      </c>
    </row>
    <row r="75">
      <c r="A75" s="1" t="s">
        <v>90</v>
      </c>
      <c r="B75" s="1" t="str">
        <f t="shared" si="1"/>
        <v>15/16</v>
      </c>
      <c r="C75" s="1">
        <v>9.0</v>
      </c>
      <c r="D75" s="1">
        <v>28.0</v>
      </c>
      <c r="E75" s="2">
        <v>42323.0</v>
      </c>
      <c r="F75" s="2">
        <v>42350.0</v>
      </c>
      <c r="G75" s="2">
        <f t="shared" si="2"/>
        <v>42350</v>
      </c>
      <c r="H75" s="3" t="str">
        <f t="shared" si="3"/>
        <v>Dec</v>
      </c>
      <c r="I75" s="2" t="str">
        <f t="shared" si="4"/>
        <v>2015</v>
      </c>
      <c r="J75" s="1">
        <v>186.6</v>
      </c>
      <c r="K75" s="1">
        <v>114.0</v>
      </c>
      <c r="L75" s="1">
        <v>9.4</v>
      </c>
      <c r="M75" s="1">
        <v>2.3</v>
      </c>
      <c r="N75" s="1">
        <v>15.8</v>
      </c>
      <c r="O75" s="1">
        <v>0.05</v>
      </c>
      <c r="P75" s="1">
        <v>4.2</v>
      </c>
      <c r="Q75" s="4">
        <f t="shared" si="5"/>
        <v>332.35</v>
      </c>
    </row>
    <row r="76">
      <c r="A76" s="1" t="s">
        <v>91</v>
      </c>
      <c r="B76" s="1" t="str">
        <f t="shared" si="1"/>
        <v>15/16</v>
      </c>
      <c r="C76" s="1">
        <v>10.0</v>
      </c>
      <c r="D76" s="1">
        <v>28.0</v>
      </c>
      <c r="E76" s="2">
        <v>42351.0</v>
      </c>
      <c r="F76" s="2">
        <v>42378.0</v>
      </c>
      <c r="G76" s="2">
        <f t="shared" si="2"/>
        <v>42378</v>
      </c>
      <c r="H76" s="3" t="str">
        <f t="shared" si="3"/>
        <v>Jan</v>
      </c>
      <c r="I76" s="2" t="str">
        <f t="shared" si="4"/>
        <v>2016</v>
      </c>
      <c r="J76" s="1">
        <v>147.1</v>
      </c>
      <c r="K76" s="1">
        <v>85.4</v>
      </c>
      <c r="L76" s="1">
        <v>7.1</v>
      </c>
      <c r="M76" s="1">
        <v>1.8</v>
      </c>
      <c r="N76" s="1">
        <v>11.3</v>
      </c>
      <c r="O76" s="1">
        <v>0.08</v>
      </c>
      <c r="P76" s="1">
        <v>3.0</v>
      </c>
      <c r="Q76" s="4">
        <f t="shared" si="5"/>
        <v>255.78</v>
      </c>
    </row>
    <row r="77">
      <c r="A77" s="1" t="s">
        <v>92</v>
      </c>
      <c r="B77" s="1" t="str">
        <f t="shared" si="1"/>
        <v>15/16</v>
      </c>
      <c r="C77" s="1">
        <v>11.0</v>
      </c>
      <c r="D77" s="1">
        <v>28.0</v>
      </c>
      <c r="E77" s="2">
        <v>42379.0</v>
      </c>
      <c r="F77" s="2">
        <v>42406.0</v>
      </c>
      <c r="G77" s="2">
        <f t="shared" si="2"/>
        <v>42406</v>
      </c>
      <c r="H77" s="3" t="str">
        <f t="shared" si="3"/>
        <v>Feb</v>
      </c>
      <c r="I77" s="2" t="str">
        <f t="shared" si="4"/>
        <v>2016</v>
      </c>
      <c r="J77" s="1">
        <v>179.5</v>
      </c>
      <c r="K77" s="1">
        <v>106.8</v>
      </c>
      <c r="L77" s="1">
        <v>9.3</v>
      </c>
      <c r="M77" s="1">
        <v>2.1</v>
      </c>
      <c r="N77" s="1">
        <v>15.4</v>
      </c>
      <c r="O77" s="1">
        <v>0.07</v>
      </c>
      <c r="P77" s="1">
        <v>3.8</v>
      </c>
      <c r="Q77" s="4">
        <f t="shared" si="5"/>
        <v>316.97</v>
      </c>
    </row>
    <row r="78">
      <c r="A78" s="1" t="s">
        <v>93</v>
      </c>
      <c r="B78" s="1" t="str">
        <f t="shared" si="1"/>
        <v>15/16</v>
      </c>
      <c r="C78" s="1">
        <v>12.0</v>
      </c>
      <c r="D78" s="1">
        <v>28.0</v>
      </c>
      <c r="E78" s="2">
        <v>42407.0</v>
      </c>
      <c r="F78" s="2">
        <v>42434.0</v>
      </c>
      <c r="G78" s="2">
        <f t="shared" si="2"/>
        <v>42434</v>
      </c>
      <c r="H78" s="3" t="str">
        <f t="shared" si="3"/>
        <v>Mar</v>
      </c>
      <c r="I78" s="2" t="str">
        <f t="shared" si="4"/>
        <v>2016</v>
      </c>
      <c r="J78" s="1">
        <v>176.0</v>
      </c>
      <c r="K78" s="1">
        <v>109.3</v>
      </c>
      <c r="L78" s="1">
        <v>9.5</v>
      </c>
      <c r="M78" s="1">
        <v>2.2</v>
      </c>
      <c r="N78" s="1">
        <v>14.5</v>
      </c>
      <c r="O78" s="1">
        <v>0.11</v>
      </c>
      <c r="P78" s="1">
        <v>3.2</v>
      </c>
      <c r="Q78" s="4">
        <f t="shared" si="5"/>
        <v>314.81</v>
      </c>
    </row>
    <row r="79">
      <c r="A79" s="1" t="s">
        <v>94</v>
      </c>
      <c r="B79" s="1" t="str">
        <f t="shared" si="1"/>
        <v>15/16</v>
      </c>
      <c r="C79" s="1">
        <v>13.0</v>
      </c>
      <c r="D79" s="1">
        <v>31.0</v>
      </c>
      <c r="E79" s="2">
        <v>42435.0</v>
      </c>
      <c r="F79" s="2">
        <v>42460.0</v>
      </c>
      <c r="G79" s="2">
        <f t="shared" si="2"/>
        <v>42460</v>
      </c>
      <c r="H79" s="3" t="str">
        <f t="shared" si="3"/>
        <v>Mar</v>
      </c>
      <c r="I79" s="2" t="str">
        <f t="shared" si="4"/>
        <v>2016</v>
      </c>
      <c r="J79" s="1">
        <v>159.4</v>
      </c>
      <c r="K79" s="1">
        <v>94.5</v>
      </c>
      <c r="L79" s="1">
        <v>8.4</v>
      </c>
      <c r="M79" s="1">
        <v>1.9</v>
      </c>
      <c r="N79" s="1">
        <v>12.6</v>
      </c>
      <c r="O79" s="1">
        <v>0.08</v>
      </c>
      <c r="P79" s="1">
        <v>2.8</v>
      </c>
      <c r="Q79" s="4">
        <f t="shared" si="5"/>
        <v>279.68</v>
      </c>
    </row>
    <row r="80">
      <c r="A80" s="1" t="s">
        <v>95</v>
      </c>
      <c r="B80" s="1" t="str">
        <f t="shared" si="1"/>
        <v>16/17</v>
      </c>
      <c r="C80" s="1">
        <v>1.0</v>
      </c>
      <c r="D80" s="1">
        <v>30.0</v>
      </c>
      <c r="E80" s="2">
        <v>42461.0</v>
      </c>
      <c r="F80" s="2">
        <v>42490.0</v>
      </c>
      <c r="G80" s="2">
        <f t="shared" si="2"/>
        <v>42490</v>
      </c>
      <c r="H80" s="3" t="str">
        <f t="shared" si="3"/>
        <v>Apr</v>
      </c>
      <c r="I80" s="2" t="str">
        <f t="shared" si="4"/>
        <v>2016</v>
      </c>
      <c r="J80" s="1">
        <v>189.3</v>
      </c>
      <c r="K80" s="1">
        <v>114.2</v>
      </c>
      <c r="L80" s="1">
        <v>10.4</v>
      </c>
      <c r="M80" s="1">
        <v>2.4</v>
      </c>
      <c r="N80" s="1">
        <v>15.6</v>
      </c>
      <c r="O80" s="1">
        <v>0.14</v>
      </c>
      <c r="P80" s="1">
        <v>4.0</v>
      </c>
      <c r="Q80" s="4">
        <f t="shared" si="5"/>
        <v>336.04</v>
      </c>
    </row>
    <row r="81">
      <c r="A81" s="1" t="s">
        <v>96</v>
      </c>
      <c r="B81" s="1" t="str">
        <f t="shared" si="1"/>
        <v>16/17</v>
      </c>
      <c r="C81" s="1">
        <v>2.0</v>
      </c>
      <c r="D81" s="1">
        <v>28.0</v>
      </c>
      <c r="E81" s="2">
        <v>42491.0</v>
      </c>
      <c r="F81" s="2">
        <v>42518.0</v>
      </c>
      <c r="G81" s="2">
        <f t="shared" si="2"/>
        <v>42518</v>
      </c>
      <c r="H81" s="3" t="str">
        <f t="shared" si="3"/>
        <v>May</v>
      </c>
      <c r="I81" s="2" t="str">
        <f t="shared" si="4"/>
        <v>2016</v>
      </c>
      <c r="J81" s="1">
        <v>181.9</v>
      </c>
      <c r="K81" s="1">
        <v>105.7</v>
      </c>
      <c r="L81" s="1">
        <v>9.5</v>
      </c>
      <c r="M81" s="1">
        <v>2.4</v>
      </c>
      <c r="N81" s="1">
        <v>14.4</v>
      </c>
      <c r="O81" s="1">
        <v>0.13</v>
      </c>
      <c r="P81" s="1">
        <v>3.7</v>
      </c>
      <c r="Q81" s="4">
        <f t="shared" si="5"/>
        <v>317.73</v>
      </c>
    </row>
    <row r="82">
      <c r="A82" s="1" t="s">
        <v>97</v>
      </c>
      <c r="B82" s="1" t="str">
        <f t="shared" si="1"/>
        <v>16/17</v>
      </c>
      <c r="C82" s="1">
        <v>3.0</v>
      </c>
      <c r="D82" s="1">
        <v>28.0</v>
      </c>
      <c r="E82" s="2">
        <v>42519.0</v>
      </c>
      <c r="F82" s="2">
        <v>42546.0</v>
      </c>
      <c r="G82" s="2">
        <f t="shared" si="2"/>
        <v>42546</v>
      </c>
      <c r="H82" s="3" t="str">
        <f t="shared" si="3"/>
        <v>Jun</v>
      </c>
      <c r="I82" s="2" t="str">
        <f t="shared" si="4"/>
        <v>2016</v>
      </c>
      <c r="J82" s="1">
        <v>173.6</v>
      </c>
      <c r="K82" s="1">
        <v>104.2</v>
      </c>
      <c r="L82" s="1">
        <v>9.2</v>
      </c>
      <c r="M82" s="1">
        <v>2.3</v>
      </c>
      <c r="N82" s="1">
        <v>13.8</v>
      </c>
      <c r="O82" s="1">
        <v>0.11</v>
      </c>
      <c r="P82" s="1">
        <v>3.5</v>
      </c>
      <c r="Q82" s="4">
        <f t="shared" si="5"/>
        <v>306.71</v>
      </c>
    </row>
    <row r="83">
      <c r="A83" s="1" t="s">
        <v>98</v>
      </c>
      <c r="B83" s="1" t="str">
        <f t="shared" si="1"/>
        <v>16/17</v>
      </c>
      <c r="C83" s="1">
        <v>4.0</v>
      </c>
      <c r="D83" s="1">
        <v>28.0</v>
      </c>
      <c r="E83" s="2">
        <v>42547.0</v>
      </c>
      <c r="F83" s="2">
        <v>42574.0</v>
      </c>
      <c r="G83" s="2">
        <f t="shared" si="2"/>
        <v>42574</v>
      </c>
      <c r="H83" s="3" t="str">
        <f t="shared" si="3"/>
        <v>Jul</v>
      </c>
      <c r="I83" s="2" t="str">
        <f t="shared" si="4"/>
        <v>2016</v>
      </c>
      <c r="J83" s="1">
        <v>177.7</v>
      </c>
      <c r="K83" s="1">
        <v>109.1</v>
      </c>
      <c r="L83" s="1">
        <v>9.4</v>
      </c>
      <c r="M83" s="1">
        <v>2.4</v>
      </c>
      <c r="N83" s="1">
        <v>14.1</v>
      </c>
      <c r="O83" s="1">
        <v>0.13</v>
      </c>
      <c r="P83" s="1">
        <v>3.8</v>
      </c>
      <c r="Q83" s="4">
        <f t="shared" si="5"/>
        <v>316.63</v>
      </c>
    </row>
    <row r="84">
      <c r="A84" s="1" t="s">
        <v>99</v>
      </c>
      <c r="B84" s="1" t="str">
        <f t="shared" si="1"/>
        <v>16/17</v>
      </c>
      <c r="C84" s="1">
        <v>5.0</v>
      </c>
      <c r="D84" s="1">
        <v>28.0</v>
      </c>
      <c r="E84" s="2">
        <v>42575.0</v>
      </c>
      <c r="F84" s="2">
        <v>42602.0</v>
      </c>
      <c r="G84" s="2">
        <f t="shared" si="2"/>
        <v>42602</v>
      </c>
      <c r="H84" s="3" t="str">
        <f t="shared" si="3"/>
        <v>Aug</v>
      </c>
      <c r="I84" s="2" t="str">
        <f t="shared" si="4"/>
        <v>2016</v>
      </c>
      <c r="J84" s="1">
        <v>155.3</v>
      </c>
      <c r="K84" s="1">
        <v>101.1</v>
      </c>
      <c r="L84" s="1">
        <v>9.0</v>
      </c>
      <c r="M84" s="1">
        <v>1.8</v>
      </c>
      <c r="N84" s="1">
        <v>13.7</v>
      </c>
      <c r="O84" s="1">
        <v>0.18</v>
      </c>
      <c r="P84" s="1">
        <v>3.6</v>
      </c>
      <c r="Q84" s="4">
        <f t="shared" si="5"/>
        <v>284.68</v>
      </c>
    </row>
    <row r="85">
      <c r="A85" s="1" t="s">
        <v>100</v>
      </c>
      <c r="B85" s="1" t="str">
        <f t="shared" si="1"/>
        <v>16/17</v>
      </c>
      <c r="C85" s="1">
        <v>6.0</v>
      </c>
      <c r="D85" s="1">
        <v>28.0</v>
      </c>
      <c r="E85" s="2">
        <v>42603.0</v>
      </c>
      <c r="F85" s="2">
        <v>42630.0</v>
      </c>
      <c r="G85" s="2">
        <f t="shared" si="2"/>
        <v>42630</v>
      </c>
      <c r="H85" s="3" t="str">
        <f t="shared" si="3"/>
        <v>Sep</v>
      </c>
      <c r="I85" s="2" t="str">
        <f t="shared" si="4"/>
        <v>2016</v>
      </c>
      <c r="J85" s="1">
        <v>166.3</v>
      </c>
      <c r="K85" s="1">
        <v>98.8</v>
      </c>
      <c r="L85" s="1">
        <v>8.8</v>
      </c>
      <c r="M85" s="1">
        <v>2.2</v>
      </c>
      <c r="N85" s="1">
        <v>14.2</v>
      </c>
      <c r="O85" s="1">
        <v>0.14</v>
      </c>
      <c r="P85" s="1">
        <v>3.5</v>
      </c>
      <c r="Q85" s="4">
        <f t="shared" si="5"/>
        <v>293.94</v>
      </c>
    </row>
    <row r="86">
      <c r="A86" s="1" t="s">
        <v>101</v>
      </c>
      <c r="B86" s="1" t="str">
        <f t="shared" si="1"/>
        <v>16/17</v>
      </c>
      <c r="C86" s="1">
        <v>7.0</v>
      </c>
      <c r="D86" s="1">
        <v>28.0</v>
      </c>
      <c r="E86" s="2">
        <v>42631.0</v>
      </c>
      <c r="F86" s="2">
        <v>42658.0</v>
      </c>
      <c r="G86" s="2">
        <f t="shared" si="2"/>
        <v>42658</v>
      </c>
      <c r="H86" s="3" t="str">
        <f t="shared" si="3"/>
        <v>Oct</v>
      </c>
      <c r="I86" s="2" t="str">
        <f t="shared" si="4"/>
        <v>2016</v>
      </c>
      <c r="J86" s="1">
        <v>186.9</v>
      </c>
      <c r="K86" s="1">
        <v>110.4</v>
      </c>
      <c r="L86" s="1">
        <v>9.6</v>
      </c>
      <c r="M86" s="1">
        <v>2.5</v>
      </c>
      <c r="N86" s="1">
        <v>15.2</v>
      </c>
      <c r="O86" s="1">
        <v>0.1</v>
      </c>
      <c r="P86" s="1">
        <v>3.7</v>
      </c>
      <c r="Q86" s="4">
        <f t="shared" si="5"/>
        <v>328.4</v>
      </c>
    </row>
    <row r="87">
      <c r="A87" s="1" t="s">
        <v>102</v>
      </c>
      <c r="B87" s="1" t="str">
        <f t="shared" si="1"/>
        <v>16/17</v>
      </c>
      <c r="C87" s="1">
        <v>8.0</v>
      </c>
      <c r="D87" s="1">
        <v>28.0</v>
      </c>
      <c r="E87" s="2">
        <v>42659.0</v>
      </c>
      <c r="F87" s="2">
        <v>42686.0</v>
      </c>
      <c r="G87" s="2">
        <f t="shared" si="2"/>
        <v>42686</v>
      </c>
      <c r="H87" s="3" t="str">
        <f t="shared" si="3"/>
        <v>Nov</v>
      </c>
      <c r="I87" s="2" t="str">
        <f t="shared" si="4"/>
        <v>2016</v>
      </c>
      <c r="J87" s="1">
        <v>176.6</v>
      </c>
      <c r="K87" s="1">
        <v>112.6</v>
      </c>
      <c r="L87" s="1">
        <v>10.1</v>
      </c>
      <c r="M87" s="1">
        <v>2.2</v>
      </c>
      <c r="N87" s="1">
        <v>15.4</v>
      </c>
      <c r="O87" s="1">
        <v>0.12</v>
      </c>
      <c r="P87" s="1">
        <v>3.8</v>
      </c>
      <c r="Q87" s="4">
        <f t="shared" si="5"/>
        <v>320.82</v>
      </c>
    </row>
    <row r="88">
      <c r="A88" s="1" t="s">
        <v>103</v>
      </c>
      <c r="B88" s="1" t="str">
        <f t="shared" si="1"/>
        <v>16/17</v>
      </c>
      <c r="C88" s="1">
        <v>9.0</v>
      </c>
      <c r="D88" s="1">
        <v>28.0</v>
      </c>
      <c r="E88" s="2">
        <v>42687.0</v>
      </c>
      <c r="F88" s="2">
        <v>42714.0</v>
      </c>
      <c r="G88" s="2">
        <f t="shared" si="2"/>
        <v>42714</v>
      </c>
      <c r="H88" s="3" t="str">
        <f t="shared" si="3"/>
        <v>Dec</v>
      </c>
      <c r="I88" s="2" t="str">
        <f t="shared" si="4"/>
        <v>2016</v>
      </c>
      <c r="J88" s="1">
        <v>182.7</v>
      </c>
      <c r="K88" s="1">
        <v>116.7</v>
      </c>
      <c r="L88" s="1">
        <v>10.1</v>
      </c>
      <c r="M88" s="1">
        <v>2.1</v>
      </c>
      <c r="N88" s="1">
        <v>15.7</v>
      </c>
      <c r="O88" s="1">
        <v>0.08</v>
      </c>
      <c r="P88" s="1">
        <v>4.0</v>
      </c>
      <c r="Q88" s="4">
        <f t="shared" si="5"/>
        <v>331.38</v>
      </c>
    </row>
    <row r="89">
      <c r="A89" s="1" t="s">
        <v>104</v>
      </c>
      <c r="B89" s="1" t="str">
        <f t="shared" si="1"/>
        <v>16/17</v>
      </c>
      <c r="C89" s="1">
        <v>10.0</v>
      </c>
      <c r="D89" s="1">
        <v>28.0</v>
      </c>
      <c r="E89" s="2">
        <v>42715.0</v>
      </c>
      <c r="F89" s="2">
        <v>42742.0</v>
      </c>
      <c r="G89" s="2">
        <f t="shared" si="2"/>
        <v>42742</v>
      </c>
      <c r="H89" s="3" t="str">
        <f t="shared" si="3"/>
        <v>Jan</v>
      </c>
      <c r="I89" s="2" t="str">
        <f t="shared" si="4"/>
        <v>2017</v>
      </c>
      <c r="J89" s="1">
        <v>145.8</v>
      </c>
      <c r="K89" s="1">
        <v>89.0</v>
      </c>
      <c r="L89" s="1">
        <v>7.6</v>
      </c>
      <c r="M89" s="1">
        <v>2.1</v>
      </c>
      <c r="N89" s="1">
        <v>12.0</v>
      </c>
      <c r="O89" s="1">
        <v>0.09</v>
      </c>
      <c r="P89" s="1">
        <v>3.3</v>
      </c>
      <c r="Q89" s="4">
        <f t="shared" si="5"/>
        <v>259.89</v>
      </c>
    </row>
    <row r="90">
      <c r="A90" s="1" t="s">
        <v>105</v>
      </c>
      <c r="B90" s="1" t="str">
        <f t="shared" si="1"/>
        <v>16/17</v>
      </c>
      <c r="C90" s="1">
        <v>11.0</v>
      </c>
      <c r="D90" s="1">
        <v>28.0</v>
      </c>
      <c r="E90" s="2">
        <v>42743.0</v>
      </c>
      <c r="F90" s="2">
        <v>42770.0</v>
      </c>
      <c r="G90" s="2">
        <f t="shared" si="2"/>
        <v>42770</v>
      </c>
      <c r="H90" s="3" t="str">
        <f t="shared" si="3"/>
        <v>Feb</v>
      </c>
      <c r="I90" s="2" t="str">
        <f t="shared" si="4"/>
        <v>2017</v>
      </c>
      <c r="J90" s="1">
        <v>174.4</v>
      </c>
      <c r="K90" s="1">
        <v>101.9</v>
      </c>
      <c r="L90" s="1">
        <v>9.6</v>
      </c>
      <c r="M90" s="1">
        <v>2.4</v>
      </c>
      <c r="N90" s="1">
        <v>14.8</v>
      </c>
      <c r="O90" s="1">
        <v>0.08</v>
      </c>
      <c r="P90" s="1">
        <v>3.8</v>
      </c>
      <c r="Q90" s="4">
        <f t="shared" si="5"/>
        <v>306.98</v>
      </c>
    </row>
    <row r="91">
      <c r="A91" s="1" t="s">
        <v>106</v>
      </c>
      <c r="B91" s="1" t="str">
        <f t="shared" si="1"/>
        <v>16/17</v>
      </c>
      <c r="C91" s="1">
        <v>12.0</v>
      </c>
      <c r="D91" s="1">
        <v>28.0</v>
      </c>
      <c r="E91" s="2">
        <v>42771.0</v>
      </c>
      <c r="F91" s="2">
        <v>42798.0</v>
      </c>
      <c r="G91" s="2">
        <f t="shared" si="2"/>
        <v>42798</v>
      </c>
      <c r="H91" s="3" t="str">
        <f t="shared" si="3"/>
        <v>Mar</v>
      </c>
      <c r="I91" s="2" t="str">
        <f t="shared" si="4"/>
        <v>2017</v>
      </c>
      <c r="J91" s="1">
        <v>172.9</v>
      </c>
      <c r="K91" s="1">
        <v>108.3</v>
      </c>
      <c r="L91" s="1">
        <v>9.7</v>
      </c>
      <c r="M91" s="1">
        <v>2.2</v>
      </c>
      <c r="N91" s="1">
        <v>14.6</v>
      </c>
      <c r="O91" s="1">
        <v>0.11</v>
      </c>
      <c r="P91" s="1">
        <v>3.6</v>
      </c>
      <c r="Q91" s="4">
        <f t="shared" si="5"/>
        <v>311.41</v>
      </c>
    </row>
    <row r="92">
      <c r="A92" s="1" t="s">
        <v>107</v>
      </c>
      <c r="B92" s="1" t="str">
        <f t="shared" si="1"/>
        <v>16/17</v>
      </c>
      <c r="C92" s="1">
        <v>13.0</v>
      </c>
      <c r="D92" s="1">
        <v>27.0</v>
      </c>
      <c r="E92" s="2">
        <v>42799.0</v>
      </c>
      <c r="F92" s="2">
        <v>42825.0</v>
      </c>
      <c r="G92" s="2">
        <f t="shared" si="2"/>
        <v>42825</v>
      </c>
      <c r="H92" s="3" t="str">
        <f t="shared" si="3"/>
        <v>Mar</v>
      </c>
      <c r="I92" s="2" t="str">
        <f t="shared" si="4"/>
        <v>2017</v>
      </c>
      <c r="J92" s="1">
        <v>178.4</v>
      </c>
      <c r="K92" s="1">
        <v>106.0</v>
      </c>
      <c r="L92" s="1">
        <v>9.5</v>
      </c>
      <c r="M92" s="1">
        <v>2.4</v>
      </c>
      <c r="N92" s="1">
        <v>15.1</v>
      </c>
      <c r="O92" s="1">
        <v>0.07</v>
      </c>
      <c r="P92" s="1">
        <v>3.4</v>
      </c>
      <c r="Q92" s="4">
        <f t="shared" si="5"/>
        <v>314.87</v>
      </c>
    </row>
    <row r="93">
      <c r="A93" s="1" t="s">
        <v>108</v>
      </c>
      <c r="B93" s="1" t="str">
        <f t="shared" si="1"/>
        <v>17/18</v>
      </c>
      <c r="C93" s="1">
        <v>1.0</v>
      </c>
      <c r="D93" s="1">
        <v>29.0</v>
      </c>
      <c r="E93" s="2">
        <v>42826.0</v>
      </c>
      <c r="F93" s="2">
        <v>42854.0</v>
      </c>
      <c r="G93" s="2">
        <f t="shared" si="2"/>
        <v>42854</v>
      </c>
      <c r="H93" s="3" t="str">
        <f t="shared" si="3"/>
        <v>Apr</v>
      </c>
      <c r="I93" s="2" t="str">
        <f t="shared" si="4"/>
        <v>2017</v>
      </c>
      <c r="J93" s="1">
        <v>172.6</v>
      </c>
      <c r="K93" s="1">
        <v>104.6</v>
      </c>
      <c r="L93" s="1">
        <v>9.7</v>
      </c>
      <c r="M93" s="1">
        <v>2.1</v>
      </c>
      <c r="N93" s="1">
        <v>14.7</v>
      </c>
      <c r="O93" s="1">
        <v>0.16</v>
      </c>
      <c r="P93" s="1">
        <v>3.3</v>
      </c>
      <c r="Q93" s="4">
        <f t="shared" si="5"/>
        <v>307.16</v>
      </c>
    </row>
    <row r="94">
      <c r="A94" s="1" t="s">
        <v>109</v>
      </c>
      <c r="B94" s="1" t="str">
        <f t="shared" si="1"/>
        <v>17/18</v>
      </c>
      <c r="C94" s="1">
        <v>2.0</v>
      </c>
      <c r="D94" s="1">
        <v>28.0</v>
      </c>
      <c r="E94" s="2">
        <v>42855.0</v>
      </c>
      <c r="F94" s="2">
        <v>42882.0</v>
      </c>
      <c r="G94" s="2">
        <f t="shared" si="2"/>
        <v>42882</v>
      </c>
      <c r="H94" s="3" t="str">
        <f t="shared" si="3"/>
        <v>May</v>
      </c>
      <c r="I94" s="2" t="str">
        <f t="shared" si="4"/>
        <v>2017</v>
      </c>
      <c r="J94" s="1">
        <v>182.3</v>
      </c>
      <c r="K94" s="1">
        <v>106.1</v>
      </c>
      <c r="L94" s="1">
        <v>9.4</v>
      </c>
      <c r="M94" s="1">
        <v>2.3</v>
      </c>
      <c r="N94" s="1">
        <v>14.8</v>
      </c>
      <c r="O94" s="1">
        <v>0.11</v>
      </c>
      <c r="P94" s="1">
        <v>3.5</v>
      </c>
      <c r="Q94" s="4">
        <f t="shared" si="5"/>
        <v>318.51</v>
      </c>
    </row>
    <row r="95">
      <c r="A95" s="1" t="s">
        <v>110</v>
      </c>
      <c r="B95" s="1" t="str">
        <f t="shared" si="1"/>
        <v>17/18</v>
      </c>
      <c r="C95" s="1">
        <v>3.0</v>
      </c>
      <c r="D95" s="1">
        <v>28.0</v>
      </c>
      <c r="E95" s="2">
        <v>42883.0</v>
      </c>
      <c r="F95" s="2">
        <v>42910.0</v>
      </c>
      <c r="G95" s="2">
        <f t="shared" si="2"/>
        <v>42910</v>
      </c>
      <c r="H95" s="3" t="str">
        <f t="shared" si="3"/>
        <v>Jun</v>
      </c>
      <c r="I95" s="2" t="str">
        <f t="shared" si="4"/>
        <v>2017</v>
      </c>
      <c r="J95" s="1">
        <v>175.8</v>
      </c>
      <c r="K95" s="1">
        <v>101.6</v>
      </c>
      <c r="L95" s="1">
        <v>9.2</v>
      </c>
      <c r="M95" s="1">
        <v>2.2</v>
      </c>
      <c r="N95" s="1">
        <v>14.4</v>
      </c>
      <c r="O95" s="1">
        <v>0.11</v>
      </c>
      <c r="P95" s="1">
        <v>3.4</v>
      </c>
      <c r="Q95" s="4">
        <f t="shared" si="5"/>
        <v>306.71</v>
      </c>
    </row>
    <row r="96">
      <c r="A96" s="1" t="s">
        <v>111</v>
      </c>
      <c r="B96" s="1" t="str">
        <f t="shared" si="1"/>
        <v>17/18</v>
      </c>
      <c r="C96" s="1">
        <v>4.0</v>
      </c>
      <c r="D96" s="1">
        <v>28.0</v>
      </c>
      <c r="E96" s="2">
        <v>42911.0</v>
      </c>
      <c r="F96" s="2">
        <v>42938.0</v>
      </c>
      <c r="G96" s="2">
        <f t="shared" si="2"/>
        <v>42938</v>
      </c>
      <c r="H96" s="3" t="str">
        <f t="shared" si="3"/>
        <v>Jul</v>
      </c>
      <c r="I96" s="2" t="str">
        <f t="shared" si="4"/>
        <v>2017</v>
      </c>
      <c r="J96" s="1">
        <v>181.5</v>
      </c>
      <c r="K96" s="1">
        <v>109.0</v>
      </c>
      <c r="L96" s="1">
        <v>9.6</v>
      </c>
      <c r="M96" s="1">
        <v>2.4</v>
      </c>
      <c r="N96" s="1">
        <v>15.0</v>
      </c>
      <c r="O96" s="1">
        <v>0.13</v>
      </c>
      <c r="P96" s="1">
        <v>3.7</v>
      </c>
      <c r="Q96" s="4">
        <f t="shared" si="5"/>
        <v>321.33</v>
      </c>
    </row>
    <row r="97">
      <c r="A97" s="1" t="s">
        <v>112</v>
      </c>
      <c r="B97" s="1" t="str">
        <f t="shared" si="1"/>
        <v>17/18</v>
      </c>
      <c r="C97" s="1">
        <v>5.0</v>
      </c>
      <c r="D97" s="1">
        <v>28.0</v>
      </c>
      <c r="E97" s="2">
        <v>42939.0</v>
      </c>
      <c r="F97" s="2">
        <v>42966.0</v>
      </c>
      <c r="G97" s="2">
        <f t="shared" si="2"/>
        <v>42966</v>
      </c>
      <c r="H97" s="3" t="str">
        <f t="shared" si="3"/>
        <v>Aug</v>
      </c>
      <c r="I97" s="2" t="str">
        <f t="shared" si="4"/>
        <v>2017</v>
      </c>
      <c r="J97" s="1">
        <v>155.1</v>
      </c>
      <c r="K97" s="1">
        <v>101.0</v>
      </c>
      <c r="L97" s="1">
        <v>9.2</v>
      </c>
      <c r="M97" s="1">
        <v>2.1</v>
      </c>
      <c r="N97" s="1">
        <v>14.4</v>
      </c>
      <c r="O97" s="1">
        <v>0.18</v>
      </c>
      <c r="P97" s="1">
        <v>3.5</v>
      </c>
      <c r="Q97" s="4">
        <f t="shared" si="5"/>
        <v>285.48</v>
      </c>
    </row>
    <row r="98">
      <c r="A98" s="1" t="s">
        <v>113</v>
      </c>
      <c r="B98" s="1" t="str">
        <f t="shared" si="1"/>
        <v>17/18</v>
      </c>
      <c r="C98" s="1">
        <v>6.0</v>
      </c>
      <c r="D98" s="1">
        <v>28.0</v>
      </c>
      <c r="E98" s="2">
        <v>42967.0</v>
      </c>
      <c r="F98" s="2">
        <v>42994.0</v>
      </c>
      <c r="G98" s="2">
        <f t="shared" si="2"/>
        <v>42994</v>
      </c>
      <c r="H98" s="3" t="str">
        <f t="shared" si="3"/>
        <v>Sep</v>
      </c>
      <c r="I98" s="2" t="str">
        <f t="shared" si="4"/>
        <v>2017</v>
      </c>
      <c r="J98" s="1">
        <v>166.0</v>
      </c>
      <c r="K98" s="1">
        <v>96.4</v>
      </c>
      <c r="L98" s="1">
        <v>8.6</v>
      </c>
      <c r="M98" s="1">
        <v>2.2</v>
      </c>
      <c r="N98" s="1">
        <v>14.5</v>
      </c>
      <c r="O98" s="1">
        <v>0.12</v>
      </c>
      <c r="P98" s="1">
        <v>3.3</v>
      </c>
      <c r="Q98" s="4">
        <f t="shared" si="5"/>
        <v>291.12</v>
      </c>
    </row>
    <row r="99">
      <c r="A99" s="1" t="s">
        <v>114</v>
      </c>
      <c r="B99" s="1" t="str">
        <f t="shared" si="1"/>
        <v>17/18</v>
      </c>
      <c r="C99" s="1">
        <v>7.0</v>
      </c>
      <c r="D99" s="1">
        <v>28.0</v>
      </c>
      <c r="E99" s="2">
        <v>42995.0</v>
      </c>
      <c r="F99" s="2">
        <v>43022.0</v>
      </c>
      <c r="G99" s="2">
        <f t="shared" si="2"/>
        <v>43022</v>
      </c>
      <c r="H99" s="3" t="str">
        <f t="shared" si="3"/>
        <v>Oct</v>
      </c>
      <c r="I99" s="2" t="str">
        <f t="shared" si="4"/>
        <v>2017</v>
      </c>
      <c r="J99" s="1">
        <v>186.9</v>
      </c>
      <c r="K99" s="1">
        <v>108.6</v>
      </c>
      <c r="L99" s="1">
        <v>9.6</v>
      </c>
      <c r="M99" s="1">
        <v>2.5</v>
      </c>
      <c r="N99" s="1">
        <v>15.6</v>
      </c>
      <c r="O99" s="1">
        <v>0.1</v>
      </c>
      <c r="P99" s="1">
        <v>3.8</v>
      </c>
      <c r="Q99" s="4">
        <f t="shared" si="5"/>
        <v>327.1</v>
      </c>
    </row>
    <row r="100">
      <c r="A100" s="1" t="s">
        <v>115</v>
      </c>
      <c r="B100" s="1" t="str">
        <f t="shared" si="1"/>
        <v>17/18</v>
      </c>
      <c r="C100" s="1">
        <v>8.0</v>
      </c>
      <c r="D100" s="1">
        <v>28.0</v>
      </c>
      <c r="E100" s="2">
        <v>43023.0</v>
      </c>
      <c r="F100" s="2">
        <v>43050.0</v>
      </c>
      <c r="G100" s="2">
        <f t="shared" si="2"/>
        <v>43050</v>
      </c>
      <c r="H100" s="3" t="str">
        <f t="shared" si="3"/>
        <v>Nov</v>
      </c>
      <c r="I100" s="2" t="str">
        <f t="shared" si="4"/>
        <v>2017</v>
      </c>
      <c r="J100" s="1">
        <v>178.1</v>
      </c>
      <c r="K100" s="1">
        <v>110.6</v>
      </c>
      <c r="L100" s="1">
        <v>9.9</v>
      </c>
      <c r="M100" s="1">
        <v>2.3</v>
      </c>
      <c r="N100" s="1">
        <v>15.4</v>
      </c>
      <c r="O100" s="1">
        <v>0.11</v>
      </c>
      <c r="P100" s="1">
        <v>3.7</v>
      </c>
      <c r="Q100" s="4">
        <f t="shared" si="5"/>
        <v>320.11</v>
      </c>
    </row>
    <row r="101">
      <c r="A101" s="1" t="s">
        <v>116</v>
      </c>
      <c r="B101" s="1" t="str">
        <f t="shared" si="1"/>
        <v>17/18</v>
      </c>
      <c r="C101" s="1">
        <v>9.0</v>
      </c>
      <c r="D101" s="1">
        <v>28.0</v>
      </c>
      <c r="E101" s="2">
        <v>43051.0</v>
      </c>
      <c r="F101" s="2">
        <v>43078.0</v>
      </c>
      <c r="G101" s="2">
        <f t="shared" si="2"/>
        <v>43078</v>
      </c>
      <c r="H101" s="3" t="str">
        <f t="shared" si="3"/>
        <v>Dec</v>
      </c>
      <c r="I101" s="2" t="str">
        <f t="shared" si="4"/>
        <v>2017</v>
      </c>
      <c r="J101" s="1">
        <v>183.8</v>
      </c>
      <c r="K101" s="1">
        <v>115.1</v>
      </c>
      <c r="L101" s="1">
        <v>9.8</v>
      </c>
      <c r="M101" s="1">
        <v>2.4</v>
      </c>
      <c r="N101" s="1">
        <v>15.5</v>
      </c>
      <c r="O101" s="1">
        <v>0.08</v>
      </c>
      <c r="P101" s="1">
        <v>3.9</v>
      </c>
      <c r="Q101" s="4">
        <f t="shared" si="5"/>
        <v>330.58</v>
      </c>
    </row>
    <row r="102">
      <c r="A102" s="1" t="s">
        <v>117</v>
      </c>
      <c r="B102" s="1" t="str">
        <f t="shared" si="1"/>
        <v>17/18</v>
      </c>
      <c r="C102" s="1">
        <v>10.0</v>
      </c>
      <c r="D102" s="1">
        <v>28.0</v>
      </c>
      <c r="E102" s="2">
        <v>43079.0</v>
      </c>
      <c r="F102" s="2">
        <v>43106.0</v>
      </c>
      <c r="G102" s="2">
        <f t="shared" si="2"/>
        <v>43106</v>
      </c>
      <c r="H102" s="3" t="str">
        <f t="shared" si="3"/>
        <v>Jan</v>
      </c>
      <c r="I102" s="2" t="str">
        <f t="shared" si="4"/>
        <v>2018</v>
      </c>
      <c r="J102" s="1">
        <v>145.1</v>
      </c>
      <c r="K102" s="1">
        <v>87.7</v>
      </c>
      <c r="L102" s="1">
        <v>7.4</v>
      </c>
      <c r="M102" s="1">
        <v>1.9</v>
      </c>
      <c r="N102" s="1">
        <v>11.6</v>
      </c>
      <c r="O102" s="1">
        <v>0.06</v>
      </c>
      <c r="P102" s="1">
        <v>2.9</v>
      </c>
      <c r="Q102" s="4">
        <f t="shared" si="5"/>
        <v>256.66</v>
      </c>
    </row>
    <row r="103">
      <c r="A103" s="1" t="s">
        <v>118</v>
      </c>
      <c r="B103" s="1" t="str">
        <f t="shared" si="1"/>
        <v>17/18</v>
      </c>
      <c r="C103" s="1">
        <v>11.0</v>
      </c>
      <c r="D103" s="1">
        <v>28.0</v>
      </c>
      <c r="E103" s="2">
        <v>43107.0</v>
      </c>
      <c r="F103" s="2">
        <v>43134.0</v>
      </c>
      <c r="G103" s="2">
        <f t="shared" si="2"/>
        <v>43134</v>
      </c>
      <c r="H103" s="3" t="str">
        <f t="shared" si="3"/>
        <v>Feb</v>
      </c>
      <c r="I103" s="2" t="str">
        <f t="shared" si="4"/>
        <v>2018</v>
      </c>
      <c r="J103" s="1">
        <v>175.2</v>
      </c>
      <c r="K103" s="1">
        <v>105.5</v>
      </c>
      <c r="L103" s="1">
        <v>9.3</v>
      </c>
      <c r="M103" s="1">
        <v>2.2</v>
      </c>
      <c r="N103" s="1">
        <v>14.8</v>
      </c>
      <c r="O103" s="1">
        <v>0.07</v>
      </c>
      <c r="P103" s="1">
        <v>3.7</v>
      </c>
      <c r="Q103" s="4">
        <f t="shared" si="5"/>
        <v>310.77</v>
      </c>
    </row>
    <row r="104">
      <c r="A104" s="1" t="s">
        <v>119</v>
      </c>
      <c r="B104" s="1" t="str">
        <f t="shared" si="1"/>
        <v>17/18</v>
      </c>
      <c r="C104" s="1">
        <v>12.0</v>
      </c>
      <c r="D104" s="1">
        <v>28.0</v>
      </c>
      <c r="E104" s="2">
        <v>43135.0</v>
      </c>
      <c r="F104" s="2">
        <v>43162.0</v>
      </c>
      <c r="G104" s="2">
        <f t="shared" si="2"/>
        <v>43162</v>
      </c>
      <c r="H104" s="3" t="str">
        <f t="shared" si="3"/>
        <v>Mar</v>
      </c>
      <c r="I104" s="2" t="str">
        <f t="shared" si="4"/>
        <v>2018</v>
      </c>
      <c r="J104" s="1">
        <v>168.7</v>
      </c>
      <c r="K104" s="1">
        <v>105.3</v>
      </c>
      <c r="L104" s="1">
        <v>9.3</v>
      </c>
      <c r="M104" s="1">
        <v>2.2</v>
      </c>
      <c r="N104" s="1">
        <v>14.1</v>
      </c>
      <c r="O104" s="1">
        <v>0.09</v>
      </c>
      <c r="P104" s="1">
        <v>3.4</v>
      </c>
      <c r="Q104" s="4">
        <f t="shared" si="5"/>
        <v>303.09</v>
      </c>
    </row>
    <row r="105">
      <c r="A105" s="1" t="s">
        <v>120</v>
      </c>
      <c r="B105" s="1" t="str">
        <f t="shared" si="1"/>
        <v>17/18</v>
      </c>
      <c r="C105" s="1">
        <v>13.0</v>
      </c>
      <c r="D105" s="1">
        <v>28.0</v>
      </c>
      <c r="E105" s="2">
        <v>43163.0</v>
      </c>
      <c r="F105" s="2">
        <v>43190.0</v>
      </c>
      <c r="G105" s="2">
        <f t="shared" si="2"/>
        <v>43190</v>
      </c>
      <c r="H105" s="3" t="str">
        <f t="shared" si="3"/>
        <v>Mar</v>
      </c>
      <c r="I105" s="2" t="str">
        <f t="shared" si="4"/>
        <v>2018</v>
      </c>
      <c r="J105" s="1">
        <v>176.5</v>
      </c>
      <c r="K105" s="1">
        <v>105.3</v>
      </c>
      <c r="L105" s="1">
        <v>8.7</v>
      </c>
      <c r="M105" s="1">
        <v>2.2</v>
      </c>
      <c r="N105" s="1">
        <v>15.1</v>
      </c>
      <c r="O105" s="1">
        <v>0.06</v>
      </c>
      <c r="P105" s="1">
        <v>3.3</v>
      </c>
      <c r="Q105" s="4">
        <f t="shared" si="5"/>
        <v>311.16</v>
      </c>
    </row>
    <row r="106">
      <c r="A106" s="1" t="s">
        <v>121</v>
      </c>
      <c r="B106" s="1" t="str">
        <f t="shared" si="1"/>
        <v>18/19</v>
      </c>
      <c r="C106" s="1">
        <v>1.0</v>
      </c>
      <c r="D106" s="1">
        <v>28.0</v>
      </c>
      <c r="E106" s="2">
        <v>43191.0</v>
      </c>
      <c r="F106" s="2">
        <v>43218.0</v>
      </c>
      <c r="G106" s="2">
        <f t="shared" si="2"/>
        <v>43218</v>
      </c>
      <c r="H106" s="3" t="str">
        <f t="shared" si="3"/>
        <v>Apr</v>
      </c>
      <c r="I106" s="2" t="str">
        <f t="shared" si="4"/>
        <v>2018</v>
      </c>
      <c r="J106" s="1">
        <v>165.9</v>
      </c>
      <c r="K106" s="1">
        <v>103.5</v>
      </c>
      <c r="L106" s="1">
        <v>9.4</v>
      </c>
      <c r="M106" s="1">
        <v>1.9</v>
      </c>
      <c r="N106" s="1">
        <v>14.7</v>
      </c>
      <c r="O106" s="1">
        <v>0.12</v>
      </c>
      <c r="P106" s="1">
        <v>3.5</v>
      </c>
      <c r="Q106" s="4">
        <f t="shared" si="5"/>
        <v>299.02</v>
      </c>
    </row>
    <row r="107">
      <c r="A107" s="1" t="s">
        <v>122</v>
      </c>
      <c r="B107" s="1" t="str">
        <f t="shared" si="1"/>
        <v>18/19</v>
      </c>
      <c r="C107" s="1">
        <v>2.0</v>
      </c>
      <c r="D107" s="1">
        <v>28.0</v>
      </c>
      <c r="E107" s="2">
        <v>43219.0</v>
      </c>
      <c r="F107" s="2">
        <v>43246.0</v>
      </c>
      <c r="G107" s="2">
        <f t="shared" si="2"/>
        <v>43246</v>
      </c>
      <c r="H107" s="3" t="str">
        <f t="shared" si="3"/>
        <v>May</v>
      </c>
      <c r="I107" s="2" t="str">
        <f t="shared" si="4"/>
        <v>2018</v>
      </c>
      <c r="J107" s="1">
        <v>179.6</v>
      </c>
      <c r="K107" s="1">
        <v>105.6</v>
      </c>
      <c r="L107" s="1">
        <v>9.7</v>
      </c>
      <c r="M107" s="1">
        <v>2.3</v>
      </c>
      <c r="N107" s="1">
        <v>14.4</v>
      </c>
      <c r="O107" s="1">
        <v>0.11</v>
      </c>
      <c r="P107" s="1">
        <v>3.7</v>
      </c>
      <c r="Q107" s="4">
        <f t="shared" si="5"/>
        <v>315.41</v>
      </c>
    </row>
    <row r="108">
      <c r="A108" s="1" t="s">
        <v>123</v>
      </c>
      <c r="B108" s="1" t="str">
        <f t="shared" si="1"/>
        <v>18/19</v>
      </c>
      <c r="C108" s="1">
        <v>3.0</v>
      </c>
      <c r="D108" s="1">
        <v>28.0</v>
      </c>
      <c r="E108" s="2">
        <v>43247.0</v>
      </c>
      <c r="F108" s="2">
        <v>43274.0</v>
      </c>
      <c r="G108" s="2">
        <f t="shared" si="2"/>
        <v>43274</v>
      </c>
      <c r="H108" s="3" t="str">
        <f t="shared" si="3"/>
        <v>Jun</v>
      </c>
      <c r="I108" s="2" t="str">
        <f t="shared" si="4"/>
        <v>2018</v>
      </c>
      <c r="J108" s="1">
        <v>173.9</v>
      </c>
      <c r="K108" s="1">
        <v>104.4</v>
      </c>
      <c r="L108" s="1">
        <v>9.2</v>
      </c>
      <c r="M108" s="1">
        <v>2.3</v>
      </c>
      <c r="N108" s="1">
        <v>14.3</v>
      </c>
      <c r="O108" s="1">
        <v>0.11</v>
      </c>
      <c r="P108" s="1">
        <v>4.2</v>
      </c>
      <c r="Q108" s="4">
        <f t="shared" si="5"/>
        <v>308.41</v>
      </c>
    </row>
    <row r="109">
      <c r="A109" s="1" t="s">
        <v>124</v>
      </c>
      <c r="B109" s="1" t="str">
        <f t="shared" si="1"/>
        <v>18/19</v>
      </c>
      <c r="C109" s="1">
        <v>4.0</v>
      </c>
      <c r="D109" s="1">
        <v>28.0</v>
      </c>
      <c r="E109" s="2">
        <v>43275.0</v>
      </c>
      <c r="F109" s="2">
        <v>43302.0</v>
      </c>
      <c r="G109" s="2">
        <f t="shared" si="2"/>
        <v>43302</v>
      </c>
      <c r="H109" s="3" t="str">
        <f t="shared" si="3"/>
        <v>Jul</v>
      </c>
      <c r="I109" s="2" t="str">
        <f t="shared" si="4"/>
        <v>2018</v>
      </c>
      <c r="J109" s="1">
        <v>177.8</v>
      </c>
      <c r="K109" s="1">
        <v>109.0</v>
      </c>
      <c r="L109" s="1">
        <v>9.6</v>
      </c>
      <c r="M109" s="1">
        <v>2.4</v>
      </c>
      <c r="N109" s="1">
        <v>14.8</v>
      </c>
      <c r="O109" s="1">
        <v>0.12</v>
      </c>
      <c r="P109" s="1">
        <v>4.5</v>
      </c>
      <c r="Q109" s="4">
        <f t="shared" si="5"/>
        <v>318.22</v>
      </c>
    </row>
    <row r="110">
      <c r="A110" s="1" t="s">
        <v>125</v>
      </c>
      <c r="B110" s="1" t="str">
        <f t="shared" si="1"/>
        <v>18/19</v>
      </c>
      <c r="C110" s="1">
        <v>5.0</v>
      </c>
      <c r="D110" s="1">
        <v>28.0</v>
      </c>
      <c r="E110" s="2">
        <v>43303.0</v>
      </c>
      <c r="F110" s="2">
        <v>43330.0</v>
      </c>
      <c r="G110" s="2">
        <f t="shared" si="2"/>
        <v>43330</v>
      </c>
      <c r="H110" s="3" t="str">
        <f t="shared" si="3"/>
        <v>Aug</v>
      </c>
      <c r="I110" s="2" t="str">
        <f t="shared" si="4"/>
        <v>2018</v>
      </c>
      <c r="J110" s="1">
        <v>151.5</v>
      </c>
      <c r="K110" s="1">
        <v>100.4</v>
      </c>
      <c r="L110" s="1">
        <v>9.0</v>
      </c>
      <c r="M110" s="1">
        <v>2.1</v>
      </c>
      <c r="N110" s="1">
        <v>14.0</v>
      </c>
      <c r="O110" s="1">
        <v>0.16</v>
      </c>
      <c r="P110" s="1">
        <v>4.1</v>
      </c>
      <c r="Q110" s="4">
        <f t="shared" si="5"/>
        <v>281.26</v>
      </c>
    </row>
    <row r="111">
      <c r="A111" s="1" t="s">
        <v>126</v>
      </c>
      <c r="B111" s="1" t="str">
        <f t="shared" si="1"/>
        <v>18/19</v>
      </c>
      <c r="C111" s="1">
        <v>6.0</v>
      </c>
      <c r="D111" s="1">
        <v>28.0</v>
      </c>
      <c r="E111" s="2">
        <v>43331.0</v>
      </c>
      <c r="F111" s="2">
        <v>43358.0</v>
      </c>
      <c r="G111" s="2">
        <f t="shared" si="2"/>
        <v>43358</v>
      </c>
      <c r="H111" s="3" t="str">
        <f t="shared" si="3"/>
        <v>Sep</v>
      </c>
      <c r="I111" s="2" t="str">
        <f t="shared" si="4"/>
        <v>2018</v>
      </c>
      <c r="J111" s="1">
        <v>162.1</v>
      </c>
      <c r="K111" s="1">
        <v>97.5</v>
      </c>
      <c r="L111" s="1">
        <v>8.6</v>
      </c>
      <c r="M111" s="1">
        <v>2.2</v>
      </c>
      <c r="N111" s="1">
        <v>14.1</v>
      </c>
      <c r="O111" s="1">
        <v>0.12</v>
      </c>
      <c r="P111" s="1">
        <v>4.1</v>
      </c>
      <c r="Q111" s="4">
        <f t="shared" si="5"/>
        <v>288.72</v>
      </c>
    </row>
    <row r="112">
      <c r="A112" s="1" t="s">
        <v>127</v>
      </c>
      <c r="B112" s="1" t="str">
        <f t="shared" si="1"/>
        <v>18/19</v>
      </c>
      <c r="C112" s="1">
        <v>7.0</v>
      </c>
      <c r="D112" s="1">
        <v>28.0</v>
      </c>
      <c r="E112" s="2">
        <v>43359.0</v>
      </c>
      <c r="F112" s="2">
        <v>43386.0</v>
      </c>
      <c r="G112" s="2">
        <f t="shared" si="2"/>
        <v>43386</v>
      </c>
      <c r="H112" s="3" t="str">
        <f t="shared" si="3"/>
        <v>Oct</v>
      </c>
      <c r="I112" s="2" t="str">
        <f t="shared" si="4"/>
        <v>2018</v>
      </c>
      <c r="J112" s="1">
        <v>183.7</v>
      </c>
      <c r="K112" s="1">
        <v>109.9</v>
      </c>
      <c r="L112" s="1">
        <v>9.6</v>
      </c>
      <c r="M112" s="1">
        <v>2.4</v>
      </c>
      <c r="N112" s="1">
        <v>15.8</v>
      </c>
      <c r="O112" s="1">
        <v>0.09</v>
      </c>
      <c r="P112" s="1">
        <v>4.7</v>
      </c>
      <c r="Q112" s="4">
        <f t="shared" si="5"/>
        <v>326.19</v>
      </c>
    </row>
    <row r="113">
      <c r="A113" s="1" t="s">
        <v>128</v>
      </c>
      <c r="B113" s="1" t="str">
        <f t="shared" si="1"/>
        <v>18/19</v>
      </c>
      <c r="C113" s="1">
        <v>8.0</v>
      </c>
      <c r="D113" s="1">
        <v>28.0</v>
      </c>
      <c r="E113" s="2">
        <v>43387.0</v>
      </c>
      <c r="F113" s="2">
        <v>43414.0</v>
      </c>
      <c r="G113" s="2">
        <f t="shared" si="2"/>
        <v>43414</v>
      </c>
      <c r="H113" s="3" t="str">
        <f t="shared" si="3"/>
        <v>Nov</v>
      </c>
      <c r="I113" s="2" t="str">
        <f t="shared" si="4"/>
        <v>2018</v>
      </c>
      <c r="J113" s="1">
        <v>175.2</v>
      </c>
      <c r="K113" s="1">
        <v>112.7</v>
      </c>
      <c r="L113" s="1">
        <v>10.1</v>
      </c>
      <c r="M113" s="1">
        <v>2.3</v>
      </c>
      <c r="N113" s="1">
        <v>15.6</v>
      </c>
      <c r="O113" s="1">
        <v>0.12</v>
      </c>
      <c r="P113" s="1">
        <v>4.7</v>
      </c>
      <c r="Q113" s="4">
        <f t="shared" si="5"/>
        <v>320.72</v>
      </c>
    </row>
    <row r="114">
      <c r="A114" s="1" t="s">
        <v>129</v>
      </c>
      <c r="B114" s="1" t="str">
        <f t="shared" si="1"/>
        <v>18/19</v>
      </c>
      <c r="C114" s="1">
        <v>9.0</v>
      </c>
      <c r="D114" s="1">
        <v>28.0</v>
      </c>
      <c r="E114" s="2">
        <v>43415.0</v>
      </c>
      <c r="F114" s="2">
        <v>43442.0</v>
      </c>
      <c r="G114" s="2">
        <f t="shared" si="2"/>
        <v>43442</v>
      </c>
      <c r="H114" s="3" t="str">
        <f t="shared" si="3"/>
        <v>Dec</v>
      </c>
      <c r="I114" s="2" t="str">
        <f t="shared" si="4"/>
        <v>2018</v>
      </c>
      <c r="J114" s="1">
        <v>180.5</v>
      </c>
      <c r="K114" s="1">
        <v>118.2</v>
      </c>
      <c r="L114" s="1">
        <v>9.9</v>
      </c>
      <c r="M114" s="1">
        <v>2.4</v>
      </c>
      <c r="N114" s="1">
        <v>15.6</v>
      </c>
      <c r="O114" s="1">
        <v>0.07</v>
      </c>
      <c r="P114" s="1">
        <v>4.6</v>
      </c>
      <c r="Q114" s="4">
        <f t="shared" si="5"/>
        <v>331.27</v>
      </c>
    </row>
    <row r="115">
      <c r="A115" s="1" t="s">
        <v>130</v>
      </c>
      <c r="B115" s="1" t="str">
        <f t="shared" si="1"/>
        <v>18/19</v>
      </c>
      <c r="C115" s="1">
        <v>10.0</v>
      </c>
      <c r="D115" s="1">
        <v>28.0</v>
      </c>
      <c r="E115" s="2">
        <v>43443.0</v>
      </c>
      <c r="F115" s="2">
        <v>43470.0</v>
      </c>
      <c r="G115" s="2">
        <f t="shared" si="2"/>
        <v>43470</v>
      </c>
      <c r="H115" s="3" t="str">
        <f t="shared" si="3"/>
        <v>Jan</v>
      </c>
      <c r="I115" s="2" t="str">
        <f t="shared" si="4"/>
        <v>2019</v>
      </c>
      <c r="J115" s="1">
        <v>144.9</v>
      </c>
      <c r="K115" s="1">
        <v>91.9</v>
      </c>
      <c r="L115" s="1">
        <v>7.5</v>
      </c>
      <c r="M115" s="1">
        <v>1.9</v>
      </c>
      <c r="N115" s="1">
        <v>11.6</v>
      </c>
      <c r="O115" s="1">
        <v>0.09</v>
      </c>
      <c r="P115" s="1">
        <v>3.9</v>
      </c>
      <c r="Q115" s="4">
        <f t="shared" si="5"/>
        <v>261.79</v>
      </c>
    </row>
    <row r="116">
      <c r="A116" s="1" t="s">
        <v>131</v>
      </c>
      <c r="B116" s="1" t="str">
        <f t="shared" si="1"/>
        <v>18/19</v>
      </c>
      <c r="C116" s="1">
        <v>11.0</v>
      </c>
      <c r="D116" s="1">
        <v>28.0</v>
      </c>
      <c r="E116" s="2">
        <v>43471.0</v>
      </c>
      <c r="F116" s="2">
        <v>43498.0</v>
      </c>
      <c r="G116" s="2">
        <f t="shared" si="2"/>
        <v>43498</v>
      </c>
      <c r="H116" s="3" t="str">
        <f t="shared" si="3"/>
        <v>Feb</v>
      </c>
      <c r="I116" s="2" t="str">
        <f t="shared" si="4"/>
        <v>2019</v>
      </c>
      <c r="J116" s="1">
        <v>171.3</v>
      </c>
      <c r="K116" s="1">
        <v>106.7</v>
      </c>
      <c r="L116" s="1">
        <v>9.3</v>
      </c>
      <c r="M116" s="1">
        <v>2.2</v>
      </c>
      <c r="N116" s="1">
        <v>14.5</v>
      </c>
      <c r="O116" s="1">
        <v>0.06</v>
      </c>
      <c r="P116" s="1">
        <v>4.6</v>
      </c>
      <c r="Q116" s="4">
        <f t="shared" si="5"/>
        <v>308.66</v>
      </c>
    </row>
    <row r="117">
      <c r="A117" s="1" t="s">
        <v>132</v>
      </c>
      <c r="B117" s="1" t="str">
        <f t="shared" si="1"/>
        <v>18/19</v>
      </c>
      <c r="C117" s="1">
        <v>12.0</v>
      </c>
      <c r="D117" s="1">
        <v>28.0</v>
      </c>
      <c r="E117" s="2">
        <v>43499.0</v>
      </c>
      <c r="F117" s="2">
        <v>43526.0</v>
      </c>
      <c r="G117" s="2">
        <f t="shared" si="2"/>
        <v>43526</v>
      </c>
      <c r="H117" s="3" t="str">
        <f t="shared" si="3"/>
        <v>Mar</v>
      </c>
      <c r="I117" s="2" t="str">
        <f t="shared" si="4"/>
        <v>2019</v>
      </c>
      <c r="J117" s="1">
        <v>171.3</v>
      </c>
      <c r="K117" s="1">
        <v>110.8</v>
      </c>
      <c r="L117" s="1">
        <v>9.7</v>
      </c>
      <c r="M117" s="1">
        <v>2.2</v>
      </c>
      <c r="N117" s="1">
        <v>14.4</v>
      </c>
      <c r="O117" s="1">
        <v>0.1</v>
      </c>
      <c r="P117" s="1">
        <v>4.4</v>
      </c>
      <c r="Q117" s="4">
        <f t="shared" si="5"/>
        <v>312.9</v>
      </c>
    </row>
    <row r="118">
      <c r="A118" s="1" t="s">
        <v>133</v>
      </c>
      <c r="B118" s="1" t="str">
        <f t="shared" si="1"/>
        <v>18/19</v>
      </c>
      <c r="C118" s="1">
        <v>13.0</v>
      </c>
      <c r="D118" s="1">
        <v>29.0</v>
      </c>
      <c r="E118" s="2">
        <v>43527.0</v>
      </c>
      <c r="F118" s="2">
        <v>43555.0</v>
      </c>
      <c r="G118" s="2">
        <f t="shared" si="2"/>
        <v>43555</v>
      </c>
      <c r="H118" s="3" t="str">
        <f t="shared" si="3"/>
        <v>Mar</v>
      </c>
      <c r="I118" s="2" t="str">
        <f t="shared" si="4"/>
        <v>2019</v>
      </c>
      <c r="J118" s="1">
        <v>182.7</v>
      </c>
      <c r="K118" s="1">
        <v>114.1</v>
      </c>
      <c r="L118" s="1">
        <v>10.0</v>
      </c>
      <c r="M118" s="1">
        <v>2.2</v>
      </c>
      <c r="N118" s="1">
        <v>15.7</v>
      </c>
      <c r="O118" s="1">
        <v>0.06</v>
      </c>
      <c r="P118" s="1">
        <v>4.3</v>
      </c>
      <c r="Q118" s="4">
        <f t="shared" si="5"/>
        <v>329.06</v>
      </c>
    </row>
    <row r="119">
      <c r="A119" s="1" t="s">
        <v>134</v>
      </c>
      <c r="B119" s="1" t="str">
        <f t="shared" si="1"/>
        <v>19/20</v>
      </c>
      <c r="C119" s="1">
        <v>1.0</v>
      </c>
      <c r="D119" s="1">
        <v>28.0</v>
      </c>
      <c r="E119" s="2">
        <v>43556.0</v>
      </c>
      <c r="F119" s="2">
        <v>43582.0</v>
      </c>
      <c r="G119" s="2">
        <f t="shared" si="2"/>
        <v>43582</v>
      </c>
      <c r="H119" s="3" t="str">
        <f t="shared" si="3"/>
        <v>Apr</v>
      </c>
      <c r="I119" s="2" t="str">
        <f t="shared" si="4"/>
        <v>2019</v>
      </c>
      <c r="J119" s="1">
        <v>156.6</v>
      </c>
      <c r="K119" s="1">
        <v>101.2</v>
      </c>
      <c r="L119" s="1">
        <v>8.9</v>
      </c>
      <c r="M119" s="1">
        <v>2.0</v>
      </c>
      <c r="N119" s="1">
        <v>13.9</v>
      </c>
      <c r="O119" s="1">
        <v>0.11</v>
      </c>
      <c r="P119" s="1">
        <v>4.3</v>
      </c>
      <c r="Q119" s="4">
        <f t="shared" si="5"/>
        <v>287.01</v>
      </c>
    </row>
    <row r="120">
      <c r="A120" s="1" t="s">
        <v>135</v>
      </c>
      <c r="B120" s="1" t="str">
        <f t="shared" si="1"/>
        <v>19/20</v>
      </c>
      <c r="C120" s="1">
        <v>2.0</v>
      </c>
      <c r="D120" s="1">
        <v>28.0</v>
      </c>
      <c r="E120" s="2">
        <v>43583.0</v>
      </c>
      <c r="F120" s="2">
        <v>43610.0</v>
      </c>
      <c r="G120" s="2">
        <f t="shared" si="2"/>
        <v>43610</v>
      </c>
      <c r="H120" s="3" t="str">
        <f t="shared" si="3"/>
        <v>May</v>
      </c>
      <c r="I120" s="2" t="str">
        <f t="shared" si="4"/>
        <v>2019</v>
      </c>
      <c r="J120" s="1">
        <v>175.2</v>
      </c>
      <c r="K120" s="1">
        <v>106.1</v>
      </c>
      <c r="L120" s="1">
        <v>9.7</v>
      </c>
      <c r="M120" s="1">
        <v>2.2</v>
      </c>
      <c r="N120" s="1">
        <v>14.2</v>
      </c>
      <c r="O120" s="1">
        <v>0.1</v>
      </c>
      <c r="P120" s="1">
        <v>4.5</v>
      </c>
      <c r="Q120" s="4">
        <f t="shared" si="5"/>
        <v>312</v>
      </c>
    </row>
    <row r="121">
      <c r="A121" s="1" t="s">
        <v>136</v>
      </c>
      <c r="B121" s="1" t="str">
        <f t="shared" si="1"/>
        <v>19/20</v>
      </c>
      <c r="C121" s="1">
        <v>3.0</v>
      </c>
      <c r="D121" s="1">
        <v>28.0</v>
      </c>
      <c r="E121" s="2">
        <v>43611.0</v>
      </c>
      <c r="F121" s="2">
        <v>43638.0</v>
      </c>
      <c r="G121" s="2">
        <f t="shared" si="2"/>
        <v>43638</v>
      </c>
      <c r="H121" s="3" t="str">
        <f t="shared" si="3"/>
        <v>Jun</v>
      </c>
      <c r="I121" s="2" t="str">
        <f t="shared" si="4"/>
        <v>2019</v>
      </c>
      <c r="J121" s="1">
        <v>171.4</v>
      </c>
      <c r="K121" s="1">
        <v>108.0</v>
      </c>
      <c r="L121" s="1">
        <v>9.3</v>
      </c>
      <c r="M121" s="1">
        <v>2.2</v>
      </c>
      <c r="N121" s="1">
        <v>13.8</v>
      </c>
      <c r="O121" s="1">
        <v>0.11</v>
      </c>
      <c r="P121" s="1">
        <v>4.4</v>
      </c>
      <c r="Q121" s="4">
        <f t="shared" si="5"/>
        <v>309.21</v>
      </c>
    </row>
    <row r="122">
      <c r="A122" s="1" t="s">
        <v>137</v>
      </c>
      <c r="B122" s="1" t="str">
        <f t="shared" si="1"/>
        <v>19/20</v>
      </c>
      <c r="C122" s="1">
        <v>4.0</v>
      </c>
      <c r="D122" s="1">
        <v>28.0</v>
      </c>
      <c r="E122" s="2">
        <v>43639.0</v>
      </c>
      <c r="F122" s="2">
        <v>43666.0</v>
      </c>
      <c r="G122" s="2">
        <f t="shared" si="2"/>
        <v>43666</v>
      </c>
      <c r="H122" s="3" t="str">
        <f t="shared" si="3"/>
        <v>Jul</v>
      </c>
      <c r="I122" s="2" t="str">
        <f t="shared" si="4"/>
        <v>2019</v>
      </c>
      <c r="J122" s="1">
        <v>177.0</v>
      </c>
      <c r="K122" s="1">
        <v>111.7</v>
      </c>
      <c r="L122" s="1">
        <v>9.6</v>
      </c>
      <c r="M122" s="1">
        <v>2.3</v>
      </c>
      <c r="N122" s="1">
        <v>14.8</v>
      </c>
      <c r="O122" s="1">
        <v>0.11</v>
      </c>
      <c r="P122" s="1">
        <v>4.6</v>
      </c>
      <c r="Q122" s="4">
        <f t="shared" si="5"/>
        <v>320.11</v>
      </c>
    </row>
    <row r="123">
      <c r="A123" s="1" t="s">
        <v>138</v>
      </c>
      <c r="B123" s="1" t="str">
        <f t="shared" si="1"/>
        <v>19/20</v>
      </c>
      <c r="C123" s="1">
        <v>5.0</v>
      </c>
      <c r="D123" s="1">
        <v>28.0</v>
      </c>
      <c r="E123" s="2">
        <v>43667.0</v>
      </c>
      <c r="F123" s="2">
        <v>43694.0</v>
      </c>
      <c r="G123" s="2">
        <f t="shared" si="2"/>
        <v>43694</v>
      </c>
      <c r="H123" s="3" t="str">
        <f t="shared" si="3"/>
        <v>Aug</v>
      </c>
      <c r="I123" s="2" t="str">
        <f t="shared" si="4"/>
        <v>2019</v>
      </c>
      <c r="J123" s="1">
        <v>149.8</v>
      </c>
      <c r="K123" s="1">
        <v>103.0</v>
      </c>
      <c r="L123" s="1">
        <v>9.1</v>
      </c>
      <c r="M123" s="1">
        <v>2.0</v>
      </c>
      <c r="N123" s="1">
        <v>12.9</v>
      </c>
      <c r="O123" s="1">
        <v>0.14</v>
      </c>
      <c r="P123" s="1">
        <v>4.3</v>
      </c>
      <c r="Q123" s="4">
        <f t="shared" si="5"/>
        <v>281.24</v>
      </c>
    </row>
    <row r="124">
      <c r="A124" s="1" t="s">
        <v>139</v>
      </c>
      <c r="B124" s="1" t="str">
        <f t="shared" si="1"/>
        <v>19/20</v>
      </c>
      <c r="C124" s="1">
        <v>6.0</v>
      </c>
      <c r="D124" s="1">
        <v>28.0</v>
      </c>
      <c r="E124" s="2">
        <v>43695.0</v>
      </c>
      <c r="F124" s="2">
        <v>43722.0</v>
      </c>
      <c r="G124" s="2">
        <f t="shared" si="2"/>
        <v>43722</v>
      </c>
      <c r="H124" s="3" t="str">
        <f t="shared" si="3"/>
        <v>Sep</v>
      </c>
      <c r="I124" s="2" t="str">
        <f t="shared" si="4"/>
        <v>2019</v>
      </c>
      <c r="J124" s="1">
        <v>159.8</v>
      </c>
      <c r="K124" s="1">
        <v>99.4</v>
      </c>
      <c r="L124" s="1">
        <v>8.7</v>
      </c>
      <c r="M124" s="1">
        <v>1.6</v>
      </c>
      <c r="N124" s="1">
        <v>13.5</v>
      </c>
      <c r="O124" s="1">
        <v>0.13</v>
      </c>
      <c r="P124" s="1">
        <v>4.3</v>
      </c>
      <c r="Q124" s="4">
        <f t="shared" si="5"/>
        <v>287.43</v>
      </c>
    </row>
    <row r="125">
      <c r="A125" s="1" t="s">
        <v>140</v>
      </c>
      <c r="B125" s="1" t="str">
        <f t="shared" si="1"/>
        <v>19/20</v>
      </c>
      <c r="C125" s="1">
        <v>7.0</v>
      </c>
      <c r="D125" s="1">
        <v>28.0</v>
      </c>
      <c r="E125" s="2">
        <v>43723.0</v>
      </c>
      <c r="F125" s="2">
        <v>43750.0</v>
      </c>
      <c r="G125" s="2">
        <f t="shared" si="2"/>
        <v>43750</v>
      </c>
      <c r="H125" s="3" t="str">
        <f t="shared" si="3"/>
        <v>Oct</v>
      </c>
      <c r="I125" s="2" t="str">
        <f t="shared" si="4"/>
        <v>2019</v>
      </c>
      <c r="J125" s="1">
        <v>179.3</v>
      </c>
      <c r="K125" s="1">
        <v>112.2</v>
      </c>
      <c r="L125" s="1">
        <v>9.5</v>
      </c>
      <c r="M125" s="1">
        <v>2.3</v>
      </c>
      <c r="N125" s="1">
        <v>17.8</v>
      </c>
      <c r="O125" s="1">
        <v>0.09</v>
      </c>
      <c r="P125" s="1">
        <v>4.9</v>
      </c>
      <c r="Q125" s="4">
        <f t="shared" si="5"/>
        <v>326.09</v>
      </c>
    </row>
    <row r="126">
      <c r="A126" s="1" t="s">
        <v>141</v>
      </c>
      <c r="B126" s="1" t="str">
        <f t="shared" si="1"/>
        <v>19/20</v>
      </c>
      <c r="C126" s="1">
        <v>8.0</v>
      </c>
      <c r="D126" s="1">
        <v>28.0</v>
      </c>
      <c r="E126" s="2">
        <v>43751.0</v>
      </c>
      <c r="F126" s="2">
        <v>43778.0</v>
      </c>
      <c r="G126" s="2">
        <f t="shared" si="2"/>
        <v>43778</v>
      </c>
      <c r="H126" s="3" t="str">
        <f t="shared" si="3"/>
        <v>Nov</v>
      </c>
      <c r="I126" s="2" t="str">
        <f t="shared" si="4"/>
        <v>2019</v>
      </c>
      <c r="J126" s="1">
        <v>168.9</v>
      </c>
      <c r="K126" s="1">
        <v>113.3</v>
      </c>
      <c r="L126" s="1">
        <v>10.0</v>
      </c>
      <c r="M126" s="1">
        <v>2.2</v>
      </c>
      <c r="N126" s="1">
        <v>17.1</v>
      </c>
      <c r="O126" s="1">
        <v>0.1</v>
      </c>
      <c r="P126" s="1">
        <v>4.9</v>
      </c>
      <c r="Q126" s="4">
        <f t="shared" si="5"/>
        <v>316.5</v>
      </c>
    </row>
    <row r="127">
      <c r="A127" s="1" t="s">
        <v>142</v>
      </c>
      <c r="B127" s="1" t="str">
        <f t="shared" si="1"/>
        <v>19/20</v>
      </c>
      <c r="C127" s="1">
        <v>9.0</v>
      </c>
      <c r="D127" s="1">
        <v>28.0</v>
      </c>
      <c r="E127" s="2">
        <v>43779.0</v>
      </c>
      <c r="F127" s="2">
        <v>43806.0</v>
      </c>
      <c r="G127" s="2">
        <f t="shared" si="2"/>
        <v>43806</v>
      </c>
      <c r="H127" s="3" t="str">
        <f t="shared" si="3"/>
        <v>Dec</v>
      </c>
      <c r="I127" s="2" t="str">
        <f t="shared" si="4"/>
        <v>2019</v>
      </c>
      <c r="J127" s="1">
        <v>176.2</v>
      </c>
      <c r="K127" s="1">
        <v>117.5</v>
      </c>
      <c r="L127" s="1">
        <v>9.8</v>
      </c>
      <c r="M127" s="1">
        <v>2.3</v>
      </c>
      <c r="N127" s="1">
        <v>15.8</v>
      </c>
      <c r="O127" s="1">
        <v>0.08</v>
      </c>
      <c r="P127" s="1">
        <v>5.0</v>
      </c>
      <c r="Q127" s="4">
        <f t="shared" si="5"/>
        <v>326.68</v>
      </c>
    </row>
    <row r="128">
      <c r="A128" s="1" t="s">
        <v>143</v>
      </c>
      <c r="B128" s="1" t="str">
        <f t="shared" si="1"/>
        <v>19/20</v>
      </c>
      <c r="C128" s="1">
        <v>10.0</v>
      </c>
      <c r="D128" s="1">
        <v>28.0</v>
      </c>
      <c r="E128" s="2">
        <v>43807.0</v>
      </c>
      <c r="F128" s="2">
        <v>43834.0</v>
      </c>
      <c r="G128" s="2">
        <f t="shared" si="2"/>
        <v>43834</v>
      </c>
      <c r="H128" s="3" t="str">
        <f t="shared" si="3"/>
        <v>Jan</v>
      </c>
      <c r="I128" s="2" t="str">
        <f t="shared" si="4"/>
        <v>2020</v>
      </c>
      <c r="J128" s="1">
        <v>141.0</v>
      </c>
      <c r="K128" s="1">
        <v>91.2</v>
      </c>
      <c r="L128" s="1">
        <v>7.5</v>
      </c>
      <c r="M128" s="1">
        <v>1.9</v>
      </c>
      <c r="N128" s="1">
        <v>10.6</v>
      </c>
      <c r="O128" s="1">
        <v>0.09</v>
      </c>
      <c r="P128" s="1">
        <v>4.3</v>
      </c>
      <c r="Q128" s="4">
        <f t="shared" si="5"/>
        <v>256.59</v>
      </c>
    </row>
    <row r="129">
      <c r="A129" s="1" t="s">
        <v>144</v>
      </c>
      <c r="B129" s="1" t="str">
        <f t="shared" si="1"/>
        <v>19/20</v>
      </c>
      <c r="C129" s="1">
        <v>11.0</v>
      </c>
      <c r="D129" s="1">
        <v>28.0</v>
      </c>
      <c r="E129" s="2">
        <v>43835.0</v>
      </c>
      <c r="F129" s="2">
        <v>43862.0</v>
      </c>
      <c r="G129" s="2">
        <f t="shared" si="2"/>
        <v>43862</v>
      </c>
      <c r="H129" s="3" t="str">
        <f t="shared" si="3"/>
        <v>Feb</v>
      </c>
      <c r="I129" s="2" t="str">
        <f t="shared" si="4"/>
        <v>2020</v>
      </c>
      <c r="J129" s="1">
        <v>169.4</v>
      </c>
      <c r="K129" s="1">
        <v>105.8</v>
      </c>
      <c r="L129" s="1">
        <v>9.2</v>
      </c>
      <c r="M129" s="1">
        <v>2.3</v>
      </c>
      <c r="N129" s="1">
        <v>14.1</v>
      </c>
      <c r="O129" s="1">
        <v>0.06</v>
      </c>
      <c r="P129" s="1">
        <v>5.7</v>
      </c>
      <c r="Q129" s="4">
        <f t="shared" si="5"/>
        <v>306.56</v>
      </c>
    </row>
    <row r="130">
      <c r="A130" s="1" t="s">
        <v>145</v>
      </c>
      <c r="B130" s="1" t="str">
        <f t="shared" si="1"/>
        <v>19/20</v>
      </c>
      <c r="C130" s="1">
        <v>12.0</v>
      </c>
      <c r="D130" s="1">
        <v>28.0</v>
      </c>
      <c r="E130" s="2">
        <v>43863.0</v>
      </c>
      <c r="F130" s="2">
        <v>43890.0</v>
      </c>
      <c r="G130" s="2">
        <f t="shared" si="2"/>
        <v>43890</v>
      </c>
      <c r="H130" s="3" t="str">
        <f t="shared" si="3"/>
        <v>Feb</v>
      </c>
      <c r="I130" s="2" t="str">
        <f t="shared" si="4"/>
        <v>2020</v>
      </c>
      <c r="J130" s="1">
        <v>165.2</v>
      </c>
      <c r="K130" s="1">
        <v>106.2</v>
      </c>
      <c r="L130" s="1">
        <v>9.3</v>
      </c>
      <c r="M130" s="1">
        <v>2.2</v>
      </c>
      <c r="N130" s="1">
        <v>15.6</v>
      </c>
      <c r="O130" s="1">
        <v>0.06</v>
      </c>
      <c r="P130" s="1">
        <v>5.2</v>
      </c>
      <c r="Q130" s="4">
        <f t="shared" si="5"/>
        <v>303.76</v>
      </c>
    </row>
    <row r="131">
      <c r="A131" s="1" t="s">
        <v>146</v>
      </c>
      <c r="B131" s="1" t="str">
        <f t="shared" si="1"/>
        <v>19/20</v>
      </c>
      <c r="C131" s="1">
        <v>13.0</v>
      </c>
      <c r="D131" s="1">
        <v>29.0</v>
      </c>
      <c r="E131" s="2">
        <v>43891.0</v>
      </c>
      <c r="F131" s="2">
        <v>43921.0</v>
      </c>
      <c r="G131" s="2">
        <f t="shared" si="2"/>
        <v>43921</v>
      </c>
      <c r="H131" s="3" t="str">
        <f t="shared" si="3"/>
        <v>Mar</v>
      </c>
      <c r="I131" s="2" t="str">
        <f t="shared" si="4"/>
        <v>2020</v>
      </c>
      <c r="J131" s="1">
        <v>126.4</v>
      </c>
      <c r="K131" s="1">
        <v>60.9</v>
      </c>
      <c r="L131" s="1">
        <v>6.1</v>
      </c>
      <c r="M131" s="1">
        <v>1.6</v>
      </c>
      <c r="N131" s="1">
        <v>13.0</v>
      </c>
      <c r="O131" s="1">
        <v>0.01</v>
      </c>
      <c r="P131" s="1">
        <v>3.5</v>
      </c>
      <c r="Q131" s="4">
        <f t="shared" si="5"/>
        <v>211.51</v>
      </c>
    </row>
    <row r="132">
      <c r="A132" s="1" t="s">
        <v>134</v>
      </c>
      <c r="B132" s="1" t="str">
        <f t="shared" si="1"/>
        <v>19/20</v>
      </c>
      <c r="C132" s="1">
        <v>1.0</v>
      </c>
      <c r="D132" s="1">
        <v>28.0</v>
      </c>
      <c r="E132" s="2">
        <v>43922.0</v>
      </c>
      <c r="F132" s="2">
        <v>43953.0</v>
      </c>
      <c r="G132" s="2">
        <f t="shared" si="2"/>
        <v>43953</v>
      </c>
      <c r="H132" s="3" t="str">
        <f t="shared" si="3"/>
        <v>May</v>
      </c>
      <c r="I132" s="2" t="str">
        <f t="shared" si="4"/>
        <v>2020</v>
      </c>
      <c r="J132" s="1">
        <v>30.2</v>
      </c>
      <c r="K132" s="1">
        <v>5.7</v>
      </c>
      <c r="L132" s="1">
        <v>1.2</v>
      </c>
      <c r="M132" s="1">
        <v>0.4</v>
      </c>
      <c r="N132" s="1">
        <v>1.0</v>
      </c>
      <c r="O132" s="1">
        <v>0.0</v>
      </c>
      <c r="P132" s="1">
        <v>0.6</v>
      </c>
      <c r="Q132" s="4">
        <f t="shared" si="5"/>
        <v>39.1</v>
      </c>
    </row>
    <row r="133">
      <c r="A133" s="1" t="s">
        <v>135</v>
      </c>
      <c r="B133" s="1" t="str">
        <f t="shared" si="1"/>
        <v>19/20</v>
      </c>
      <c r="C133" s="1">
        <v>2.0</v>
      </c>
      <c r="D133" s="1">
        <v>28.0</v>
      </c>
      <c r="E133" s="2">
        <v>43954.0</v>
      </c>
      <c r="F133" s="2">
        <v>43981.0</v>
      </c>
      <c r="G133" s="2">
        <f t="shared" si="2"/>
        <v>43981</v>
      </c>
      <c r="H133" s="3" t="str">
        <f t="shared" si="3"/>
        <v>May</v>
      </c>
      <c r="I133" s="2" t="str">
        <f t="shared" si="4"/>
        <v>2020</v>
      </c>
      <c r="J133" s="1">
        <v>32.5</v>
      </c>
      <c r="K133" s="1">
        <v>6.7</v>
      </c>
      <c r="L133" s="1">
        <v>1.4</v>
      </c>
      <c r="M133" s="1">
        <v>0.5</v>
      </c>
      <c r="N133" s="1">
        <v>1.5</v>
      </c>
      <c r="O133" s="1">
        <v>0.0</v>
      </c>
      <c r="P133" s="1">
        <v>0.7</v>
      </c>
      <c r="Q133" s="4">
        <f t="shared" si="5"/>
        <v>43.3</v>
      </c>
    </row>
    <row r="134">
      <c r="A134" s="1" t="s">
        <v>136</v>
      </c>
      <c r="B134" s="1" t="str">
        <f t="shared" si="1"/>
        <v>19/20</v>
      </c>
      <c r="C134" s="1">
        <v>3.0</v>
      </c>
      <c r="D134" s="1">
        <v>28.0</v>
      </c>
      <c r="E134" s="2">
        <v>43982.0</v>
      </c>
      <c r="F134" s="2">
        <v>44009.0</v>
      </c>
      <c r="G134" s="2">
        <f t="shared" si="2"/>
        <v>44009</v>
      </c>
      <c r="H134" s="3" t="str">
        <f t="shared" si="3"/>
        <v>Jun</v>
      </c>
      <c r="I134" s="2" t="str">
        <f t="shared" si="4"/>
        <v>2020</v>
      </c>
      <c r="J134" s="1">
        <v>47.0</v>
      </c>
      <c r="K134" s="1">
        <v>13.3</v>
      </c>
      <c r="L134" s="1">
        <v>2.1</v>
      </c>
      <c r="M134" s="1">
        <v>0.7</v>
      </c>
      <c r="N134" s="1">
        <v>2.8</v>
      </c>
      <c r="O134" s="1">
        <v>0.02</v>
      </c>
      <c r="P134" s="1">
        <v>1.2</v>
      </c>
      <c r="Q134" s="4">
        <f t="shared" si="5"/>
        <v>67.12</v>
      </c>
    </row>
    <row r="135">
      <c r="A135" s="1" t="s">
        <v>137</v>
      </c>
      <c r="B135" s="1" t="str">
        <f t="shared" si="1"/>
        <v>19/20</v>
      </c>
      <c r="C135" s="1">
        <v>4.0</v>
      </c>
      <c r="D135" s="1">
        <v>28.0</v>
      </c>
      <c r="E135" s="2">
        <v>44010.0</v>
      </c>
      <c r="F135" s="2">
        <v>44037.0</v>
      </c>
      <c r="G135" s="2">
        <f t="shared" si="2"/>
        <v>44037</v>
      </c>
      <c r="H135" s="3" t="str">
        <f t="shared" si="3"/>
        <v>Jul</v>
      </c>
      <c r="I135" s="2" t="str">
        <f t="shared" si="4"/>
        <v>2020</v>
      </c>
      <c r="J135" s="1">
        <v>66.7</v>
      </c>
      <c r="K135" s="1">
        <v>22.2</v>
      </c>
      <c r="L135" s="1">
        <v>2.9</v>
      </c>
      <c r="M135" s="1">
        <v>1.0</v>
      </c>
      <c r="N135" s="1">
        <v>4.5</v>
      </c>
      <c r="O135" s="1">
        <v>0.03</v>
      </c>
      <c r="P135" s="1">
        <v>1.6</v>
      </c>
      <c r="Q135" s="4">
        <f t="shared" si="5"/>
        <v>98.93</v>
      </c>
    </row>
    <row r="136">
      <c r="A136" s="1" t="s">
        <v>138</v>
      </c>
      <c r="B136" s="1" t="str">
        <f t="shared" si="1"/>
        <v>19/20</v>
      </c>
      <c r="C136" s="1">
        <v>5.0</v>
      </c>
      <c r="D136" s="1">
        <v>28.0</v>
      </c>
      <c r="E136" s="2">
        <v>44038.0</v>
      </c>
      <c r="F136" s="2">
        <v>44065.0</v>
      </c>
      <c r="G136" s="2">
        <f t="shared" si="2"/>
        <v>44065</v>
      </c>
      <c r="H136" s="3" t="str">
        <f t="shared" si="3"/>
        <v>Aug</v>
      </c>
      <c r="I136" s="2" t="str">
        <f t="shared" si="4"/>
        <v>2020</v>
      </c>
      <c r="J136" s="1">
        <v>75.2</v>
      </c>
      <c r="K136" s="1">
        <v>28.8</v>
      </c>
      <c r="L136" s="1">
        <v>3.6</v>
      </c>
      <c r="M136" s="1">
        <v>1.0</v>
      </c>
      <c r="N136" s="1">
        <v>5.1</v>
      </c>
      <c r="O136" s="1">
        <v>0.06</v>
      </c>
      <c r="P136" s="1">
        <v>2.0</v>
      </c>
      <c r="Q136" s="4">
        <f t="shared" si="5"/>
        <v>115.76</v>
      </c>
    </row>
    <row r="137">
      <c r="A137" s="1" t="s">
        <v>139</v>
      </c>
      <c r="B137" s="1" t="str">
        <f t="shared" si="1"/>
        <v>19/20</v>
      </c>
      <c r="C137" s="1">
        <v>6.0</v>
      </c>
      <c r="D137" s="1">
        <v>28.0</v>
      </c>
      <c r="E137" s="2">
        <v>44066.0</v>
      </c>
      <c r="F137" s="2">
        <v>44093.0</v>
      </c>
      <c r="G137" s="2">
        <f t="shared" si="2"/>
        <v>44093</v>
      </c>
      <c r="H137" s="3" t="str">
        <f t="shared" si="3"/>
        <v>Sep</v>
      </c>
      <c r="I137" s="2" t="str">
        <f t="shared" si="4"/>
        <v>2020</v>
      </c>
      <c r="J137" s="1">
        <v>94.8</v>
      </c>
      <c r="K137" s="1">
        <v>36.3</v>
      </c>
      <c r="L137" s="1">
        <v>4.2</v>
      </c>
      <c r="M137" s="1">
        <v>1.2</v>
      </c>
      <c r="N137" s="1">
        <v>6.6</v>
      </c>
      <c r="O137" s="1">
        <v>0.06</v>
      </c>
      <c r="P137" s="1">
        <v>2.2</v>
      </c>
      <c r="Q137" s="4">
        <f t="shared" si="5"/>
        <v>145.36</v>
      </c>
    </row>
    <row r="138">
      <c r="A138" s="1" t="s">
        <v>140</v>
      </c>
      <c r="B138" s="1" t="str">
        <f t="shared" si="1"/>
        <v>19/20</v>
      </c>
      <c r="C138" s="1">
        <v>7.0</v>
      </c>
      <c r="D138" s="1">
        <v>28.0</v>
      </c>
      <c r="E138" s="2">
        <v>44094.0</v>
      </c>
      <c r="F138" s="2">
        <v>44121.0</v>
      </c>
      <c r="G138" s="2">
        <f t="shared" si="2"/>
        <v>44121</v>
      </c>
      <c r="H138" s="3" t="str">
        <f t="shared" si="3"/>
        <v>Oct</v>
      </c>
      <c r="I138" s="2" t="str">
        <f t="shared" si="4"/>
        <v>2020</v>
      </c>
      <c r="J138" s="1">
        <v>102.0</v>
      </c>
      <c r="K138" s="1">
        <v>39.5</v>
      </c>
      <c r="L138" s="1">
        <v>4.5</v>
      </c>
      <c r="M138" s="1">
        <v>1.4</v>
      </c>
      <c r="N138" s="1">
        <v>8.5</v>
      </c>
      <c r="O138" s="1">
        <v>0.04</v>
      </c>
      <c r="P138" s="1">
        <v>2.5</v>
      </c>
      <c r="Q138" s="4">
        <f t="shared" si="5"/>
        <v>158.44</v>
      </c>
    </row>
    <row r="139">
      <c r="A139" s="1" t="s">
        <v>141</v>
      </c>
      <c r="B139" s="1" t="str">
        <f t="shared" si="1"/>
        <v>19/20</v>
      </c>
      <c r="C139" s="1">
        <v>8.0</v>
      </c>
      <c r="D139" s="1">
        <v>28.0</v>
      </c>
      <c r="E139" s="2">
        <v>44122.0</v>
      </c>
      <c r="F139" s="2">
        <v>44149.0</v>
      </c>
      <c r="G139" s="2">
        <f t="shared" si="2"/>
        <v>44149</v>
      </c>
      <c r="H139" s="3" t="str">
        <f t="shared" si="3"/>
        <v>Nov</v>
      </c>
      <c r="I139" s="2" t="str">
        <f t="shared" si="4"/>
        <v>2020</v>
      </c>
      <c r="J139" s="1">
        <v>88.9</v>
      </c>
      <c r="K139" s="1">
        <v>33.7</v>
      </c>
      <c r="L139" s="1">
        <v>4.1</v>
      </c>
      <c r="M139" s="1">
        <v>1.0</v>
      </c>
      <c r="N139" s="1">
        <v>7.1</v>
      </c>
      <c r="O139" s="1">
        <v>0.03</v>
      </c>
      <c r="P139" s="1">
        <v>2.1</v>
      </c>
      <c r="Q139" s="4">
        <f t="shared" si="5"/>
        <v>136.93</v>
      </c>
    </row>
    <row r="140">
      <c r="A140" s="1" t="s">
        <v>142</v>
      </c>
      <c r="B140" s="1" t="str">
        <f t="shared" si="1"/>
        <v>19/20</v>
      </c>
      <c r="C140" s="1">
        <v>9.0</v>
      </c>
      <c r="D140" s="1">
        <v>28.0</v>
      </c>
      <c r="E140" s="2">
        <v>44150.0</v>
      </c>
      <c r="F140" s="2">
        <v>44177.0</v>
      </c>
      <c r="G140" s="2">
        <f t="shared" si="2"/>
        <v>44177</v>
      </c>
      <c r="H140" s="3" t="str">
        <f t="shared" si="3"/>
        <v>Dec</v>
      </c>
      <c r="I140" s="2" t="str">
        <f t="shared" si="4"/>
        <v>2020</v>
      </c>
      <c r="J140" s="1">
        <v>89.0</v>
      </c>
      <c r="K140" s="1">
        <v>32.1</v>
      </c>
      <c r="L140" s="1">
        <v>4.0</v>
      </c>
      <c r="M140" s="1">
        <v>1.1</v>
      </c>
      <c r="N140" s="1">
        <v>6.6</v>
      </c>
      <c r="O140" s="1">
        <v>0.02</v>
      </c>
      <c r="P140" s="1">
        <v>2.1</v>
      </c>
      <c r="Q140" s="4">
        <f t="shared" si="5"/>
        <v>134.92</v>
      </c>
    </row>
    <row r="141">
      <c r="A141" s="1" t="s">
        <v>143</v>
      </c>
      <c r="B141" s="1" t="str">
        <f t="shared" si="1"/>
        <v>19/20</v>
      </c>
      <c r="C141" s="1">
        <v>10.0</v>
      </c>
      <c r="D141" s="1">
        <v>28.0</v>
      </c>
      <c r="E141" s="2">
        <v>44178.0</v>
      </c>
      <c r="F141" s="2">
        <v>44205.0</v>
      </c>
      <c r="G141" s="2">
        <f t="shared" si="2"/>
        <v>44205</v>
      </c>
      <c r="H141" s="3" t="str">
        <f t="shared" si="3"/>
        <v>Jan</v>
      </c>
      <c r="I141" s="2" t="str">
        <f t="shared" si="4"/>
        <v>2021</v>
      </c>
      <c r="J141" s="1">
        <v>57.5</v>
      </c>
      <c r="K141" s="1">
        <v>18.8</v>
      </c>
      <c r="L141" s="1">
        <v>2.7</v>
      </c>
      <c r="M141" s="1">
        <v>0.7</v>
      </c>
      <c r="N141" s="1">
        <v>3.2</v>
      </c>
      <c r="O141" s="1">
        <v>0.03</v>
      </c>
      <c r="P141" s="1">
        <v>1.2</v>
      </c>
      <c r="Q141" s="4">
        <f t="shared" si="5"/>
        <v>84.13</v>
      </c>
    </row>
    <row r="142">
      <c r="A142" s="1" t="s">
        <v>144</v>
      </c>
      <c r="B142" s="1" t="str">
        <f t="shared" si="1"/>
        <v>19/20</v>
      </c>
      <c r="C142" s="1">
        <v>11.0</v>
      </c>
      <c r="D142" s="1">
        <v>28.0</v>
      </c>
      <c r="E142" s="2">
        <v>44206.0</v>
      </c>
      <c r="F142" s="2">
        <v>44233.0</v>
      </c>
      <c r="G142" s="2">
        <f t="shared" si="2"/>
        <v>44233</v>
      </c>
      <c r="H142" s="3" t="str">
        <f t="shared" si="3"/>
        <v>Feb</v>
      </c>
      <c r="I142" s="2" t="str">
        <f t="shared" si="4"/>
        <v>2021</v>
      </c>
      <c r="J142" s="1">
        <v>51.6</v>
      </c>
      <c r="K142" s="1">
        <v>16.8</v>
      </c>
      <c r="L142" s="1">
        <v>2.7</v>
      </c>
      <c r="M142" s="1">
        <v>0.7</v>
      </c>
      <c r="N142" s="1">
        <v>3.5</v>
      </c>
      <c r="O142" s="1">
        <v>0.02</v>
      </c>
      <c r="P142" s="1">
        <v>1.2</v>
      </c>
      <c r="Q142" s="4">
        <f t="shared" si="5"/>
        <v>76.52</v>
      </c>
    </row>
    <row r="143">
      <c r="A143" s="1" t="s">
        <v>145</v>
      </c>
      <c r="B143" s="1" t="str">
        <f t="shared" si="1"/>
        <v>19/20</v>
      </c>
      <c r="C143" s="1">
        <v>12.0</v>
      </c>
      <c r="D143" s="1">
        <v>28.0</v>
      </c>
      <c r="E143" s="2">
        <v>44234.0</v>
      </c>
      <c r="F143" s="2">
        <v>44261.0</v>
      </c>
      <c r="G143" s="2">
        <f t="shared" si="2"/>
        <v>44261</v>
      </c>
      <c r="H143" s="3" t="str">
        <f t="shared" si="3"/>
        <v>Mar</v>
      </c>
      <c r="I143" s="2" t="str">
        <f t="shared" si="4"/>
        <v>2021</v>
      </c>
      <c r="J143" s="1">
        <v>56.9</v>
      </c>
      <c r="K143" s="1">
        <v>19.8</v>
      </c>
      <c r="L143" s="1">
        <v>3.1</v>
      </c>
      <c r="M143" s="1">
        <v>0.8</v>
      </c>
      <c r="N143" s="1">
        <v>4.4</v>
      </c>
      <c r="O143" s="1">
        <v>0.05</v>
      </c>
      <c r="P143" s="1">
        <v>1.4</v>
      </c>
      <c r="Q143" s="4">
        <f t="shared" si="5"/>
        <v>86.45</v>
      </c>
    </row>
    <row r="144">
      <c r="A144" s="1" t="s">
        <v>146</v>
      </c>
      <c r="B144" s="1" t="str">
        <f t="shared" si="1"/>
        <v>19/20</v>
      </c>
      <c r="C144" s="1">
        <v>13.0</v>
      </c>
      <c r="D144" s="1">
        <v>29.0</v>
      </c>
      <c r="E144" s="2">
        <v>44262.0</v>
      </c>
      <c r="F144" s="2">
        <v>44286.0</v>
      </c>
      <c r="G144" s="2">
        <f t="shared" si="2"/>
        <v>44286</v>
      </c>
      <c r="H144" s="3" t="str">
        <f t="shared" si="3"/>
        <v>Mar</v>
      </c>
      <c r="I144" s="2" t="str">
        <f t="shared" si="4"/>
        <v>2021</v>
      </c>
      <c r="J144" s="1">
        <v>72.9</v>
      </c>
      <c r="K144" s="1">
        <v>22.4</v>
      </c>
      <c r="L144" s="1">
        <v>3.3</v>
      </c>
      <c r="M144" s="1">
        <v>1.0</v>
      </c>
      <c r="N144" s="1">
        <v>4.8</v>
      </c>
      <c r="O144" s="1">
        <v>0.06</v>
      </c>
      <c r="P144" s="1">
        <v>1.5</v>
      </c>
      <c r="Q144" s="4">
        <f t="shared" si="5"/>
        <v>105.96</v>
      </c>
    </row>
    <row r="145">
      <c r="A145" s="1" t="s">
        <v>147</v>
      </c>
      <c r="B145" s="1" t="str">
        <f t="shared" si="1"/>
        <v>21/22</v>
      </c>
      <c r="C145" s="1">
        <v>1.0</v>
      </c>
      <c r="D145" s="1">
        <v>31.0</v>
      </c>
      <c r="E145" s="2">
        <v>44287.0</v>
      </c>
      <c r="F145" s="2">
        <v>44317.0</v>
      </c>
      <c r="G145" s="2">
        <f t="shared" si="2"/>
        <v>44317</v>
      </c>
      <c r="H145" s="3" t="str">
        <f t="shared" si="3"/>
        <v>May</v>
      </c>
      <c r="I145" s="2" t="str">
        <f t="shared" si="4"/>
        <v>2021</v>
      </c>
      <c r="J145" s="1">
        <v>95.9</v>
      </c>
      <c r="K145" s="1">
        <v>37.4</v>
      </c>
      <c r="L145" s="1">
        <v>4.9</v>
      </c>
      <c r="M145" s="1">
        <v>1.3</v>
      </c>
      <c r="N145" s="1">
        <v>8.6</v>
      </c>
      <c r="O145" s="1">
        <v>0.15</v>
      </c>
      <c r="P145" s="1">
        <v>2.1</v>
      </c>
      <c r="Q145" s="4">
        <f t="shared" si="5"/>
        <v>150.35</v>
      </c>
    </row>
    <row r="146">
      <c r="A146" s="1" t="s">
        <v>148</v>
      </c>
      <c r="B146" s="1" t="str">
        <f t="shared" si="1"/>
        <v>21/22</v>
      </c>
      <c r="C146" s="1">
        <v>2.0</v>
      </c>
      <c r="D146" s="1">
        <v>28.0</v>
      </c>
      <c r="E146" s="2">
        <v>44318.0</v>
      </c>
      <c r="F146" s="2">
        <v>44345.0</v>
      </c>
      <c r="G146" s="2">
        <f t="shared" si="2"/>
        <v>44345</v>
      </c>
      <c r="H146" s="3" t="str">
        <f t="shared" si="3"/>
        <v>May</v>
      </c>
      <c r="I146" s="2" t="str">
        <f t="shared" si="4"/>
        <v>2021</v>
      </c>
      <c r="J146" s="1">
        <v>104.3</v>
      </c>
      <c r="K146" s="1">
        <v>42.5</v>
      </c>
      <c r="L146" s="1">
        <v>5.0</v>
      </c>
      <c r="M146" s="1">
        <v>1.5</v>
      </c>
      <c r="N146" s="1">
        <v>7.7</v>
      </c>
      <c r="O146" s="1">
        <v>0.06</v>
      </c>
      <c r="P146" s="1">
        <v>2.3</v>
      </c>
      <c r="Q146" s="4">
        <f t="shared" si="5"/>
        <v>163.36</v>
      </c>
    </row>
    <row r="147">
      <c r="A147" s="1" t="s">
        <v>149</v>
      </c>
      <c r="B147" s="1" t="str">
        <f t="shared" si="1"/>
        <v>21/22</v>
      </c>
      <c r="C147" s="1">
        <v>3.0</v>
      </c>
      <c r="D147" s="1">
        <v>28.0</v>
      </c>
      <c r="E147" s="2">
        <v>44346.0</v>
      </c>
      <c r="F147" s="2">
        <v>44373.0</v>
      </c>
      <c r="G147" s="2">
        <f t="shared" si="2"/>
        <v>44373</v>
      </c>
      <c r="H147" s="3" t="str">
        <f t="shared" si="3"/>
        <v>Jun</v>
      </c>
      <c r="I147" s="2" t="str">
        <f t="shared" si="4"/>
        <v>2021</v>
      </c>
      <c r="J147" s="1">
        <v>107.0</v>
      </c>
      <c r="K147" s="1">
        <v>48.6</v>
      </c>
      <c r="L147" s="1">
        <v>5.6</v>
      </c>
      <c r="M147" s="1">
        <v>1.5</v>
      </c>
      <c r="N147" s="1">
        <v>7.8</v>
      </c>
      <c r="O147" s="1">
        <v>0.11</v>
      </c>
      <c r="P147" s="1">
        <v>2.7</v>
      </c>
      <c r="Q147" s="4">
        <f t="shared" si="5"/>
        <v>173.31</v>
      </c>
    </row>
    <row r="148">
      <c r="A148" s="1" t="s">
        <v>150</v>
      </c>
      <c r="B148" s="1" t="str">
        <f t="shared" si="1"/>
        <v>21/22</v>
      </c>
      <c r="C148" s="1">
        <v>4.0</v>
      </c>
      <c r="D148" s="1">
        <v>28.0</v>
      </c>
      <c r="E148" s="2">
        <v>44374.0</v>
      </c>
      <c r="F148" s="2">
        <v>44401.0</v>
      </c>
      <c r="G148" s="2">
        <f t="shared" si="2"/>
        <v>44401</v>
      </c>
      <c r="H148" s="3" t="str">
        <f t="shared" si="3"/>
        <v>Jul</v>
      </c>
      <c r="I148" s="2" t="str">
        <f t="shared" si="4"/>
        <v>2021</v>
      </c>
      <c r="J148" s="1">
        <v>109.1</v>
      </c>
      <c r="K148" s="1">
        <v>49.6</v>
      </c>
      <c r="L148" s="1">
        <v>5.4</v>
      </c>
      <c r="M148" s="1">
        <v>1.5</v>
      </c>
      <c r="N148" s="1">
        <v>10.1</v>
      </c>
      <c r="O148" s="1">
        <v>0.1</v>
      </c>
      <c r="P148" s="1">
        <v>2.8</v>
      </c>
      <c r="Q148" s="4">
        <f t="shared" si="5"/>
        <v>178.6</v>
      </c>
    </row>
    <row r="149">
      <c r="A149" s="1" t="s">
        <v>151</v>
      </c>
      <c r="B149" s="1" t="str">
        <f t="shared" si="1"/>
        <v>21/22</v>
      </c>
      <c r="C149" s="1">
        <v>5.0</v>
      </c>
      <c r="D149" s="1">
        <v>28.0</v>
      </c>
      <c r="E149" s="2">
        <v>44402.0</v>
      </c>
      <c r="F149" s="2">
        <v>44429.0</v>
      </c>
      <c r="G149" s="2">
        <f t="shared" si="2"/>
        <v>44429</v>
      </c>
      <c r="H149" s="3" t="str">
        <f t="shared" si="3"/>
        <v>Aug</v>
      </c>
      <c r="I149" s="2" t="str">
        <f t="shared" si="4"/>
        <v>2021</v>
      </c>
      <c r="J149" s="1">
        <v>98.8</v>
      </c>
      <c r="K149" s="1">
        <v>51.6</v>
      </c>
      <c r="L149" s="1">
        <v>5.5</v>
      </c>
      <c r="M149" s="1">
        <v>1.3</v>
      </c>
      <c r="N149" s="1">
        <v>8.6</v>
      </c>
      <c r="O149" s="1">
        <v>0.19</v>
      </c>
      <c r="P149" s="1">
        <v>2.8</v>
      </c>
      <c r="Q149" s="4">
        <f t="shared" si="5"/>
        <v>168.79</v>
      </c>
    </row>
    <row r="150">
      <c r="A150" s="1" t="s">
        <v>152</v>
      </c>
      <c r="B150" s="1" t="str">
        <f t="shared" si="1"/>
        <v>21/22</v>
      </c>
      <c r="C150" s="1">
        <v>6.0</v>
      </c>
      <c r="D150" s="1">
        <v>28.0</v>
      </c>
      <c r="E150" s="2">
        <v>44430.0</v>
      </c>
      <c r="F150" s="2">
        <v>44457.0</v>
      </c>
      <c r="G150" s="2">
        <f t="shared" si="2"/>
        <v>44457</v>
      </c>
      <c r="H150" s="3" t="str">
        <f t="shared" si="3"/>
        <v>Sep</v>
      </c>
      <c r="I150" s="2" t="str">
        <f t="shared" si="4"/>
        <v>2021</v>
      </c>
      <c r="J150" s="1">
        <v>115.5</v>
      </c>
      <c r="K150" s="1">
        <v>58.2</v>
      </c>
      <c r="L150" s="1">
        <v>5.9</v>
      </c>
      <c r="M150" s="1">
        <v>1.2</v>
      </c>
      <c r="N150" s="1">
        <v>10.6</v>
      </c>
      <c r="O150" s="1">
        <v>0.16</v>
      </c>
      <c r="P150" s="1">
        <v>3.1</v>
      </c>
      <c r="Q150" s="4">
        <f t="shared" si="5"/>
        <v>194.66</v>
      </c>
    </row>
    <row r="151">
      <c r="A151" s="1" t="s">
        <v>153</v>
      </c>
      <c r="B151" s="1" t="str">
        <f t="shared" si="1"/>
        <v>21/22</v>
      </c>
      <c r="C151" s="1">
        <v>7.0</v>
      </c>
      <c r="D151" s="1">
        <v>28.0</v>
      </c>
      <c r="E151" s="2">
        <v>44458.0</v>
      </c>
      <c r="F151" s="2">
        <v>44485.0</v>
      </c>
      <c r="G151" s="2">
        <f t="shared" si="2"/>
        <v>44485</v>
      </c>
      <c r="H151" s="3" t="str">
        <f t="shared" si="3"/>
        <v>Oct</v>
      </c>
      <c r="I151" s="2" t="str">
        <f t="shared" si="4"/>
        <v>2021</v>
      </c>
      <c r="J151" s="1">
        <v>130.2</v>
      </c>
      <c r="K151" s="1">
        <v>69.7</v>
      </c>
      <c r="L151" s="1">
        <v>7.1</v>
      </c>
      <c r="M151" s="1">
        <v>1.7</v>
      </c>
      <c r="N151" s="1">
        <v>12.5</v>
      </c>
      <c r="O151" s="1">
        <v>0.1</v>
      </c>
      <c r="P151" s="1">
        <v>3.7</v>
      </c>
      <c r="Q151" s="4">
        <f t="shared" si="5"/>
        <v>225</v>
      </c>
    </row>
    <row r="152">
      <c r="A152" s="1" t="s">
        <v>154</v>
      </c>
      <c r="B152" s="1" t="str">
        <f t="shared" si="1"/>
        <v>21/22</v>
      </c>
      <c r="C152" s="1">
        <v>8.0</v>
      </c>
      <c r="D152" s="1">
        <v>28.0</v>
      </c>
      <c r="E152" s="2">
        <v>44486.0</v>
      </c>
      <c r="F152" s="2">
        <v>44513.0</v>
      </c>
      <c r="G152" s="2">
        <f t="shared" si="2"/>
        <v>44513</v>
      </c>
      <c r="H152" s="3" t="str">
        <f t="shared" si="3"/>
        <v>Nov</v>
      </c>
      <c r="I152" s="2" t="str">
        <f t="shared" si="4"/>
        <v>2021</v>
      </c>
      <c r="J152" s="1">
        <v>125.4</v>
      </c>
      <c r="K152" s="1">
        <v>73.7</v>
      </c>
      <c r="L152" s="1">
        <v>7.2</v>
      </c>
      <c r="M152" s="1">
        <v>1.7</v>
      </c>
      <c r="N152" s="1">
        <v>11.6</v>
      </c>
      <c r="O152" s="1">
        <v>0.12</v>
      </c>
      <c r="P152" s="1">
        <v>3.7</v>
      </c>
      <c r="Q152" s="4">
        <f t="shared" si="5"/>
        <v>223.42</v>
      </c>
    </row>
    <row r="153">
      <c r="A153" s="1" t="s">
        <v>155</v>
      </c>
      <c r="B153" s="1" t="str">
        <f t="shared" si="1"/>
        <v>21/22</v>
      </c>
      <c r="C153" s="1">
        <v>9.0</v>
      </c>
      <c r="D153" s="1">
        <v>28.0</v>
      </c>
      <c r="E153" s="2">
        <v>44514.0</v>
      </c>
      <c r="F153" s="2">
        <v>44541.0</v>
      </c>
      <c r="G153" s="2">
        <f t="shared" si="2"/>
        <v>44541</v>
      </c>
      <c r="H153" s="3" t="str">
        <f t="shared" si="3"/>
        <v>Dec</v>
      </c>
      <c r="I153" s="2" t="str">
        <f t="shared" si="4"/>
        <v>2021</v>
      </c>
      <c r="J153" s="1">
        <v>131.3</v>
      </c>
      <c r="K153" s="1">
        <v>75.8</v>
      </c>
      <c r="L153" s="1">
        <v>7.0</v>
      </c>
      <c r="M153" s="1">
        <v>1.6</v>
      </c>
      <c r="N153" s="1">
        <v>12.2</v>
      </c>
      <c r="O153" s="1">
        <v>0.07</v>
      </c>
      <c r="P153" s="1">
        <v>3.3</v>
      </c>
      <c r="Q153" s="4">
        <f t="shared" si="5"/>
        <v>231.27</v>
      </c>
    </row>
    <row r="154">
      <c r="A154" s="1" t="s">
        <v>156</v>
      </c>
      <c r="B154" s="1" t="str">
        <f t="shared" si="1"/>
        <v>21/22</v>
      </c>
      <c r="C154" s="1">
        <v>10.0</v>
      </c>
      <c r="D154" s="1">
        <v>28.0</v>
      </c>
      <c r="E154" s="2">
        <v>44542.0</v>
      </c>
      <c r="F154" s="2">
        <v>44569.0</v>
      </c>
      <c r="G154" s="2">
        <f t="shared" si="2"/>
        <v>44569</v>
      </c>
      <c r="H154" s="3" t="str">
        <f t="shared" si="3"/>
        <v>Jan</v>
      </c>
      <c r="I154" s="2" t="str">
        <f t="shared" si="4"/>
        <v>2022</v>
      </c>
      <c r="J154" s="1">
        <v>95.1</v>
      </c>
      <c r="K154" s="1">
        <v>45.4</v>
      </c>
      <c r="L154" s="1">
        <v>4.6</v>
      </c>
      <c r="M154" s="1">
        <v>1.2</v>
      </c>
      <c r="N154" s="1">
        <v>6.7</v>
      </c>
      <c r="O154" s="1">
        <v>0.09</v>
      </c>
      <c r="P154" s="1">
        <v>2.4</v>
      </c>
      <c r="Q154" s="4">
        <f t="shared" si="5"/>
        <v>155.49</v>
      </c>
    </row>
    <row r="155">
      <c r="A155" s="1" t="s">
        <v>157</v>
      </c>
      <c r="B155" s="1" t="str">
        <f t="shared" si="1"/>
        <v>21/22</v>
      </c>
      <c r="C155" s="1">
        <v>11.0</v>
      </c>
      <c r="D155" s="1">
        <v>28.0</v>
      </c>
      <c r="E155" s="2">
        <v>44570.0</v>
      </c>
      <c r="F155" s="2">
        <v>44597.0</v>
      </c>
      <c r="G155" s="2">
        <f t="shared" si="2"/>
        <v>44597</v>
      </c>
      <c r="H155" s="3" t="str">
        <f t="shared" si="3"/>
        <v>Feb</v>
      </c>
      <c r="I155" s="2" t="str">
        <f t="shared" si="4"/>
        <v>2022</v>
      </c>
      <c r="J155" s="1">
        <v>123.5</v>
      </c>
      <c r="K155" s="1">
        <v>60.2</v>
      </c>
      <c r="L155" s="1">
        <v>5.9</v>
      </c>
      <c r="M155" s="1">
        <v>1.6</v>
      </c>
      <c r="N155" s="1">
        <v>10.0</v>
      </c>
      <c r="O155" s="1">
        <v>0.06</v>
      </c>
      <c r="P155" s="1">
        <v>3.2</v>
      </c>
      <c r="Q155" s="4">
        <f t="shared" si="5"/>
        <v>204.46</v>
      </c>
    </row>
    <row r="156">
      <c r="A156" s="1" t="s">
        <v>158</v>
      </c>
      <c r="B156" s="1" t="str">
        <f t="shared" si="1"/>
        <v>21/22</v>
      </c>
      <c r="C156" s="1">
        <v>12.0</v>
      </c>
      <c r="D156" s="1">
        <v>28.0</v>
      </c>
      <c r="E156" s="2">
        <v>44598.0</v>
      </c>
      <c r="F156" s="2">
        <v>44625.0</v>
      </c>
      <c r="G156" s="2">
        <f t="shared" si="2"/>
        <v>44625</v>
      </c>
      <c r="H156" s="3" t="str">
        <f t="shared" si="3"/>
        <v>Mar</v>
      </c>
      <c r="I156" s="2" t="str">
        <f t="shared" si="4"/>
        <v>2022</v>
      </c>
      <c r="J156" s="1">
        <v>127.8</v>
      </c>
      <c r="K156" s="1">
        <v>65.4</v>
      </c>
      <c r="L156" s="1">
        <v>6.5</v>
      </c>
      <c r="M156" s="1">
        <v>1.4</v>
      </c>
      <c r="N156" s="1">
        <v>10.7</v>
      </c>
      <c r="O156" s="1">
        <v>0.08</v>
      </c>
      <c r="P156" s="1">
        <v>3.1</v>
      </c>
      <c r="Q156" s="4">
        <f t="shared" si="5"/>
        <v>214.98</v>
      </c>
    </row>
    <row r="157">
      <c r="A157" s="1" t="s">
        <v>159</v>
      </c>
      <c r="B157" s="1" t="str">
        <f t="shared" si="1"/>
        <v>21/22</v>
      </c>
      <c r="C157" s="1">
        <v>13.0</v>
      </c>
      <c r="D157" s="1">
        <v>26.0</v>
      </c>
      <c r="E157" s="2">
        <v>44626.0</v>
      </c>
      <c r="F157" s="2">
        <v>44651.0</v>
      </c>
      <c r="G157" s="2">
        <f t="shared" si="2"/>
        <v>44651</v>
      </c>
      <c r="H157" s="3" t="str">
        <f t="shared" si="3"/>
        <v>Mar</v>
      </c>
      <c r="I157" s="2" t="str">
        <f t="shared" si="4"/>
        <v>2022</v>
      </c>
      <c r="J157" s="1">
        <v>126.7</v>
      </c>
      <c r="K157" s="1">
        <v>70.4</v>
      </c>
      <c r="L157" s="1">
        <v>6.6</v>
      </c>
      <c r="M157" s="1">
        <v>1.5</v>
      </c>
      <c r="N157" s="1">
        <v>13.8</v>
      </c>
      <c r="O157" s="1">
        <v>0.07</v>
      </c>
      <c r="P157" s="1">
        <v>3.1</v>
      </c>
      <c r="Q157" s="4">
        <f t="shared" si="5"/>
        <v>222.17</v>
      </c>
    </row>
    <row r="158">
      <c r="A158" s="1" t="s">
        <v>160</v>
      </c>
      <c r="B158" s="1" t="str">
        <f t="shared" si="1"/>
        <v>22/23</v>
      </c>
      <c r="C158" s="1">
        <v>1.0</v>
      </c>
      <c r="D158" s="1">
        <v>30.0</v>
      </c>
      <c r="E158" s="2">
        <v>44652.0</v>
      </c>
      <c r="F158" s="2">
        <v>44681.0</v>
      </c>
      <c r="G158" s="2">
        <f t="shared" si="2"/>
        <v>44681</v>
      </c>
      <c r="H158" s="3" t="str">
        <f t="shared" si="3"/>
        <v>Apr</v>
      </c>
      <c r="I158" s="2" t="str">
        <f t="shared" si="4"/>
        <v>2022</v>
      </c>
      <c r="J158" s="1">
        <v>135.0</v>
      </c>
      <c r="K158" s="1">
        <v>79.2</v>
      </c>
      <c r="L158" s="1">
        <v>7.1</v>
      </c>
      <c r="M158" s="1">
        <v>1.6</v>
      </c>
      <c r="N158" s="1">
        <v>12.0</v>
      </c>
      <c r="O158" s="1">
        <v>0.13</v>
      </c>
      <c r="P158" s="1">
        <v>4.4</v>
      </c>
      <c r="Q158" s="4">
        <f t="shared" si="5"/>
        <v>239.43</v>
      </c>
    </row>
    <row r="159">
      <c r="A159" s="1" t="s">
        <v>161</v>
      </c>
      <c r="B159" s="1" t="str">
        <f t="shared" si="1"/>
        <v>22/23</v>
      </c>
      <c r="C159" s="1">
        <v>2.0</v>
      </c>
      <c r="D159" s="1">
        <v>28.0</v>
      </c>
      <c r="E159" s="2">
        <v>44682.0</v>
      </c>
      <c r="F159" s="2">
        <v>44709.0</v>
      </c>
      <c r="G159" s="2">
        <f t="shared" si="2"/>
        <v>44709</v>
      </c>
      <c r="H159" s="3" t="str">
        <f t="shared" si="3"/>
        <v>May</v>
      </c>
      <c r="I159" s="2" t="str">
        <f t="shared" si="4"/>
        <v>2022</v>
      </c>
      <c r="J159" s="1">
        <v>140.5</v>
      </c>
      <c r="K159" s="1">
        <v>80.1</v>
      </c>
      <c r="L159" s="1">
        <v>7.6</v>
      </c>
      <c r="M159" s="1">
        <v>1.8</v>
      </c>
      <c r="N159" s="1">
        <v>12.9</v>
      </c>
      <c r="O159" s="1">
        <v>0.12</v>
      </c>
      <c r="P159" s="1">
        <v>5.5</v>
      </c>
      <c r="Q159" s="4">
        <f t="shared" si="5"/>
        <v>248.52</v>
      </c>
    </row>
    <row r="160">
      <c r="A160" s="1" t="s">
        <v>162</v>
      </c>
      <c r="B160" s="1" t="str">
        <f t="shared" si="1"/>
        <v>22/23</v>
      </c>
      <c r="C160" s="1">
        <v>3.0</v>
      </c>
      <c r="D160" s="1">
        <v>28.0</v>
      </c>
      <c r="E160" s="2">
        <v>44710.0</v>
      </c>
      <c r="F160" s="2">
        <v>44737.0</v>
      </c>
      <c r="G160" s="2">
        <f t="shared" si="2"/>
        <v>44737</v>
      </c>
      <c r="H160" s="3" t="str">
        <f t="shared" si="3"/>
        <v>Jun</v>
      </c>
      <c r="I160" s="2" t="str">
        <f t="shared" si="4"/>
        <v>2022</v>
      </c>
      <c r="J160" s="1">
        <v>138.0</v>
      </c>
      <c r="K160" s="1">
        <v>71.7</v>
      </c>
      <c r="L160" s="1">
        <v>6.7</v>
      </c>
      <c r="M160" s="1">
        <v>1.7</v>
      </c>
      <c r="N160" s="1">
        <v>11.1</v>
      </c>
      <c r="O160" s="1">
        <v>0.15</v>
      </c>
      <c r="P160" s="1">
        <v>8.1</v>
      </c>
      <c r="Q160" s="4">
        <f t="shared" si="5"/>
        <v>237.45</v>
      </c>
    </row>
    <row r="161">
      <c r="A161" s="1" t="s">
        <v>163</v>
      </c>
      <c r="B161" s="1" t="str">
        <f t="shared" si="1"/>
        <v>22/23</v>
      </c>
      <c r="C161" s="1">
        <v>4.0</v>
      </c>
      <c r="D161" s="1">
        <v>28.0</v>
      </c>
      <c r="E161" s="2">
        <v>44738.0</v>
      </c>
      <c r="F161" s="2">
        <v>44765.0</v>
      </c>
      <c r="G161" s="2">
        <f t="shared" si="2"/>
        <v>44765</v>
      </c>
      <c r="H161" s="3" t="str">
        <f t="shared" si="3"/>
        <v>Jul</v>
      </c>
      <c r="I161" s="2" t="str">
        <f t="shared" si="4"/>
        <v>2022</v>
      </c>
      <c r="J161" s="1">
        <v>137.8</v>
      </c>
      <c r="K161" s="1">
        <v>81.3</v>
      </c>
      <c r="L161" s="1">
        <v>6.5</v>
      </c>
      <c r="M161" s="1">
        <v>1.5</v>
      </c>
      <c r="N161" s="1">
        <v>12.5</v>
      </c>
      <c r="O161" s="1">
        <v>0.13</v>
      </c>
      <c r="P161" s="1">
        <v>11.6</v>
      </c>
      <c r="Q161" s="4">
        <f t="shared" si="5"/>
        <v>251.33</v>
      </c>
    </row>
    <row r="162">
      <c r="A162" s="1" t="s">
        <v>164</v>
      </c>
      <c r="B162" s="1" t="str">
        <f t="shared" si="1"/>
        <v>22/23</v>
      </c>
      <c r="C162" s="1">
        <v>5.0</v>
      </c>
      <c r="D162" s="1">
        <v>28.0</v>
      </c>
      <c r="E162" s="2">
        <v>44766.0</v>
      </c>
      <c r="F162" s="2">
        <v>44793.0</v>
      </c>
      <c r="G162" s="2">
        <f t="shared" si="2"/>
        <v>44793</v>
      </c>
      <c r="H162" s="3" t="str">
        <f t="shared" si="3"/>
        <v>Aug</v>
      </c>
      <c r="I162" s="2" t="str">
        <f t="shared" si="4"/>
        <v>2022</v>
      </c>
      <c r="J162" s="1">
        <v>122.5</v>
      </c>
      <c r="K162" s="1">
        <v>73.9</v>
      </c>
      <c r="L162" s="1">
        <v>6.4</v>
      </c>
      <c r="M162" s="1">
        <v>1.5</v>
      </c>
      <c r="N162" s="1">
        <v>10.0</v>
      </c>
      <c r="O162" s="1">
        <v>0.19</v>
      </c>
      <c r="P162" s="1">
        <v>9.2</v>
      </c>
      <c r="Q162" s="4">
        <f t="shared" si="5"/>
        <v>223.69</v>
      </c>
    </row>
    <row r="163">
      <c r="A163" s="1" t="s">
        <v>165</v>
      </c>
      <c r="B163" s="1" t="str">
        <f t="shared" si="1"/>
        <v>22/23</v>
      </c>
      <c r="C163" s="1">
        <v>6.0</v>
      </c>
      <c r="D163" s="1">
        <v>28.0</v>
      </c>
      <c r="E163" s="2">
        <v>44794.0</v>
      </c>
      <c r="F163" s="2">
        <v>44821.0</v>
      </c>
      <c r="G163" s="2">
        <f t="shared" si="2"/>
        <v>44821</v>
      </c>
      <c r="H163" s="3" t="str">
        <f t="shared" si="3"/>
        <v>Sep</v>
      </c>
      <c r="I163" s="2" t="str">
        <f t="shared" si="4"/>
        <v>2022</v>
      </c>
      <c r="J163" s="1">
        <v>132.9</v>
      </c>
      <c r="K163" s="1">
        <v>79.6</v>
      </c>
      <c r="L163" s="1">
        <v>6.5</v>
      </c>
      <c r="M163" s="1">
        <v>1.5</v>
      </c>
      <c r="N163" s="1">
        <v>12.3</v>
      </c>
      <c r="O163" s="1">
        <v>0.15</v>
      </c>
      <c r="P163" s="1">
        <v>9.8</v>
      </c>
      <c r="Q163" s="4">
        <f t="shared" si="5"/>
        <v>242.75</v>
      </c>
    </row>
    <row r="164">
      <c r="A164" s="1" t="s">
        <v>166</v>
      </c>
      <c r="B164" s="1" t="str">
        <f t="shared" si="1"/>
        <v>22/23</v>
      </c>
      <c r="C164" s="1">
        <v>7.0</v>
      </c>
      <c r="D164" s="1">
        <v>28.0</v>
      </c>
      <c r="E164" s="2">
        <v>44822.0</v>
      </c>
      <c r="F164" s="2">
        <v>44849.0</v>
      </c>
      <c r="G164" s="2">
        <f t="shared" si="2"/>
        <v>44849</v>
      </c>
      <c r="H164" s="3" t="str">
        <f t="shared" si="3"/>
        <v>Oct</v>
      </c>
      <c r="I164" s="2" t="str">
        <f t="shared" si="4"/>
        <v>2022</v>
      </c>
      <c r="J164" s="1">
        <v>147.0</v>
      </c>
      <c r="K164" s="1">
        <v>88.2</v>
      </c>
      <c r="L164" s="1">
        <v>7.6</v>
      </c>
      <c r="M164" s="1">
        <v>1.6</v>
      </c>
      <c r="N164" s="1">
        <v>12.5</v>
      </c>
      <c r="O164" s="1">
        <v>0.11</v>
      </c>
      <c r="P164" s="1">
        <v>11.0</v>
      </c>
      <c r="Q164" s="4">
        <f t="shared" si="5"/>
        <v>268.01</v>
      </c>
    </row>
    <row r="165">
      <c r="A165" s="1" t="s">
        <v>167</v>
      </c>
      <c r="B165" s="1" t="str">
        <f t="shared" si="1"/>
        <v>22/23</v>
      </c>
      <c r="C165" s="1">
        <v>8.0</v>
      </c>
      <c r="D165" s="1">
        <v>28.0</v>
      </c>
      <c r="E165" s="2">
        <v>44850.0</v>
      </c>
      <c r="F165" s="2">
        <v>44877.0</v>
      </c>
      <c r="G165" s="2">
        <f t="shared" si="2"/>
        <v>44877</v>
      </c>
      <c r="H165" s="3" t="str">
        <f t="shared" si="3"/>
        <v>Nov</v>
      </c>
      <c r="I165" s="2" t="str">
        <f t="shared" si="4"/>
        <v>2022</v>
      </c>
      <c r="J165" s="1">
        <v>143.1</v>
      </c>
      <c r="K165" s="1">
        <v>87.6</v>
      </c>
      <c r="L165" s="1">
        <v>7.7</v>
      </c>
      <c r="M165" s="1">
        <v>1.7</v>
      </c>
      <c r="N165" s="1">
        <v>13.3</v>
      </c>
      <c r="O165" s="1">
        <v>0.12</v>
      </c>
      <c r="P165" s="1">
        <v>12.5</v>
      </c>
      <c r="Q165" s="4">
        <f t="shared" si="5"/>
        <v>266.02</v>
      </c>
    </row>
    <row r="166">
      <c r="A166" s="1" t="s">
        <v>168</v>
      </c>
      <c r="B166" s="1" t="str">
        <f t="shared" si="1"/>
        <v>22/23</v>
      </c>
      <c r="C166" s="1">
        <v>9.0</v>
      </c>
      <c r="D166" s="1">
        <v>28.0</v>
      </c>
      <c r="E166" s="2">
        <v>44878.0</v>
      </c>
      <c r="F166" s="2">
        <v>44905.0</v>
      </c>
      <c r="G166" s="2">
        <f t="shared" si="2"/>
        <v>44905</v>
      </c>
      <c r="H166" s="3" t="str">
        <f t="shared" si="3"/>
        <v>Dec</v>
      </c>
      <c r="I166" s="2" t="str">
        <f t="shared" si="4"/>
        <v>2022</v>
      </c>
      <c r="J166" s="1">
        <v>146.0</v>
      </c>
      <c r="K166" s="1">
        <v>95.1</v>
      </c>
      <c r="L166" s="1">
        <v>7.6</v>
      </c>
      <c r="M166" s="1">
        <v>1.6</v>
      </c>
      <c r="N166" s="1">
        <v>14.0</v>
      </c>
      <c r="O166" s="1">
        <v>0.06</v>
      </c>
      <c r="P166" s="1">
        <v>15.2</v>
      </c>
      <c r="Q166" s="4">
        <f t="shared" si="5"/>
        <v>279.56</v>
      </c>
    </row>
    <row r="167">
      <c r="A167" s="1" t="s">
        <v>169</v>
      </c>
      <c r="B167" s="1" t="str">
        <f t="shared" si="1"/>
        <v>22/23</v>
      </c>
      <c r="C167" s="1">
        <v>10.0</v>
      </c>
      <c r="D167" s="1">
        <v>28.0</v>
      </c>
      <c r="E167" s="2">
        <v>44906.0</v>
      </c>
      <c r="F167" s="2">
        <v>44933.0</v>
      </c>
      <c r="G167" s="2">
        <f t="shared" si="2"/>
        <v>44933</v>
      </c>
      <c r="H167" s="3" t="str">
        <f t="shared" si="3"/>
        <v>Jan</v>
      </c>
      <c r="I167" s="2" t="str">
        <f t="shared" si="4"/>
        <v>2023</v>
      </c>
      <c r="J167" s="1">
        <v>116.9</v>
      </c>
      <c r="K167" s="1">
        <v>68.5</v>
      </c>
      <c r="L167" s="1">
        <v>5.7</v>
      </c>
      <c r="M167" s="1">
        <v>1.3</v>
      </c>
      <c r="N167" s="1">
        <v>6.9</v>
      </c>
      <c r="O167" s="1">
        <v>0.1</v>
      </c>
      <c r="P167" s="1">
        <v>8.9</v>
      </c>
      <c r="Q167" s="4">
        <f t="shared" si="5"/>
        <v>208.3</v>
      </c>
    </row>
    <row r="168">
      <c r="A168" s="1" t="s">
        <v>170</v>
      </c>
      <c r="B168" s="1" t="str">
        <f t="shared" si="1"/>
        <v>22/23</v>
      </c>
      <c r="C168" s="1">
        <v>11.0</v>
      </c>
      <c r="D168" s="1">
        <v>28.0</v>
      </c>
      <c r="E168" s="2">
        <v>44934.0</v>
      </c>
      <c r="F168" s="2">
        <v>44961.0</v>
      </c>
      <c r="G168" s="2">
        <f t="shared" si="2"/>
        <v>44961</v>
      </c>
      <c r="H168" s="3" t="str">
        <f t="shared" si="3"/>
        <v>Feb</v>
      </c>
      <c r="I168" s="2" t="str">
        <f t="shared" si="4"/>
        <v>2023</v>
      </c>
      <c r="J168" s="1">
        <v>141.3</v>
      </c>
      <c r="K168" s="1">
        <v>85.2</v>
      </c>
      <c r="L168" s="1">
        <v>7.4</v>
      </c>
      <c r="M168" s="1">
        <v>1.8</v>
      </c>
      <c r="N168" s="1">
        <v>13.1</v>
      </c>
      <c r="O168" s="1">
        <v>0.08</v>
      </c>
      <c r="P168" s="1">
        <v>13.4</v>
      </c>
      <c r="Q168" s="4">
        <f t="shared" si="5"/>
        <v>262.28</v>
      </c>
    </row>
    <row r="169">
      <c r="A169" s="1" t="s">
        <v>171</v>
      </c>
      <c r="B169" s="1" t="str">
        <f t="shared" si="1"/>
        <v>22/23</v>
      </c>
      <c r="C169" s="1">
        <v>12.0</v>
      </c>
      <c r="D169" s="1">
        <v>28.0</v>
      </c>
      <c r="E169" s="2">
        <v>44962.0</v>
      </c>
      <c r="F169" s="2">
        <v>44989.0</v>
      </c>
      <c r="G169" s="2">
        <f t="shared" si="2"/>
        <v>44989</v>
      </c>
      <c r="H169" s="3" t="str">
        <f t="shared" si="3"/>
        <v>Mar</v>
      </c>
      <c r="I169" s="2" t="str">
        <f t="shared" si="4"/>
        <v>2023</v>
      </c>
      <c r="J169" s="1">
        <v>141.6</v>
      </c>
      <c r="K169" s="1">
        <v>89.8</v>
      </c>
      <c r="L169" s="1">
        <v>7.8</v>
      </c>
      <c r="M169" s="1">
        <v>1.6</v>
      </c>
      <c r="N169" s="1">
        <v>13.4</v>
      </c>
      <c r="O169" s="1">
        <v>0.12</v>
      </c>
      <c r="P169" s="1">
        <v>14.0</v>
      </c>
      <c r="Q169" s="4">
        <f t="shared" si="5"/>
        <v>268.32</v>
      </c>
    </row>
    <row r="170">
      <c r="A170" s="1" t="s">
        <v>172</v>
      </c>
      <c r="B170" s="1" t="str">
        <f t="shared" si="1"/>
        <v>22/23</v>
      </c>
      <c r="C170" s="1">
        <v>13.0</v>
      </c>
      <c r="D170" s="1">
        <v>27.0</v>
      </c>
      <c r="E170" s="2">
        <v>44990.0</v>
      </c>
      <c r="F170" s="2">
        <v>45016.0</v>
      </c>
      <c r="G170" s="2">
        <f t="shared" si="2"/>
        <v>45016</v>
      </c>
      <c r="H170" s="3" t="str">
        <f t="shared" si="3"/>
        <v>Mar</v>
      </c>
      <c r="I170" s="2" t="str">
        <f t="shared" si="4"/>
        <v>2023</v>
      </c>
      <c r="J170" s="1">
        <v>142.2</v>
      </c>
      <c r="K170" s="1">
        <v>84.9</v>
      </c>
      <c r="L170" s="1">
        <v>7.6</v>
      </c>
      <c r="M170" s="1">
        <v>1.7</v>
      </c>
      <c r="N170" s="1">
        <v>13.2</v>
      </c>
      <c r="O170" s="1">
        <v>0.08</v>
      </c>
      <c r="P170" s="1">
        <v>14.0</v>
      </c>
      <c r="Q170" s="4">
        <f t="shared" si="5"/>
        <v>263.68</v>
      </c>
    </row>
    <row r="171">
      <c r="A171" s="1" t="s">
        <v>173</v>
      </c>
      <c r="B171" s="1" t="str">
        <f t="shared" si="1"/>
        <v>23/24</v>
      </c>
      <c r="C171" s="1">
        <v>1.0</v>
      </c>
      <c r="D171" s="1">
        <v>29.0</v>
      </c>
      <c r="E171" s="2">
        <v>45017.0</v>
      </c>
      <c r="F171" s="2">
        <v>45045.0</v>
      </c>
      <c r="G171" s="2">
        <f t="shared" si="2"/>
        <v>45045</v>
      </c>
      <c r="H171" s="3" t="str">
        <f t="shared" si="3"/>
        <v>Apr</v>
      </c>
      <c r="I171" s="2" t="str">
        <f t="shared" si="4"/>
        <v>2023</v>
      </c>
      <c r="J171" s="1">
        <v>141.4</v>
      </c>
      <c r="K171" s="1">
        <v>91.5</v>
      </c>
      <c r="L171" s="1">
        <v>8.2</v>
      </c>
      <c r="M171" s="1">
        <v>1.4</v>
      </c>
      <c r="N171" s="1">
        <v>13.8</v>
      </c>
      <c r="O171" s="1">
        <v>0.1</v>
      </c>
      <c r="P171" s="1">
        <v>14.2</v>
      </c>
      <c r="Q171" s="4">
        <f t="shared" si="5"/>
        <v>270.6</v>
      </c>
    </row>
    <row r="172">
      <c r="A172" s="1" t="s">
        <v>174</v>
      </c>
      <c r="B172" s="1" t="str">
        <f t="shared" si="1"/>
        <v>23/24</v>
      </c>
      <c r="C172" s="1">
        <v>2.0</v>
      </c>
      <c r="D172" s="1">
        <v>28.0</v>
      </c>
      <c r="E172" s="2">
        <v>45046.0</v>
      </c>
      <c r="F172" s="2">
        <v>45073.0</v>
      </c>
      <c r="G172" s="2">
        <f t="shared" si="2"/>
        <v>45073</v>
      </c>
      <c r="H172" s="3" t="str">
        <f t="shared" si="3"/>
        <v>May</v>
      </c>
      <c r="I172" s="2" t="str">
        <f t="shared" si="4"/>
        <v>2023</v>
      </c>
      <c r="J172" s="1">
        <v>146.6</v>
      </c>
      <c r="K172" s="1">
        <v>88.2</v>
      </c>
      <c r="L172" s="1">
        <v>7.7</v>
      </c>
      <c r="M172" s="1">
        <v>1.6</v>
      </c>
      <c r="N172" s="1">
        <v>14.1</v>
      </c>
      <c r="O172" s="1">
        <v>0.1</v>
      </c>
      <c r="P172" s="1">
        <v>15.1</v>
      </c>
      <c r="Q172" s="4">
        <f t="shared" si="5"/>
        <v>273.4</v>
      </c>
    </row>
    <row r="173">
      <c r="A173" s="1" t="s">
        <v>175</v>
      </c>
      <c r="B173" s="1" t="str">
        <f t="shared" si="1"/>
        <v>23/24</v>
      </c>
      <c r="C173" s="1">
        <v>3.0</v>
      </c>
      <c r="D173" s="1">
        <v>28.0</v>
      </c>
      <c r="E173" s="2">
        <v>45074.0</v>
      </c>
      <c r="F173" s="2">
        <v>45101.0</v>
      </c>
      <c r="G173" s="2">
        <f t="shared" si="2"/>
        <v>45101</v>
      </c>
      <c r="H173" s="3" t="str">
        <f t="shared" si="3"/>
        <v>Jun</v>
      </c>
      <c r="I173" s="2" t="str">
        <f t="shared" si="4"/>
        <v>2023</v>
      </c>
      <c r="J173" s="1">
        <v>146.4</v>
      </c>
      <c r="K173" s="1">
        <v>90.2</v>
      </c>
      <c r="L173" s="1">
        <v>7.9</v>
      </c>
      <c r="M173" s="1">
        <v>1.7</v>
      </c>
      <c r="N173" s="1">
        <v>14.6</v>
      </c>
      <c r="O173" s="1">
        <v>0.1</v>
      </c>
      <c r="P173" s="1">
        <v>16.0</v>
      </c>
      <c r="Q173" s="4">
        <f t="shared" si="5"/>
        <v>276.9</v>
      </c>
    </row>
    <row r="174">
      <c r="A174" s="1" t="s">
        <v>176</v>
      </c>
      <c r="B174" s="1" t="str">
        <f t="shared" si="1"/>
        <v>23/24</v>
      </c>
      <c r="C174" s="1">
        <v>4.0</v>
      </c>
      <c r="D174" s="1">
        <v>28.0</v>
      </c>
      <c r="E174" s="2">
        <v>45102.0</v>
      </c>
      <c r="F174" s="2">
        <v>45129.0</v>
      </c>
      <c r="G174" s="2">
        <f t="shared" si="2"/>
        <v>45129</v>
      </c>
      <c r="H174" s="3" t="str">
        <f t="shared" si="3"/>
        <v>Jul</v>
      </c>
      <c r="I174" s="2" t="str">
        <f t="shared" si="4"/>
        <v>2023</v>
      </c>
      <c r="J174" s="1">
        <v>147.5</v>
      </c>
      <c r="K174" s="1">
        <v>94.1</v>
      </c>
      <c r="L174" s="1">
        <v>7.9</v>
      </c>
      <c r="M174" s="1">
        <v>1.6</v>
      </c>
      <c r="N174" s="1">
        <v>14.3</v>
      </c>
      <c r="O174" s="1">
        <v>0.1</v>
      </c>
      <c r="P174" s="1">
        <v>16.7</v>
      </c>
      <c r="Q174" s="4">
        <f t="shared" si="5"/>
        <v>282.2</v>
      </c>
    </row>
    <row r="175">
      <c r="A175" s="1" t="s">
        <v>177</v>
      </c>
      <c r="B175" s="1" t="str">
        <f t="shared" si="1"/>
        <v>23/24</v>
      </c>
      <c r="C175" s="1">
        <v>5.0</v>
      </c>
      <c r="D175" s="1">
        <v>28.0</v>
      </c>
      <c r="E175" s="2">
        <v>45130.0</v>
      </c>
      <c r="F175" s="2">
        <v>45157.0</v>
      </c>
      <c r="G175" s="2">
        <f t="shared" si="2"/>
        <v>45157</v>
      </c>
      <c r="H175" s="3" t="str">
        <f t="shared" si="3"/>
        <v>Aug</v>
      </c>
      <c r="I175" s="2" t="str">
        <f t="shared" si="4"/>
        <v>2023</v>
      </c>
      <c r="J175" s="1">
        <v>129.9</v>
      </c>
      <c r="K175" s="1">
        <v>86.6</v>
      </c>
      <c r="L175" s="1">
        <v>7.2</v>
      </c>
      <c r="M175" s="1">
        <v>1.4</v>
      </c>
      <c r="N175" s="1">
        <v>12.4</v>
      </c>
      <c r="O175" s="1">
        <v>0.2</v>
      </c>
      <c r="P175" s="1">
        <v>15.4</v>
      </c>
      <c r="Q175" s="4">
        <f t="shared" si="5"/>
        <v>253.1</v>
      </c>
    </row>
    <row r="176">
      <c r="A176" s="1" t="s">
        <v>178</v>
      </c>
      <c r="B176" s="1" t="str">
        <f t="shared" si="1"/>
        <v>23/24</v>
      </c>
      <c r="C176" s="1">
        <v>6.0</v>
      </c>
      <c r="D176" s="1">
        <v>28.0</v>
      </c>
      <c r="E176" s="2">
        <v>45158.0</v>
      </c>
      <c r="F176" s="2">
        <v>45185.0</v>
      </c>
      <c r="G176" s="2">
        <f t="shared" si="2"/>
        <v>45185</v>
      </c>
      <c r="H176" s="3" t="str">
        <f t="shared" si="3"/>
        <v>Sep</v>
      </c>
      <c r="I176" s="2" t="str">
        <f t="shared" si="4"/>
        <v>2023</v>
      </c>
      <c r="J176" s="1">
        <v>139.9</v>
      </c>
      <c r="K176" s="1">
        <v>83.7</v>
      </c>
      <c r="L176" s="1">
        <v>7.3</v>
      </c>
      <c r="M176" s="1">
        <v>1.7</v>
      </c>
      <c r="N176" s="1">
        <v>13.8</v>
      </c>
      <c r="O176" s="1">
        <v>0.1</v>
      </c>
      <c r="P176" s="1">
        <v>15.6</v>
      </c>
      <c r="Q176" s="4">
        <f t="shared" si="5"/>
        <v>262.1</v>
      </c>
    </row>
    <row r="177">
      <c r="A177" s="1" t="s">
        <v>179</v>
      </c>
      <c r="B177" s="1" t="str">
        <f t="shared" si="1"/>
        <v>23/24</v>
      </c>
      <c r="C177" s="1">
        <v>7.0</v>
      </c>
      <c r="D177" s="1">
        <v>28.0</v>
      </c>
      <c r="E177" s="2">
        <v>45186.0</v>
      </c>
      <c r="F177" s="2">
        <v>45213.0</v>
      </c>
      <c r="G177" s="2">
        <f t="shared" si="2"/>
        <v>45213</v>
      </c>
      <c r="H177" s="3" t="str">
        <f t="shared" si="3"/>
        <v>Oct</v>
      </c>
      <c r="I177" s="2" t="str">
        <f t="shared" si="4"/>
        <v>2023</v>
      </c>
      <c r="J177" s="1">
        <v>155.8</v>
      </c>
      <c r="K177" s="1">
        <v>93.4</v>
      </c>
      <c r="L177" s="1">
        <v>8.3</v>
      </c>
      <c r="M177" s="1">
        <v>1.6</v>
      </c>
      <c r="N177" s="1">
        <v>14.8</v>
      </c>
      <c r="O177" s="1">
        <v>0.1</v>
      </c>
      <c r="P177" s="1">
        <v>17.3</v>
      </c>
      <c r="Q177" s="4">
        <f t="shared" si="5"/>
        <v>291.3</v>
      </c>
    </row>
    <row r="178">
      <c r="A178" s="1" t="s">
        <v>180</v>
      </c>
      <c r="B178" s="1" t="str">
        <f t="shared" si="1"/>
        <v>23/24</v>
      </c>
      <c r="C178" s="1">
        <v>8.0</v>
      </c>
      <c r="D178" s="1">
        <v>28.0</v>
      </c>
      <c r="E178" s="2">
        <v>45214.0</v>
      </c>
      <c r="F178" s="2">
        <v>45241.0</v>
      </c>
      <c r="G178" s="2">
        <f t="shared" si="2"/>
        <v>45241</v>
      </c>
      <c r="H178" s="3" t="str">
        <f t="shared" si="3"/>
        <v>Nov</v>
      </c>
      <c r="I178" s="2" t="str">
        <f t="shared" si="4"/>
        <v>2023</v>
      </c>
      <c r="J178" s="1">
        <v>146.3</v>
      </c>
      <c r="K178" s="1">
        <v>95.8</v>
      </c>
      <c r="L178" s="1">
        <v>7.8</v>
      </c>
      <c r="M178" s="1">
        <v>1.3</v>
      </c>
      <c r="N178" s="1">
        <v>15.0</v>
      </c>
      <c r="O178" s="1">
        <v>0.1</v>
      </c>
      <c r="P178" s="1">
        <v>17.8</v>
      </c>
      <c r="Q178" s="4">
        <f t="shared" si="5"/>
        <v>284.1</v>
      </c>
    </row>
    <row r="179">
      <c r="A179" s="1" t="s">
        <v>181</v>
      </c>
      <c r="B179" s="1" t="str">
        <f t="shared" si="1"/>
        <v>23/24</v>
      </c>
      <c r="C179" s="1">
        <v>9.0</v>
      </c>
      <c r="D179" s="1">
        <v>28.0</v>
      </c>
      <c r="E179" s="2">
        <v>45242.0</v>
      </c>
      <c r="F179" s="2">
        <v>45269.0</v>
      </c>
      <c r="G179" s="2">
        <f t="shared" si="2"/>
        <v>45269</v>
      </c>
      <c r="H179" s="3" t="str">
        <f t="shared" si="3"/>
        <v>Dec</v>
      </c>
      <c r="I179" s="2" t="str">
        <f t="shared" si="4"/>
        <v>2023</v>
      </c>
      <c r="J179" s="1">
        <v>150.9</v>
      </c>
      <c r="K179" s="1">
        <v>101.8</v>
      </c>
      <c r="L179" s="1">
        <v>7.9</v>
      </c>
      <c r="M179" s="1">
        <v>1.7</v>
      </c>
      <c r="N179" s="1">
        <v>15.0</v>
      </c>
      <c r="O179" s="1">
        <v>0.1</v>
      </c>
      <c r="P179" s="1">
        <v>17.8</v>
      </c>
      <c r="Q179" s="4">
        <f t="shared" si="5"/>
        <v>295.2</v>
      </c>
    </row>
    <row r="180">
      <c r="A180" s="1" t="s">
        <v>182</v>
      </c>
      <c r="B180" s="1" t="str">
        <f t="shared" si="1"/>
        <v>23/24</v>
      </c>
      <c r="C180" s="1">
        <v>10.0</v>
      </c>
      <c r="D180" s="1">
        <v>28.0</v>
      </c>
      <c r="E180" s="2">
        <v>45270.0</v>
      </c>
      <c r="F180" s="2">
        <v>45297.0</v>
      </c>
      <c r="G180" s="2">
        <f t="shared" si="2"/>
        <v>45297</v>
      </c>
      <c r="H180" s="3" t="str">
        <f t="shared" si="3"/>
        <v>Jan</v>
      </c>
      <c r="I180" s="2" t="str">
        <f t="shared" si="4"/>
        <v>2024</v>
      </c>
      <c r="J180" s="1">
        <v>123.7</v>
      </c>
      <c r="K180" s="1">
        <v>81.5</v>
      </c>
      <c r="L180" s="1">
        <v>6.1</v>
      </c>
      <c r="M180" s="1">
        <v>1.4</v>
      </c>
      <c r="N180" s="1">
        <v>11.3</v>
      </c>
      <c r="O180" s="1">
        <v>0.1</v>
      </c>
      <c r="P180" s="1">
        <v>14.3</v>
      </c>
      <c r="Q180" s="4">
        <f t="shared" si="5"/>
        <v>238.4</v>
      </c>
    </row>
    <row r="181">
      <c r="A181" s="1" t="s">
        <v>183</v>
      </c>
      <c r="B181" s="1" t="str">
        <f t="shared" si="1"/>
        <v>23/24</v>
      </c>
      <c r="C181" s="1">
        <v>11.0</v>
      </c>
      <c r="D181" s="1">
        <v>28.0</v>
      </c>
      <c r="E181" s="2">
        <v>45298.0</v>
      </c>
      <c r="F181" s="2">
        <v>45325.0</v>
      </c>
      <c r="G181" s="2">
        <f t="shared" si="2"/>
        <v>45325</v>
      </c>
      <c r="H181" s="3" t="str">
        <f t="shared" si="3"/>
        <v>Feb</v>
      </c>
      <c r="I181" s="2" t="str">
        <f t="shared" si="4"/>
        <v>2024</v>
      </c>
      <c r="J181" s="1">
        <v>144.0</v>
      </c>
      <c r="K181" s="1">
        <v>87.2</v>
      </c>
      <c r="L181" s="1">
        <v>7.4</v>
      </c>
      <c r="M181" s="1">
        <v>1.7</v>
      </c>
      <c r="N181" s="1">
        <v>13.7</v>
      </c>
      <c r="O181" s="1">
        <v>0.1</v>
      </c>
      <c r="P181" s="1">
        <v>16.0</v>
      </c>
      <c r="Q181" s="4">
        <f t="shared" si="5"/>
        <v>270.1</v>
      </c>
    </row>
    <row r="182">
      <c r="A182" s="1" t="s">
        <v>184</v>
      </c>
      <c r="B182" s="1" t="str">
        <f t="shared" si="1"/>
        <v>23/24</v>
      </c>
      <c r="C182" s="1">
        <v>12.0</v>
      </c>
      <c r="D182" s="1">
        <v>28.0</v>
      </c>
      <c r="E182" s="2">
        <v>45326.0</v>
      </c>
      <c r="F182" s="2">
        <v>45353.0</v>
      </c>
      <c r="G182" s="2">
        <f t="shared" si="2"/>
        <v>45353</v>
      </c>
      <c r="H182" s="3" t="str">
        <f t="shared" si="3"/>
        <v>Mar</v>
      </c>
      <c r="I182" s="2" t="str">
        <f t="shared" si="4"/>
        <v>2024</v>
      </c>
      <c r="J182" s="1">
        <v>145.3</v>
      </c>
      <c r="K182" s="1">
        <v>93.1</v>
      </c>
      <c r="L182" s="1">
        <v>7.7</v>
      </c>
      <c r="M182" s="1">
        <v>1.2</v>
      </c>
      <c r="N182" s="1">
        <v>14.3</v>
      </c>
      <c r="O182" s="1">
        <v>0.1</v>
      </c>
      <c r="P182" s="1">
        <v>16.8</v>
      </c>
      <c r="Q182" s="4">
        <f t="shared" si="5"/>
        <v>278.5</v>
      </c>
    </row>
    <row r="183">
      <c r="A183" s="1" t="s">
        <v>185</v>
      </c>
      <c r="B183" s="1" t="str">
        <f t="shared" si="1"/>
        <v>23/24</v>
      </c>
      <c r="C183" s="1">
        <v>13.0</v>
      </c>
      <c r="D183" s="1">
        <v>29.0</v>
      </c>
      <c r="E183" s="2">
        <v>45354.0</v>
      </c>
      <c r="F183" s="2">
        <v>45382.0</v>
      </c>
      <c r="G183" s="2">
        <f t="shared" si="2"/>
        <v>45382</v>
      </c>
      <c r="H183" s="3" t="str">
        <f t="shared" si="3"/>
        <v>Mar</v>
      </c>
      <c r="I183" s="2" t="str">
        <f t="shared" si="4"/>
        <v>2024</v>
      </c>
      <c r="J183" s="1">
        <v>152.0</v>
      </c>
      <c r="K183" s="1">
        <v>93.7</v>
      </c>
      <c r="L183" s="1">
        <v>7.6</v>
      </c>
      <c r="M183" s="1">
        <v>1.6</v>
      </c>
      <c r="N183" s="1">
        <v>14.1</v>
      </c>
      <c r="O183" s="1">
        <v>0.1</v>
      </c>
      <c r="P183" s="1">
        <v>17.1</v>
      </c>
      <c r="Q183" s="4">
        <f t="shared" si="5"/>
        <v>286.2</v>
      </c>
    </row>
    <row r="184">
      <c r="A184" s="1" t="s">
        <v>186</v>
      </c>
      <c r="B184" s="1" t="str">
        <f t="shared" si="1"/>
        <v>24/25</v>
      </c>
      <c r="C184" s="1">
        <v>1.0</v>
      </c>
      <c r="D184" s="1">
        <v>27.0</v>
      </c>
      <c r="E184" s="2">
        <v>45383.0</v>
      </c>
      <c r="F184" s="2">
        <v>45409.0</v>
      </c>
      <c r="G184" s="2">
        <f t="shared" si="2"/>
        <v>45409</v>
      </c>
      <c r="H184" s="3" t="str">
        <f t="shared" si="3"/>
        <v>Apr</v>
      </c>
      <c r="I184" s="2" t="str">
        <f t="shared" si="4"/>
        <v>2024</v>
      </c>
      <c r="J184" s="1">
        <v>137.4</v>
      </c>
      <c r="K184" s="1">
        <v>89.4</v>
      </c>
      <c r="L184" s="1">
        <v>7.2</v>
      </c>
      <c r="M184" s="1">
        <v>0.7</v>
      </c>
      <c r="N184" s="1">
        <v>13.5</v>
      </c>
      <c r="O184" s="1">
        <v>0.1</v>
      </c>
      <c r="P184" s="1">
        <v>16.4</v>
      </c>
      <c r="Q184" s="4">
        <f t="shared" si="5"/>
        <v>264.7</v>
      </c>
    </row>
    <row r="185">
      <c r="A185" s="1" t="s">
        <v>187</v>
      </c>
      <c r="B185" s="1" t="str">
        <f t="shared" si="1"/>
        <v>24/25</v>
      </c>
      <c r="C185" s="1">
        <v>2.0</v>
      </c>
      <c r="D185" s="1">
        <v>28.0</v>
      </c>
      <c r="E185" s="2">
        <v>45410.0</v>
      </c>
      <c r="F185" s="2">
        <v>45437.0</v>
      </c>
      <c r="G185" s="2">
        <f t="shared" si="2"/>
        <v>45437</v>
      </c>
      <c r="H185" s="3" t="str">
        <f t="shared" si="3"/>
        <v>May</v>
      </c>
      <c r="I185" s="2" t="str">
        <f t="shared" si="4"/>
        <v>2024</v>
      </c>
      <c r="J185" s="1">
        <v>150.6</v>
      </c>
      <c r="K185" s="1">
        <v>91.9</v>
      </c>
      <c r="L185" s="1">
        <v>7.5</v>
      </c>
      <c r="M185" s="1">
        <v>1.4</v>
      </c>
      <c r="N185" s="1">
        <v>14.8</v>
      </c>
      <c r="O185" s="1">
        <v>0.1</v>
      </c>
      <c r="P185" s="1">
        <v>17.8</v>
      </c>
      <c r="Q185" s="4">
        <f t="shared" si="5"/>
        <v>284.1</v>
      </c>
    </row>
    <row r="186">
      <c r="A186" s="1" t="s">
        <v>188</v>
      </c>
      <c r="B186" s="1" t="str">
        <f t="shared" si="1"/>
        <v>24/25</v>
      </c>
      <c r="C186" s="1">
        <v>3.0</v>
      </c>
      <c r="D186" s="1">
        <v>28.0</v>
      </c>
      <c r="E186" s="2">
        <v>45438.0</v>
      </c>
      <c r="F186" s="2">
        <v>45465.0</v>
      </c>
      <c r="G186" s="2">
        <f t="shared" si="2"/>
        <v>45465</v>
      </c>
      <c r="H186" s="3" t="str">
        <f t="shared" si="3"/>
        <v>Jun</v>
      </c>
      <c r="I186" s="2" t="str">
        <f t="shared" si="4"/>
        <v>2024</v>
      </c>
      <c r="J186" s="1">
        <v>145.9</v>
      </c>
      <c r="K186" s="1">
        <v>93.0</v>
      </c>
      <c r="L186" s="1">
        <v>7.6</v>
      </c>
      <c r="M186" s="1">
        <v>1.5</v>
      </c>
      <c r="N186" s="1">
        <v>13.9</v>
      </c>
      <c r="O186" s="1">
        <v>0.1</v>
      </c>
      <c r="P186" s="1">
        <v>17.1</v>
      </c>
      <c r="Q186" s="4">
        <f t="shared" si="5"/>
        <v>279.1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4.25"/>
  </cols>
  <sheetData>
    <row r="1">
      <c r="A1" s="5" t="s">
        <v>189</v>
      </c>
      <c r="B1" s="5" t="s">
        <v>1</v>
      </c>
      <c r="C1" s="5" t="s">
        <v>2</v>
      </c>
      <c r="D1" s="5" t="s">
        <v>190</v>
      </c>
      <c r="E1" s="5" t="s">
        <v>7</v>
      </c>
      <c r="F1" s="5" t="s">
        <v>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 t="str">
        <f>IFERROR(__xludf.DUMMYFUNCTION("ARRAYFORMULA(Split(FLATTEN(data!J1:P1 &amp; ""|"" &amp; data!B2:B186 &amp; ""|"" &amp; data!C2:C186  &amp; ""|"" &amp; data!J2:P186 &amp; ""|"" &amp; data!H2:H186 &amp; ""|"" &amp; data!I2:I186), ""|""))"),"Bus_journeys")</f>
        <v>Bus_journeys</v>
      </c>
      <c r="B2" s="7">
        <f>IFERROR(__xludf.DUMMYFUNCTION("""COMPUTED_VALUE"""),45971.0)</f>
        <v>45971</v>
      </c>
      <c r="C2" s="4">
        <f>IFERROR(__xludf.DUMMYFUNCTION("""COMPUTED_VALUE"""),1.0)</f>
        <v>1</v>
      </c>
      <c r="D2" s="4">
        <f>IFERROR(__xludf.DUMMYFUNCTION("""COMPUTED_VALUE"""),189.1)</f>
        <v>189.1</v>
      </c>
      <c r="E2" s="4" t="str">
        <f>IFERROR(__xludf.DUMMYFUNCTION("""COMPUTED_VALUE"""),"May")</f>
        <v>May</v>
      </c>
      <c r="F2" s="4">
        <f>IFERROR(__xludf.DUMMYFUNCTION("""COMPUTED_VALUE"""),2010.0)</f>
        <v>2010</v>
      </c>
    </row>
    <row r="3">
      <c r="A3" s="4" t="str">
        <f>IFERROR(__xludf.DUMMYFUNCTION("""COMPUTED_VALUE"""),"Underground_journeys")</f>
        <v>Underground_journeys</v>
      </c>
      <c r="B3" s="7">
        <f>IFERROR(__xludf.DUMMYFUNCTION("""COMPUTED_VALUE"""),45971.0)</f>
        <v>45971</v>
      </c>
      <c r="C3" s="4">
        <f>IFERROR(__xludf.DUMMYFUNCTION("""COMPUTED_VALUE"""),1.0)</f>
        <v>1</v>
      </c>
      <c r="D3" s="4">
        <f>IFERROR(__xludf.DUMMYFUNCTION("""COMPUTED_VALUE"""),90.5)</f>
        <v>90.5</v>
      </c>
      <c r="E3" s="4" t="str">
        <f>IFERROR(__xludf.DUMMYFUNCTION("""COMPUTED_VALUE"""),"May")</f>
        <v>May</v>
      </c>
      <c r="F3" s="4">
        <f>IFERROR(__xludf.DUMMYFUNCTION("""COMPUTED_VALUE"""),2010.0)</f>
        <v>2010</v>
      </c>
    </row>
    <row r="4">
      <c r="A4" s="4" t="str">
        <f>IFERROR(__xludf.DUMMYFUNCTION("""COMPUTED_VALUE"""),"DLR_Journeys")</f>
        <v>DLR_Journeys</v>
      </c>
      <c r="B4" s="7">
        <f>IFERROR(__xludf.DUMMYFUNCTION("""COMPUTED_VALUE"""),45971.0)</f>
        <v>45971</v>
      </c>
      <c r="C4" s="4">
        <f>IFERROR(__xludf.DUMMYFUNCTION("""COMPUTED_VALUE"""),1.0)</f>
        <v>1</v>
      </c>
      <c r="D4" s="4">
        <f>IFERROR(__xludf.DUMMYFUNCTION("""COMPUTED_VALUE"""),6.3)</f>
        <v>6.3</v>
      </c>
      <c r="E4" s="4" t="str">
        <f>IFERROR(__xludf.DUMMYFUNCTION("""COMPUTED_VALUE"""),"May")</f>
        <v>May</v>
      </c>
      <c r="F4" s="4">
        <f>IFERROR(__xludf.DUMMYFUNCTION("""COMPUTED_VALUE"""),2010.0)</f>
        <v>2010</v>
      </c>
    </row>
    <row r="5">
      <c r="A5" s="4" t="str">
        <f>IFERROR(__xludf.DUMMYFUNCTION("""COMPUTED_VALUE"""),"Tram_Journeys")</f>
        <v>Tram_Journeys</v>
      </c>
      <c r="B5" s="7">
        <f>IFERROR(__xludf.DUMMYFUNCTION("""COMPUTED_VALUE"""),45971.0)</f>
        <v>45971</v>
      </c>
      <c r="C5" s="4">
        <f>IFERROR(__xludf.DUMMYFUNCTION("""COMPUTED_VALUE"""),1.0)</f>
        <v>1</v>
      </c>
      <c r="D5" s="4">
        <f>IFERROR(__xludf.DUMMYFUNCTION("""COMPUTED_VALUE"""),2.3)</f>
        <v>2.3</v>
      </c>
      <c r="E5" s="4" t="str">
        <f>IFERROR(__xludf.DUMMYFUNCTION("""COMPUTED_VALUE"""),"May")</f>
        <v>May</v>
      </c>
      <c r="F5" s="4">
        <f>IFERROR(__xludf.DUMMYFUNCTION("""COMPUTED_VALUE"""),2010.0)</f>
        <v>2010</v>
      </c>
    </row>
    <row r="6">
      <c r="A6" s="4" t="str">
        <f>IFERROR(__xludf.DUMMYFUNCTION("""COMPUTED_VALUE"""),"Overground_Journeys")</f>
        <v>Overground_Journeys</v>
      </c>
      <c r="B6" s="7">
        <f>IFERROR(__xludf.DUMMYFUNCTION("""COMPUTED_VALUE"""),45971.0)</f>
        <v>45971</v>
      </c>
      <c r="C6" s="4">
        <f>IFERROR(__xludf.DUMMYFUNCTION("""COMPUTED_VALUE"""),1.0)</f>
        <v>1</v>
      </c>
      <c r="D6" s="4">
        <f>IFERROR(__xludf.DUMMYFUNCTION("""COMPUTED_VALUE"""),0.0)</f>
        <v>0</v>
      </c>
      <c r="E6" s="4" t="str">
        <f>IFERROR(__xludf.DUMMYFUNCTION("""COMPUTED_VALUE"""),"May")</f>
        <v>May</v>
      </c>
      <c r="F6" s="4">
        <f>IFERROR(__xludf.DUMMYFUNCTION("""COMPUTED_VALUE"""),2010.0)</f>
        <v>2010</v>
      </c>
    </row>
    <row r="7">
      <c r="A7" s="4" t="str">
        <f>IFERROR(__xludf.DUMMYFUNCTION("""COMPUTED_VALUE"""),"London_Cable_Car_Journeys")</f>
        <v>London_Cable_Car_Journeys</v>
      </c>
      <c r="B7" s="7">
        <f>IFERROR(__xludf.DUMMYFUNCTION("""COMPUTED_VALUE"""),45971.0)</f>
        <v>45971</v>
      </c>
      <c r="C7" s="4">
        <f>IFERROR(__xludf.DUMMYFUNCTION("""COMPUTED_VALUE"""),1.0)</f>
        <v>1</v>
      </c>
      <c r="D7" s="4">
        <f>IFERROR(__xludf.DUMMYFUNCTION("""COMPUTED_VALUE"""),0.0)</f>
        <v>0</v>
      </c>
      <c r="E7" s="4" t="str">
        <f>IFERROR(__xludf.DUMMYFUNCTION("""COMPUTED_VALUE"""),"May")</f>
        <v>May</v>
      </c>
      <c r="F7" s="4">
        <f>IFERROR(__xludf.DUMMYFUNCTION("""COMPUTED_VALUE"""),2010.0)</f>
        <v>2010</v>
      </c>
    </row>
    <row r="8">
      <c r="A8" s="4" t="str">
        <f>IFERROR(__xludf.DUMMYFUNCTION("""COMPUTED_VALUE"""),"TfL_Rail_Journeys")</f>
        <v>TfL_Rail_Journeys</v>
      </c>
      <c r="B8" s="7">
        <f>IFERROR(__xludf.DUMMYFUNCTION("""COMPUTED_VALUE"""),45971.0)</f>
        <v>45971</v>
      </c>
      <c r="C8" s="4">
        <f>IFERROR(__xludf.DUMMYFUNCTION("""COMPUTED_VALUE"""),1.0)</f>
        <v>1</v>
      </c>
      <c r="D8" s="4">
        <f>IFERROR(__xludf.DUMMYFUNCTION("""COMPUTED_VALUE"""),0.0)</f>
        <v>0</v>
      </c>
      <c r="E8" s="4" t="str">
        <f>IFERROR(__xludf.DUMMYFUNCTION("""COMPUTED_VALUE"""),"May")</f>
        <v>May</v>
      </c>
      <c r="F8" s="4">
        <f>IFERROR(__xludf.DUMMYFUNCTION("""COMPUTED_VALUE"""),2010.0)</f>
        <v>2010</v>
      </c>
    </row>
    <row r="9">
      <c r="A9" s="4" t="str">
        <f>IFERROR(__xludf.DUMMYFUNCTION("""COMPUTED_VALUE"""),"Bus_journeys")</f>
        <v>Bus_journeys</v>
      </c>
      <c r="B9" s="7">
        <f>IFERROR(__xludf.DUMMYFUNCTION("""COMPUTED_VALUE"""),45971.0)</f>
        <v>45971</v>
      </c>
      <c r="C9" s="4">
        <f>IFERROR(__xludf.DUMMYFUNCTION("""COMPUTED_VALUE"""),2.0)</f>
        <v>2</v>
      </c>
      <c r="D9" s="4">
        <f>IFERROR(__xludf.DUMMYFUNCTION("""COMPUTED_VALUE"""),181.6)</f>
        <v>181.6</v>
      </c>
      <c r="E9" s="4" t="str">
        <f>IFERROR(__xludf.DUMMYFUNCTION("""COMPUTED_VALUE"""),"May")</f>
        <v>May</v>
      </c>
      <c r="F9" s="4">
        <f>IFERROR(__xludf.DUMMYFUNCTION("""COMPUTED_VALUE"""),2010.0)</f>
        <v>2010</v>
      </c>
    </row>
    <row r="10">
      <c r="A10" s="4" t="str">
        <f>IFERROR(__xludf.DUMMYFUNCTION("""COMPUTED_VALUE"""),"Underground_journeys")</f>
        <v>Underground_journeys</v>
      </c>
      <c r="B10" s="7">
        <f>IFERROR(__xludf.DUMMYFUNCTION("""COMPUTED_VALUE"""),45971.0)</f>
        <v>45971</v>
      </c>
      <c r="C10" s="4">
        <f>IFERROR(__xludf.DUMMYFUNCTION("""COMPUTED_VALUE"""),2.0)</f>
        <v>2</v>
      </c>
      <c r="D10" s="4">
        <f>IFERROR(__xludf.DUMMYFUNCTION("""COMPUTED_VALUE"""),84.5)</f>
        <v>84.5</v>
      </c>
      <c r="E10" s="4" t="str">
        <f>IFERROR(__xludf.DUMMYFUNCTION("""COMPUTED_VALUE"""),"May")</f>
        <v>May</v>
      </c>
      <c r="F10" s="4">
        <f>IFERROR(__xludf.DUMMYFUNCTION("""COMPUTED_VALUE"""),2010.0)</f>
        <v>2010</v>
      </c>
    </row>
    <row r="11">
      <c r="A11" s="4" t="str">
        <f>IFERROR(__xludf.DUMMYFUNCTION("""COMPUTED_VALUE"""),"DLR_Journeys")</f>
        <v>DLR_Journeys</v>
      </c>
      <c r="B11" s="7">
        <f>IFERROR(__xludf.DUMMYFUNCTION("""COMPUTED_VALUE"""),45971.0)</f>
        <v>45971</v>
      </c>
      <c r="C11" s="4">
        <f>IFERROR(__xludf.DUMMYFUNCTION("""COMPUTED_VALUE"""),2.0)</f>
        <v>2</v>
      </c>
      <c r="D11" s="4">
        <f>IFERROR(__xludf.DUMMYFUNCTION("""COMPUTED_VALUE"""),5.8)</f>
        <v>5.8</v>
      </c>
      <c r="E11" s="4" t="str">
        <f>IFERROR(__xludf.DUMMYFUNCTION("""COMPUTED_VALUE"""),"May")</f>
        <v>May</v>
      </c>
      <c r="F11" s="4">
        <f>IFERROR(__xludf.DUMMYFUNCTION("""COMPUTED_VALUE"""),2010.0)</f>
        <v>2010</v>
      </c>
    </row>
    <row r="12">
      <c r="A12" s="4" t="str">
        <f>IFERROR(__xludf.DUMMYFUNCTION("""COMPUTED_VALUE"""),"Tram_Journeys")</f>
        <v>Tram_Journeys</v>
      </c>
      <c r="B12" s="7">
        <f>IFERROR(__xludf.DUMMYFUNCTION("""COMPUTED_VALUE"""),45971.0)</f>
        <v>45971</v>
      </c>
      <c r="C12" s="4">
        <f>IFERROR(__xludf.DUMMYFUNCTION("""COMPUTED_VALUE"""),2.0)</f>
        <v>2</v>
      </c>
      <c r="D12" s="4">
        <f>IFERROR(__xludf.DUMMYFUNCTION("""COMPUTED_VALUE"""),2.2)</f>
        <v>2.2</v>
      </c>
      <c r="E12" s="4" t="str">
        <f>IFERROR(__xludf.DUMMYFUNCTION("""COMPUTED_VALUE"""),"May")</f>
        <v>May</v>
      </c>
      <c r="F12" s="4">
        <f>IFERROR(__xludf.DUMMYFUNCTION("""COMPUTED_VALUE"""),2010.0)</f>
        <v>2010</v>
      </c>
    </row>
    <row r="13">
      <c r="A13" s="4" t="str">
        <f>IFERROR(__xludf.DUMMYFUNCTION("""COMPUTED_VALUE"""),"Overground_Journeys")</f>
        <v>Overground_Journeys</v>
      </c>
      <c r="B13" s="7">
        <f>IFERROR(__xludf.DUMMYFUNCTION("""COMPUTED_VALUE"""),45971.0)</f>
        <v>45971</v>
      </c>
      <c r="C13" s="4">
        <f>IFERROR(__xludf.DUMMYFUNCTION("""COMPUTED_VALUE"""),2.0)</f>
        <v>2</v>
      </c>
      <c r="D13" s="4">
        <f>IFERROR(__xludf.DUMMYFUNCTION("""COMPUTED_VALUE"""),0.0)</f>
        <v>0</v>
      </c>
      <c r="E13" s="4" t="str">
        <f>IFERROR(__xludf.DUMMYFUNCTION("""COMPUTED_VALUE"""),"May")</f>
        <v>May</v>
      </c>
      <c r="F13" s="4">
        <f>IFERROR(__xludf.DUMMYFUNCTION("""COMPUTED_VALUE"""),2010.0)</f>
        <v>2010</v>
      </c>
    </row>
    <row r="14">
      <c r="A14" s="4" t="str">
        <f>IFERROR(__xludf.DUMMYFUNCTION("""COMPUTED_VALUE"""),"London_Cable_Car_Journeys")</f>
        <v>London_Cable_Car_Journeys</v>
      </c>
      <c r="B14" s="7">
        <f>IFERROR(__xludf.DUMMYFUNCTION("""COMPUTED_VALUE"""),45971.0)</f>
        <v>45971</v>
      </c>
      <c r="C14" s="4">
        <f>IFERROR(__xludf.DUMMYFUNCTION("""COMPUTED_VALUE"""),2.0)</f>
        <v>2</v>
      </c>
      <c r="D14" s="4">
        <f>IFERROR(__xludf.DUMMYFUNCTION("""COMPUTED_VALUE"""),0.0)</f>
        <v>0</v>
      </c>
      <c r="E14" s="4" t="str">
        <f>IFERROR(__xludf.DUMMYFUNCTION("""COMPUTED_VALUE"""),"May")</f>
        <v>May</v>
      </c>
      <c r="F14" s="4">
        <f>IFERROR(__xludf.DUMMYFUNCTION("""COMPUTED_VALUE"""),2010.0)</f>
        <v>2010</v>
      </c>
    </row>
    <row r="15">
      <c r="A15" s="4" t="str">
        <f>IFERROR(__xludf.DUMMYFUNCTION("""COMPUTED_VALUE"""),"TfL_Rail_Journeys")</f>
        <v>TfL_Rail_Journeys</v>
      </c>
      <c r="B15" s="7">
        <f>IFERROR(__xludf.DUMMYFUNCTION("""COMPUTED_VALUE"""),45971.0)</f>
        <v>45971</v>
      </c>
      <c r="C15" s="4">
        <f>IFERROR(__xludf.DUMMYFUNCTION("""COMPUTED_VALUE"""),2.0)</f>
        <v>2</v>
      </c>
      <c r="D15" s="4">
        <f>IFERROR(__xludf.DUMMYFUNCTION("""COMPUTED_VALUE"""),0.0)</f>
        <v>0</v>
      </c>
      <c r="E15" s="4" t="str">
        <f>IFERROR(__xludf.DUMMYFUNCTION("""COMPUTED_VALUE"""),"May")</f>
        <v>May</v>
      </c>
      <c r="F15" s="4">
        <f>IFERROR(__xludf.DUMMYFUNCTION("""COMPUTED_VALUE"""),2010.0)</f>
        <v>2010</v>
      </c>
    </row>
    <row r="16">
      <c r="A16" s="4" t="str">
        <f>IFERROR(__xludf.DUMMYFUNCTION("""COMPUTED_VALUE"""),"Bus_journeys")</f>
        <v>Bus_journeys</v>
      </c>
      <c r="B16" s="7">
        <f>IFERROR(__xludf.DUMMYFUNCTION("""COMPUTED_VALUE"""),45971.0)</f>
        <v>45971</v>
      </c>
      <c r="C16" s="4">
        <f>IFERROR(__xludf.DUMMYFUNCTION("""COMPUTED_VALUE"""),3.0)</f>
        <v>3</v>
      </c>
      <c r="D16" s="4">
        <f>IFERROR(__xludf.DUMMYFUNCTION("""COMPUTED_VALUE"""),175.9)</f>
        <v>175.9</v>
      </c>
      <c r="E16" s="4" t="str">
        <f>IFERROR(__xludf.DUMMYFUNCTION("""COMPUTED_VALUE"""),"Jun")</f>
        <v>Jun</v>
      </c>
      <c r="F16" s="4">
        <f>IFERROR(__xludf.DUMMYFUNCTION("""COMPUTED_VALUE"""),2010.0)</f>
        <v>2010</v>
      </c>
    </row>
    <row r="17">
      <c r="A17" s="4" t="str">
        <f>IFERROR(__xludf.DUMMYFUNCTION("""COMPUTED_VALUE"""),"Underground_journeys")</f>
        <v>Underground_journeys</v>
      </c>
      <c r="B17" s="7">
        <f>IFERROR(__xludf.DUMMYFUNCTION("""COMPUTED_VALUE"""),45971.0)</f>
        <v>45971</v>
      </c>
      <c r="C17" s="4">
        <f>IFERROR(__xludf.DUMMYFUNCTION("""COMPUTED_VALUE"""),3.0)</f>
        <v>3</v>
      </c>
      <c r="D17" s="4">
        <f>IFERROR(__xludf.DUMMYFUNCTION("""COMPUTED_VALUE"""),84.3)</f>
        <v>84.3</v>
      </c>
      <c r="E17" s="4" t="str">
        <f>IFERROR(__xludf.DUMMYFUNCTION("""COMPUTED_VALUE"""),"Jun")</f>
        <v>Jun</v>
      </c>
      <c r="F17" s="4">
        <f>IFERROR(__xludf.DUMMYFUNCTION("""COMPUTED_VALUE"""),2010.0)</f>
        <v>2010</v>
      </c>
    </row>
    <row r="18">
      <c r="A18" s="4" t="str">
        <f>IFERROR(__xludf.DUMMYFUNCTION("""COMPUTED_VALUE"""),"DLR_Journeys")</f>
        <v>DLR_Journeys</v>
      </c>
      <c r="B18" s="7">
        <f>IFERROR(__xludf.DUMMYFUNCTION("""COMPUTED_VALUE"""),45971.0)</f>
        <v>45971</v>
      </c>
      <c r="C18" s="4">
        <f>IFERROR(__xludf.DUMMYFUNCTION("""COMPUTED_VALUE"""),3.0)</f>
        <v>3</v>
      </c>
      <c r="D18" s="4">
        <f>IFERROR(__xludf.DUMMYFUNCTION("""COMPUTED_VALUE"""),5.8)</f>
        <v>5.8</v>
      </c>
      <c r="E18" s="4" t="str">
        <f>IFERROR(__xludf.DUMMYFUNCTION("""COMPUTED_VALUE"""),"Jun")</f>
        <v>Jun</v>
      </c>
      <c r="F18" s="4">
        <f>IFERROR(__xludf.DUMMYFUNCTION("""COMPUTED_VALUE"""),2010.0)</f>
        <v>2010</v>
      </c>
    </row>
    <row r="19">
      <c r="A19" s="4" t="str">
        <f>IFERROR(__xludf.DUMMYFUNCTION("""COMPUTED_VALUE"""),"Tram_Journeys")</f>
        <v>Tram_Journeys</v>
      </c>
      <c r="B19" s="7">
        <f>IFERROR(__xludf.DUMMYFUNCTION("""COMPUTED_VALUE"""),45971.0)</f>
        <v>45971</v>
      </c>
      <c r="C19" s="4">
        <f>IFERROR(__xludf.DUMMYFUNCTION("""COMPUTED_VALUE"""),3.0)</f>
        <v>3</v>
      </c>
      <c r="D19" s="4">
        <f>IFERROR(__xludf.DUMMYFUNCTION("""COMPUTED_VALUE"""),2.1)</f>
        <v>2.1</v>
      </c>
      <c r="E19" s="4" t="str">
        <f>IFERROR(__xludf.DUMMYFUNCTION("""COMPUTED_VALUE"""),"Jun")</f>
        <v>Jun</v>
      </c>
      <c r="F19" s="4">
        <f>IFERROR(__xludf.DUMMYFUNCTION("""COMPUTED_VALUE"""),2010.0)</f>
        <v>2010</v>
      </c>
    </row>
    <row r="20">
      <c r="A20" s="4" t="str">
        <f>IFERROR(__xludf.DUMMYFUNCTION("""COMPUTED_VALUE"""),"Overground_Journeys")</f>
        <v>Overground_Journeys</v>
      </c>
      <c r="B20" s="7">
        <f>IFERROR(__xludf.DUMMYFUNCTION("""COMPUTED_VALUE"""),45971.0)</f>
        <v>45971</v>
      </c>
      <c r="C20" s="4">
        <f>IFERROR(__xludf.DUMMYFUNCTION("""COMPUTED_VALUE"""),3.0)</f>
        <v>3</v>
      </c>
      <c r="D20" s="4">
        <f>IFERROR(__xludf.DUMMYFUNCTION("""COMPUTED_VALUE"""),0.0)</f>
        <v>0</v>
      </c>
      <c r="E20" s="4" t="str">
        <f>IFERROR(__xludf.DUMMYFUNCTION("""COMPUTED_VALUE"""),"Jun")</f>
        <v>Jun</v>
      </c>
      <c r="F20" s="4">
        <f>IFERROR(__xludf.DUMMYFUNCTION("""COMPUTED_VALUE"""),2010.0)</f>
        <v>2010</v>
      </c>
    </row>
    <row r="21">
      <c r="A21" s="4" t="str">
        <f>IFERROR(__xludf.DUMMYFUNCTION("""COMPUTED_VALUE"""),"London_Cable_Car_Journeys")</f>
        <v>London_Cable_Car_Journeys</v>
      </c>
      <c r="B21" s="7">
        <f>IFERROR(__xludf.DUMMYFUNCTION("""COMPUTED_VALUE"""),45971.0)</f>
        <v>45971</v>
      </c>
      <c r="C21" s="4">
        <f>IFERROR(__xludf.DUMMYFUNCTION("""COMPUTED_VALUE"""),3.0)</f>
        <v>3</v>
      </c>
      <c r="D21" s="4">
        <f>IFERROR(__xludf.DUMMYFUNCTION("""COMPUTED_VALUE"""),0.0)</f>
        <v>0</v>
      </c>
      <c r="E21" s="4" t="str">
        <f>IFERROR(__xludf.DUMMYFUNCTION("""COMPUTED_VALUE"""),"Jun")</f>
        <v>Jun</v>
      </c>
      <c r="F21" s="4">
        <f>IFERROR(__xludf.DUMMYFUNCTION("""COMPUTED_VALUE"""),2010.0)</f>
        <v>2010</v>
      </c>
    </row>
    <row r="22">
      <c r="A22" s="4" t="str">
        <f>IFERROR(__xludf.DUMMYFUNCTION("""COMPUTED_VALUE"""),"TfL_Rail_Journeys")</f>
        <v>TfL_Rail_Journeys</v>
      </c>
      <c r="B22" s="7">
        <f>IFERROR(__xludf.DUMMYFUNCTION("""COMPUTED_VALUE"""),45971.0)</f>
        <v>45971</v>
      </c>
      <c r="C22" s="4">
        <f>IFERROR(__xludf.DUMMYFUNCTION("""COMPUTED_VALUE"""),3.0)</f>
        <v>3</v>
      </c>
      <c r="D22" s="4">
        <f>IFERROR(__xludf.DUMMYFUNCTION("""COMPUTED_VALUE"""),0.0)</f>
        <v>0</v>
      </c>
      <c r="E22" s="4" t="str">
        <f>IFERROR(__xludf.DUMMYFUNCTION("""COMPUTED_VALUE"""),"Jun")</f>
        <v>Jun</v>
      </c>
      <c r="F22" s="4">
        <f>IFERROR(__xludf.DUMMYFUNCTION("""COMPUTED_VALUE"""),2010.0)</f>
        <v>2010</v>
      </c>
    </row>
    <row r="23">
      <c r="A23" s="4" t="str">
        <f>IFERROR(__xludf.DUMMYFUNCTION("""COMPUTED_VALUE"""),"Bus_journeys")</f>
        <v>Bus_journeys</v>
      </c>
      <c r="B23" s="7">
        <f>IFERROR(__xludf.DUMMYFUNCTION("""COMPUTED_VALUE"""),45971.0)</f>
        <v>45971</v>
      </c>
      <c r="C23" s="4">
        <f>IFERROR(__xludf.DUMMYFUNCTION("""COMPUTED_VALUE"""),4.0)</f>
        <v>4</v>
      </c>
      <c r="D23" s="4">
        <f>IFERROR(__xludf.DUMMYFUNCTION("""COMPUTED_VALUE"""),183.4)</f>
        <v>183.4</v>
      </c>
      <c r="E23" s="4" t="str">
        <f>IFERROR(__xludf.DUMMYFUNCTION("""COMPUTED_VALUE"""),"Jul")</f>
        <v>Jul</v>
      </c>
      <c r="F23" s="4">
        <f>IFERROR(__xludf.DUMMYFUNCTION("""COMPUTED_VALUE"""),2010.0)</f>
        <v>2010</v>
      </c>
    </row>
    <row r="24">
      <c r="A24" s="4" t="str">
        <f>IFERROR(__xludf.DUMMYFUNCTION("""COMPUTED_VALUE"""),"Underground_journeys")</f>
        <v>Underground_journeys</v>
      </c>
      <c r="B24" s="7">
        <f>IFERROR(__xludf.DUMMYFUNCTION("""COMPUTED_VALUE"""),45971.0)</f>
        <v>45971</v>
      </c>
      <c r="C24" s="4">
        <f>IFERROR(__xludf.DUMMYFUNCTION("""COMPUTED_VALUE"""),4.0)</f>
        <v>4</v>
      </c>
      <c r="D24" s="4">
        <f>IFERROR(__xludf.DUMMYFUNCTION("""COMPUTED_VALUE"""),86.5)</f>
        <v>86.5</v>
      </c>
      <c r="E24" s="4" t="str">
        <f>IFERROR(__xludf.DUMMYFUNCTION("""COMPUTED_VALUE"""),"Jul")</f>
        <v>Jul</v>
      </c>
      <c r="F24" s="4">
        <f>IFERROR(__xludf.DUMMYFUNCTION("""COMPUTED_VALUE"""),2010.0)</f>
        <v>2010</v>
      </c>
    </row>
    <row r="25">
      <c r="A25" s="4" t="str">
        <f>IFERROR(__xludf.DUMMYFUNCTION("""COMPUTED_VALUE"""),"DLR_Journeys")</f>
        <v>DLR_Journeys</v>
      </c>
      <c r="B25" s="7">
        <f>IFERROR(__xludf.DUMMYFUNCTION("""COMPUTED_VALUE"""),45971.0)</f>
        <v>45971</v>
      </c>
      <c r="C25" s="4">
        <f>IFERROR(__xludf.DUMMYFUNCTION("""COMPUTED_VALUE"""),4.0)</f>
        <v>4</v>
      </c>
      <c r="D25" s="4">
        <f>IFERROR(__xludf.DUMMYFUNCTION("""COMPUTED_VALUE"""),6.1)</f>
        <v>6.1</v>
      </c>
      <c r="E25" s="4" t="str">
        <f>IFERROR(__xludf.DUMMYFUNCTION("""COMPUTED_VALUE"""),"Jul")</f>
        <v>Jul</v>
      </c>
      <c r="F25" s="4">
        <f>IFERROR(__xludf.DUMMYFUNCTION("""COMPUTED_VALUE"""),2010.0)</f>
        <v>2010</v>
      </c>
    </row>
    <row r="26">
      <c r="A26" s="4" t="str">
        <f>IFERROR(__xludf.DUMMYFUNCTION("""COMPUTED_VALUE"""),"Tram_Journeys")</f>
        <v>Tram_Journeys</v>
      </c>
      <c r="B26" s="7">
        <f>IFERROR(__xludf.DUMMYFUNCTION("""COMPUTED_VALUE"""),45971.0)</f>
        <v>45971</v>
      </c>
      <c r="C26" s="4">
        <f>IFERROR(__xludf.DUMMYFUNCTION("""COMPUTED_VALUE"""),4.0)</f>
        <v>4</v>
      </c>
      <c r="D26" s="4">
        <f>IFERROR(__xludf.DUMMYFUNCTION("""COMPUTED_VALUE"""),2.1)</f>
        <v>2.1</v>
      </c>
      <c r="E26" s="4" t="str">
        <f>IFERROR(__xludf.DUMMYFUNCTION("""COMPUTED_VALUE"""),"Jul")</f>
        <v>Jul</v>
      </c>
      <c r="F26" s="4">
        <f>IFERROR(__xludf.DUMMYFUNCTION("""COMPUTED_VALUE"""),2010.0)</f>
        <v>2010</v>
      </c>
    </row>
    <row r="27">
      <c r="A27" s="4" t="str">
        <f>IFERROR(__xludf.DUMMYFUNCTION("""COMPUTED_VALUE"""),"Overground_Journeys")</f>
        <v>Overground_Journeys</v>
      </c>
      <c r="B27" s="7">
        <f>IFERROR(__xludf.DUMMYFUNCTION("""COMPUTED_VALUE"""),45971.0)</f>
        <v>45971</v>
      </c>
      <c r="C27" s="4">
        <f>IFERROR(__xludf.DUMMYFUNCTION("""COMPUTED_VALUE"""),4.0)</f>
        <v>4</v>
      </c>
      <c r="D27" s="4">
        <f>IFERROR(__xludf.DUMMYFUNCTION("""COMPUTED_VALUE"""),0.0)</f>
        <v>0</v>
      </c>
      <c r="E27" s="4" t="str">
        <f>IFERROR(__xludf.DUMMYFUNCTION("""COMPUTED_VALUE"""),"Jul")</f>
        <v>Jul</v>
      </c>
      <c r="F27" s="4">
        <f>IFERROR(__xludf.DUMMYFUNCTION("""COMPUTED_VALUE"""),2010.0)</f>
        <v>2010</v>
      </c>
    </row>
    <row r="28">
      <c r="A28" s="4" t="str">
        <f>IFERROR(__xludf.DUMMYFUNCTION("""COMPUTED_VALUE"""),"London_Cable_Car_Journeys")</f>
        <v>London_Cable_Car_Journeys</v>
      </c>
      <c r="B28" s="7">
        <f>IFERROR(__xludf.DUMMYFUNCTION("""COMPUTED_VALUE"""),45971.0)</f>
        <v>45971</v>
      </c>
      <c r="C28" s="4">
        <f>IFERROR(__xludf.DUMMYFUNCTION("""COMPUTED_VALUE"""),4.0)</f>
        <v>4</v>
      </c>
      <c r="D28" s="4">
        <f>IFERROR(__xludf.DUMMYFUNCTION("""COMPUTED_VALUE"""),0.0)</f>
        <v>0</v>
      </c>
      <c r="E28" s="4" t="str">
        <f>IFERROR(__xludf.DUMMYFUNCTION("""COMPUTED_VALUE"""),"Jul")</f>
        <v>Jul</v>
      </c>
      <c r="F28" s="4">
        <f>IFERROR(__xludf.DUMMYFUNCTION("""COMPUTED_VALUE"""),2010.0)</f>
        <v>2010</v>
      </c>
    </row>
    <row r="29">
      <c r="A29" s="4" t="str">
        <f>IFERROR(__xludf.DUMMYFUNCTION("""COMPUTED_VALUE"""),"TfL_Rail_Journeys")</f>
        <v>TfL_Rail_Journeys</v>
      </c>
      <c r="B29" s="7">
        <f>IFERROR(__xludf.DUMMYFUNCTION("""COMPUTED_VALUE"""),45971.0)</f>
        <v>45971</v>
      </c>
      <c r="C29" s="4">
        <f>IFERROR(__xludf.DUMMYFUNCTION("""COMPUTED_VALUE"""),4.0)</f>
        <v>4</v>
      </c>
      <c r="D29" s="4">
        <f>IFERROR(__xludf.DUMMYFUNCTION("""COMPUTED_VALUE"""),0.0)</f>
        <v>0</v>
      </c>
      <c r="E29" s="4" t="str">
        <f>IFERROR(__xludf.DUMMYFUNCTION("""COMPUTED_VALUE"""),"Jul")</f>
        <v>Jul</v>
      </c>
      <c r="F29" s="4">
        <f>IFERROR(__xludf.DUMMYFUNCTION("""COMPUTED_VALUE"""),2010.0)</f>
        <v>2010</v>
      </c>
    </row>
    <row r="30">
      <c r="A30" s="4" t="str">
        <f>IFERROR(__xludf.DUMMYFUNCTION("""COMPUTED_VALUE"""),"Bus_journeys")</f>
        <v>Bus_journeys</v>
      </c>
      <c r="B30" s="7">
        <f>IFERROR(__xludf.DUMMYFUNCTION("""COMPUTED_VALUE"""),45971.0)</f>
        <v>45971</v>
      </c>
      <c r="C30" s="4">
        <f>IFERROR(__xludf.DUMMYFUNCTION("""COMPUTED_VALUE"""),5.0)</f>
        <v>5</v>
      </c>
      <c r="D30" s="4">
        <f>IFERROR(__xludf.DUMMYFUNCTION("""COMPUTED_VALUE"""),160.4)</f>
        <v>160.4</v>
      </c>
      <c r="E30" s="4" t="str">
        <f>IFERROR(__xludf.DUMMYFUNCTION("""COMPUTED_VALUE"""),"Aug")</f>
        <v>Aug</v>
      </c>
      <c r="F30" s="4">
        <f>IFERROR(__xludf.DUMMYFUNCTION("""COMPUTED_VALUE"""),2010.0)</f>
        <v>2010</v>
      </c>
    </row>
    <row r="31">
      <c r="A31" s="4" t="str">
        <f>IFERROR(__xludf.DUMMYFUNCTION("""COMPUTED_VALUE"""),"Underground_journeys")</f>
        <v>Underground_journeys</v>
      </c>
      <c r="B31" s="7">
        <f>IFERROR(__xludf.DUMMYFUNCTION("""COMPUTED_VALUE"""),45971.0)</f>
        <v>45971</v>
      </c>
      <c r="C31" s="4">
        <f>IFERROR(__xludf.DUMMYFUNCTION("""COMPUTED_VALUE"""),5.0)</f>
        <v>5</v>
      </c>
      <c r="D31" s="4">
        <f>IFERROR(__xludf.DUMMYFUNCTION("""COMPUTED_VALUE"""),82.9)</f>
        <v>82.9</v>
      </c>
      <c r="E31" s="4" t="str">
        <f>IFERROR(__xludf.DUMMYFUNCTION("""COMPUTED_VALUE"""),"Aug")</f>
        <v>Aug</v>
      </c>
      <c r="F31" s="4">
        <f>IFERROR(__xludf.DUMMYFUNCTION("""COMPUTED_VALUE"""),2010.0)</f>
        <v>2010</v>
      </c>
    </row>
    <row r="32">
      <c r="A32" s="4" t="str">
        <f>IFERROR(__xludf.DUMMYFUNCTION("""COMPUTED_VALUE"""),"DLR_Journeys")</f>
        <v>DLR_Journeys</v>
      </c>
      <c r="B32" s="7">
        <f>IFERROR(__xludf.DUMMYFUNCTION("""COMPUTED_VALUE"""),45971.0)</f>
        <v>45971</v>
      </c>
      <c r="C32" s="4">
        <f>IFERROR(__xludf.DUMMYFUNCTION("""COMPUTED_VALUE"""),5.0)</f>
        <v>5</v>
      </c>
      <c r="D32" s="4">
        <f>IFERROR(__xludf.DUMMYFUNCTION("""COMPUTED_VALUE"""),5.8)</f>
        <v>5.8</v>
      </c>
      <c r="E32" s="4" t="str">
        <f>IFERROR(__xludf.DUMMYFUNCTION("""COMPUTED_VALUE"""),"Aug")</f>
        <v>Aug</v>
      </c>
      <c r="F32" s="4">
        <f>IFERROR(__xludf.DUMMYFUNCTION("""COMPUTED_VALUE"""),2010.0)</f>
        <v>2010</v>
      </c>
    </row>
    <row r="33">
      <c r="A33" s="4" t="str">
        <f>IFERROR(__xludf.DUMMYFUNCTION("""COMPUTED_VALUE"""),"Tram_Journeys")</f>
        <v>Tram_Journeys</v>
      </c>
      <c r="B33" s="7">
        <f>IFERROR(__xludf.DUMMYFUNCTION("""COMPUTED_VALUE"""),45971.0)</f>
        <v>45971</v>
      </c>
      <c r="C33" s="4">
        <f>IFERROR(__xludf.DUMMYFUNCTION("""COMPUTED_VALUE"""),5.0)</f>
        <v>5</v>
      </c>
      <c r="D33" s="4">
        <f>IFERROR(__xludf.DUMMYFUNCTION("""COMPUTED_VALUE"""),2.0)</f>
        <v>2</v>
      </c>
      <c r="E33" s="4" t="str">
        <f>IFERROR(__xludf.DUMMYFUNCTION("""COMPUTED_VALUE"""),"Aug")</f>
        <v>Aug</v>
      </c>
      <c r="F33" s="4">
        <f>IFERROR(__xludf.DUMMYFUNCTION("""COMPUTED_VALUE"""),2010.0)</f>
        <v>2010</v>
      </c>
    </row>
    <row r="34">
      <c r="A34" s="4" t="str">
        <f>IFERROR(__xludf.DUMMYFUNCTION("""COMPUTED_VALUE"""),"Overground_Journeys")</f>
        <v>Overground_Journeys</v>
      </c>
      <c r="B34" s="7">
        <f>IFERROR(__xludf.DUMMYFUNCTION("""COMPUTED_VALUE"""),45971.0)</f>
        <v>45971</v>
      </c>
      <c r="C34" s="4">
        <f>IFERROR(__xludf.DUMMYFUNCTION("""COMPUTED_VALUE"""),5.0)</f>
        <v>5</v>
      </c>
      <c r="D34" s="4">
        <f>IFERROR(__xludf.DUMMYFUNCTION("""COMPUTED_VALUE"""),0.0)</f>
        <v>0</v>
      </c>
      <c r="E34" s="4" t="str">
        <f>IFERROR(__xludf.DUMMYFUNCTION("""COMPUTED_VALUE"""),"Aug")</f>
        <v>Aug</v>
      </c>
      <c r="F34" s="4">
        <f>IFERROR(__xludf.DUMMYFUNCTION("""COMPUTED_VALUE"""),2010.0)</f>
        <v>2010</v>
      </c>
    </row>
    <row r="35">
      <c r="A35" s="4" t="str">
        <f>IFERROR(__xludf.DUMMYFUNCTION("""COMPUTED_VALUE"""),"London_Cable_Car_Journeys")</f>
        <v>London_Cable_Car_Journeys</v>
      </c>
      <c r="B35" s="7">
        <f>IFERROR(__xludf.DUMMYFUNCTION("""COMPUTED_VALUE"""),45971.0)</f>
        <v>45971</v>
      </c>
      <c r="C35" s="4">
        <f>IFERROR(__xludf.DUMMYFUNCTION("""COMPUTED_VALUE"""),5.0)</f>
        <v>5</v>
      </c>
      <c r="D35" s="4">
        <f>IFERROR(__xludf.DUMMYFUNCTION("""COMPUTED_VALUE"""),0.0)</f>
        <v>0</v>
      </c>
      <c r="E35" s="4" t="str">
        <f>IFERROR(__xludf.DUMMYFUNCTION("""COMPUTED_VALUE"""),"Aug")</f>
        <v>Aug</v>
      </c>
      <c r="F35" s="4">
        <f>IFERROR(__xludf.DUMMYFUNCTION("""COMPUTED_VALUE"""),2010.0)</f>
        <v>2010</v>
      </c>
    </row>
    <row r="36">
      <c r="A36" s="4" t="str">
        <f>IFERROR(__xludf.DUMMYFUNCTION("""COMPUTED_VALUE"""),"TfL_Rail_Journeys")</f>
        <v>TfL_Rail_Journeys</v>
      </c>
      <c r="B36" s="7">
        <f>IFERROR(__xludf.DUMMYFUNCTION("""COMPUTED_VALUE"""),45971.0)</f>
        <v>45971</v>
      </c>
      <c r="C36" s="4">
        <f>IFERROR(__xludf.DUMMYFUNCTION("""COMPUTED_VALUE"""),5.0)</f>
        <v>5</v>
      </c>
      <c r="D36" s="4">
        <f>IFERROR(__xludf.DUMMYFUNCTION("""COMPUTED_VALUE"""),0.0)</f>
        <v>0</v>
      </c>
      <c r="E36" s="4" t="str">
        <f>IFERROR(__xludf.DUMMYFUNCTION("""COMPUTED_VALUE"""),"Aug")</f>
        <v>Aug</v>
      </c>
      <c r="F36" s="4">
        <f>IFERROR(__xludf.DUMMYFUNCTION("""COMPUTED_VALUE"""),2010.0)</f>
        <v>2010</v>
      </c>
    </row>
    <row r="37">
      <c r="A37" s="4" t="str">
        <f>IFERROR(__xludf.DUMMYFUNCTION("""COMPUTED_VALUE"""),"Bus_journeys")</f>
        <v>Bus_journeys</v>
      </c>
      <c r="B37" s="7">
        <f>IFERROR(__xludf.DUMMYFUNCTION("""COMPUTED_VALUE"""),45971.0)</f>
        <v>45971</v>
      </c>
      <c r="C37" s="4">
        <f>IFERROR(__xludf.DUMMYFUNCTION("""COMPUTED_VALUE"""),6.0)</f>
        <v>6</v>
      </c>
      <c r="D37" s="4">
        <f>IFERROR(__xludf.DUMMYFUNCTION("""COMPUTED_VALUE"""),175.8)</f>
        <v>175.8</v>
      </c>
      <c r="E37" s="4" t="str">
        <f>IFERROR(__xludf.DUMMYFUNCTION("""COMPUTED_VALUE"""),"Sep")</f>
        <v>Sep</v>
      </c>
      <c r="F37" s="4">
        <f>IFERROR(__xludf.DUMMYFUNCTION("""COMPUTED_VALUE"""),2010.0)</f>
        <v>2010</v>
      </c>
    </row>
    <row r="38">
      <c r="A38" s="4" t="str">
        <f>IFERROR(__xludf.DUMMYFUNCTION("""COMPUTED_VALUE"""),"Underground_journeys")</f>
        <v>Underground_journeys</v>
      </c>
      <c r="B38" s="7">
        <f>IFERROR(__xludf.DUMMYFUNCTION("""COMPUTED_VALUE"""),45971.0)</f>
        <v>45971</v>
      </c>
      <c r="C38" s="4">
        <f>IFERROR(__xludf.DUMMYFUNCTION("""COMPUTED_VALUE"""),6.0)</f>
        <v>6</v>
      </c>
      <c r="D38" s="4">
        <f>IFERROR(__xludf.DUMMYFUNCTION("""COMPUTED_VALUE"""),80.9)</f>
        <v>80.9</v>
      </c>
      <c r="E38" s="4" t="str">
        <f>IFERROR(__xludf.DUMMYFUNCTION("""COMPUTED_VALUE"""),"Sep")</f>
        <v>Sep</v>
      </c>
      <c r="F38" s="4">
        <f>IFERROR(__xludf.DUMMYFUNCTION("""COMPUTED_VALUE"""),2010.0)</f>
        <v>2010</v>
      </c>
    </row>
    <row r="39">
      <c r="A39" s="4" t="str">
        <f>IFERROR(__xludf.DUMMYFUNCTION("""COMPUTED_VALUE"""),"DLR_Journeys")</f>
        <v>DLR_Journeys</v>
      </c>
      <c r="B39" s="7">
        <f>IFERROR(__xludf.DUMMYFUNCTION("""COMPUTED_VALUE"""),45971.0)</f>
        <v>45971</v>
      </c>
      <c r="C39" s="4">
        <f>IFERROR(__xludf.DUMMYFUNCTION("""COMPUTED_VALUE"""),6.0)</f>
        <v>6</v>
      </c>
      <c r="D39" s="4">
        <f>IFERROR(__xludf.DUMMYFUNCTION("""COMPUTED_VALUE"""),5.5)</f>
        <v>5.5</v>
      </c>
      <c r="E39" s="4" t="str">
        <f>IFERROR(__xludf.DUMMYFUNCTION("""COMPUTED_VALUE"""),"Sep")</f>
        <v>Sep</v>
      </c>
      <c r="F39" s="4">
        <f>IFERROR(__xludf.DUMMYFUNCTION("""COMPUTED_VALUE"""),2010.0)</f>
        <v>2010</v>
      </c>
    </row>
    <row r="40">
      <c r="A40" s="4" t="str">
        <f>IFERROR(__xludf.DUMMYFUNCTION("""COMPUTED_VALUE"""),"Tram_Journeys")</f>
        <v>Tram_Journeys</v>
      </c>
      <c r="B40" s="7">
        <f>IFERROR(__xludf.DUMMYFUNCTION("""COMPUTED_VALUE"""),45971.0)</f>
        <v>45971</v>
      </c>
      <c r="C40" s="4">
        <f>IFERROR(__xludf.DUMMYFUNCTION("""COMPUTED_VALUE"""),6.0)</f>
        <v>6</v>
      </c>
      <c r="D40" s="4">
        <f>IFERROR(__xludf.DUMMYFUNCTION("""COMPUTED_VALUE"""),2.0)</f>
        <v>2</v>
      </c>
      <c r="E40" s="4" t="str">
        <f>IFERROR(__xludf.DUMMYFUNCTION("""COMPUTED_VALUE"""),"Sep")</f>
        <v>Sep</v>
      </c>
      <c r="F40" s="4">
        <f>IFERROR(__xludf.DUMMYFUNCTION("""COMPUTED_VALUE"""),2010.0)</f>
        <v>2010</v>
      </c>
    </row>
    <row r="41">
      <c r="A41" s="4" t="str">
        <f>IFERROR(__xludf.DUMMYFUNCTION("""COMPUTED_VALUE"""),"Overground_Journeys")</f>
        <v>Overground_Journeys</v>
      </c>
      <c r="B41" s="7">
        <f>IFERROR(__xludf.DUMMYFUNCTION("""COMPUTED_VALUE"""),45971.0)</f>
        <v>45971</v>
      </c>
      <c r="C41" s="4">
        <f>IFERROR(__xludf.DUMMYFUNCTION("""COMPUTED_VALUE"""),6.0)</f>
        <v>6</v>
      </c>
      <c r="D41" s="4">
        <f>IFERROR(__xludf.DUMMYFUNCTION("""COMPUTED_VALUE"""),0.0)</f>
        <v>0</v>
      </c>
      <c r="E41" s="4" t="str">
        <f>IFERROR(__xludf.DUMMYFUNCTION("""COMPUTED_VALUE"""),"Sep")</f>
        <v>Sep</v>
      </c>
      <c r="F41" s="4">
        <f>IFERROR(__xludf.DUMMYFUNCTION("""COMPUTED_VALUE"""),2010.0)</f>
        <v>2010</v>
      </c>
    </row>
    <row r="42">
      <c r="A42" s="4" t="str">
        <f>IFERROR(__xludf.DUMMYFUNCTION("""COMPUTED_VALUE"""),"London_Cable_Car_Journeys")</f>
        <v>London_Cable_Car_Journeys</v>
      </c>
      <c r="B42" s="7">
        <f>IFERROR(__xludf.DUMMYFUNCTION("""COMPUTED_VALUE"""),45971.0)</f>
        <v>45971</v>
      </c>
      <c r="C42" s="4">
        <f>IFERROR(__xludf.DUMMYFUNCTION("""COMPUTED_VALUE"""),6.0)</f>
        <v>6</v>
      </c>
      <c r="D42" s="4">
        <f>IFERROR(__xludf.DUMMYFUNCTION("""COMPUTED_VALUE"""),0.0)</f>
        <v>0</v>
      </c>
      <c r="E42" s="4" t="str">
        <f>IFERROR(__xludf.DUMMYFUNCTION("""COMPUTED_VALUE"""),"Sep")</f>
        <v>Sep</v>
      </c>
      <c r="F42" s="4">
        <f>IFERROR(__xludf.DUMMYFUNCTION("""COMPUTED_VALUE"""),2010.0)</f>
        <v>2010</v>
      </c>
    </row>
    <row r="43">
      <c r="A43" s="4" t="str">
        <f>IFERROR(__xludf.DUMMYFUNCTION("""COMPUTED_VALUE"""),"TfL_Rail_Journeys")</f>
        <v>TfL_Rail_Journeys</v>
      </c>
      <c r="B43" s="7">
        <f>IFERROR(__xludf.DUMMYFUNCTION("""COMPUTED_VALUE"""),45971.0)</f>
        <v>45971</v>
      </c>
      <c r="C43" s="4">
        <f>IFERROR(__xludf.DUMMYFUNCTION("""COMPUTED_VALUE"""),6.0)</f>
        <v>6</v>
      </c>
      <c r="D43" s="4">
        <f>IFERROR(__xludf.DUMMYFUNCTION("""COMPUTED_VALUE"""),0.0)</f>
        <v>0</v>
      </c>
      <c r="E43" s="4" t="str">
        <f>IFERROR(__xludf.DUMMYFUNCTION("""COMPUTED_VALUE"""),"Sep")</f>
        <v>Sep</v>
      </c>
      <c r="F43" s="4">
        <f>IFERROR(__xludf.DUMMYFUNCTION("""COMPUTED_VALUE"""),2010.0)</f>
        <v>2010</v>
      </c>
    </row>
    <row r="44">
      <c r="A44" s="4" t="str">
        <f>IFERROR(__xludf.DUMMYFUNCTION("""COMPUTED_VALUE"""),"Bus_journeys")</f>
        <v>Bus_journeys</v>
      </c>
      <c r="B44" s="7">
        <f>IFERROR(__xludf.DUMMYFUNCTION("""COMPUTED_VALUE"""),45971.0)</f>
        <v>45971</v>
      </c>
      <c r="C44" s="4">
        <f>IFERROR(__xludf.DUMMYFUNCTION("""COMPUTED_VALUE"""),7.0)</f>
        <v>7</v>
      </c>
      <c r="D44" s="4">
        <f>IFERROR(__xludf.DUMMYFUNCTION("""COMPUTED_VALUE"""),189.8)</f>
        <v>189.8</v>
      </c>
      <c r="E44" s="4" t="str">
        <f>IFERROR(__xludf.DUMMYFUNCTION("""COMPUTED_VALUE"""),"Oct")</f>
        <v>Oct</v>
      </c>
      <c r="F44" s="4">
        <f>IFERROR(__xludf.DUMMYFUNCTION("""COMPUTED_VALUE"""),2010.0)</f>
        <v>2010</v>
      </c>
    </row>
    <row r="45">
      <c r="A45" s="4" t="str">
        <f>IFERROR(__xludf.DUMMYFUNCTION("""COMPUTED_VALUE"""),"Underground_journeys")</f>
        <v>Underground_journeys</v>
      </c>
      <c r="B45" s="7">
        <f>IFERROR(__xludf.DUMMYFUNCTION("""COMPUTED_VALUE"""),45971.0)</f>
        <v>45971</v>
      </c>
      <c r="C45" s="4">
        <f>IFERROR(__xludf.DUMMYFUNCTION("""COMPUTED_VALUE"""),7.0)</f>
        <v>7</v>
      </c>
      <c r="D45" s="4">
        <f>IFERROR(__xludf.DUMMYFUNCTION("""COMPUTED_VALUE"""),88.7)</f>
        <v>88.7</v>
      </c>
      <c r="E45" s="4" t="str">
        <f>IFERROR(__xludf.DUMMYFUNCTION("""COMPUTED_VALUE"""),"Oct")</f>
        <v>Oct</v>
      </c>
      <c r="F45" s="4">
        <f>IFERROR(__xludf.DUMMYFUNCTION("""COMPUTED_VALUE"""),2010.0)</f>
        <v>2010</v>
      </c>
    </row>
    <row r="46">
      <c r="A46" s="4" t="str">
        <f>IFERROR(__xludf.DUMMYFUNCTION("""COMPUTED_VALUE"""),"DLR_Journeys")</f>
        <v>DLR_Journeys</v>
      </c>
      <c r="B46" s="7">
        <f>IFERROR(__xludf.DUMMYFUNCTION("""COMPUTED_VALUE"""),45971.0)</f>
        <v>45971</v>
      </c>
      <c r="C46" s="4">
        <f>IFERROR(__xludf.DUMMYFUNCTION("""COMPUTED_VALUE"""),7.0)</f>
        <v>7</v>
      </c>
      <c r="D46" s="4">
        <f>IFERROR(__xludf.DUMMYFUNCTION("""COMPUTED_VALUE"""),6.3)</f>
        <v>6.3</v>
      </c>
      <c r="E46" s="4" t="str">
        <f>IFERROR(__xludf.DUMMYFUNCTION("""COMPUTED_VALUE"""),"Oct")</f>
        <v>Oct</v>
      </c>
      <c r="F46" s="4">
        <f>IFERROR(__xludf.DUMMYFUNCTION("""COMPUTED_VALUE"""),2010.0)</f>
        <v>2010</v>
      </c>
    </row>
    <row r="47">
      <c r="A47" s="4" t="str">
        <f>IFERROR(__xludf.DUMMYFUNCTION("""COMPUTED_VALUE"""),"Tram_Journeys")</f>
        <v>Tram_Journeys</v>
      </c>
      <c r="B47" s="7">
        <f>IFERROR(__xludf.DUMMYFUNCTION("""COMPUTED_VALUE"""),45971.0)</f>
        <v>45971</v>
      </c>
      <c r="C47" s="4">
        <f>IFERROR(__xludf.DUMMYFUNCTION("""COMPUTED_VALUE"""),7.0)</f>
        <v>7</v>
      </c>
      <c r="D47" s="4">
        <f>IFERROR(__xludf.DUMMYFUNCTION("""COMPUTED_VALUE"""),2.3)</f>
        <v>2.3</v>
      </c>
      <c r="E47" s="4" t="str">
        <f>IFERROR(__xludf.DUMMYFUNCTION("""COMPUTED_VALUE"""),"Oct")</f>
        <v>Oct</v>
      </c>
      <c r="F47" s="4">
        <f>IFERROR(__xludf.DUMMYFUNCTION("""COMPUTED_VALUE"""),2010.0)</f>
        <v>2010</v>
      </c>
    </row>
    <row r="48">
      <c r="A48" s="4" t="str">
        <f>IFERROR(__xludf.DUMMYFUNCTION("""COMPUTED_VALUE"""),"Overground_Journeys")</f>
        <v>Overground_Journeys</v>
      </c>
      <c r="B48" s="7">
        <f>IFERROR(__xludf.DUMMYFUNCTION("""COMPUTED_VALUE"""),45971.0)</f>
        <v>45971</v>
      </c>
      <c r="C48" s="4">
        <f>IFERROR(__xludf.DUMMYFUNCTION("""COMPUTED_VALUE"""),7.0)</f>
        <v>7</v>
      </c>
      <c r="D48" s="4">
        <f>IFERROR(__xludf.DUMMYFUNCTION("""COMPUTED_VALUE"""),0.0)</f>
        <v>0</v>
      </c>
      <c r="E48" s="4" t="str">
        <f>IFERROR(__xludf.DUMMYFUNCTION("""COMPUTED_VALUE"""),"Oct")</f>
        <v>Oct</v>
      </c>
      <c r="F48" s="4">
        <f>IFERROR(__xludf.DUMMYFUNCTION("""COMPUTED_VALUE"""),2010.0)</f>
        <v>2010</v>
      </c>
    </row>
    <row r="49">
      <c r="A49" s="4" t="str">
        <f>IFERROR(__xludf.DUMMYFUNCTION("""COMPUTED_VALUE"""),"London_Cable_Car_Journeys")</f>
        <v>London_Cable_Car_Journeys</v>
      </c>
      <c r="B49" s="7">
        <f>IFERROR(__xludf.DUMMYFUNCTION("""COMPUTED_VALUE"""),45971.0)</f>
        <v>45971</v>
      </c>
      <c r="C49" s="4">
        <f>IFERROR(__xludf.DUMMYFUNCTION("""COMPUTED_VALUE"""),7.0)</f>
        <v>7</v>
      </c>
      <c r="D49" s="4">
        <f>IFERROR(__xludf.DUMMYFUNCTION("""COMPUTED_VALUE"""),0.0)</f>
        <v>0</v>
      </c>
      <c r="E49" s="4" t="str">
        <f>IFERROR(__xludf.DUMMYFUNCTION("""COMPUTED_VALUE"""),"Oct")</f>
        <v>Oct</v>
      </c>
      <c r="F49" s="4">
        <f>IFERROR(__xludf.DUMMYFUNCTION("""COMPUTED_VALUE"""),2010.0)</f>
        <v>2010</v>
      </c>
    </row>
    <row r="50">
      <c r="A50" s="4" t="str">
        <f>IFERROR(__xludf.DUMMYFUNCTION("""COMPUTED_VALUE"""),"TfL_Rail_Journeys")</f>
        <v>TfL_Rail_Journeys</v>
      </c>
      <c r="B50" s="7">
        <f>IFERROR(__xludf.DUMMYFUNCTION("""COMPUTED_VALUE"""),45971.0)</f>
        <v>45971</v>
      </c>
      <c r="C50" s="4">
        <f>IFERROR(__xludf.DUMMYFUNCTION("""COMPUTED_VALUE"""),7.0)</f>
        <v>7</v>
      </c>
      <c r="D50" s="4">
        <f>IFERROR(__xludf.DUMMYFUNCTION("""COMPUTED_VALUE"""),0.0)</f>
        <v>0</v>
      </c>
      <c r="E50" s="4" t="str">
        <f>IFERROR(__xludf.DUMMYFUNCTION("""COMPUTED_VALUE"""),"Oct")</f>
        <v>Oct</v>
      </c>
      <c r="F50" s="4">
        <f>IFERROR(__xludf.DUMMYFUNCTION("""COMPUTED_VALUE"""),2010.0)</f>
        <v>2010</v>
      </c>
    </row>
    <row r="51">
      <c r="A51" s="4" t="str">
        <f>IFERROR(__xludf.DUMMYFUNCTION("""COMPUTED_VALUE"""),"Bus_journeys")</f>
        <v>Bus_journeys</v>
      </c>
      <c r="B51" s="7">
        <f>IFERROR(__xludf.DUMMYFUNCTION("""COMPUTED_VALUE"""),45971.0)</f>
        <v>45971</v>
      </c>
      <c r="C51" s="4">
        <f>IFERROR(__xludf.DUMMYFUNCTION("""COMPUTED_VALUE"""),8.0)</f>
        <v>8</v>
      </c>
      <c r="D51" s="4">
        <f>IFERROR(__xludf.DUMMYFUNCTION("""COMPUTED_VALUE"""),179.9)</f>
        <v>179.9</v>
      </c>
      <c r="E51" s="4" t="str">
        <f>IFERROR(__xludf.DUMMYFUNCTION("""COMPUTED_VALUE"""),"Nov")</f>
        <v>Nov</v>
      </c>
      <c r="F51" s="4">
        <f>IFERROR(__xludf.DUMMYFUNCTION("""COMPUTED_VALUE"""),2010.0)</f>
        <v>2010</v>
      </c>
    </row>
    <row r="52">
      <c r="A52" s="4" t="str">
        <f>IFERROR(__xludf.DUMMYFUNCTION("""COMPUTED_VALUE"""),"Underground_journeys")</f>
        <v>Underground_journeys</v>
      </c>
      <c r="B52" s="7">
        <f>IFERROR(__xludf.DUMMYFUNCTION("""COMPUTED_VALUE"""),45971.0)</f>
        <v>45971</v>
      </c>
      <c r="C52" s="4">
        <f>IFERROR(__xludf.DUMMYFUNCTION("""COMPUTED_VALUE"""),8.0)</f>
        <v>8</v>
      </c>
      <c r="D52" s="4">
        <f>IFERROR(__xludf.DUMMYFUNCTION("""COMPUTED_VALUE"""),90.3)</f>
        <v>90.3</v>
      </c>
      <c r="E52" s="4" t="str">
        <f>IFERROR(__xludf.DUMMYFUNCTION("""COMPUTED_VALUE"""),"Nov")</f>
        <v>Nov</v>
      </c>
      <c r="F52" s="4">
        <f>IFERROR(__xludf.DUMMYFUNCTION("""COMPUTED_VALUE"""),2010.0)</f>
        <v>2010</v>
      </c>
    </row>
    <row r="53">
      <c r="A53" s="4" t="str">
        <f>IFERROR(__xludf.DUMMYFUNCTION("""COMPUTED_VALUE"""),"DLR_Journeys")</f>
        <v>DLR_Journeys</v>
      </c>
      <c r="B53" s="7">
        <f>IFERROR(__xludf.DUMMYFUNCTION("""COMPUTED_VALUE"""),45971.0)</f>
        <v>45971</v>
      </c>
      <c r="C53" s="4">
        <f>IFERROR(__xludf.DUMMYFUNCTION("""COMPUTED_VALUE"""),8.0)</f>
        <v>8</v>
      </c>
      <c r="D53" s="4">
        <f>IFERROR(__xludf.DUMMYFUNCTION("""COMPUTED_VALUE"""),6.7)</f>
        <v>6.7</v>
      </c>
      <c r="E53" s="4" t="str">
        <f>IFERROR(__xludf.DUMMYFUNCTION("""COMPUTED_VALUE"""),"Nov")</f>
        <v>Nov</v>
      </c>
      <c r="F53" s="4">
        <f>IFERROR(__xludf.DUMMYFUNCTION("""COMPUTED_VALUE"""),2010.0)</f>
        <v>2010</v>
      </c>
    </row>
    <row r="54">
      <c r="A54" s="4" t="str">
        <f>IFERROR(__xludf.DUMMYFUNCTION("""COMPUTED_VALUE"""),"Tram_Journeys")</f>
        <v>Tram_Journeys</v>
      </c>
      <c r="B54" s="7">
        <f>IFERROR(__xludf.DUMMYFUNCTION("""COMPUTED_VALUE"""),45971.0)</f>
        <v>45971</v>
      </c>
      <c r="C54" s="4">
        <f>IFERROR(__xludf.DUMMYFUNCTION("""COMPUTED_VALUE"""),8.0)</f>
        <v>8</v>
      </c>
      <c r="D54" s="4">
        <f>IFERROR(__xludf.DUMMYFUNCTION("""COMPUTED_VALUE"""),2.2)</f>
        <v>2.2</v>
      </c>
      <c r="E54" s="4" t="str">
        <f>IFERROR(__xludf.DUMMYFUNCTION("""COMPUTED_VALUE"""),"Nov")</f>
        <v>Nov</v>
      </c>
      <c r="F54" s="4">
        <f>IFERROR(__xludf.DUMMYFUNCTION("""COMPUTED_VALUE"""),2010.0)</f>
        <v>2010</v>
      </c>
    </row>
    <row r="55">
      <c r="A55" s="4" t="str">
        <f>IFERROR(__xludf.DUMMYFUNCTION("""COMPUTED_VALUE"""),"Overground_Journeys")</f>
        <v>Overground_Journeys</v>
      </c>
      <c r="B55" s="7">
        <f>IFERROR(__xludf.DUMMYFUNCTION("""COMPUTED_VALUE"""),45971.0)</f>
        <v>45971</v>
      </c>
      <c r="C55" s="4">
        <f>IFERROR(__xludf.DUMMYFUNCTION("""COMPUTED_VALUE"""),8.0)</f>
        <v>8</v>
      </c>
      <c r="D55" s="4">
        <f>IFERROR(__xludf.DUMMYFUNCTION("""COMPUTED_VALUE"""),5.6)</f>
        <v>5.6</v>
      </c>
      <c r="E55" s="4" t="str">
        <f>IFERROR(__xludf.DUMMYFUNCTION("""COMPUTED_VALUE"""),"Nov")</f>
        <v>Nov</v>
      </c>
      <c r="F55" s="4">
        <f>IFERROR(__xludf.DUMMYFUNCTION("""COMPUTED_VALUE"""),2010.0)</f>
        <v>2010</v>
      </c>
    </row>
    <row r="56">
      <c r="A56" s="4" t="str">
        <f>IFERROR(__xludf.DUMMYFUNCTION("""COMPUTED_VALUE"""),"London_Cable_Car_Journeys")</f>
        <v>London_Cable_Car_Journeys</v>
      </c>
      <c r="B56" s="7">
        <f>IFERROR(__xludf.DUMMYFUNCTION("""COMPUTED_VALUE"""),45971.0)</f>
        <v>45971</v>
      </c>
      <c r="C56" s="4">
        <f>IFERROR(__xludf.DUMMYFUNCTION("""COMPUTED_VALUE"""),8.0)</f>
        <v>8</v>
      </c>
      <c r="D56" s="4">
        <f>IFERROR(__xludf.DUMMYFUNCTION("""COMPUTED_VALUE"""),0.0)</f>
        <v>0</v>
      </c>
      <c r="E56" s="4" t="str">
        <f>IFERROR(__xludf.DUMMYFUNCTION("""COMPUTED_VALUE"""),"Nov")</f>
        <v>Nov</v>
      </c>
      <c r="F56" s="4">
        <f>IFERROR(__xludf.DUMMYFUNCTION("""COMPUTED_VALUE"""),2010.0)</f>
        <v>2010</v>
      </c>
    </row>
    <row r="57">
      <c r="A57" s="4" t="str">
        <f>IFERROR(__xludf.DUMMYFUNCTION("""COMPUTED_VALUE"""),"TfL_Rail_Journeys")</f>
        <v>TfL_Rail_Journeys</v>
      </c>
      <c r="B57" s="7">
        <f>IFERROR(__xludf.DUMMYFUNCTION("""COMPUTED_VALUE"""),45971.0)</f>
        <v>45971</v>
      </c>
      <c r="C57" s="4">
        <f>IFERROR(__xludf.DUMMYFUNCTION("""COMPUTED_VALUE"""),8.0)</f>
        <v>8</v>
      </c>
      <c r="D57" s="4">
        <f>IFERROR(__xludf.DUMMYFUNCTION("""COMPUTED_VALUE"""),0.0)</f>
        <v>0</v>
      </c>
      <c r="E57" s="4" t="str">
        <f>IFERROR(__xludf.DUMMYFUNCTION("""COMPUTED_VALUE"""),"Nov")</f>
        <v>Nov</v>
      </c>
      <c r="F57" s="4">
        <f>IFERROR(__xludf.DUMMYFUNCTION("""COMPUTED_VALUE"""),2010.0)</f>
        <v>2010</v>
      </c>
    </row>
    <row r="58">
      <c r="A58" s="4" t="str">
        <f>IFERROR(__xludf.DUMMYFUNCTION("""COMPUTED_VALUE"""),"Bus_journeys")</f>
        <v>Bus_journeys</v>
      </c>
      <c r="B58" s="7">
        <f>IFERROR(__xludf.DUMMYFUNCTION("""COMPUTED_VALUE"""),45971.0)</f>
        <v>45971</v>
      </c>
      <c r="C58" s="4">
        <f>IFERROR(__xludf.DUMMYFUNCTION("""COMPUTED_VALUE"""),9.0)</f>
        <v>9</v>
      </c>
      <c r="D58" s="4">
        <f>IFERROR(__xludf.DUMMYFUNCTION("""COMPUTED_VALUE"""),178.8)</f>
        <v>178.8</v>
      </c>
      <c r="E58" s="4" t="str">
        <f>IFERROR(__xludf.DUMMYFUNCTION("""COMPUTED_VALUE"""),"Dec")</f>
        <v>Dec</v>
      </c>
      <c r="F58" s="4">
        <f>IFERROR(__xludf.DUMMYFUNCTION("""COMPUTED_VALUE"""),2010.0)</f>
        <v>2010</v>
      </c>
    </row>
    <row r="59">
      <c r="A59" s="4" t="str">
        <f>IFERROR(__xludf.DUMMYFUNCTION("""COMPUTED_VALUE"""),"Underground_journeys")</f>
        <v>Underground_journeys</v>
      </c>
      <c r="B59" s="7">
        <f>IFERROR(__xludf.DUMMYFUNCTION("""COMPUTED_VALUE"""),45971.0)</f>
        <v>45971</v>
      </c>
      <c r="C59" s="4">
        <f>IFERROR(__xludf.DUMMYFUNCTION("""COMPUTED_VALUE"""),9.0)</f>
        <v>9</v>
      </c>
      <c r="D59" s="4">
        <f>IFERROR(__xludf.DUMMYFUNCTION("""COMPUTED_VALUE"""),90.6)</f>
        <v>90.6</v>
      </c>
      <c r="E59" s="4" t="str">
        <f>IFERROR(__xludf.DUMMYFUNCTION("""COMPUTED_VALUE"""),"Dec")</f>
        <v>Dec</v>
      </c>
      <c r="F59" s="4">
        <f>IFERROR(__xludf.DUMMYFUNCTION("""COMPUTED_VALUE"""),2010.0)</f>
        <v>2010</v>
      </c>
    </row>
    <row r="60">
      <c r="A60" s="4" t="str">
        <f>IFERROR(__xludf.DUMMYFUNCTION("""COMPUTED_VALUE"""),"DLR_Journeys")</f>
        <v>DLR_Journeys</v>
      </c>
      <c r="B60" s="7">
        <f>IFERROR(__xludf.DUMMYFUNCTION("""COMPUTED_VALUE"""),45971.0)</f>
        <v>45971</v>
      </c>
      <c r="C60" s="4">
        <f>IFERROR(__xludf.DUMMYFUNCTION("""COMPUTED_VALUE"""),9.0)</f>
        <v>9</v>
      </c>
      <c r="D60" s="4">
        <f>IFERROR(__xludf.DUMMYFUNCTION("""COMPUTED_VALUE"""),6.4)</f>
        <v>6.4</v>
      </c>
      <c r="E60" s="4" t="str">
        <f>IFERROR(__xludf.DUMMYFUNCTION("""COMPUTED_VALUE"""),"Dec")</f>
        <v>Dec</v>
      </c>
      <c r="F60" s="4">
        <f>IFERROR(__xludf.DUMMYFUNCTION("""COMPUTED_VALUE"""),2010.0)</f>
        <v>2010</v>
      </c>
    </row>
    <row r="61">
      <c r="A61" s="4" t="str">
        <f>IFERROR(__xludf.DUMMYFUNCTION("""COMPUTED_VALUE"""),"Tram_Journeys")</f>
        <v>Tram_Journeys</v>
      </c>
      <c r="B61" s="7">
        <f>IFERROR(__xludf.DUMMYFUNCTION("""COMPUTED_VALUE"""),45971.0)</f>
        <v>45971</v>
      </c>
      <c r="C61" s="4">
        <f>IFERROR(__xludf.DUMMYFUNCTION("""COMPUTED_VALUE"""),9.0)</f>
        <v>9</v>
      </c>
      <c r="D61" s="4">
        <f>IFERROR(__xludf.DUMMYFUNCTION("""COMPUTED_VALUE"""),2.3)</f>
        <v>2.3</v>
      </c>
      <c r="E61" s="4" t="str">
        <f>IFERROR(__xludf.DUMMYFUNCTION("""COMPUTED_VALUE"""),"Dec")</f>
        <v>Dec</v>
      </c>
      <c r="F61" s="4">
        <f>IFERROR(__xludf.DUMMYFUNCTION("""COMPUTED_VALUE"""),2010.0)</f>
        <v>2010</v>
      </c>
    </row>
    <row r="62">
      <c r="A62" s="4" t="str">
        <f>IFERROR(__xludf.DUMMYFUNCTION("""COMPUTED_VALUE"""),"Overground_Journeys")</f>
        <v>Overground_Journeys</v>
      </c>
      <c r="B62" s="7">
        <f>IFERROR(__xludf.DUMMYFUNCTION("""COMPUTED_VALUE"""),45971.0)</f>
        <v>45971</v>
      </c>
      <c r="C62" s="4">
        <f>IFERROR(__xludf.DUMMYFUNCTION("""COMPUTED_VALUE"""),9.0)</f>
        <v>9</v>
      </c>
      <c r="D62" s="4">
        <f>IFERROR(__xludf.DUMMYFUNCTION("""COMPUTED_VALUE"""),5.4)</f>
        <v>5.4</v>
      </c>
      <c r="E62" s="4" t="str">
        <f>IFERROR(__xludf.DUMMYFUNCTION("""COMPUTED_VALUE"""),"Dec")</f>
        <v>Dec</v>
      </c>
      <c r="F62" s="4">
        <f>IFERROR(__xludf.DUMMYFUNCTION("""COMPUTED_VALUE"""),2010.0)</f>
        <v>2010</v>
      </c>
    </row>
    <row r="63">
      <c r="A63" s="4" t="str">
        <f>IFERROR(__xludf.DUMMYFUNCTION("""COMPUTED_VALUE"""),"London_Cable_Car_Journeys")</f>
        <v>London_Cable_Car_Journeys</v>
      </c>
      <c r="B63" s="7">
        <f>IFERROR(__xludf.DUMMYFUNCTION("""COMPUTED_VALUE"""),45971.0)</f>
        <v>45971</v>
      </c>
      <c r="C63" s="4">
        <f>IFERROR(__xludf.DUMMYFUNCTION("""COMPUTED_VALUE"""),9.0)</f>
        <v>9</v>
      </c>
      <c r="D63" s="4">
        <f>IFERROR(__xludf.DUMMYFUNCTION("""COMPUTED_VALUE"""),0.0)</f>
        <v>0</v>
      </c>
      <c r="E63" s="4" t="str">
        <f>IFERROR(__xludf.DUMMYFUNCTION("""COMPUTED_VALUE"""),"Dec")</f>
        <v>Dec</v>
      </c>
      <c r="F63" s="4">
        <f>IFERROR(__xludf.DUMMYFUNCTION("""COMPUTED_VALUE"""),2010.0)</f>
        <v>2010</v>
      </c>
    </row>
    <row r="64">
      <c r="A64" s="4" t="str">
        <f>IFERROR(__xludf.DUMMYFUNCTION("""COMPUTED_VALUE"""),"TfL_Rail_Journeys")</f>
        <v>TfL_Rail_Journeys</v>
      </c>
      <c r="B64" s="7">
        <f>IFERROR(__xludf.DUMMYFUNCTION("""COMPUTED_VALUE"""),45971.0)</f>
        <v>45971</v>
      </c>
      <c r="C64" s="4">
        <f>IFERROR(__xludf.DUMMYFUNCTION("""COMPUTED_VALUE"""),9.0)</f>
        <v>9</v>
      </c>
      <c r="D64" s="4">
        <f>IFERROR(__xludf.DUMMYFUNCTION("""COMPUTED_VALUE"""),0.0)</f>
        <v>0</v>
      </c>
      <c r="E64" s="4" t="str">
        <f>IFERROR(__xludf.DUMMYFUNCTION("""COMPUTED_VALUE"""),"Dec")</f>
        <v>Dec</v>
      </c>
      <c r="F64" s="4">
        <f>IFERROR(__xludf.DUMMYFUNCTION("""COMPUTED_VALUE"""),2010.0)</f>
        <v>2010</v>
      </c>
    </row>
    <row r="65">
      <c r="A65" s="4" t="str">
        <f>IFERROR(__xludf.DUMMYFUNCTION("""COMPUTED_VALUE"""),"Bus_journeys")</f>
        <v>Bus_journeys</v>
      </c>
      <c r="B65" s="7">
        <f>IFERROR(__xludf.DUMMYFUNCTION("""COMPUTED_VALUE"""),45971.0)</f>
        <v>45971</v>
      </c>
      <c r="C65" s="4">
        <f>IFERROR(__xludf.DUMMYFUNCTION("""COMPUTED_VALUE"""),10.0)</f>
        <v>10</v>
      </c>
      <c r="D65" s="4">
        <f>IFERROR(__xludf.DUMMYFUNCTION("""COMPUTED_VALUE"""),140.1)</f>
        <v>140.1</v>
      </c>
      <c r="E65" s="4" t="str">
        <f>IFERROR(__xludf.DUMMYFUNCTION("""COMPUTED_VALUE"""),"Jan")</f>
        <v>Jan</v>
      </c>
      <c r="F65" s="4">
        <f>IFERROR(__xludf.DUMMYFUNCTION("""COMPUTED_VALUE"""),2011.0)</f>
        <v>2011</v>
      </c>
    </row>
    <row r="66">
      <c r="A66" s="4" t="str">
        <f>IFERROR(__xludf.DUMMYFUNCTION("""COMPUTED_VALUE"""),"Underground_journeys")</f>
        <v>Underground_journeys</v>
      </c>
      <c r="B66" s="7">
        <f>IFERROR(__xludf.DUMMYFUNCTION("""COMPUTED_VALUE"""),45971.0)</f>
        <v>45971</v>
      </c>
      <c r="C66" s="4">
        <f>IFERROR(__xludf.DUMMYFUNCTION("""COMPUTED_VALUE"""),10.0)</f>
        <v>10</v>
      </c>
      <c r="D66" s="4">
        <f>IFERROR(__xludf.DUMMYFUNCTION("""COMPUTED_VALUE"""),72.5)</f>
        <v>72.5</v>
      </c>
      <c r="E66" s="4" t="str">
        <f>IFERROR(__xludf.DUMMYFUNCTION("""COMPUTED_VALUE"""),"Jan")</f>
        <v>Jan</v>
      </c>
      <c r="F66" s="4">
        <f>IFERROR(__xludf.DUMMYFUNCTION("""COMPUTED_VALUE"""),2011.0)</f>
        <v>2011</v>
      </c>
    </row>
    <row r="67">
      <c r="A67" s="4" t="str">
        <f>IFERROR(__xludf.DUMMYFUNCTION("""COMPUTED_VALUE"""),"DLR_Journeys")</f>
        <v>DLR_Journeys</v>
      </c>
      <c r="B67" s="7">
        <f>IFERROR(__xludf.DUMMYFUNCTION("""COMPUTED_VALUE"""),45971.0)</f>
        <v>45971</v>
      </c>
      <c r="C67" s="4">
        <f>IFERROR(__xludf.DUMMYFUNCTION("""COMPUTED_VALUE"""),10.0)</f>
        <v>10</v>
      </c>
      <c r="D67" s="4">
        <f>IFERROR(__xludf.DUMMYFUNCTION("""COMPUTED_VALUE"""),4.8)</f>
        <v>4.8</v>
      </c>
      <c r="E67" s="4" t="str">
        <f>IFERROR(__xludf.DUMMYFUNCTION("""COMPUTED_VALUE"""),"Jan")</f>
        <v>Jan</v>
      </c>
      <c r="F67" s="4">
        <f>IFERROR(__xludf.DUMMYFUNCTION("""COMPUTED_VALUE"""),2011.0)</f>
        <v>2011</v>
      </c>
    </row>
    <row r="68">
      <c r="A68" s="4" t="str">
        <f>IFERROR(__xludf.DUMMYFUNCTION("""COMPUTED_VALUE"""),"Tram_Journeys")</f>
        <v>Tram_Journeys</v>
      </c>
      <c r="B68" s="7">
        <f>IFERROR(__xludf.DUMMYFUNCTION("""COMPUTED_VALUE"""),45971.0)</f>
        <v>45971</v>
      </c>
      <c r="C68" s="4">
        <f>IFERROR(__xludf.DUMMYFUNCTION("""COMPUTED_VALUE"""),10.0)</f>
        <v>10</v>
      </c>
      <c r="D68" s="4">
        <f>IFERROR(__xludf.DUMMYFUNCTION("""COMPUTED_VALUE"""),1.8)</f>
        <v>1.8</v>
      </c>
      <c r="E68" s="4" t="str">
        <f>IFERROR(__xludf.DUMMYFUNCTION("""COMPUTED_VALUE"""),"Jan")</f>
        <v>Jan</v>
      </c>
      <c r="F68" s="4">
        <f>IFERROR(__xludf.DUMMYFUNCTION("""COMPUTED_VALUE"""),2011.0)</f>
        <v>2011</v>
      </c>
    </row>
    <row r="69">
      <c r="A69" s="4" t="str">
        <f>IFERROR(__xludf.DUMMYFUNCTION("""COMPUTED_VALUE"""),"Overground_Journeys")</f>
        <v>Overground_Journeys</v>
      </c>
      <c r="B69" s="7">
        <f>IFERROR(__xludf.DUMMYFUNCTION("""COMPUTED_VALUE"""),45971.0)</f>
        <v>45971</v>
      </c>
      <c r="C69" s="4">
        <f>IFERROR(__xludf.DUMMYFUNCTION("""COMPUTED_VALUE"""),10.0)</f>
        <v>10</v>
      </c>
      <c r="D69" s="4">
        <f>IFERROR(__xludf.DUMMYFUNCTION("""COMPUTED_VALUE"""),3.5)</f>
        <v>3.5</v>
      </c>
      <c r="E69" s="4" t="str">
        <f>IFERROR(__xludf.DUMMYFUNCTION("""COMPUTED_VALUE"""),"Jan")</f>
        <v>Jan</v>
      </c>
      <c r="F69" s="4">
        <f>IFERROR(__xludf.DUMMYFUNCTION("""COMPUTED_VALUE"""),2011.0)</f>
        <v>2011</v>
      </c>
    </row>
    <row r="70">
      <c r="A70" s="4" t="str">
        <f>IFERROR(__xludf.DUMMYFUNCTION("""COMPUTED_VALUE"""),"London_Cable_Car_Journeys")</f>
        <v>London_Cable_Car_Journeys</v>
      </c>
      <c r="B70" s="7">
        <f>IFERROR(__xludf.DUMMYFUNCTION("""COMPUTED_VALUE"""),45971.0)</f>
        <v>45971</v>
      </c>
      <c r="C70" s="4">
        <f>IFERROR(__xludf.DUMMYFUNCTION("""COMPUTED_VALUE"""),10.0)</f>
        <v>10</v>
      </c>
      <c r="D70" s="4">
        <f>IFERROR(__xludf.DUMMYFUNCTION("""COMPUTED_VALUE"""),0.0)</f>
        <v>0</v>
      </c>
      <c r="E70" s="4" t="str">
        <f>IFERROR(__xludf.DUMMYFUNCTION("""COMPUTED_VALUE"""),"Jan")</f>
        <v>Jan</v>
      </c>
      <c r="F70" s="4">
        <f>IFERROR(__xludf.DUMMYFUNCTION("""COMPUTED_VALUE"""),2011.0)</f>
        <v>2011</v>
      </c>
    </row>
    <row r="71">
      <c r="A71" s="4" t="str">
        <f>IFERROR(__xludf.DUMMYFUNCTION("""COMPUTED_VALUE"""),"TfL_Rail_Journeys")</f>
        <v>TfL_Rail_Journeys</v>
      </c>
      <c r="B71" s="7">
        <f>IFERROR(__xludf.DUMMYFUNCTION("""COMPUTED_VALUE"""),45971.0)</f>
        <v>45971</v>
      </c>
      <c r="C71" s="4">
        <f>IFERROR(__xludf.DUMMYFUNCTION("""COMPUTED_VALUE"""),10.0)</f>
        <v>10</v>
      </c>
      <c r="D71" s="4">
        <f>IFERROR(__xludf.DUMMYFUNCTION("""COMPUTED_VALUE"""),0.0)</f>
        <v>0</v>
      </c>
      <c r="E71" s="4" t="str">
        <f>IFERROR(__xludf.DUMMYFUNCTION("""COMPUTED_VALUE"""),"Jan")</f>
        <v>Jan</v>
      </c>
      <c r="F71" s="4">
        <f>IFERROR(__xludf.DUMMYFUNCTION("""COMPUTED_VALUE"""),2011.0)</f>
        <v>2011</v>
      </c>
    </row>
    <row r="72">
      <c r="A72" s="4" t="str">
        <f>IFERROR(__xludf.DUMMYFUNCTION("""COMPUTED_VALUE"""),"Bus_journeys")</f>
        <v>Bus_journeys</v>
      </c>
      <c r="B72" s="7">
        <f>IFERROR(__xludf.DUMMYFUNCTION("""COMPUTED_VALUE"""),45971.0)</f>
        <v>45971</v>
      </c>
      <c r="C72" s="4">
        <f>IFERROR(__xludf.DUMMYFUNCTION("""COMPUTED_VALUE"""),11.0)</f>
        <v>11</v>
      </c>
      <c r="D72" s="4">
        <f>IFERROR(__xludf.DUMMYFUNCTION("""COMPUTED_VALUE"""),183.0)</f>
        <v>183</v>
      </c>
      <c r="E72" s="4" t="str">
        <f>IFERROR(__xludf.DUMMYFUNCTION("""COMPUTED_VALUE"""),"Feb")</f>
        <v>Feb</v>
      </c>
      <c r="F72" s="4">
        <f>IFERROR(__xludf.DUMMYFUNCTION("""COMPUTED_VALUE"""),2011.0)</f>
        <v>2011</v>
      </c>
    </row>
    <row r="73">
      <c r="A73" s="4" t="str">
        <f>IFERROR(__xludf.DUMMYFUNCTION("""COMPUTED_VALUE"""),"Underground_journeys")</f>
        <v>Underground_journeys</v>
      </c>
      <c r="B73" s="7">
        <f>IFERROR(__xludf.DUMMYFUNCTION("""COMPUTED_VALUE"""),45971.0)</f>
        <v>45971</v>
      </c>
      <c r="C73" s="4">
        <f>IFERROR(__xludf.DUMMYFUNCTION("""COMPUTED_VALUE"""),11.0)</f>
        <v>11</v>
      </c>
      <c r="D73" s="4">
        <f>IFERROR(__xludf.DUMMYFUNCTION("""COMPUTED_VALUE"""),84.4)</f>
        <v>84.4</v>
      </c>
      <c r="E73" s="4" t="str">
        <f>IFERROR(__xludf.DUMMYFUNCTION("""COMPUTED_VALUE"""),"Feb")</f>
        <v>Feb</v>
      </c>
      <c r="F73" s="4">
        <f>IFERROR(__xludf.DUMMYFUNCTION("""COMPUTED_VALUE"""),2011.0)</f>
        <v>2011</v>
      </c>
    </row>
    <row r="74">
      <c r="A74" s="4" t="str">
        <f>IFERROR(__xludf.DUMMYFUNCTION("""COMPUTED_VALUE"""),"DLR_Journeys")</f>
        <v>DLR_Journeys</v>
      </c>
      <c r="B74" s="7">
        <f>IFERROR(__xludf.DUMMYFUNCTION("""COMPUTED_VALUE"""),45971.0)</f>
        <v>45971</v>
      </c>
      <c r="C74" s="4">
        <f>IFERROR(__xludf.DUMMYFUNCTION("""COMPUTED_VALUE"""),11.0)</f>
        <v>11</v>
      </c>
      <c r="D74" s="4">
        <f>IFERROR(__xludf.DUMMYFUNCTION("""COMPUTED_VALUE"""),6.3)</f>
        <v>6.3</v>
      </c>
      <c r="E74" s="4" t="str">
        <f>IFERROR(__xludf.DUMMYFUNCTION("""COMPUTED_VALUE"""),"Feb")</f>
        <v>Feb</v>
      </c>
      <c r="F74" s="4">
        <f>IFERROR(__xludf.DUMMYFUNCTION("""COMPUTED_VALUE"""),2011.0)</f>
        <v>2011</v>
      </c>
    </row>
    <row r="75">
      <c r="A75" s="4" t="str">
        <f>IFERROR(__xludf.DUMMYFUNCTION("""COMPUTED_VALUE"""),"Tram_Journeys")</f>
        <v>Tram_Journeys</v>
      </c>
      <c r="B75" s="7">
        <f>IFERROR(__xludf.DUMMYFUNCTION("""COMPUTED_VALUE"""),45971.0)</f>
        <v>45971</v>
      </c>
      <c r="C75" s="4">
        <f>IFERROR(__xludf.DUMMYFUNCTION("""COMPUTED_VALUE"""),11.0)</f>
        <v>11</v>
      </c>
      <c r="D75" s="4">
        <f>IFERROR(__xludf.DUMMYFUNCTION("""COMPUTED_VALUE"""),2.1)</f>
        <v>2.1</v>
      </c>
      <c r="E75" s="4" t="str">
        <f>IFERROR(__xludf.DUMMYFUNCTION("""COMPUTED_VALUE"""),"Feb")</f>
        <v>Feb</v>
      </c>
      <c r="F75" s="4">
        <f>IFERROR(__xludf.DUMMYFUNCTION("""COMPUTED_VALUE"""),2011.0)</f>
        <v>2011</v>
      </c>
    </row>
    <row r="76">
      <c r="A76" s="4" t="str">
        <f>IFERROR(__xludf.DUMMYFUNCTION("""COMPUTED_VALUE"""),"Overground_Journeys")</f>
        <v>Overground_Journeys</v>
      </c>
      <c r="B76" s="7">
        <f>IFERROR(__xludf.DUMMYFUNCTION("""COMPUTED_VALUE"""),45971.0)</f>
        <v>45971</v>
      </c>
      <c r="C76" s="4">
        <f>IFERROR(__xludf.DUMMYFUNCTION("""COMPUTED_VALUE"""),11.0)</f>
        <v>11</v>
      </c>
      <c r="D76" s="4">
        <f>IFERROR(__xludf.DUMMYFUNCTION("""COMPUTED_VALUE"""),5.2)</f>
        <v>5.2</v>
      </c>
      <c r="E76" s="4" t="str">
        <f>IFERROR(__xludf.DUMMYFUNCTION("""COMPUTED_VALUE"""),"Feb")</f>
        <v>Feb</v>
      </c>
      <c r="F76" s="4">
        <f>IFERROR(__xludf.DUMMYFUNCTION("""COMPUTED_VALUE"""),2011.0)</f>
        <v>2011</v>
      </c>
    </row>
    <row r="77">
      <c r="A77" s="4" t="str">
        <f>IFERROR(__xludf.DUMMYFUNCTION("""COMPUTED_VALUE"""),"London_Cable_Car_Journeys")</f>
        <v>London_Cable_Car_Journeys</v>
      </c>
      <c r="B77" s="7">
        <f>IFERROR(__xludf.DUMMYFUNCTION("""COMPUTED_VALUE"""),45971.0)</f>
        <v>45971</v>
      </c>
      <c r="C77" s="4">
        <f>IFERROR(__xludf.DUMMYFUNCTION("""COMPUTED_VALUE"""),11.0)</f>
        <v>11</v>
      </c>
      <c r="D77" s="4">
        <f>IFERROR(__xludf.DUMMYFUNCTION("""COMPUTED_VALUE"""),0.0)</f>
        <v>0</v>
      </c>
      <c r="E77" s="4" t="str">
        <f>IFERROR(__xludf.DUMMYFUNCTION("""COMPUTED_VALUE"""),"Feb")</f>
        <v>Feb</v>
      </c>
      <c r="F77" s="4">
        <f>IFERROR(__xludf.DUMMYFUNCTION("""COMPUTED_VALUE"""),2011.0)</f>
        <v>2011</v>
      </c>
    </row>
    <row r="78">
      <c r="A78" s="4" t="str">
        <f>IFERROR(__xludf.DUMMYFUNCTION("""COMPUTED_VALUE"""),"TfL_Rail_Journeys")</f>
        <v>TfL_Rail_Journeys</v>
      </c>
      <c r="B78" s="7">
        <f>IFERROR(__xludf.DUMMYFUNCTION("""COMPUTED_VALUE"""),45971.0)</f>
        <v>45971</v>
      </c>
      <c r="C78" s="4">
        <f>IFERROR(__xludf.DUMMYFUNCTION("""COMPUTED_VALUE"""),11.0)</f>
        <v>11</v>
      </c>
      <c r="D78" s="4">
        <f>IFERROR(__xludf.DUMMYFUNCTION("""COMPUTED_VALUE"""),0.0)</f>
        <v>0</v>
      </c>
      <c r="E78" s="4" t="str">
        <f>IFERROR(__xludf.DUMMYFUNCTION("""COMPUTED_VALUE"""),"Feb")</f>
        <v>Feb</v>
      </c>
      <c r="F78" s="4">
        <f>IFERROR(__xludf.DUMMYFUNCTION("""COMPUTED_VALUE"""),2011.0)</f>
        <v>2011</v>
      </c>
    </row>
    <row r="79">
      <c r="A79" s="4" t="str">
        <f>IFERROR(__xludf.DUMMYFUNCTION("""COMPUTED_VALUE"""),"Bus_journeys")</f>
        <v>Bus_journeys</v>
      </c>
      <c r="B79" s="7">
        <f>IFERROR(__xludf.DUMMYFUNCTION("""COMPUTED_VALUE"""),45971.0)</f>
        <v>45971</v>
      </c>
      <c r="C79" s="4">
        <f>IFERROR(__xludf.DUMMYFUNCTION("""COMPUTED_VALUE"""),12.0)</f>
        <v>12</v>
      </c>
      <c r="D79" s="4">
        <f>IFERROR(__xludf.DUMMYFUNCTION("""COMPUTED_VALUE"""),177.2)</f>
        <v>177.2</v>
      </c>
      <c r="E79" s="4" t="str">
        <f>IFERROR(__xludf.DUMMYFUNCTION("""COMPUTED_VALUE"""),"Mar")</f>
        <v>Mar</v>
      </c>
      <c r="F79" s="4">
        <f>IFERROR(__xludf.DUMMYFUNCTION("""COMPUTED_VALUE"""),2011.0)</f>
        <v>2011</v>
      </c>
    </row>
    <row r="80">
      <c r="A80" s="4" t="str">
        <f>IFERROR(__xludf.DUMMYFUNCTION("""COMPUTED_VALUE"""),"Underground_journeys")</f>
        <v>Underground_journeys</v>
      </c>
      <c r="B80" s="7">
        <f>IFERROR(__xludf.DUMMYFUNCTION("""COMPUTED_VALUE"""),45971.0)</f>
        <v>45971</v>
      </c>
      <c r="C80" s="4">
        <f>IFERROR(__xludf.DUMMYFUNCTION("""COMPUTED_VALUE"""),12.0)</f>
        <v>12</v>
      </c>
      <c r="D80" s="4">
        <f>IFERROR(__xludf.DUMMYFUNCTION("""COMPUTED_VALUE"""),87.8)</f>
        <v>87.8</v>
      </c>
      <c r="E80" s="4" t="str">
        <f>IFERROR(__xludf.DUMMYFUNCTION("""COMPUTED_VALUE"""),"Mar")</f>
        <v>Mar</v>
      </c>
      <c r="F80" s="4">
        <f>IFERROR(__xludf.DUMMYFUNCTION("""COMPUTED_VALUE"""),2011.0)</f>
        <v>2011</v>
      </c>
    </row>
    <row r="81">
      <c r="A81" s="4" t="str">
        <f>IFERROR(__xludf.DUMMYFUNCTION("""COMPUTED_VALUE"""),"DLR_Journeys")</f>
        <v>DLR_Journeys</v>
      </c>
      <c r="B81" s="7">
        <f>IFERROR(__xludf.DUMMYFUNCTION("""COMPUTED_VALUE"""),45971.0)</f>
        <v>45971</v>
      </c>
      <c r="C81" s="4">
        <f>IFERROR(__xludf.DUMMYFUNCTION("""COMPUTED_VALUE"""),12.0)</f>
        <v>12</v>
      </c>
      <c r="D81" s="4">
        <f>IFERROR(__xludf.DUMMYFUNCTION("""COMPUTED_VALUE"""),6.5)</f>
        <v>6.5</v>
      </c>
      <c r="E81" s="4" t="str">
        <f>IFERROR(__xludf.DUMMYFUNCTION("""COMPUTED_VALUE"""),"Mar")</f>
        <v>Mar</v>
      </c>
      <c r="F81" s="4">
        <f>IFERROR(__xludf.DUMMYFUNCTION("""COMPUTED_VALUE"""),2011.0)</f>
        <v>2011</v>
      </c>
    </row>
    <row r="82">
      <c r="A82" s="4" t="str">
        <f>IFERROR(__xludf.DUMMYFUNCTION("""COMPUTED_VALUE"""),"Tram_Journeys")</f>
        <v>Tram_Journeys</v>
      </c>
      <c r="B82" s="7">
        <f>IFERROR(__xludf.DUMMYFUNCTION("""COMPUTED_VALUE"""),45971.0)</f>
        <v>45971</v>
      </c>
      <c r="C82" s="4">
        <f>IFERROR(__xludf.DUMMYFUNCTION("""COMPUTED_VALUE"""),12.0)</f>
        <v>12</v>
      </c>
      <c r="D82" s="4">
        <f>IFERROR(__xludf.DUMMYFUNCTION("""COMPUTED_VALUE"""),2.2)</f>
        <v>2.2</v>
      </c>
      <c r="E82" s="4" t="str">
        <f>IFERROR(__xludf.DUMMYFUNCTION("""COMPUTED_VALUE"""),"Mar")</f>
        <v>Mar</v>
      </c>
      <c r="F82" s="4">
        <f>IFERROR(__xludf.DUMMYFUNCTION("""COMPUTED_VALUE"""),2011.0)</f>
        <v>2011</v>
      </c>
    </row>
    <row r="83">
      <c r="A83" s="4" t="str">
        <f>IFERROR(__xludf.DUMMYFUNCTION("""COMPUTED_VALUE"""),"Overground_Journeys")</f>
        <v>Overground_Journeys</v>
      </c>
      <c r="B83" s="7">
        <f>IFERROR(__xludf.DUMMYFUNCTION("""COMPUTED_VALUE"""),45971.0)</f>
        <v>45971</v>
      </c>
      <c r="C83" s="4">
        <f>IFERROR(__xludf.DUMMYFUNCTION("""COMPUTED_VALUE"""),12.0)</f>
        <v>12</v>
      </c>
      <c r="D83" s="4">
        <f>IFERROR(__xludf.DUMMYFUNCTION("""COMPUTED_VALUE"""),5.2)</f>
        <v>5.2</v>
      </c>
      <c r="E83" s="4" t="str">
        <f>IFERROR(__xludf.DUMMYFUNCTION("""COMPUTED_VALUE"""),"Mar")</f>
        <v>Mar</v>
      </c>
      <c r="F83" s="4">
        <f>IFERROR(__xludf.DUMMYFUNCTION("""COMPUTED_VALUE"""),2011.0)</f>
        <v>2011</v>
      </c>
    </row>
    <row r="84">
      <c r="A84" s="4" t="str">
        <f>IFERROR(__xludf.DUMMYFUNCTION("""COMPUTED_VALUE"""),"London_Cable_Car_Journeys")</f>
        <v>London_Cable_Car_Journeys</v>
      </c>
      <c r="B84" s="7">
        <f>IFERROR(__xludf.DUMMYFUNCTION("""COMPUTED_VALUE"""),45971.0)</f>
        <v>45971</v>
      </c>
      <c r="C84" s="4">
        <f>IFERROR(__xludf.DUMMYFUNCTION("""COMPUTED_VALUE"""),12.0)</f>
        <v>12</v>
      </c>
      <c r="D84" s="4">
        <f>IFERROR(__xludf.DUMMYFUNCTION("""COMPUTED_VALUE"""),0.0)</f>
        <v>0</v>
      </c>
      <c r="E84" s="4" t="str">
        <f>IFERROR(__xludf.DUMMYFUNCTION("""COMPUTED_VALUE"""),"Mar")</f>
        <v>Mar</v>
      </c>
      <c r="F84" s="4">
        <f>IFERROR(__xludf.DUMMYFUNCTION("""COMPUTED_VALUE"""),2011.0)</f>
        <v>2011</v>
      </c>
    </row>
    <row r="85">
      <c r="A85" s="4" t="str">
        <f>IFERROR(__xludf.DUMMYFUNCTION("""COMPUTED_VALUE"""),"TfL_Rail_Journeys")</f>
        <v>TfL_Rail_Journeys</v>
      </c>
      <c r="B85" s="7">
        <f>IFERROR(__xludf.DUMMYFUNCTION("""COMPUTED_VALUE"""),45971.0)</f>
        <v>45971</v>
      </c>
      <c r="C85" s="4">
        <f>IFERROR(__xludf.DUMMYFUNCTION("""COMPUTED_VALUE"""),12.0)</f>
        <v>12</v>
      </c>
      <c r="D85" s="4">
        <f>IFERROR(__xludf.DUMMYFUNCTION("""COMPUTED_VALUE"""),0.0)</f>
        <v>0</v>
      </c>
      <c r="E85" s="4" t="str">
        <f>IFERROR(__xludf.DUMMYFUNCTION("""COMPUTED_VALUE"""),"Mar")</f>
        <v>Mar</v>
      </c>
      <c r="F85" s="4">
        <f>IFERROR(__xludf.DUMMYFUNCTION("""COMPUTED_VALUE"""),2011.0)</f>
        <v>2011</v>
      </c>
    </row>
    <row r="86">
      <c r="A86" s="4" t="str">
        <f>IFERROR(__xludf.DUMMYFUNCTION("""COMPUTED_VALUE"""),"Bus_journeys")</f>
        <v>Bus_journeys</v>
      </c>
      <c r="B86" s="7">
        <f>IFERROR(__xludf.DUMMYFUNCTION("""COMPUTED_VALUE"""),45971.0)</f>
        <v>45971</v>
      </c>
      <c r="C86" s="4">
        <f>IFERROR(__xludf.DUMMYFUNCTION("""COMPUTED_VALUE"""),13.0)</f>
        <v>13</v>
      </c>
      <c r="D86" s="4">
        <f>IFERROR(__xludf.DUMMYFUNCTION("""COMPUTED_VALUE"""),173.9)</f>
        <v>173.9</v>
      </c>
      <c r="E86" s="4" t="str">
        <f>IFERROR(__xludf.DUMMYFUNCTION("""COMPUTED_VALUE"""),"Mar")</f>
        <v>Mar</v>
      </c>
      <c r="F86" s="4">
        <f>IFERROR(__xludf.DUMMYFUNCTION("""COMPUTED_VALUE"""),2011.0)</f>
        <v>2011</v>
      </c>
    </row>
    <row r="87">
      <c r="A87" s="4" t="str">
        <f>IFERROR(__xludf.DUMMYFUNCTION("""COMPUTED_VALUE"""),"Underground_journeys")</f>
        <v>Underground_journeys</v>
      </c>
      <c r="B87" s="7">
        <f>IFERROR(__xludf.DUMMYFUNCTION("""COMPUTED_VALUE"""),45971.0)</f>
        <v>45971</v>
      </c>
      <c r="C87" s="4">
        <f>IFERROR(__xludf.DUMMYFUNCTION("""COMPUTED_VALUE"""),13.0)</f>
        <v>13</v>
      </c>
      <c r="D87" s="4">
        <f>IFERROR(__xludf.DUMMYFUNCTION("""COMPUTED_VALUE"""),83.5)</f>
        <v>83.5</v>
      </c>
      <c r="E87" s="4" t="str">
        <f>IFERROR(__xludf.DUMMYFUNCTION("""COMPUTED_VALUE"""),"Mar")</f>
        <v>Mar</v>
      </c>
      <c r="F87" s="4">
        <f>IFERROR(__xludf.DUMMYFUNCTION("""COMPUTED_VALUE"""),2011.0)</f>
        <v>2011</v>
      </c>
    </row>
    <row r="88">
      <c r="A88" s="4" t="str">
        <f>IFERROR(__xludf.DUMMYFUNCTION("""COMPUTED_VALUE"""),"DLR_Journeys")</f>
        <v>DLR_Journeys</v>
      </c>
      <c r="B88" s="7">
        <f>IFERROR(__xludf.DUMMYFUNCTION("""COMPUTED_VALUE"""),45971.0)</f>
        <v>45971</v>
      </c>
      <c r="C88" s="4">
        <f>IFERROR(__xludf.DUMMYFUNCTION("""COMPUTED_VALUE"""),13.0)</f>
        <v>13</v>
      </c>
      <c r="D88" s="4">
        <f>IFERROR(__xludf.DUMMYFUNCTION("""COMPUTED_VALUE"""),6.0)</f>
        <v>6</v>
      </c>
      <c r="E88" s="4" t="str">
        <f>IFERROR(__xludf.DUMMYFUNCTION("""COMPUTED_VALUE"""),"Mar")</f>
        <v>Mar</v>
      </c>
      <c r="F88" s="4">
        <f>IFERROR(__xludf.DUMMYFUNCTION("""COMPUTED_VALUE"""),2011.0)</f>
        <v>2011</v>
      </c>
    </row>
    <row r="89">
      <c r="A89" s="4" t="str">
        <f>IFERROR(__xludf.DUMMYFUNCTION("""COMPUTED_VALUE"""),"Tram_Journeys")</f>
        <v>Tram_Journeys</v>
      </c>
      <c r="B89" s="7">
        <f>IFERROR(__xludf.DUMMYFUNCTION("""COMPUTED_VALUE"""),45971.0)</f>
        <v>45971</v>
      </c>
      <c r="C89" s="4">
        <f>IFERROR(__xludf.DUMMYFUNCTION("""COMPUTED_VALUE"""),13.0)</f>
        <v>13</v>
      </c>
      <c r="D89" s="4">
        <f>IFERROR(__xludf.DUMMYFUNCTION("""COMPUTED_VALUE"""),2.1)</f>
        <v>2.1</v>
      </c>
      <c r="E89" s="4" t="str">
        <f>IFERROR(__xludf.DUMMYFUNCTION("""COMPUTED_VALUE"""),"Mar")</f>
        <v>Mar</v>
      </c>
      <c r="F89" s="4">
        <f>IFERROR(__xludf.DUMMYFUNCTION("""COMPUTED_VALUE"""),2011.0)</f>
        <v>2011</v>
      </c>
    </row>
    <row r="90">
      <c r="A90" s="4" t="str">
        <f>IFERROR(__xludf.DUMMYFUNCTION("""COMPUTED_VALUE"""),"Overground_Journeys")</f>
        <v>Overground_Journeys</v>
      </c>
      <c r="B90" s="7">
        <f>IFERROR(__xludf.DUMMYFUNCTION("""COMPUTED_VALUE"""),45971.0)</f>
        <v>45971</v>
      </c>
      <c r="C90" s="4">
        <f>IFERROR(__xludf.DUMMYFUNCTION("""COMPUTED_VALUE"""),13.0)</f>
        <v>13</v>
      </c>
      <c r="D90" s="4">
        <f>IFERROR(__xludf.DUMMYFUNCTION("""COMPUTED_VALUE"""),5.8)</f>
        <v>5.8</v>
      </c>
      <c r="E90" s="4" t="str">
        <f>IFERROR(__xludf.DUMMYFUNCTION("""COMPUTED_VALUE"""),"Mar")</f>
        <v>Mar</v>
      </c>
      <c r="F90" s="4">
        <f>IFERROR(__xludf.DUMMYFUNCTION("""COMPUTED_VALUE"""),2011.0)</f>
        <v>2011</v>
      </c>
    </row>
    <row r="91">
      <c r="A91" s="4" t="str">
        <f>IFERROR(__xludf.DUMMYFUNCTION("""COMPUTED_VALUE"""),"London_Cable_Car_Journeys")</f>
        <v>London_Cable_Car_Journeys</v>
      </c>
      <c r="B91" s="7">
        <f>IFERROR(__xludf.DUMMYFUNCTION("""COMPUTED_VALUE"""),45971.0)</f>
        <v>45971</v>
      </c>
      <c r="C91" s="4">
        <f>IFERROR(__xludf.DUMMYFUNCTION("""COMPUTED_VALUE"""),13.0)</f>
        <v>13</v>
      </c>
      <c r="D91" s="4">
        <f>IFERROR(__xludf.DUMMYFUNCTION("""COMPUTED_VALUE"""),0.0)</f>
        <v>0</v>
      </c>
      <c r="E91" s="4" t="str">
        <f>IFERROR(__xludf.DUMMYFUNCTION("""COMPUTED_VALUE"""),"Mar")</f>
        <v>Mar</v>
      </c>
      <c r="F91" s="4">
        <f>IFERROR(__xludf.DUMMYFUNCTION("""COMPUTED_VALUE"""),2011.0)</f>
        <v>2011</v>
      </c>
    </row>
    <row r="92">
      <c r="A92" s="4" t="str">
        <f>IFERROR(__xludf.DUMMYFUNCTION("""COMPUTED_VALUE"""),"TfL_Rail_Journeys")</f>
        <v>TfL_Rail_Journeys</v>
      </c>
      <c r="B92" s="7">
        <f>IFERROR(__xludf.DUMMYFUNCTION("""COMPUTED_VALUE"""),45971.0)</f>
        <v>45971</v>
      </c>
      <c r="C92" s="4">
        <f>IFERROR(__xludf.DUMMYFUNCTION("""COMPUTED_VALUE"""),13.0)</f>
        <v>13</v>
      </c>
      <c r="D92" s="4">
        <f>IFERROR(__xludf.DUMMYFUNCTION("""COMPUTED_VALUE"""),0.0)</f>
        <v>0</v>
      </c>
      <c r="E92" s="4" t="str">
        <f>IFERROR(__xludf.DUMMYFUNCTION("""COMPUTED_VALUE"""),"Mar")</f>
        <v>Mar</v>
      </c>
      <c r="F92" s="4">
        <f>IFERROR(__xludf.DUMMYFUNCTION("""COMPUTED_VALUE"""),2011.0)</f>
        <v>2011</v>
      </c>
    </row>
    <row r="93">
      <c r="A93" s="4" t="str">
        <f>IFERROR(__xludf.DUMMYFUNCTION("""COMPUTED_VALUE"""),"Bus_journeys")</f>
        <v>Bus_journeys</v>
      </c>
      <c r="B93" s="7">
        <f>IFERROR(__xludf.DUMMYFUNCTION("""COMPUTED_VALUE"""),46002.0)</f>
        <v>46002</v>
      </c>
      <c r="C93" s="4">
        <f>IFERROR(__xludf.DUMMYFUNCTION("""COMPUTED_VALUE"""),1.0)</f>
        <v>1</v>
      </c>
      <c r="D93" s="4">
        <f>IFERROR(__xludf.DUMMYFUNCTION("""COMPUTED_VALUE"""),183.8)</f>
        <v>183.8</v>
      </c>
      <c r="E93" s="4" t="str">
        <f>IFERROR(__xludf.DUMMYFUNCTION("""COMPUTED_VALUE"""),"Apr")</f>
        <v>Apr</v>
      </c>
      <c r="F93" s="4">
        <f>IFERROR(__xludf.DUMMYFUNCTION("""COMPUTED_VALUE"""),2011.0)</f>
        <v>2011</v>
      </c>
    </row>
    <row r="94">
      <c r="A94" s="4" t="str">
        <f>IFERROR(__xludf.DUMMYFUNCTION("""COMPUTED_VALUE"""),"Underground_journeys")</f>
        <v>Underground_journeys</v>
      </c>
      <c r="B94" s="7">
        <f>IFERROR(__xludf.DUMMYFUNCTION("""COMPUTED_VALUE"""),46002.0)</f>
        <v>46002</v>
      </c>
      <c r="C94" s="4">
        <f>IFERROR(__xludf.DUMMYFUNCTION("""COMPUTED_VALUE"""),1.0)</f>
        <v>1</v>
      </c>
      <c r="D94" s="4">
        <f>IFERROR(__xludf.DUMMYFUNCTION("""COMPUTED_VALUE"""),91.2)</f>
        <v>91.2</v>
      </c>
      <c r="E94" s="4" t="str">
        <f>IFERROR(__xludf.DUMMYFUNCTION("""COMPUTED_VALUE"""),"Apr")</f>
        <v>Apr</v>
      </c>
      <c r="F94" s="4">
        <f>IFERROR(__xludf.DUMMYFUNCTION("""COMPUTED_VALUE"""),2011.0)</f>
        <v>2011</v>
      </c>
    </row>
    <row r="95">
      <c r="A95" s="4" t="str">
        <f>IFERROR(__xludf.DUMMYFUNCTION("""COMPUTED_VALUE"""),"DLR_Journeys")</f>
        <v>DLR_Journeys</v>
      </c>
      <c r="B95" s="7">
        <f>IFERROR(__xludf.DUMMYFUNCTION("""COMPUTED_VALUE"""),46002.0)</f>
        <v>46002</v>
      </c>
      <c r="C95" s="4">
        <f>IFERROR(__xludf.DUMMYFUNCTION("""COMPUTED_VALUE"""),1.0)</f>
        <v>1</v>
      </c>
      <c r="D95" s="4">
        <f>IFERROR(__xludf.DUMMYFUNCTION("""COMPUTED_VALUE"""),6.4)</f>
        <v>6.4</v>
      </c>
      <c r="E95" s="4" t="str">
        <f>IFERROR(__xludf.DUMMYFUNCTION("""COMPUTED_VALUE"""),"Apr")</f>
        <v>Apr</v>
      </c>
      <c r="F95" s="4">
        <f>IFERROR(__xludf.DUMMYFUNCTION("""COMPUTED_VALUE"""),2011.0)</f>
        <v>2011</v>
      </c>
    </row>
    <row r="96">
      <c r="A96" s="4" t="str">
        <f>IFERROR(__xludf.DUMMYFUNCTION("""COMPUTED_VALUE"""),"Tram_Journeys")</f>
        <v>Tram_Journeys</v>
      </c>
      <c r="B96" s="7">
        <f>IFERROR(__xludf.DUMMYFUNCTION("""COMPUTED_VALUE"""),46002.0)</f>
        <v>46002</v>
      </c>
      <c r="C96" s="4">
        <f>IFERROR(__xludf.DUMMYFUNCTION("""COMPUTED_VALUE"""),1.0)</f>
        <v>1</v>
      </c>
      <c r="D96" s="4">
        <f>IFERROR(__xludf.DUMMYFUNCTION("""COMPUTED_VALUE"""),2.1)</f>
        <v>2.1</v>
      </c>
      <c r="E96" s="4" t="str">
        <f>IFERROR(__xludf.DUMMYFUNCTION("""COMPUTED_VALUE"""),"Apr")</f>
        <v>Apr</v>
      </c>
      <c r="F96" s="4">
        <f>IFERROR(__xludf.DUMMYFUNCTION("""COMPUTED_VALUE"""),2011.0)</f>
        <v>2011</v>
      </c>
    </row>
    <row r="97">
      <c r="A97" s="4" t="str">
        <f>IFERROR(__xludf.DUMMYFUNCTION("""COMPUTED_VALUE"""),"Overground_Journeys")</f>
        <v>Overground_Journeys</v>
      </c>
      <c r="B97" s="7">
        <f>IFERROR(__xludf.DUMMYFUNCTION("""COMPUTED_VALUE"""),46002.0)</f>
        <v>46002</v>
      </c>
      <c r="C97" s="4">
        <f>IFERROR(__xludf.DUMMYFUNCTION("""COMPUTED_VALUE"""),1.0)</f>
        <v>1</v>
      </c>
      <c r="D97" s="4">
        <f>IFERROR(__xludf.DUMMYFUNCTION("""COMPUTED_VALUE"""),6.3)</f>
        <v>6.3</v>
      </c>
      <c r="E97" s="4" t="str">
        <f>IFERROR(__xludf.DUMMYFUNCTION("""COMPUTED_VALUE"""),"Apr")</f>
        <v>Apr</v>
      </c>
      <c r="F97" s="4">
        <f>IFERROR(__xludf.DUMMYFUNCTION("""COMPUTED_VALUE"""),2011.0)</f>
        <v>2011</v>
      </c>
    </row>
    <row r="98">
      <c r="A98" s="4" t="str">
        <f>IFERROR(__xludf.DUMMYFUNCTION("""COMPUTED_VALUE"""),"London_Cable_Car_Journeys")</f>
        <v>London_Cable_Car_Journeys</v>
      </c>
      <c r="B98" s="7">
        <f>IFERROR(__xludf.DUMMYFUNCTION("""COMPUTED_VALUE"""),46002.0)</f>
        <v>46002</v>
      </c>
      <c r="C98" s="4">
        <f>IFERROR(__xludf.DUMMYFUNCTION("""COMPUTED_VALUE"""),1.0)</f>
        <v>1</v>
      </c>
      <c r="D98" s="4">
        <f>IFERROR(__xludf.DUMMYFUNCTION("""COMPUTED_VALUE"""),0.0)</f>
        <v>0</v>
      </c>
      <c r="E98" s="4" t="str">
        <f>IFERROR(__xludf.DUMMYFUNCTION("""COMPUTED_VALUE"""),"Apr")</f>
        <v>Apr</v>
      </c>
      <c r="F98" s="4">
        <f>IFERROR(__xludf.DUMMYFUNCTION("""COMPUTED_VALUE"""),2011.0)</f>
        <v>2011</v>
      </c>
    </row>
    <row r="99">
      <c r="A99" s="4" t="str">
        <f>IFERROR(__xludf.DUMMYFUNCTION("""COMPUTED_VALUE"""),"TfL_Rail_Journeys")</f>
        <v>TfL_Rail_Journeys</v>
      </c>
      <c r="B99" s="7">
        <f>IFERROR(__xludf.DUMMYFUNCTION("""COMPUTED_VALUE"""),46002.0)</f>
        <v>46002</v>
      </c>
      <c r="C99" s="4">
        <f>IFERROR(__xludf.DUMMYFUNCTION("""COMPUTED_VALUE"""),1.0)</f>
        <v>1</v>
      </c>
      <c r="D99" s="4">
        <f>IFERROR(__xludf.DUMMYFUNCTION("""COMPUTED_VALUE"""),0.0)</f>
        <v>0</v>
      </c>
      <c r="E99" s="4" t="str">
        <f>IFERROR(__xludf.DUMMYFUNCTION("""COMPUTED_VALUE"""),"Apr")</f>
        <v>Apr</v>
      </c>
      <c r="F99" s="4">
        <f>IFERROR(__xludf.DUMMYFUNCTION("""COMPUTED_VALUE"""),2011.0)</f>
        <v>2011</v>
      </c>
    </row>
    <row r="100">
      <c r="A100" s="4" t="str">
        <f>IFERROR(__xludf.DUMMYFUNCTION("""COMPUTED_VALUE"""),"Bus_journeys")</f>
        <v>Bus_journeys</v>
      </c>
      <c r="B100" s="7">
        <f>IFERROR(__xludf.DUMMYFUNCTION("""COMPUTED_VALUE"""),46002.0)</f>
        <v>46002</v>
      </c>
      <c r="C100" s="4">
        <f>IFERROR(__xludf.DUMMYFUNCTION("""COMPUTED_VALUE"""),2.0)</f>
        <v>2</v>
      </c>
      <c r="D100" s="4">
        <f>IFERROR(__xludf.DUMMYFUNCTION("""COMPUTED_VALUE"""),186.1)</f>
        <v>186.1</v>
      </c>
      <c r="E100" s="4" t="str">
        <f>IFERROR(__xludf.DUMMYFUNCTION("""COMPUTED_VALUE"""),"May")</f>
        <v>May</v>
      </c>
      <c r="F100" s="4">
        <f>IFERROR(__xludf.DUMMYFUNCTION("""COMPUTED_VALUE"""),2011.0)</f>
        <v>2011</v>
      </c>
    </row>
    <row r="101">
      <c r="A101" s="4" t="str">
        <f>IFERROR(__xludf.DUMMYFUNCTION("""COMPUTED_VALUE"""),"Underground_journeys")</f>
        <v>Underground_journeys</v>
      </c>
      <c r="B101" s="7">
        <f>IFERROR(__xludf.DUMMYFUNCTION("""COMPUTED_VALUE"""),46002.0)</f>
        <v>46002</v>
      </c>
      <c r="C101" s="4">
        <f>IFERROR(__xludf.DUMMYFUNCTION("""COMPUTED_VALUE"""),2.0)</f>
        <v>2</v>
      </c>
      <c r="D101" s="4">
        <f>IFERROR(__xludf.DUMMYFUNCTION("""COMPUTED_VALUE"""),87.8)</f>
        <v>87.8</v>
      </c>
      <c r="E101" s="4" t="str">
        <f>IFERROR(__xludf.DUMMYFUNCTION("""COMPUTED_VALUE"""),"May")</f>
        <v>May</v>
      </c>
      <c r="F101" s="4">
        <f>IFERROR(__xludf.DUMMYFUNCTION("""COMPUTED_VALUE"""),2011.0)</f>
        <v>2011</v>
      </c>
    </row>
    <row r="102">
      <c r="A102" s="4" t="str">
        <f>IFERROR(__xludf.DUMMYFUNCTION("""COMPUTED_VALUE"""),"DLR_Journeys")</f>
        <v>DLR_Journeys</v>
      </c>
      <c r="B102" s="7">
        <f>IFERROR(__xludf.DUMMYFUNCTION("""COMPUTED_VALUE"""),46002.0)</f>
        <v>46002</v>
      </c>
      <c r="C102" s="4">
        <f>IFERROR(__xludf.DUMMYFUNCTION("""COMPUTED_VALUE"""),2.0)</f>
        <v>2</v>
      </c>
      <c r="D102" s="4">
        <f>IFERROR(__xludf.DUMMYFUNCTION("""COMPUTED_VALUE"""),6.3)</f>
        <v>6.3</v>
      </c>
      <c r="E102" s="4" t="str">
        <f>IFERROR(__xludf.DUMMYFUNCTION("""COMPUTED_VALUE"""),"May")</f>
        <v>May</v>
      </c>
      <c r="F102" s="4">
        <f>IFERROR(__xludf.DUMMYFUNCTION("""COMPUTED_VALUE"""),2011.0)</f>
        <v>2011</v>
      </c>
    </row>
    <row r="103">
      <c r="A103" s="4" t="str">
        <f>IFERROR(__xludf.DUMMYFUNCTION("""COMPUTED_VALUE"""),"Tram_Journeys")</f>
        <v>Tram_Journeys</v>
      </c>
      <c r="B103" s="7">
        <f>IFERROR(__xludf.DUMMYFUNCTION("""COMPUTED_VALUE"""),46002.0)</f>
        <v>46002</v>
      </c>
      <c r="C103" s="4">
        <f>IFERROR(__xludf.DUMMYFUNCTION("""COMPUTED_VALUE"""),2.0)</f>
        <v>2</v>
      </c>
      <c r="D103" s="4">
        <f>IFERROR(__xludf.DUMMYFUNCTION("""COMPUTED_VALUE"""),2.2)</f>
        <v>2.2</v>
      </c>
      <c r="E103" s="4" t="str">
        <f>IFERROR(__xludf.DUMMYFUNCTION("""COMPUTED_VALUE"""),"May")</f>
        <v>May</v>
      </c>
      <c r="F103" s="4">
        <f>IFERROR(__xludf.DUMMYFUNCTION("""COMPUTED_VALUE"""),2011.0)</f>
        <v>2011</v>
      </c>
    </row>
    <row r="104">
      <c r="A104" s="4" t="str">
        <f>IFERROR(__xludf.DUMMYFUNCTION("""COMPUTED_VALUE"""),"Overground_Journeys")</f>
        <v>Overground_Journeys</v>
      </c>
      <c r="B104" s="7">
        <f>IFERROR(__xludf.DUMMYFUNCTION("""COMPUTED_VALUE"""),46002.0)</f>
        <v>46002</v>
      </c>
      <c r="C104" s="4">
        <f>IFERROR(__xludf.DUMMYFUNCTION("""COMPUTED_VALUE"""),2.0)</f>
        <v>2</v>
      </c>
      <c r="D104" s="4">
        <f>IFERROR(__xludf.DUMMYFUNCTION("""COMPUTED_VALUE"""),6.4)</f>
        <v>6.4</v>
      </c>
      <c r="E104" s="4" t="str">
        <f>IFERROR(__xludf.DUMMYFUNCTION("""COMPUTED_VALUE"""),"May")</f>
        <v>May</v>
      </c>
      <c r="F104" s="4">
        <f>IFERROR(__xludf.DUMMYFUNCTION("""COMPUTED_VALUE"""),2011.0)</f>
        <v>2011</v>
      </c>
    </row>
    <row r="105">
      <c r="A105" s="4" t="str">
        <f>IFERROR(__xludf.DUMMYFUNCTION("""COMPUTED_VALUE"""),"London_Cable_Car_Journeys")</f>
        <v>London_Cable_Car_Journeys</v>
      </c>
      <c r="B105" s="7">
        <f>IFERROR(__xludf.DUMMYFUNCTION("""COMPUTED_VALUE"""),46002.0)</f>
        <v>46002</v>
      </c>
      <c r="C105" s="4">
        <f>IFERROR(__xludf.DUMMYFUNCTION("""COMPUTED_VALUE"""),2.0)</f>
        <v>2</v>
      </c>
      <c r="D105" s="4">
        <f>IFERROR(__xludf.DUMMYFUNCTION("""COMPUTED_VALUE"""),0.0)</f>
        <v>0</v>
      </c>
      <c r="E105" s="4" t="str">
        <f>IFERROR(__xludf.DUMMYFUNCTION("""COMPUTED_VALUE"""),"May")</f>
        <v>May</v>
      </c>
      <c r="F105" s="4">
        <f>IFERROR(__xludf.DUMMYFUNCTION("""COMPUTED_VALUE"""),2011.0)</f>
        <v>2011</v>
      </c>
    </row>
    <row r="106">
      <c r="A106" s="4" t="str">
        <f>IFERROR(__xludf.DUMMYFUNCTION("""COMPUTED_VALUE"""),"TfL_Rail_Journeys")</f>
        <v>TfL_Rail_Journeys</v>
      </c>
      <c r="B106" s="7">
        <f>IFERROR(__xludf.DUMMYFUNCTION("""COMPUTED_VALUE"""),46002.0)</f>
        <v>46002</v>
      </c>
      <c r="C106" s="4">
        <f>IFERROR(__xludf.DUMMYFUNCTION("""COMPUTED_VALUE"""),2.0)</f>
        <v>2</v>
      </c>
      <c r="D106" s="4">
        <f>IFERROR(__xludf.DUMMYFUNCTION("""COMPUTED_VALUE"""),0.0)</f>
        <v>0</v>
      </c>
      <c r="E106" s="4" t="str">
        <f>IFERROR(__xludf.DUMMYFUNCTION("""COMPUTED_VALUE"""),"May")</f>
        <v>May</v>
      </c>
      <c r="F106" s="4">
        <f>IFERROR(__xludf.DUMMYFUNCTION("""COMPUTED_VALUE"""),2011.0)</f>
        <v>2011</v>
      </c>
    </row>
    <row r="107">
      <c r="A107" s="4" t="str">
        <f>IFERROR(__xludf.DUMMYFUNCTION("""COMPUTED_VALUE"""),"Bus_journeys")</f>
        <v>Bus_journeys</v>
      </c>
      <c r="B107" s="7">
        <f>IFERROR(__xludf.DUMMYFUNCTION("""COMPUTED_VALUE"""),46002.0)</f>
        <v>46002</v>
      </c>
      <c r="C107" s="4">
        <f>IFERROR(__xludf.DUMMYFUNCTION("""COMPUTED_VALUE"""),3.0)</f>
        <v>3</v>
      </c>
      <c r="D107" s="4">
        <f>IFERROR(__xludf.DUMMYFUNCTION("""COMPUTED_VALUE"""),181.7)</f>
        <v>181.7</v>
      </c>
      <c r="E107" s="4" t="str">
        <f>IFERROR(__xludf.DUMMYFUNCTION("""COMPUTED_VALUE"""),"Jun")</f>
        <v>Jun</v>
      </c>
      <c r="F107" s="4">
        <f>IFERROR(__xludf.DUMMYFUNCTION("""COMPUTED_VALUE"""),2011.0)</f>
        <v>2011</v>
      </c>
    </row>
    <row r="108">
      <c r="A108" s="4" t="str">
        <f>IFERROR(__xludf.DUMMYFUNCTION("""COMPUTED_VALUE"""),"Underground_journeys")</f>
        <v>Underground_journeys</v>
      </c>
      <c r="B108" s="7">
        <f>IFERROR(__xludf.DUMMYFUNCTION("""COMPUTED_VALUE"""),46002.0)</f>
        <v>46002</v>
      </c>
      <c r="C108" s="4">
        <f>IFERROR(__xludf.DUMMYFUNCTION("""COMPUTED_VALUE"""),3.0)</f>
        <v>3</v>
      </c>
      <c r="D108" s="4">
        <f>IFERROR(__xludf.DUMMYFUNCTION("""COMPUTED_VALUE"""),88.9)</f>
        <v>88.9</v>
      </c>
      <c r="E108" s="4" t="str">
        <f>IFERROR(__xludf.DUMMYFUNCTION("""COMPUTED_VALUE"""),"Jun")</f>
        <v>Jun</v>
      </c>
      <c r="F108" s="4">
        <f>IFERROR(__xludf.DUMMYFUNCTION("""COMPUTED_VALUE"""),2011.0)</f>
        <v>2011</v>
      </c>
    </row>
    <row r="109">
      <c r="A109" s="4" t="str">
        <f>IFERROR(__xludf.DUMMYFUNCTION("""COMPUTED_VALUE"""),"DLR_Journeys")</f>
        <v>DLR_Journeys</v>
      </c>
      <c r="B109" s="7">
        <f>IFERROR(__xludf.DUMMYFUNCTION("""COMPUTED_VALUE"""),46002.0)</f>
        <v>46002</v>
      </c>
      <c r="C109" s="4">
        <f>IFERROR(__xludf.DUMMYFUNCTION("""COMPUTED_VALUE"""),3.0)</f>
        <v>3</v>
      </c>
      <c r="D109" s="4">
        <f>IFERROR(__xludf.DUMMYFUNCTION("""COMPUTED_VALUE"""),6.1)</f>
        <v>6.1</v>
      </c>
      <c r="E109" s="4" t="str">
        <f>IFERROR(__xludf.DUMMYFUNCTION("""COMPUTED_VALUE"""),"Jun")</f>
        <v>Jun</v>
      </c>
      <c r="F109" s="4">
        <f>IFERROR(__xludf.DUMMYFUNCTION("""COMPUTED_VALUE"""),2011.0)</f>
        <v>2011</v>
      </c>
    </row>
    <row r="110">
      <c r="A110" s="4" t="str">
        <f>IFERROR(__xludf.DUMMYFUNCTION("""COMPUTED_VALUE"""),"Tram_Journeys")</f>
        <v>Tram_Journeys</v>
      </c>
      <c r="B110" s="7">
        <f>IFERROR(__xludf.DUMMYFUNCTION("""COMPUTED_VALUE"""),46002.0)</f>
        <v>46002</v>
      </c>
      <c r="C110" s="4">
        <f>IFERROR(__xludf.DUMMYFUNCTION("""COMPUTED_VALUE"""),3.0)</f>
        <v>3</v>
      </c>
      <c r="D110" s="4">
        <f>IFERROR(__xludf.DUMMYFUNCTION("""COMPUTED_VALUE"""),2.2)</f>
        <v>2.2</v>
      </c>
      <c r="E110" s="4" t="str">
        <f>IFERROR(__xludf.DUMMYFUNCTION("""COMPUTED_VALUE"""),"Jun")</f>
        <v>Jun</v>
      </c>
      <c r="F110" s="4">
        <f>IFERROR(__xludf.DUMMYFUNCTION("""COMPUTED_VALUE"""),2011.0)</f>
        <v>2011</v>
      </c>
    </row>
    <row r="111">
      <c r="A111" s="4" t="str">
        <f>IFERROR(__xludf.DUMMYFUNCTION("""COMPUTED_VALUE"""),"Overground_Journeys")</f>
        <v>Overground_Journeys</v>
      </c>
      <c r="B111" s="7">
        <f>IFERROR(__xludf.DUMMYFUNCTION("""COMPUTED_VALUE"""),46002.0)</f>
        <v>46002</v>
      </c>
      <c r="C111" s="4">
        <f>IFERROR(__xludf.DUMMYFUNCTION("""COMPUTED_VALUE"""),3.0)</f>
        <v>3</v>
      </c>
      <c r="D111" s="4">
        <f>IFERROR(__xludf.DUMMYFUNCTION("""COMPUTED_VALUE"""),6.9)</f>
        <v>6.9</v>
      </c>
      <c r="E111" s="4" t="str">
        <f>IFERROR(__xludf.DUMMYFUNCTION("""COMPUTED_VALUE"""),"Jun")</f>
        <v>Jun</v>
      </c>
      <c r="F111" s="4">
        <f>IFERROR(__xludf.DUMMYFUNCTION("""COMPUTED_VALUE"""),2011.0)</f>
        <v>2011</v>
      </c>
    </row>
    <row r="112">
      <c r="A112" s="4" t="str">
        <f>IFERROR(__xludf.DUMMYFUNCTION("""COMPUTED_VALUE"""),"London_Cable_Car_Journeys")</f>
        <v>London_Cable_Car_Journeys</v>
      </c>
      <c r="B112" s="7">
        <f>IFERROR(__xludf.DUMMYFUNCTION("""COMPUTED_VALUE"""),46002.0)</f>
        <v>46002</v>
      </c>
      <c r="C112" s="4">
        <f>IFERROR(__xludf.DUMMYFUNCTION("""COMPUTED_VALUE"""),3.0)</f>
        <v>3</v>
      </c>
      <c r="D112" s="4">
        <f>IFERROR(__xludf.DUMMYFUNCTION("""COMPUTED_VALUE"""),0.0)</f>
        <v>0</v>
      </c>
      <c r="E112" s="4" t="str">
        <f>IFERROR(__xludf.DUMMYFUNCTION("""COMPUTED_VALUE"""),"Jun")</f>
        <v>Jun</v>
      </c>
      <c r="F112" s="4">
        <f>IFERROR(__xludf.DUMMYFUNCTION("""COMPUTED_VALUE"""),2011.0)</f>
        <v>2011</v>
      </c>
    </row>
    <row r="113">
      <c r="A113" s="4" t="str">
        <f>IFERROR(__xludf.DUMMYFUNCTION("""COMPUTED_VALUE"""),"TfL_Rail_Journeys")</f>
        <v>TfL_Rail_Journeys</v>
      </c>
      <c r="B113" s="7">
        <f>IFERROR(__xludf.DUMMYFUNCTION("""COMPUTED_VALUE"""),46002.0)</f>
        <v>46002</v>
      </c>
      <c r="C113" s="4">
        <f>IFERROR(__xludf.DUMMYFUNCTION("""COMPUTED_VALUE"""),3.0)</f>
        <v>3</v>
      </c>
      <c r="D113" s="4">
        <f>IFERROR(__xludf.DUMMYFUNCTION("""COMPUTED_VALUE"""),0.0)</f>
        <v>0</v>
      </c>
      <c r="E113" s="4" t="str">
        <f>IFERROR(__xludf.DUMMYFUNCTION("""COMPUTED_VALUE"""),"Jun")</f>
        <v>Jun</v>
      </c>
      <c r="F113" s="4">
        <f>IFERROR(__xludf.DUMMYFUNCTION("""COMPUTED_VALUE"""),2011.0)</f>
        <v>2011</v>
      </c>
    </row>
    <row r="114">
      <c r="A114" s="4" t="str">
        <f>IFERROR(__xludf.DUMMYFUNCTION("""COMPUTED_VALUE"""),"Bus_journeys")</f>
        <v>Bus_journeys</v>
      </c>
      <c r="B114" s="7">
        <f>IFERROR(__xludf.DUMMYFUNCTION("""COMPUTED_VALUE"""),46002.0)</f>
        <v>46002</v>
      </c>
      <c r="C114" s="4">
        <f>IFERROR(__xludf.DUMMYFUNCTION("""COMPUTED_VALUE"""),4.0)</f>
        <v>4</v>
      </c>
      <c r="D114" s="4">
        <f>IFERROR(__xludf.DUMMYFUNCTION("""COMPUTED_VALUE"""),186.7)</f>
        <v>186.7</v>
      </c>
      <c r="E114" s="4" t="str">
        <f>IFERROR(__xludf.DUMMYFUNCTION("""COMPUTED_VALUE"""),"Jul")</f>
        <v>Jul</v>
      </c>
      <c r="F114" s="4">
        <f>IFERROR(__xludf.DUMMYFUNCTION("""COMPUTED_VALUE"""),2011.0)</f>
        <v>2011</v>
      </c>
    </row>
    <row r="115">
      <c r="A115" s="4" t="str">
        <f>IFERROR(__xludf.DUMMYFUNCTION("""COMPUTED_VALUE"""),"Underground_journeys")</f>
        <v>Underground_journeys</v>
      </c>
      <c r="B115" s="7">
        <f>IFERROR(__xludf.DUMMYFUNCTION("""COMPUTED_VALUE"""),46002.0)</f>
        <v>46002</v>
      </c>
      <c r="C115" s="4">
        <f>IFERROR(__xludf.DUMMYFUNCTION("""COMPUTED_VALUE"""),4.0)</f>
        <v>4</v>
      </c>
      <c r="D115" s="4">
        <f>IFERROR(__xludf.DUMMYFUNCTION("""COMPUTED_VALUE"""),92.5)</f>
        <v>92.5</v>
      </c>
      <c r="E115" s="4" t="str">
        <f>IFERROR(__xludf.DUMMYFUNCTION("""COMPUTED_VALUE"""),"Jul")</f>
        <v>Jul</v>
      </c>
      <c r="F115" s="4">
        <f>IFERROR(__xludf.DUMMYFUNCTION("""COMPUTED_VALUE"""),2011.0)</f>
        <v>2011</v>
      </c>
    </row>
    <row r="116">
      <c r="A116" s="4" t="str">
        <f>IFERROR(__xludf.DUMMYFUNCTION("""COMPUTED_VALUE"""),"DLR_Journeys")</f>
        <v>DLR_Journeys</v>
      </c>
      <c r="B116" s="7">
        <f>IFERROR(__xludf.DUMMYFUNCTION("""COMPUTED_VALUE"""),46002.0)</f>
        <v>46002</v>
      </c>
      <c r="C116" s="4">
        <f>IFERROR(__xludf.DUMMYFUNCTION("""COMPUTED_VALUE"""),4.0)</f>
        <v>4</v>
      </c>
      <c r="D116" s="4">
        <f>IFERROR(__xludf.DUMMYFUNCTION("""COMPUTED_VALUE"""),6.4)</f>
        <v>6.4</v>
      </c>
      <c r="E116" s="4" t="str">
        <f>IFERROR(__xludf.DUMMYFUNCTION("""COMPUTED_VALUE"""),"Jul")</f>
        <v>Jul</v>
      </c>
      <c r="F116" s="4">
        <f>IFERROR(__xludf.DUMMYFUNCTION("""COMPUTED_VALUE"""),2011.0)</f>
        <v>2011</v>
      </c>
    </row>
    <row r="117">
      <c r="A117" s="4" t="str">
        <f>IFERROR(__xludf.DUMMYFUNCTION("""COMPUTED_VALUE"""),"Tram_Journeys")</f>
        <v>Tram_Journeys</v>
      </c>
      <c r="B117" s="7">
        <f>IFERROR(__xludf.DUMMYFUNCTION("""COMPUTED_VALUE"""),46002.0)</f>
        <v>46002</v>
      </c>
      <c r="C117" s="4">
        <f>IFERROR(__xludf.DUMMYFUNCTION("""COMPUTED_VALUE"""),4.0)</f>
        <v>4</v>
      </c>
      <c r="D117" s="4">
        <f>IFERROR(__xludf.DUMMYFUNCTION("""COMPUTED_VALUE"""),2.3)</f>
        <v>2.3</v>
      </c>
      <c r="E117" s="4" t="str">
        <f>IFERROR(__xludf.DUMMYFUNCTION("""COMPUTED_VALUE"""),"Jul")</f>
        <v>Jul</v>
      </c>
      <c r="F117" s="4">
        <f>IFERROR(__xludf.DUMMYFUNCTION("""COMPUTED_VALUE"""),2011.0)</f>
        <v>2011</v>
      </c>
    </row>
    <row r="118">
      <c r="A118" s="4" t="str">
        <f>IFERROR(__xludf.DUMMYFUNCTION("""COMPUTED_VALUE"""),"Overground_Journeys")</f>
        <v>Overground_Journeys</v>
      </c>
      <c r="B118" s="7">
        <f>IFERROR(__xludf.DUMMYFUNCTION("""COMPUTED_VALUE"""),46002.0)</f>
        <v>46002</v>
      </c>
      <c r="C118" s="4">
        <f>IFERROR(__xludf.DUMMYFUNCTION("""COMPUTED_VALUE"""),4.0)</f>
        <v>4</v>
      </c>
      <c r="D118" s="4">
        <f>IFERROR(__xludf.DUMMYFUNCTION("""COMPUTED_VALUE"""),7.6)</f>
        <v>7.6</v>
      </c>
      <c r="E118" s="4" t="str">
        <f>IFERROR(__xludf.DUMMYFUNCTION("""COMPUTED_VALUE"""),"Jul")</f>
        <v>Jul</v>
      </c>
      <c r="F118" s="4">
        <f>IFERROR(__xludf.DUMMYFUNCTION("""COMPUTED_VALUE"""),2011.0)</f>
        <v>2011</v>
      </c>
    </row>
    <row r="119">
      <c r="A119" s="4" t="str">
        <f>IFERROR(__xludf.DUMMYFUNCTION("""COMPUTED_VALUE"""),"London_Cable_Car_Journeys")</f>
        <v>London_Cable_Car_Journeys</v>
      </c>
      <c r="B119" s="7">
        <f>IFERROR(__xludf.DUMMYFUNCTION("""COMPUTED_VALUE"""),46002.0)</f>
        <v>46002</v>
      </c>
      <c r="C119" s="4">
        <f>IFERROR(__xludf.DUMMYFUNCTION("""COMPUTED_VALUE"""),4.0)</f>
        <v>4</v>
      </c>
      <c r="D119" s="4">
        <f>IFERROR(__xludf.DUMMYFUNCTION("""COMPUTED_VALUE"""),0.0)</f>
        <v>0</v>
      </c>
      <c r="E119" s="4" t="str">
        <f>IFERROR(__xludf.DUMMYFUNCTION("""COMPUTED_VALUE"""),"Jul")</f>
        <v>Jul</v>
      </c>
      <c r="F119" s="4">
        <f>IFERROR(__xludf.DUMMYFUNCTION("""COMPUTED_VALUE"""),2011.0)</f>
        <v>2011</v>
      </c>
    </row>
    <row r="120">
      <c r="A120" s="4" t="str">
        <f>IFERROR(__xludf.DUMMYFUNCTION("""COMPUTED_VALUE"""),"TfL_Rail_Journeys")</f>
        <v>TfL_Rail_Journeys</v>
      </c>
      <c r="B120" s="7">
        <f>IFERROR(__xludf.DUMMYFUNCTION("""COMPUTED_VALUE"""),46002.0)</f>
        <v>46002</v>
      </c>
      <c r="C120" s="4">
        <f>IFERROR(__xludf.DUMMYFUNCTION("""COMPUTED_VALUE"""),4.0)</f>
        <v>4</v>
      </c>
      <c r="D120" s="4">
        <f>IFERROR(__xludf.DUMMYFUNCTION("""COMPUTED_VALUE"""),0.0)</f>
        <v>0</v>
      </c>
      <c r="E120" s="4" t="str">
        <f>IFERROR(__xludf.DUMMYFUNCTION("""COMPUTED_VALUE"""),"Jul")</f>
        <v>Jul</v>
      </c>
      <c r="F120" s="4">
        <f>IFERROR(__xludf.DUMMYFUNCTION("""COMPUTED_VALUE"""),2011.0)</f>
        <v>2011</v>
      </c>
    </row>
    <row r="121">
      <c r="A121" s="4" t="str">
        <f>IFERROR(__xludf.DUMMYFUNCTION("""COMPUTED_VALUE"""),"Bus_journeys")</f>
        <v>Bus_journeys</v>
      </c>
      <c r="B121" s="7">
        <f>IFERROR(__xludf.DUMMYFUNCTION("""COMPUTED_VALUE"""),46002.0)</f>
        <v>46002</v>
      </c>
      <c r="C121" s="4">
        <f>IFERROR(__xludf.DUMMYFUNCTION("""COMPUTED_VALUE"""),5.0)</f>
        <v>5</v>
      </c>
      <c r="D121" s="4">
        <f>IFERROR(__xludf.DUMMYFUNCTION("""COMPUTED_VALUE"""),161.1)</f>
        <v>161.1</v>
      </c>
      <c r="E121" s="4" t="str">
        <f>IFERROR(__xludf.DUMMYFUNCTION("""COMPUTED_VALUE"""),"Aug")</f>
        <v>Aug</v>
      </c>
      <c r="F121" s="4">
        <f>IFERROR(__xludf.DUMMYFUNCTION("""COMPUTED_VALUE"""),2011.0)</f>
        <v>2011</v>
      </c>
    </row>
    <row r="122">
      <c r="A122" s="4" t="str">
        <f>IFERROR(__xludf.DUMMYFUNCTION("""COMPUTED_VALUE"""),"Underground_journeys")</f>
        <v>Underground_journeys</v>
      </c>
      <c r="B122" s="7">
        <f>IFERROR(__xludf.DUMMYFUNCTION("""COMPUTED_VALUE"""),46002.0)</f>
        <v>46002</v>
      </c>
      <c r="C122" s="4">
        <f>IFERROR(__xludf.DUMMYFUNCTION("""COMPUTED_VALUE"""),5.0)</f>
        <v>5</v>
      </c>
      <c r="D122" s="4">
        <f>IFERROR(__xludf.DUMMYFUNCTION("""COMPUTED_VALUE"""),85.5)</f>
        <v>85.5</v>
      </c>
      <c r="E122" s="4" t="str">
        <f>IFERROR(__xludf.DUMMYFUNCTION("""COMPUTED_VALUE"""),"Aug")</f>
        <v>Aug</v>
      </c>
      <c r="F122" s="4">
        <f>IFERROR(__xludf.DUMMYFUNCTION("""COMPUTED_VALUE"""),2011.0)</f>
        <v>2011</v>
      </c>
    </row>
    <row r="123">
      <c r="A123" s="4" t="str">
        <f>IFERROR(__xludf.DUMMYFUNCTION("""COMPUTED_VALUE"""),"DLR_Journeys")</f>
        <v>DLR_Journeys</v>
      </c>
      <c r="B123" s="7">
        <f>IFERROR(__xludf.DUMMYFUNCTION("""COMPUTED_VALUE"""),46002.0)</f>
        <v>46002</v>
      </c>
      <c r="C123" s="4">
        <f>IFERROR(__xludf.DUMMYFUNCTION("""COMPUTED_VALUE"""),5.0)</f>
        <v>5</v>
      </c>
      <c r="D123" s="4">
        <f>IFERROR(__xludf.DUMMYFUNCTION("""COMPUTED_VALUE"""),6.2)</f>
        <v>6.2</v>
      </c>
      <c r="E123" s="4" t="str">
        <f>IFERROR(__xludf.DUMMYFUNCTION("""COMPUTED_VALUE"""),"Aug")</f>
        <v>Aug</v>
      </c>
      <c r="F123" s="4">
        <f>IFERROR(__xludf.DUMMYFUNCTION("""COMPUTED_VALUE"""),2011.0)</f>
        <v>2011</v>
      </c>
    </row>
    <row r="124">
      <c r="A124" s="4" t="str">
        <f>IFERROR(__xludf.DUMMYFUNCTION("""COMPUTED_VALUE"""),"Tram_Journeys")</f>
        <v>Tram_Journeys</v>
      </c>
      <c r="B124" s="7">
        <f>IFERROR(__xludf.DUMMYFUNCTION("""COMPUTED_VALUE"""),46002.0)</f>
        <v>46002</v>
      </c>
      <c r="C124" s="4">
        <f>IFERROR(__xludf.DUMMYFUNCTION("""COMPUTED_VALUE"""),5.0)</f>
        <v>5</v>
      </c>
      <c r="D124" s="4">
        <f>IFERROR(__xludf.DUMMYFUNCTION("""COMPUTED_VALUE"""),1.9)</f>
        <v>1.9</v>
      </c>
      <c r="E124" s="4" t="str">
        <f>IFERROR(__xludf.DUMMYFUNCTION("""COMPUTED_VALUE"""),"Aug")</f>
        <v>Aug</v>
      </c>
      <c r="F124" s="4">
        <f>IFERROR(__xludf.DUMMYFUNCTION("""COMPUTED_VALUE"""),2011.0)</f>
        <v>2011</v>
      </c>
    </row>
    <row r="125">
      <c r="A125" s="4" t="str">
        <f>IFERROR(__xludf.DUMMYFUNCTION("""COMPUTED_VALUE"""),"Overground_Journeys")</f>
        <v>Overground_Journeys</v>
      </c>
      <c r="B125" s="7">
        <f>IFERROR(__xludf.DUMMYFUNCTION("""COMPUTED_VALUE"""),46002.0)</f>
        <v>46002</v>
      </c>
      <c r="C125" s="4">
        <f>IFERROR(__xludf.DUMMYFUNCTION("""COMPUTED_VALUE"""),5.0)</f>
        <v>5</v>
      </c>
      <c r="D125" s="4">
        <f>IFERROR(__xludf.DUMMYFUNCTION("""COMPUTED_VALUE"""),7.7)</f>
        <v>7.7</v>
      </c>
      <c r="E125" s="4" t="str">
        <f>IFERROR(__xludf.DUMMYFUNCTION("""COMPUTED_VALUE"""),"Aug")</f>
        <v>Aug</v>
      </c>
      <c r="F125" s="4">
        <f>IFERROR(__xludf.DUMMYFUNCTION("""COMPUTED_VALUE"""),2011.0)</f>
        <v>2011</v>
      </c>
    </row>
    <row r="126">
      <c r="A126" s="4" t="str">
        <f>IFERROR(__xludf.DUMMYFUNCTION("""COMPUTED_VALUE"""),"London_Cable_Car_Journeys")</f>
        <v>London_Cable_Car_Journeys</v>
      </c>
      <c r="B126" s="7">
        <f>IFERROR(__xludf.DUMMYFUNCTION("""COMPUTED_VALUE"""),46002.0)</f>
        <v>46002</v>
      </c>
      <c r="C126" s="4">
        <f>IFERROR(__xludf.DUMMYFUNCTION("""COMPUTED_VALUE"""),5.0)</f>
        <v>5</v>
      </c>
      <c r="D126" s="4">
        <f>IFERROR(__xludf.DUMMYFUNCTION("""COMPUTED_VALUE"""),0.0)</f>
        <v>0</v>
      </c>
      <c r="E126" s="4" t="str">
        <f>IFERROR(__xludf.DUMMYFUNCTION("""COMPUTED_VALUE"""),"Aug")</f>
        <v>Aug</v>
      </c>
      <c r="F126" s="4">
        <f>IFERROR(__xludf.DUMMYFUNCTION("""COMPUTED_VALUE"""),2011.0)</f>
        <v>2011</v>
      </c>
    </row>
    <row r="127">
      <c r="A127" s="4" t="str">
        <f>IFERROR(__xludf.DUMMYFUNCTION("""COMPUTED_VALUE"""),"TfL_Rail_Journeys")</f>
        <v>TfL_Rail_Journeys</v>
      </c>
      <c r="B127" s="7">
        <f>IFERROR(__xludf.DUMMYFUNCTION("""COMPUTED_VALUE"""),46002.0)</f>
        <v>46002</v>
      </c>
      <c r="C127" s="4">
        <f>IFERROR(__xludf.DUMMYFUNCTION("""COMPUTED_VALUE"""),5.0)</f>
        <v>5</v>
      </c>
      <c r="D127" s="4">
        <f>IFERROR(__xludf.DUMMYFUNCTION("""COMPUTED_VALUE"""),0.0)</f>
        <v>0</v>
      </c>
      <c r="E127" s="4" t="str">
        <f>IFERROR(__xludf.DUMMYFUNCTION("""COMPUTED_VALUE"""),"Aug")</f>
        <v>Aug</v>
      </c>
      <c r="F127" s="4">
        <f>IFERROR(__xludf.DUMMYFUNCTION("""COMPUTED_VALUE"""),2011.0)</f>
        <v>2011</v>
      </c>
    </row>
    <row r="128">
      <c r="A128" s="4" t="str">
        <f>IFERROR(__xludf.DUMMYFUNCTION("""COMPUTED_VALUE"""),"Bus_journeys")</f>
        <v>Bus_journeys</v>
      </c>
      <c r="B128" s="7">
        <f>IFERROR(__xludf.DUMMYFUNCTION("""COMPUTED_VALUE"""),46002.0)</f>
        <v>46002</v>
      </c>
      <c r="C128" s="4">
        <f>IFERROR(__xludf.DUMMYFUNCTION("""COMPUTED_VALUE"""),6.0)</f>
        <v>6</v>
      </c>
      <c r="D128" s="4">
        <f>IFERROR(__xludf.DUMMYFUNCTION("""COMPUTED_VALUE"""),173.9)</f>
        <v>173.9</v>
      </c>
      <c r="E128" s="4" t="str">
        <f>IFERROR(__xludf.DUMMYFUNCTION("""COMPUTED_VALUE"""),"Sep")</f>
        <v>Sep</v>
      </c>
      <c r="F128" s="4">
        <f>IFERROR(__xludf.DUMMYFUNCTION("""COMPUTED_VALUE"""),2011.0)</f>
        <v>2011</v>
      </c>
    </row>
    <row r="129">
      <c r="A129" s="4" t="str">
        <f>IFERROR(__xludf.DUMMYFUNCTION("""COMPUTED_VALUE"""),"Underground_journeys")</f>
        <v>Underground_journeys</v>
      </c>
      <c r="B129" s="7">
        <f>IFERROR(__xludf.DUMMYFUNCTION("""COMPUTED_VALUE"""),46002.0)</f>
        <v>46002</v>
      </c>
      <c r="C129" s="4">
        <f>IFERROR(__xludf.DUMMYFUNCTION("""COMPUTED_VALUE"""),6.0)</f>
        <v>6</v>
      </c>
      <c r="D129" s="4">
        <f>IFERROR(__xludf.DUMMYFUNCTION("""COMPUTED_VALUE"""),85.3)</f>
        <v>85.3</v>
      </c>
      <c r="E129" s="4" t="str">
        <f>IFERROR(__xludf.DUMMYFUNCTION("""COMPUTED_VALUE"""),"Sep")</f>
        <v>Sep</v>
      </c>
      <c r="F129" s="4">
        <f>IFERROR(__xludf.DUMMYFUNCTION("""COMPUTED_VALUE"""),2011.0)</f>
        <v>2011</v>
      </c>
    </row>
    <row r="130">
      <c r="A130" s="4" t="str">
        <f>IFERROR(__xludf.DUMMYFUNCTION("""COMPUTED_VALUE"""),"DLR_Journeys")</f>
        <v>DLR_Journeys</v>
      </c>
      <c r="B130" s="7">
        <f>IFERROR(__xludf.DUMMYFUNCTION("""COMPUTED_VALUE"""),46002.0)</f>
        <v>46002</v>
      </c>
      <c r="C130" s="4">
        <f>IFERROR(__xludf.DUMMYFUNCTION("""COMPUTED_VALUE"""),6.0)</f>
        <v>6</v>
      </c>
      <c r="D130" s="4">
        <f>IFERROR(__xludf.DUMMYFUNCTION("""COMPUTED_VALUE"""),6.4)</f>
        <v>6.4</v>
      </c>
      <c r="E130" s="4" t="str">
        <f>IFERROR(__xludf.DUMMYFUNCTION("""COMPUTED_VALUE"""),"Sep")</f>
        <v>Sep</v>
      </c>
      <c r="F130" s="4">
        <f>IFERROR(__xludf.DUMMYFUNCTION("""COMPUTED_VALUE"""),2011.0)</f>
        <v>2011</v>
      </c>
    </row>
    <row r="131">
      <c r="A131" s="4" t="str">
        <f>IFERROR(__xludf.DUMMYFUNCTION("""COMPUTED_VALUE"""),"Tram_Journeys")</f>
        <v>Tram_Journeys</v>
      </c>
      <c r="B131" s="7">
        <f>IFERROR(__xludf.DUMMYFUNCTION("""COMPUTED_VALUE"""),46002.0)</f>
        <v>46002</v>
      </c>
      <c r="C131" s="4">
        <f>IFERROR(__xludf.DUMMYFUNCTION("""COMPUTED_VALUE"""),6.0)</f>
        <v>6</v>
      </c>
      <c r="D131" s="4">
        <f>IFERROR(__xludf.DUMMYFUNCTION("""COMPUTED_VALUE"""),2.1)</f>
        <v>2.1</v>
      </c>
      <c r="E131" s="4" t="str">
        <f>IFERROR(__xludf.DUMMYFUNCTION("""COMPUTED_VALUE"""),"Sep")</f>
        <v>Sep</v>
      </c>
      <c r="F131" s="4">
        <f>IFERROR(__xludf.DUMMYFUNCTION("""COMPUTED_VALUE"""),2011.0)</f>
        <v>2011</v>
      </c>
    </row>
    <row r="132">
      <c r="A132" s="4" t="str">
        <f>IFERROR(__xludf.DUMMYFUNCTION("""COMPUTED_VALUE"""),"Overground_Journeys")</f>
        <v>Overground_Journeys</v>
      </c>
      <c r="B132" s="7">
        <f>IFERROR(__xludf.DUMMYFUNCTION("""COMPUTED_VALUE"""),46002.0)</f>
        <v>46002</v>
      </c>
      <c r="C132" s="4">
        <f>IFERROR(__xludf.DUMMYFUNCTION("""COMPUTED_VALUE"""),6.0)</f>
        <v>6</v>
      </c>
      <c r="D132" s="4">
        <f>IFERROR(__xludf.DUMMYFUNCTION("""COMPUTED_VALUE"""),7.7)</f>
        <v>7.7</v>
      </c>
      <c r="E132" s="4" t="str">
        <f>IFERROR(__xludf.DUMMYFUNCTION("""COMPUTED_VALUE"""),"Sep")</f>
        <v>Sep</v>
      </c>
      <c r="F132" s="4">
        <f>IFERROR(__xludf.DUMMYFUNCTION("""COMPUTED_VALUE"""),2011.0)</f>
        <v>2011</v>
      </c>
    </row>
    <row r="133">
      <c r="A133" s="4" t="str">
        <f>IFERROR(__xludf.DUMMYFUNCTION("""COMPUTED_VALUE"""),"London_Cable_Car_Journeys")</f>
        <v>London_Cable_Car_Journeys</v>
      </c>
      <c r="B133" s="7">
        <f>IFERROR(__xludf.DUMMYFUNCTION("""COMPUTED_VALUE"""),46002.0)</f>
        <v>46002</v>
      </c>
      <c r="C133" s="4">
        <f>IFERROR(__xludf.DUMMYFUNCTION("""COMPUTED_VALUE"""),6.0)</f>
        <v>6</v>
      </c>
      <c r="D133" s="4">
        <f>IFERROR(__xludf.DUMMYFUNCTION("""COMPUTED_VALUE"""),0.0)</f>
        <v>0</v>
      </c>
      <c r="E133" s="4" t="str">
        <f>IFERROR(__xludf.DUMMYFUNCTION("""COMPUTED_VALUE"""),"Sep")</f>
        <v>Sep</v>
      </c>
      <c r="F133" s="4">
        <f>IFERROR(__xludf.DUMMYFUNCTION("""COMPUTED_VALUE"""),2011.0)</f>
        <v>2011</v>
      </c>
    </row>
    <row r="134">
      <c r="A134" s="4" t="str">
        <f>IFERROR(__xludf.DUMMYFUNCTION("""COMPUTED_VALUE"""),"TfL_Rail_Journeys")</f>
        <v>TfL_Rail_Journeys</v>
      </c>
      <c r="B134" s="7">
        <f>IFERROR(__xludf.DUMMYFUNCTION("""COMPUTED_VALUE"""),46002.0)</f>
        <v>46002</v>
      </c>
      <c r="C134" s="4">
        <f>IFERROR(__xludf.DUMMYFUNCTION("""COMPUTED_VALUE"""),6.0)</f>
        <v>6</v>
      </c>
      <c r="D134" s="4">
        <f>IFERROR(__xludf.DUMMYFUNCTION("""COMPUTED_VALUE"""),0.0)</f>
        <v>0</v>
      </c>
      <c r="E134" s="4" t="str">
        <f>IFERROR(__xludf.DUMMYFUNCTION("""COMPUTED_VALUE"""),"Sep")</f>
        <v>Sep</v>
      </c>
      <c r="F134" s="4">
        <f>IFERROR(__xludf.DUMMYFUNCTION("""COMPUTED_VALUE"""),2011.0)</f>
        <v>2011</v>
      </c>
    </row>
    <row r="135">
      <c r="A135" s="4" t="str">
        <f>IFERROR(__xludf.DUMMYFUNCTION("""COMPUTED_VALUE"""),"Bus_journeys")</f>
        <v>Bus_journeys</v>
      </c>
      <c r="B135" s="7">
        <f>IFERROR(__xludf.DUMMYFUNCTION("""COMPUTED_VALUE"""),46002.0)</f>
        <v>46002</v>
      </c>
      <c r="C135" s="4">
        <f>IFERROR(__xludf.DUMMYFUNCTION("""COMPUTED_VALUE"""),7.0)</f>
        <v>7</v>
      </c>
      <c r="D135" s="4">
        <f>IFERROR(__xludf.DUMMYFUNCTION("""COMPUTED_VALUE"""),193.4)</f>
        <v>193.4</v>
      </c>
      <c r="E135" s="4" t="str">
        <f>IFERROR(__xludf.DUMMYFUNCTION("""COMPUTED_VALUE"""),"Oct")</f>
        <v>Oct</v>
      </c>
      <c r="F135" s="4">
        <f>IFERROR(__xludf.DUMMYFUNCTION("""COMPUTED_VALUE"""),2011.0)</f>
        <v>2011</v>
      </c>
    </row>
    <row r="136">
      <c r="A136" s="4" t="str">
        <f>IFERROR(__xludf.DUMMYFUNCTION("""COMPUTED_VALUE"""),"Underground_journeys")</f>
        <v>Underground_journeys</v>
      </c>
      <c r="B136" s="7">
        <f>IFERROR(__xludf.DUMMYFUNCTION("""COMPUTED_VALUE"""),46002.0)</f>
        <v>46002</v>
      </c>
      <c r="C136" s="4">
        <f>IFERROR(__xludf.DUMMYFUNCTION("""COMPUTED_VALUE"""),7.0)</f>
        <v>7</v>
      </c>
      <c r="D136" s="4">
        <f>IFERROR(__xludf.DUMMYFUNCTION("""COMPUTED_VALUE"""),93.1)</f>
        <v>93.1</v>
      </c>
      <c r="E136" s="4" t="str">
        <f>IFERROR(__xludf.DUMMYFUNCTION("""COMPUTED_VALUE"""),"Oct")</f>
        <v>Oct</v>
      </c>
      <c r="F136" s="4">
        <f>IFERROR(__xludf.DUMMYFUNCTION("""COMPUTED_VALUE"""),2011.0)</f>
        <v>2011</v>
      </c>
    </row>
    <row r="137">
      <c r="A137" s="4" t="str">
        <f>IFERROR(__xludf.DUMMYFUNCTION("""COMPUTED_VALUE"""),"DLR_Journeys")</f>
        <v>DLR_Journeys</v>
      </c>
      <c r="B137" s="7">
        <f>IFERROR(__xludf.DUMMYFUNCTION("""COMPUTED_VALUE"""),46002.0)</f>
        <v>46002</v>
      </c>
      <c r="C137" s="4">
        <f>IFERROR(__xludf.DUMMYFUNCTION("""COMPUTED_VALUE"""),7.0)</f>
        <v>7</v>
      </c>
      <c r="D137" s="4">
        <f>IFERROR(__xludf.DUMMYFUNCTION("""COMPUTED_VALUE"""),7.5)</f>
        <v>7.5</v>
      </c>
      <c r="E137" s="4" t="str">
        <f>IFERROR(__xludf.DUMMYFUNCTION("""COMPUTED_VALUE"""),"Oct")</f>
        <v>Oct</v>
      </c>
      <c r="F137" s="4">
        <f>IFERROR(__xludf.DUMMYFUNCTION("""COMPUTED_VALUE"""),2011.0)</f>
        <v>2011</v>
      </c>
    </row>
    <row r="138">
      <c r="A138" s="4" t="str">
        <f>IFERROR(__xludf.DUMMYFUNCTION("""COMPUTED_VALUE"""),"Tram_Journeys")</f>
        <v>Tram_Journeys</v>
      </c>
      <c r="B138" s="7">
        <f>IFERROR(__xludf.DUMMYFUNCTION("""COMPUTED_VALUE"""),46002.0)</f>
        <v>46002</v>
      </c>
      <c r="C138" s="4">
        <f>IFERROR(__xludf.DUMMYFUNCTION("""COMPUTED_VALUE"""),7.0)</f>
        <v>7</v>
      </c>
      <c r="D138" s="4">
        <f>IFERROR(__xludf.DUMMYFUNCTION("""COMPUTED_VALUE"""),2.4)</f>
        <v>2.4</v>
      </c>
      <c r="E138" s="4" t="str">
        <f>IFERROR(__xludf.DUMMYFUNCTION("""COMPUTED_VALUE"""),"Oct")</f>
        <v>Oct</v>
      </c>
      <c r="F138" s="4">
        <f>IFERROR(__xludf.DUMMYFUNCTION("""COMPUTED_VALUE"""),2011.0)</f>
        <v>2011</v>
      </c>
    </row>
    <row r="139">
      <c r="A139" s="4" t="str">
        <f>IFERROR(__xludf.DUMMYFUNCTION("""COMPUTED_VALUE"""),"Overground_Journeys")</f>
        <v>Overground_Journeys</v>
      </c>
      <c r="B139" s="7">
        <f>IFERROR(__xludf.DUMMYFUNCTION("""COMPUTED_VALUE"""),46002.0)</f>
        <v>46002</v>
      </c>
      <c r="C139" s="4">
        <f>IFERROR(__xludf.DUMMYFUNCTION("""COMPUTED_VALUE"""),7.0)</f>
        <v>7</v>
      </c>
      <c r="D139" s="4">
        <f>IFERROR(__xludf.DUMMYFUNCTION("""COMPUTED_VALUE"""),8.7)</f>
        <v>8.7</v>
      </c>
      <c r="E139" s="4" t="str">
        <f>IFERROR(__xludf.DUMMYFUNCTION("""COMPUTED_VALUE"""),"Oct")</f>
        <v>Oct</v>
      </c>
      <c r="F139" s="4">
        <f>IFERROR(__xludf.DUMMYFUNCTION("""COMPUTED_VALUE"""),2011.0)</f>
        <v>2011</v>
      </c>
    </row>
    <row r="140">
      <c r="A140" s="4" t="str">
        <f>IFERROR(__xludf.DUMMYFUNCTION("""COMPUTED_VALUE"""),"London_Cable_Car_Journeys")</f>
        <v>London_Cable_Car_Journeys</v>
      </c>
      <c r="B140" s="7">
        <f>IFERROR(__xludf.DUMMYFUNCTION("""COMPUTED_VALUE"""),46002.0)</f>
        <v>46002</v>
      </c>
      <c r="C140" s="4">
        <f>IFERROR(__xludf.DUMMYFUNCTION("""COMPUTED_VALUE"""),7.0)</f>
        <v>7</v>
      </c>
      <c r="D140" s="4">
        <f>IFERROR(__xludf.DUMMYFUNCTION("""COMPUTED_VALUE"""),0.0)</f>
        <v>0</v>
      </c>
      <c r="E140" s="4" t="str">
        <f>IFERROR(__xludf.DUMMYFUNCTION("""COMPUTED_VALUE"""),"Oct")</f>
        <v>Oct</v>
      </c>
      <c r="F140" s="4">
        <f>IFERROR(__xludf.DUMMYFUNCTION("""COMPUTED_VALUE"""),2011.0)</f>
        <v>2011</v>
      </c>
    </row>
    <row r="141">
      <c r="A141" s="4" t="str">
        <f>IFERROR(__xludf.DUMMYFUNCTION("""COMPUTED_VALUE"""),"TfL_Rail_Journeys")</f>
        <v>TfL_Rail_Journeys</v>
      </c>
      <c r="B141" s="7">
        <f>IFERROR(__xludf.DUMMYFUNCTION("""COMPUTED_VALUE"""),46002.0)</f>
        <v>46002</v>
      </c>
      <c r="C141" s="4">
        <f>IFERROR(__xludf.DUMMYFUNCTION("""COMPUTED_VALUE"""),7.0)</f>
        <v>7</v>
      </c>
      <c r="D141" s="4">
        <f>IFERROR(__xludf.DUMMYFUNCTION("""COMPUTED_VALUE"""),0.0)</f>
        <v>0</v>
      </c>
      <c r="E141" s="4" t="str">
        <f>IFERROR(__xludf.DUMMYFUNCTION("""COMPUTED_VALUE"""),"Oct")</f>
        <v>Oct</v>
      </c>
      <c r="F141" s="4">
        <f>IFERROR(__xludf.DUMMYFUNCTION("""COMPUTED_VALUE"""),2011.0)</f>
        <v>2011</v>
      </c>
    </row>
    <row r="142">
      <c r="A142" s="4" t="str">
        <f>IFERROR(__xludf.DUMMYFUNCTION("""COMPUTED_VALUE"""),"Bus_journeys")</f>
        <v>Bus_journeys</v>
      </c>
      <c r="B142" s="7">
        <f>IFERROR(__xludf.DUMMYFUNCTION("""COMPUTED_VALUE"""),46002.0)</f>
        <v>46002</v>
      </c>
      <c r="C142" s="4">
        <f>IFERROR(__xludf.DUMMYFUNCTION("""COMPUTED_VALUE"""),8.0)</f>
        <v>8</v>
      </c>
      <c r="D142" s="4">
        <f>IFERROR(__xludf.DUMMYFUNCTION("""COMPUTED_VALUE"""),185.2)</f>
        <v>185.2</v>
      </c>
      <c r="E142" s="4" t="str">
        <f>IFERROR(__xludf.DUMMYFUNCTION("""COMPUTED_VALUE"""),"Nov")</f>
        <v>Nov</v>
      </c>
      <c r="F142" s="4">
        <f>IFERROR(__xludf.DUMMYFUNCTION("""COMPUTED_VALUE"""),2011.0)</f>
        <v>2011</v>
      </c>
    </row>
    <row r="143">
      <c r="A143" s="4" t="str">
        <f>IFERROR(__xludf.DUMMYFUNCTION("""COMPUTED_VALUE"""),"Underground_journeys")</f>
        <v>Underground_journeys</v>
      </c>
      <c r="B143" s="7">
        <f>IFERROR(__xludf.DUMMYFUNCTION("""COMPUTED_VALUE"""),46002.0)</f>
        <v>46002</v>
      </c>
      <c r="C143" s="4">
        <f>IFERROR(__xludf.DUMMYFUNCTION("""COMPUTED_VALUE"""),8.0)</f>
        <v>8</v>
      </c>
      <c r="D143" s="4">
        <f>IFERROR(__xludf.DUMMYFUNCTION("""COMPUTED_VALUE"""),95.8)</f>
        <v>95.8</v>
      </c>
      <c r="E143" s="4" t="str">
        <f>IFERROR(__xludf.DUMMYFUNCTION("""COMPUTED_VALUE"""),"Nov")</f>
        <v>Nov</v>
      </c>
      <c r="F143" s="4">
        <f>IFERROR(__xludf.DUMMYFUNCTION("""COMPUTED_VALUE"""),2011.0)</f>
        <v>2011</v>
      </c>
    </row>
    <row r="144">
      <c r="A144" s="4" t="str">
        <f>IFERROR(__xludf.DUMMYFUNCTION("""COMPUTED_VALUE"""),"DLR_Journeys")</f>
        <v>DLR_Journeys</v>
      </c>
      <c r="B144" s="7">
        <f>IFERROR(__xludf.DUMMYFUNCTION("""COMPUTED_VALUE"""),46002.0)</f>
        <v>46002</v>
      </c>
      <c r="C144" s="4">
        <f>IFERROR(__xludf.DUMMYFUNCTION("""COMPUTED_VALUE"""),8.0)</f>
        <v>8</v>
      </c>
      <c r="D144" s="4">
        <f>IFERROR(__xludf.DUMMYFUNCTION("""COMPUTED_VALUE"""),7.3)</f>
        <v>7.3</v>
      </c>
      <c r="E144" s="4" t="str">
        <f>IFERROR(__xludf.DUMMYFUNCTION("""COMPUTED_VALUE"""),"Nov")</f>
        <v>Nov</v>
      </c>
      <c r="F144" s="4">
        <f>IFERROR(__xludf.DUMMYFUNCTION("""COMPUTED_VALUE"""),2011.0)</f>
        <v>2011</v>
      </c>
    </row>
    <row r="145">
      <c r="A145" s="4" t="str">
        <f>IFERROR(__xludf.DUMMYFUNCTION("""COMPUTED_VALUE"""),"Tram_Journeys")</f>
        <v>Tram_Journeys</v>
      </c>
      <c r="B145" s="7">
        <f>IFERROR(__xludf.DUMMYFUNCTION("""COMPUTED_VALUE"""),46002.0)</f>
        <v>46002</v>
      </c>
      <c r="C145" s="4">
        <f>IFERROR(__xludf.DUMMYFUNCTION("""COMPUTED_VALUE"""),8.0)</f>
        <v>8</v>
      </c>
      <c r="D145" s="4">
        <f>IFERROR(__xludf.DUMMYFUNCTION("""COMPUTED_VALUE"""),2.3)</f>
        <v>2.3</v>
      </c>
      <c r="E145" s="4" t="str">
        <f>IFERROR(__xludf.DUMMYFUNCTION("""COMPUTED_VALUE"""),"Nov")</f>
        <v>Nov</v>
      </c>
      <c r="F145" s="4">
        <f>IFERROR(__xludf.DUMMYFUNCTION("""COMPUTED_VALUE"""),2011.0)</f>
        <v>2011</v>
      </c>
    </row>
    <row r="146">
      <c r="A146" s="4" t="str">
        <f>IFERROR(__xludf.DUMMYFUNCTION("""COMPUTED_VALUE"""),"Overground_Journeys")</f>
        <v>Overground_Journeys</v>
      </c>
      <c r="B146" s="7">
        <f>IFERROR(__xludf.DUMMYFUNCTION("""COMPUTED_VALUE"""),46002.0)</f>
        <v>46002</v>
      </c>
      <c r="C146" s="4">
        <f>IFERROR(__xludf.DUMMYFUNCTION("""COMPUTED_VALUE"""),8.0)</f>
        <v>8</v>
      </c>
      <c r="D146" s="4">
        <f>IFERROR(__xludf.DUMMYFUNCTION("""COMPUTED_VALUE"""),8.8)</f>
        <v>8.8</v>
      </c>
      <c r="E146" s="4" t="str">
        <f>IFERROR(__xludf.DUMMYFUNCTION("""COMPUTED_VALUE"""),"Nov")</f>
        <v>Nov</v>
      </c>
      <c r="F146" s="4">
        <f>IFERROR(__xludf.DUMMYFUNCTION("""COMPUTED_VALUE"""),2011.0)</f>
        <v>2011</v>
      </c>
    </row>
    <row r="147">
      <c r="A147" s="4" t="str">
        <f>IFERROR(__xludf.DUMMYFUNCTION("""COMPUTED_VALUE"""),"London_Cable_Car_Journeys")</f>
        <v>London_Cable_Car_Journeys</v>
      </c>
      <c r="B147" s="7">
        <f>IFERROR(__xludf.DUMMYFUNCTION("""COMPUTED_VALUE"""),46002.0)</f>
        <v>46002</v>
      </c>
      <c r="C147" s="4">
        <f>IFERROR(__xludf.DUMMYFUNCTION("""COMPUTED_VALUE"""),8.0)</f>
        <v>8</v>
      </c>
      <c r="D147" s="4">
        <f>IFERROR(__xludf.DUMMYFUNCTION("""COMPUTED_VALUE"""),0.0)</f>
        <v>0</v>
      </c>
      <c r="E147" s="4" t="str">
        <f>IFERROR(__xludf.DUMMYFUNCTION("""COMPUTED_VALUE"""),"Nov")</f>
        <v>Nov</v>
      </c>
      <c r="F147" s="4">
        <f>IFERROR(__xludf.DUMMYFUNCTION("""COMPUTED_VALUE"""),2011.0)</f>
        <v>2011</v>
      </c>
    </row>
    <row r="148">
      <c r="A148" s="4" t="str">
        <f>IFERROR(__xludf.DUMMYFUNCTION("""COMPUTED_VALUE"""),"TfL_Rail_Journeys")</f>
        <v>TfL_Rail_Journeys</v>
      </c>
      <c r="B148" s="7">
        <f>IFERROR(__xludf.DUMMYFUNCTION("""COMPUTED_VALUE"""),46002.0)</f>
        <v>46002</v>
      </c>
      <c r="C148" s="4">
        <f>IFERROR(__xludf.DUMMYFUNCTION("""COMPUTED_VALUE"""),8.0)</f>
        <v>8</v>
      </c>
      <c r="D148" s="4">
        <f>IFERROR(__xludf.DUMMYFUNCTION("""COMPUTED_VALUE"""),0.0)</f>
        <v>0</v>
      </c>
      <c r="E148" s="4" t="str">
        <f>IFERROR(__xludf.DUMMYFUNCTION("""COMPUTED_VALUE"""),"Nov")</f>
        <v>Nov</v>
      </c>
      <c r="F148" s="4">
        <f>IFERROR(__xludf.DUMMYFUNCTION("""COMPUTED_VALUE"""),2011.0)</f>
        <v>2011</v>
      </c>
    </row>
    <row r="149">
      <c r="A149" s="4" t="str">
        <f>IFERROR(__xludf.DUMMYFUNCTION("""COMPUTED_VALUE"""),"Bus_journeys")</f>
        <v>Bus_journeys</v>
      </c>
      <c r="B149" s="7">
        <f>IFERROR(__xludf.DUMMYFUNCTION("""COMPUTED_VALUE"""),46002.0)</f>
        <v>46002</v>
      </c>
      <c r="C149" s="4">
        <f>IFERROR(__xludf.DUMMYFUNCTION("""COMPUTED_VALUE"""),9.0)</f>
        <v>9</v>
      </c>
      <c r="D149" s="4">
        <f>IFERROR(__xludf.DUMMYFUNCTION("""COMPUTED_VALUE"""),189.4)</f>
        <v>189.4</v>
      </c>
      <c r="E149" s="4" t="str">
        <f>IFERROR(__xludf.DUMMYFUNCTION("""COMPUTED_VALUE"""),"Dec")</f>
        <v>Dec</v>
      </c>
      <c r="F149" s="4">
        <f>IFERROR(__xludf.DUMMYFUNCTION("""COMPUTED_VALUE"""),2011.0)</f>
        <v>2011</v>
      </c>
    </row>
    <row r="150">
      <c r="A150" s="4" t="str">
        <f>IFERROR(__xludf.DUMMYFUNCTION("""COMPUTED_VALUE"""),"Underground_journeys")</f>
        <v>Underground_journeys</v>
      </c>
      <c r="B150" s="7">
        <f>IFERROR(__xludf.DUMMYFUNCTION("""COMPUTED_VALUE"""),46002.0)</f>
        <v>46002</v>
      </c>
      <c r="C150" s="4">
        <f>IFERROR(__xludf.DUMMYFUNCTION("""COMPUTED_VALUE"""),9.0)</f>
        <v>9</v>
      </c>
      <c r="D150" s="4">
        <f>IFERROR(__xludf.DUMMYFUNCTION("""COMPUTED_VALUE"""),97.1)</f>
        <v>97.1</v>
      </c>
      <c r="E150" s="4" t="str">
        <f>IFERROR(__xludf.DUMMYFUNCTION("""COMPUTED_VALUE"""),"Dec")</f>
        <v>Dec</v>
      </c>
      <c r="F150" s="4">
        <f>IFERROR(__xludf.DUMMYFUNCTION("""COMPUTED_VALUE"""),2011.0)</f>
        <v>2011</v>
      </c>
    </row>
    <row r="151">
      <c r="A151" s="4" t="str">
        <f>IFERROR(__xludf.DUMMYFUNCTION("""COMPUTED_VALUE"""),"DLR_Journeys")</f>
        <v>DLR_Journeys</v>
      </c>
      <c r="B151" s="7">
        <f>IFERROR(__xludf.DUMMYFUNCTION("""COMPUTED_VALUE"""),46002.0)</f>
        <v>46002</v>
      </c>
      <c r="C151" s="4">
        <f>IFERROR(__xludf.DUMMYFUNCTION("""COMPUTED_VALUE"""),9.0)</f>
        <v>9</v>
      </c>
      <c r="D151" s="4">
        <f>IFERROR(__xludf.DUMMYFUNCTION("""COMPUTED_VALUE"""),7.1)</f>
        <v>7.1</v>
      </c>
      <c r="E151" s="4" t="str">
        <f>IFERROR(__xludf.DUMMYFUNCTION("""COMPUTED_VALUE"""),"Dec")</f>
        <v>Dec</v>
      </c>
      <c r="F151" s="4">
        <f>IFERROR(__xludf.DUMMYFUNCTION("""COMPUTED_VALUE"""),2011.0)</f>
        <v>2011</v>
      </c>
    </row>
    <row r="152">
      <c r="A152" s="4" t="str">
        <f>IFERROR(__xludf.DUMMYFUNCTION("""COMPUTED_VALUE"""),"Tram_Journeys")</f>
        <v>Tram_Journeys</v>
      </c>
      <c r="B152" s="7">
        <f>IFERROR(__xludf.DUMMYFUNCTION("""COMPUTED_VALUE"""),46002.0)</f>
        <v>46002</v>
      </c>
      <c r="C152" s="4">
        <f>IFERROR(__xludf.DUMMYFUNCTION("""COMPUTED_VALUE"""),9.0)</f>
        <v>9</v>
      </c>
      <c r="D152" s="4">
        <f>IFERROR(__xludf.DUMMYFUNCTION("""COMPUTED_VALUE"""),2.4)</f>
        <v>2.4</v>
      </c>
      <c r="E152" s="4" t="str">
        <f>IFERROR(__xludf.DUMMYFUNCTION("""COMPUTED_VALUE"""),"Dec")</f>
        <v>Dec</v>
      </c>
      <c r="F152" s="4">
        <f>IFERROR(__xludf.DUMMYFUNCTION("""COMPUTED_VALUE"""),2011.0)</f>
        <v>2011</v>
      </c>
    </row>
    <row r="153">
      <c r="A153" s="4" t="str">
        <f>IFERROR(__xludf.DUMMYFUNCTION("""COMPUTED_VALUE"""),"Overground_Journeys")</f>
        <v>Overground_Journeys</v>
      </c>
      <c r="B153" s="7">
        <f>IFERROR(__xludf.DUMMYFUNCTION("""COMPUTED_VALUE"""),46002.0)</f>
        <v>46002</v>
      </c>
      <c r="C153" s="4">
        <f>IFERROR(__xludf.DUMMYFUNCTION("""COMPUTED_VALUE"""),9.0)</f>
        <v>9</v>
      </c>
      <c r="D153" s="4">
        <f>IFERROR(__xludf.DUMMYFUNCTION("""COMPUTED_VALUE"""),9.0)</f>
        <v>9</v>
      </c>
      <c r="E153" s="4" t="str">
        <f>IFERROR(__xludf.DUMMYFUNCTION("""COMPUTED_VALUE"""),"Dec")</f>
        <v>Dec</v>
      </c>
      <c r="F153" s="4">
        <f>IFERROR(__xludf.DUMMYFUNCTION("""COMPUTED_VALUE"""),2011.0)</f>
        <v>2011</v>
      </c>
    </row>
    <row r="154">
      <c r="A154" s="4" t="str">
        <f>IFERROR(__xludf.DUMMYFUNCTION("""COMPUTED_VALUE"""),"London_Cable_Car_Journeys")</f>
        <v>London_Cable_Car_Journeys</v>
      </c>
      <c r="B154" s="7">
        <f>IFERROR(__xludf.DUMMYFUNCTION("""COMPUTED_VALUE"""),46002.0)</f>
        <v>46002</v>
      </c>
      <c r="C154" s="4">
        <f>IFERROR(__xludf.DUMMYFUNCTION("""COMPUTED_VALUE"""),9.0)</f>
        <v>9</v>
      </c>
      <c r="D154" s="4">
        <f>IFERROR(__xludf.DUMMYFUNCTION("""COMPUTED_VALUE"""),0.0)</f>
        <v>0</v>
      </c>
      <c r="E154" s="4" t="str">
        <f>IFERROR(__xludf.DUMMYFUNCTION("""COMPUTED_VALUE"""),"Dec")</f>
        <v>Dec</v>
      </c>
      <c r="F154" s="4">
        <f>IFERROR(__xludf.DUMMYFUNCTION("""COMPUTED_VALUE"""),2011.0)</f>
        <v>2011</v>
      </c>
    </row>
    <row r="155">
      <c r="A155" s="4" t="str">
        <f>IFERROR(__xludf.DUMMYFUNCTION("""COMPUTED_VALUE"""),"TfL_Rail_Journeys")</f>
        <v>TfL_Rail_Journeys</v>
      </c>
      <c r="B155" s="7">
        <f>IFERROR(__xludf.DUMMYFUNCTION("""COMPUTED_VALUE"""),46002.0)</f>
        <v>46002</v>
      </c>
      <c r="C155" s="4">
        <f>IFERROR(__xludf.DUMMYFUNCTION("""COMPUTED_VALUE"""),9.0)</f>
        <v>9</v>
      </c>
      <c r="D155" s="4">
        <f>IFERROR(__xludf.DUMMYFUNCTION("""COMPUTED_VALUE"""),0.0)</f>
        <v>0</v>
      </c>
      <c r="E155" s="4" t="str">
        <f>IFERROR(__xludf.DUMMYFUNCTION("""COMPUTED_VALUE"""),"Dec")</f>
        <v>Dec</v>
      </c>
      <c r="F155" s="4">
        <f>IFERROR(__xludf.DUMMYFUNCTION("""COMPUTED_VALUE"""),2011.0)</f>
        <v>2011</v>
      </c>
    </row>
    <row r="156">
      <c r="A156" s="4" t="str">
        <f>IFERROR(__xludf.DUMMYFUNCTION("""COMPUTED_VALUE"""),"Bus_journeys")</f>
        <v>Bus_journeys</v>
      </c>
      <c r="B156" s="7">
        <f>IFERROR(__xludf.DUMMYFUNCTION("""COMPUTED_VALUE"""),46002.0)</f>
        <v>46002</v>
      </c>
      <c r="C156" s="4">
        <f>IFERROR(__xludf.DUMMYFUNCTION("""COMPUTED_VALUE"""),10.0)</f>
        <v>10</v>
      </c>
      <c r="D156" s="4">
        <f>IFERROR(__xludf.DUMMYFUNCTION("""COMPUTED_VALUE"""),151.2)</f>
        <v>151.2</v>
      </c>
      <c r="E156" s="4" t="str">
        <f>IFERROR(__xludf.DUMMYFUNCTION("""COMPUTED_VALUE"""),"Jan")</f>
        <v>Jan</v>
      </c>
      <c r="F156" s="4">
        <f>IFERROR(__xludf.DUMMYFUNCTION("""COMPUTED_VALUE"""),2012.0)</f>
        <v>2012</v>
      </c>
    </row>
    <row r="157">
      <c r="A157" s="4" t="str">
        <f>IFERROR(__xludf.DUMMYFUNCTION("""COMPUTED_VALUE"""),"Underground_journeys")</f>
        <v>Underground_journeys</v>
      </c>
      <c r="B157" s="7">
        <f>IFERROR(__xludf.DUMMYFUNCTION("""COMPUTED_VALUE"""),46002.0)</f>
        <v>46002</v>
      </c>
      <c r="C157" s="4">
        <f>IFERROR(__xludf.DUMMYFUNCTION("""COMPUTED_VALUE"""),10.0)</f>
        <v>10</v>
      </c>
      <c r="D157" s="4">
        <f>IFERROR(__xludf.DUMMYFUNCTION("""COMPUTED_VALUE"""),79.3)</f>
        <v>79.3</v>
      </c>
      <c r="E157" s="4" t="str">
        <f>IFERROR(__xludf.DUMMYFUNCTION("""COMPUTED_VALUE"""),"Jan")</f>
        <v>Jan</v>
      </c>
      <c r="F157" s="4">
        <f>IFERROR(__xludf.DUMMYFUNCTION("""COMPUTED_VALUE"""),2012.0)</f>
        <v>2012</v>
      </c>
    </row>
    <row r="158">
      <c r="A158" s="4" t="str">
        <f>IFERROR(__xludf.DUMMYFUNCTION("""COMPUTED_VALUE"""),"DLR_Journeys")</f>
        <v>DLR_Journeys</v>
      </c>
      <c r="B158" s="7">
        <f>IFERROR(__xludf.DUMMYFUNCTION("""COMPUTED_VALUE"""),46002.0)</f>
        <v>46002</v>
      </c>
      <c r="C158" s="4">
        <f>IFERROR(__xludf.DUMMYFUNCTION("""COMPUTED_VALUE"""),10.0)</f>
        <v>10</v>
      </c>
      <c r="D158" s="4">
        <f>IFERROR(__xludf.DUMMYFUNCTION("""COMPUTED_VALUE"""),5.2)</f>
        <v>5.2</v>
      </c>
      <c r="E158" s="4" t="str">
        <f>IFERROR(__xludf.DUMMYFUNCTION("""COMPUTED_VALUE"""),"Jan")</f>
        <v>Jan</v>
      </c>
      <c r="F158" s="4">
        <f>IFERROR(__xludf.DUMMYFUNCTION("""COMPUTED_VALUE"""),2012.0)</f>
        <v>2012</v>
      </c>
    </row>
    <row r="159">
      <c r="A159" s="4" t="str">
        <f>IFERROR(__xludf.DUMMYFUNCTION("""COMPUTED_VALUE"""),"Tram_Journeys")</f>
        <v>Tram_Journeys</v>
      </c>
      <c r="B159" s="7">
        <f>IFERROR(__xludf.DUMMYFUNCTION("""COMPUTED_VALUE"""),46002.0)</f>
        <v>46002</v>
      </c>
      <c r="C159" s="4">
        <f>IFERROR(__xludf.DUMMYFUNCTION("""COMPUTED_VALUE"""),10.0)</f>
        <v>10</v>
      </c>
      <c r="D159" s="4">
        <f>IFERROR(__xludf.DUMMYFUNCTION("""COMPUTED_VALUE"""),1.9)</f>
        <v>1.9</v>
      </c>
      <c r="E159" s="4" t="str">
        <f>IFERROR(__xludf.DUMMYFUNCTION("""COMPUTED_VALUE"""),"Jan")</f>
        <v>Jan</v>
      </c>
      <c r="F159" s="4">
        <f>IFERROR(__xludf.DUMMYFUNCTION("""COMPUTED_VALUE"""),2012.0)</f>
        <v>2012</v>
      </c>
    </row>
    <row r="160">
      <c r="A160" s="4" t="str">
        <f>IFERROR(__xludf.DUMMYFUNCTION("""COMPUTED_VALUE"""),"Overground_Journeys")</f>
        <v>Overground_Journeys</v>
      </c>
      <c r="B160" s="7">
        <f>IFERROR(__xludf.DUMMYFUNCTION("""COMPUTED_VALUE"""),46002.0)</f>
        <v>46002</v>
      </c>
      <c r="C160" s="4">
        <f>IFERROR(__xludf.DUMMYFUNCTION("""COMPUTED_VALUE"""),10.0)</f>
        <v>10</v>
      </c>
      <c r="D160" s="4">
        <f>IFERROR(__xludf.DUMMYFUNCTION("""COMPUTED_VALUE"""),6.9)</f>
        <v>6.9</v>
      </c>
      <c r="E160" s="4" t="str">
        <f>IFERROR(__xludf.DUMMYFUNCTION("""COMPUTED_VALUE"""),"Jan")</f>
        <v>Jan</v>
      </c>
      <c r="F160" s="4">
        <f>IFERROR(__xludf.DUMMYFUNCTION("""COMPUTED_VALUE"""),2012.0)</f>
        <v>2012</v>
      </c>
    </row>
    <row r="161">
      <c r="A161" s="4" t="str">
        <f>IFERROR(__xludf.DUMMYFUNCTION("""COMPUTED_VALUE"""),"London_Cable_Car_Journeys")</f>
        <v>London_Cable_Car_Journeys</v>
      </c>
      <c r="B161" s="7">
        <f>IFERROR(__xludf.DUMMYFUNCTION("""COMPUTED_VALUE"""),46002.0)</f>
        <v>46002</v>
      </c>
      <c r="C161" s="4">
        <f>IFERROR(__xludf.DUMMYFUNCTION("""COMPUTED_VALUE"""),10.0)</f>
        <v>10</v>
      </c>
      <c r="D161" s="4">
        <f>IFERROR(__xludf.DUMMYFUNCTION("""COMPUTED_VALUE"""),0.0)</f>
        <v>0</v>
      </c>
      <c r="E161" s="4" t="str">
        <f>IFERROR(__xludf.DUMMYFUNCTION("""COMPUTED_VALUE"""),"Jan")</f>
        <v>Jan</v>
      </c>
      <c r="F161" s="4">
        <f>IFERROR(__xludf.DUMMYFUNCTION("""COMPUTED_VALUE"""),2012.0)</f>
        <v>2012</v>
      </c>
    </row>
    <row r="162">
      <c r="A162" s="4" t="str">
        <f>IFERROR(__xludf.DUMMYFUNCTION("""COMPUTED_VALUE"""),"TfL_Rail_Journeys")</f>
        <v>TfL_Rail_Journeys</v>
      </c>
      <c r="B162" s="7">
        <f>IFERROR(__xludf.DUMMYFUNCTION("""COMPUTED_VALUE"""),46002.0)</f>
        <v>46002</v>
      </c>
      <c r="C162" s="4">
        <f>IFERROR(__xludf.DUMMYFUNCTION("""COMPUTED_VALUE"""),10.0)</f>
        <v>10</v>
      </c>
      <c r="D162" s="4">
        <f>IFERROR(__xludf.DUMMYFUNCTION("""COMPUTED_VALUE"""),0.0)</f>
        <v>0</v>
      </c>
      <c r="E162" s="4" t="str">
        <f>IFERROR(__xludf.DUMMYFUNCTION("""COMPUTED_VALUE"""),"Jan")</f>
        <v>Jan</v>
      </c>
      <c r="F162" s="4">
        <f>IFERROR(__xludf.DUMMYFUNCTION("""COMPUTED_VALUE"""),2012.0)</f>
        <v>2012</v>
      </c>
    </row>
    <row r="163">
      <c r="A163" s="4" t="str">
        <f>IFERROR(__xludf.DUMMYFUNCTION("""COMPUTED_VALUE"""),"Bus_journeys")</f>
        <v>Bus_journeys</v>
      </c>
      <c r="B163" s="7">
        <f>IFERROR(__xludf.DUMMYFUNCTION("""COMPUTED_VALUE"""),46002.0)</f>
        <v>46002</v>
      </c>
      <c r="C163" s="4">
        <f>IFERROR(__xludf.DUMMYFUNCTION("""COMPUTED_VALUE"""),11.0)</f>
        <v>11</v>
      </c>
      <c r="D163" s="4">
        <f>IFERROR(__xludf.DUMMYFUNCTION("""COMPUTED_VALUE"""),181.4)</f>
        <v>181.4</v>
      </c>
      <c r="E163" s="4" t="str">
        <f>IFERROR(__xludf.DUMMYFUNCTION("""COMPUTED_VALUE"""),"Feb")</f>
        <v>Feb</v>
      </c>
      <c r="F163" s="4">
        <f>IFERROR(__xludf.DUMMYFUNCTION("""COMPUTED_VALUE"""),2012.0)</f>
        <v>2012</v>
      </c>
    </row>
    <row r="164">
      <c r="A164" s="4" t="str">
        <f>IFERROR(__xludf.DUMMYFUNCTION("""COMPUTED_VALUE"""),"Underground_journeys")</f>
        <v>Underground_journeys</v>
      </c>
      <c r="B164" s="7">
        <f>IFERROR(__xludf.DUMMYFUNCTION("""COMPUTED_VALUE"""),46002.0)</f>
        <v>46002</v>
      </c>
      <c r="C164" s="4">
        <f>IFERROR(__xludf.DUMMYFUNCTION("""COMPUTED_VALUE"""),11.0)</f>
        <v>11</v>
      </c>
      <c r="D164" s="4">
        <f>IFERROR(__xludf.DUMMYFUNCTION("""COMPUTED_VALUE"""),89.8)</f>
        <v>89.8</v>
      </c>
      <c r="E164" s="4" t="str">
        <f>IFERROR(__xludf.DUMMYFUNCTION("""COMPUTED_VALUE"""),"Feb")</f>
        <v>Feb</v>
      </c>
      <c r="F164" s="4">
        <f>IFERROR(__xludf.DUMMYFUNCTION("""COMPUTED_VALUE"""),2012.0)</f>
        <v>2012</v>
      </c>
    </row>
    <row r="165">
      <c r="A165" s="4" t="str">
        <f>IFERROR(__xludf.DUMMYFUNCTION("""COMPUTED_VALUE"""),"DLR_Journeys")</f>
        <v>DLR_Journeys</v>
      </c>
      <c r="B165" s="7">
        <f>IFERROR(__xludf.DUMMYFUNCTION("""COMPUTED_VALUE"""),46002.0)</f>
        <v>46002</v>
      </c>
      <c r="C165" s="4">
        <f>IFERROR(__xludf.DUMMYFUNCTION("""COMPUTED_VALUE"""),11.0)</f>
        <v>11</v>
      </c>
      <c r="D165" s="4">
        <f>IFERROR(__xludf.DUMMYFUNCTION("""COMPUTED_VALUE"""),6.9)</f>
        <v>6.9</v>
      </c>
      <c r="E165" s="4" t="str">
        <f>IFERROR(__xludf.DUMMYFUNCTION("""COMPUTED_VALUE"""),"Feb")</f>
        <v>Feb</v>
      </c>
      <c r="F165" s="4">
        <f>IFERROR(__xludf.DUMMYFUNCTION("""COMPUTED_VALUE"""),2012.0)</f>
        <v>2012</v>
      </c>
    </row>
    <row r="166">
      <c r="A166" s="4" t="str">
        <f>IFERROR(__xludf.DUMMYFUNCTION("""COMPUTED_VALUE"""),"Tram_Journeys")</f>
        <v>Tram_Journeys</v>
      </c>
      <c r="B166" s="7">
        <f>IFERROR(__xludf.DUMMYFUNCTION("""COMPUTED_VALUE"""),46002.0)</f>
        <v>46002</v>
      </c>
      <c r="C166" s="4">
        <f>IFERROR(__xludf.DUMMYFUNCTION("""COMPUTED_VALUE"""),11.0)</f>
        <v>11</v>
      </c>
      <c r="D166" s="4">
        <f>IFERROR(__xludf.DUMMYFUNCTION("""COMPUTED_VALUE"""),2.2)</f>
        <v>2.2</v>
      </c>
      <c r="E166" s="4" t="str">
        <f>IFERROR(__xludf.DUMMYFUNCTION("""COMPUTED_VALUE"""),"Feb")</f>
        <v>Feb</v>
      </c>
      <c r="F166" s="4">
        <f>IFERROR(__xludf.DUMMYFUNCTION("""COMPUTED_VALUE"""),2012.0)</f>
        <v>2012</v>
      </c>
    </row>
    <row r="167">
      <c r="A167" s="4" t="str">
        <f>IFERROR(__xludf.DUMMYFUNCTION("""COMPUTED_VALUE"""),"Overground_Journeys")</f>
        <v>Overground_Journeys</v>
      </c>
      <c r="B167" s="7">
        <f>IFERROR(__xludf.DUMMYFUNCTION("""COMPUTED_VALUE"""),46002.0)</f>
        <v>46002</v>
      </c>
      <c r="C167" s="4">
        <f>IFERROR(__xludf.DUMMYFUNCTION("""COMPUTED_VALUE"""),11.0)</f>
        <v>11</v>
      </c>
      <c r="D167" s="4">
        <f>IFERROR(__xludf.DUMMYFUNCTION("""COMPUTED_VALUE"""),8.7)</f>
        <v>8.7</v>
      </c>
      <c r="E167" s="4" t="str">
        <f>IFERROR(__xludf.DUMMYFUNCTION("""COMPUTED_VALUE"""),"Feb")</f>
        <v>Feb</v>
      </c>
      <c r="F167" s="4">
        <f>IFERROR(__xludf.DUMMYFUNCTION("""COMPUTED_VALUE"""),2012.0)</f>
        <v>2012</v>
      </c>
    </row>
    <row r="168">
      <c r="A168" s="4" t="str">
        <f>IFERROR(__xludf.DUMMYFUNCTION("""COMPUTED_VALUE"""),"London_Cable_Car_Journeys")</f>
        <v>London_Cable_Car_Journeys</v>
      </c>
      <c r="B168" s="7">
        <f>IFERROR(__xludf.DUMMYFUNCTION("""COMPUTED_VALUE"""),46002.0)</f>
        <v>46002</v>
      </c>
      <c r="C168" s="4">
        <f>IFERROR(__xludf.DUMMYFUNCTION("""COMPUTED_VALUE"""),11.0)</f>
        <v>11</v>
      </c>
      <c r="D168" s="4">
        <f>IFERROR(__xludf.DUMMYFUNCTION("""COMPUTED_VALUE"""),0.0)</f>
        <v>0</v>
      </c>
      <c r="E168" s="4" t="str">
        <f>IFERROR(__xludf.DUMMYFUNCTION("""COMPUTED_VALUE"""),"Feb")</f>
        <v>Feb</v>
      </c>
      <c r="F168" s="4">
        <f>IFERROR(__xludf.DUMMYFUNCTION("""COMPUTED_VALUE"""),2012.0)</f>
        <v>2012</v>
      </c>
    </row>
    <row r="169">
      <c r="A169" s="4" t="str">
        <f>IFERROR(__xludf.DUMMYFUNCTION("""COMPUTED_VALUE"""),"TfL_Rail_Journeys")</f>
        <v>TfL_Rail_Journeys</v>
      </c>
      <c r="B169" s="7">
        <f>IFERROR(__xludf.DUMMYFUNCTION("""COMPUTED_VALUE"""),46002.0)</f>
        <v>46002</v>
      </c>
      <c r="C169" s="4">
        <f>IFERROR(__xludf.DUMMYFUNCTION("""COMPUTED_VALUE"""),11.0)</f>
        <v>11</v>
      </c>
      <c r="D169" s="4">
        <f>IFERROR(__xludf.DUMMYFUNCTION("""COMPUTED_VALUE"""),0.0)</f>
        <v>0</v>
      </c>
      <c r="E169" s="4" t="str">
        <f>IFERROR(__xludf.DUMMYFUNCTION("""COMPUTED_VALUE"""),"Feb")</f>
        <v>Feb</v>
      </c>
      <c r="F169" s="4">
        <f>IFERROR(__xludf.DUMMYFUNCTION("""COMPUTED_VALUE"""),2012.0)</f>
        <v>2012</v>
      </c>
    </row>
    <row r="170">
      <c r="A170" s="4" t="str">
        <f>IFERROR(__xludf.DUMMYFUNCTION("""COMPUTED_VALUE"""),"Bus_journeys")</f>
        <v>Bus_journeys</v>
      </c>
      <c r="B170" s="7">
        <f>IFERROR(__xludf.DUMMYFUNCTION("""COMPUTED_VALUE"""),46002.0)</f>
        <v>46002</v>
      </c>
      <c r="C170" s="4">
        <f>IFERROR(__xludf.DUMMYFUNCTION("""COMPUTED_VALUE"""),12.0)</f>
        <v>12</v>
      </c>
      <c r="D170" s="4">
        <f>IFERROR(__xludf.DUMMYFUNCTION("""COMPUTED_VALUE"""),179.5)</f>
        <v>179.5</v>
      </c>
      <c r="E170" s="4" t="str">
        <f>IFERROR(__xludf.DUMMYFUNCTION("""COMPUTED_VALUE"""),"Mar")</f>
        <v>Mar</v>
      </c>
      <c r="F170" s="4">
        <f>IFERROR(__xludf.DUMMYFUNCTION("""COMPUTED_VALUE"""),2012.0)</f>
        <v>2012</v>
      </c>
    </row>
    <row r="171">
      <c r="A171" s="4" t="str">
        <f>IFERROR(__xludf.DUMMYFUNCTION("""COMPUTED_VALUE"""),"Underground_journeys")</f>
        <v>Underground_journeys</v>
      </c>
      <c r="B171" s="7">
        <f>IFERROR(__xludf.DUMMYFUNCTION("""COMPUTED_VALUE"""),46002.0)</f>
        <v>46002</v>
      </c>
      <c r="C171" s="4">
        <f>IFERROR(__xludf.DUMMYFUNCTION("""COMPUTED_VALUE"""),12.0)</f>
        <v>12</v>
      </c>
      <c r="D171" s="4">
        <f>IFERROR(__xludf.DUMMYFUNCTION("""COMPUTED_VALUE"""),91.5)</f>
        <v>91.5</v>
      </c>
      <c r="E171" s="4" t="str">
        <f>IFERROR(__xludf.DUMMYFUNCTION("""COMPUTED_VALUE"""),"Mar")</f>
        <v>Mar</v>
      </c>
      <c r="F171" s="4">
        <f>IFERROR(__xludf.DUMMYFUNCTION("""COMPUTED_VALUE"""),2012.0)</f>
        <v>2012</v>
      </c>
    </row>
    <row r="172">
      <c r="A172" s="4" t="str">
        <f>IFERROR(__xludf.DUMMYFUNCTION("""COMPUTED_VALUE"""),"DLR_Journeys")</f>
        <v>DLR_Journeys</v>
      </c>
      <c r="B172" s="7">
        <f>IFERROR(__xludf.DUMMYFUNCTION("""COMPUTED_VALUE"""),46002.0)</f>
        <v>46002</v>
      </c>
      <c r="C172" s="4">
        <f>IFERROR(__xludf.DUMMYFUNCTION("""COMPUTED_VALUE"""),12.0)</f>
        <v>12</v>
      </c>
      <c r="D172" s="4">
        <f>IFERROR(__xludf.DUMMYFUNCTION("""COMPUTED_VALUE"""),7.0)</f>
        <v>7</v>
      </c>
      <c r="E172" s="4" t="str">
        <f>IFERROR(__xludf.DUMMYFUNCTION("""COMPUTED_VALUE"""),"Mar")</f>
        <v>Mar</v>
      </c>
      <c r="F172" s="4">
        <f>IFERROR(__xludf.DUMMYFUNCTION("""COMPUTED_VALUE"""),2012.0)</f>
        <v>2012</v>
      </c>
    </row>
    <row r="173">
      <c r="A173" s="4" t="str">
        <f>IFERROR(__xludf.DUMMYFUNCTION("""COMPUTED_VALUE"""),"Tram_Journeys")</f>
        <v>Tram_Journeys</v>
      </c>
      <c r="B173" s="7">
        <f>IFERROR(__xludf.DUMMYFUNCTION("""COMPUTED_VALUE"""),46002.0)</f>
        <v>46002</v>
      </c>
      <c r="C173" s="4">
        <f>IFERROR(__xludf.DUMMYFUNCTION("""COMPUTED_VALUE"""),12.0)</f>
        <v>12</v>
      </c>
      <c r="D173" s="4">
        <f>IFERROR(__xludf.DUMMYFUNCTION("""COMPUTED_VALUE"""),2.0)</f>
        <v>2</v>
      </c>
      <c r="E173" s="4" t="str">
        <f>IFERROR(__xludf.DUMMYFUNCTION("""COMPUTED_VALUE"""),"Mar")</f>
        <v>Mar</v>
      </c>
      <c r="F173" s="4">
        <f>IFERROR(__xludf.DUMMYFUNCTION("""COMPUTED_VALUE"""),2012.0)</f>
        <v>2012</v>
      </c>
    </row>
    <row r="174">
      <c r="A174" s="4" t="str">
        <f>IFERROR(__xludf.DUMMYFUNCTION("""COMPUTED_VALUE"""),"Overground_Journeys")</f>
        <v>Overground_Journeys</v>
      </c>
      <c r="B174" s="7">
        <f>IFERROR(__xludf.DUMMYFUNCTION("""COMPUTED_VALUE"""),46002.0)</f>
        <v>46002</v>
      </c>
      <c r="C174" s="4">
        <f>IFERROR(__xludf.DUMMYFUNCTION("""COMPUTED_VALUE"""),12.0)</f>
        <v>12</v>
      </c>
      <c r="D174" s="4">
        <f>IFERROR(__xludf.DUMMYFUNCTION("""COMPUTED_VALUE"""),8.8)</f>
        <v>8.8</v>
      </c>
      <c r="E174" s="4" t="str">
        <f>IFERROR(__xludf.DUMMYFUNCTION("""COMPUTED_VALUE"""),"Mar")</f>
        <v>Mar</v>
      </c>
      <c r="F174" s="4">
        <f>IFERROR(__xludf.DUMMYFUNCTION("""COMPUTED_VALUE"""),2012.0)</f>
        <v>2012</v>
      </c>
    </row>
    <row r="175">
      <c r="A175" s="4" t="str">
        <f>IFERROR(__xludf.DUMMYFUNCTION("""COMPUTED_VALUE"""),"London_Cable_Car_Journeys")</f>
        <v>London_Cable_Car_Journeys</v>
      </c>
      <c r="B175" s="7">
        <f>IFERROR(__xludf.DUMMYFUNCTION("""COMPUTED_VALUE"""),46002.0)</f>
        <v>46002</v>
      </c>
      <c r="C175" s="4">
        <f>IFERROR(__xludf.DUMMYFUNCTION("""COMPUTED_VALUE"""),12.0)</f>
        <v>12</v>
      </c>
      <c r="D175" s="4">
        <f>IFERROR(__xludf.DUMMYFUNCTION("""COMPUTED_VALUE"""),0.0)</f>
        <v>0</v>
      </c>
      <c r="E175" s="4" t="str">
        <f>IFERROR(__xludf.DUMMYFUNCTION("""COMPUTED_VALUE"""),"Mar")</f>
        <v>Mar</v>
      </c>
      <c r="F175" s="4">
        <f>IFERROR(__xludf.DUMMYFUNCTION("""COMPUTED_VALUE"""),2012.0)</f>
        <v>2012</v>
      </c>
    </row>
    <row r="176">
      <c r="A176" s="4" t="str">
        <f>IFERROR(__xludf.DUMMYFUNCTION("""COMPUTED_VALUE"""),"TfL_Rail_Journeys")</f>
        <v>TfL_Rail_Journeys</v>
      </c>
      <c r="B176" s="7">
        <f>IFERROR(__xludf.DUMMYFUNCTION("""COMPUTED_VALUE"""),46002.0)</f>
        <v>46002</v>
      </c>
      <c r="C176" s="4">
        <f>IFERROR(__xludf.DUMMYFUNCTION("""COMPUTED_VALUE"""),12.0)</f>
        <v>12</v>
      </c>
      <c r="D176" s="4">
        <f>IFERROR(__xludf.DUMMYFUNCTION("""COMPUTED_VALUE"""),0.0)</f>
        <v>0</v>
      </c>
      <c r="E176" s="4" t="str">
        <f>IFERROR(__xludf.DUMMYFUNCTION("""COMPUTED_VALUE"""),"Mar")</f>
        <v>Mar</v>
      </c>
      <c r="F176" s="4">
        <f>IFERROR(__xludf.DUMMYFUNCTION("""COMPUTED_VALUE"""),2012.0)</f>
        <v>2012</v>
      </c>
    </row>
    <row r="177">
      <c r="A177" s="4" t="str">
        <f>IFERROR(__xludf.DUMMYFUNCTION("""COMPUTED_VALUE"""),"Bus_journeys")</f>
        <v>Bus_journeys</v>
      </c>
      <c r="B177" s="7">
        <f>IFERROR(__xludf.DUMMYFUNCTION("""COMPUTED_VALUE"""),46002.0)</f>
        <v>46002</v>
      </c>
      <c r="C177" s="4">
        <f>IFERROR(__xludf.DUMMYFUNCTION("""COMPUTED_VALUE"""),13.0)</f>
        <v>13</v>
      </c>
      <c r="D177" s="4">
        <f>IFERROR(__xludf.DUMMYFUNCTION("""COMPUTED_VALUE"""),191.2)</f>
        <v>191.2</v>
      </c>
      <c r="E177" s="4" t="str">
        <f>IFERROR(__xludf.DUMMYFUNCTION("""COMPUTED_VALUE"""),"Mar")</f>
        <v>Mar</v>
      </c>
      <c r="F177" s="4">
        <f>IFERROR(__xludf.DUMMYFUNCTION("""COMPUTED_VALUE"""),2012.0)</f>
        <v>2012</v>
      </c>
    </row>
    <row r="178">
      <c r="A178" s="4" t="str">
        <f>IFERROR(__xludf.DUMMYFUNCTION("""COMPUTED_VALUE"""),"Underground_journeys")</f>
        <v>Underground_journeys</v>
      </c>
      <c r="B178" s="7">
        <f>IFERROR(__xludf.DUMMYFUNCTION("""COMPUTED_VALUE"""),46002.0)</f>
        <v>46002</v>
      </c>
      <c r="C178" s="4">
        <f>IFERROR(__xludf.DUMMYFUNCTION("""COMPUTED_VALUE"""),13.0)</f>
        <v>13</v>
      </c>
      <c r="D178" s="4">
        <f>IFERROR(__xludf.DUMMYFUNCTION("""COMPUTED_VALUE"""),92.7)</f>
        <v>92.7</v>
      </c>
      <c r="E178" s="4" t="str">
        <f>IFERROR(__xludf.DUMMYFUNCTION("""COMPUTED_VALUE"""),"Mar")</f>
        <v>Mar</v>
      </c>
      <c r="F178" s="4">
        <f>IFERROR(__xludf.DUMMYFUNCTION("""COMPUTED_VALUE"""),2012.0)</f>
        <v>2012</v>
      </c>
    </row>
    <row r="179">
      <c r="A179" s="4" t="str">
        <f>IFERROR(__xludf.DUMMYFUNCTION("""COMPUTED_VALUE"""),"DLR_Journeys")</f>
        <v>DLR_Journeys</v>
      </c>
      <c r="B179" s="7">
        <f>IFERROR(__xludf.DUMMYFUNCTION("""COMPUTED_VALUE"""),46002.0)</f>
        <v>46002</v>
      </c>
      <c r="C179" s="4">
        <f>IFERROR(__xludf.DUMMYFUNCTION("""COMPUTED_VALUE"""),13.0)</f>
        <v>13</v>
      </c>
      <c r="D179" s="4">
        <f>IFERROR(__xludf.DUMMYFUNCTION("""COMPUTED_VALUE"""),7.3)</f>
        <v>7.3</v>
      </c>
      <c r="E179" s="4" t="str">
        <f>IFERROR(__xludf.DUMMYFUNCTION("""COMPUTED_VALUE"""),"Mar")</f>
        <v>Mar</v>
      </c>
      <c r="F179" s="4">
        <f>IFERROR(__xludf.DUMMYFUNCTION("""COMPUTED_VALUE"""),2012.0)</f>
        <v>2012</v>
      </c>
    </row>
    <row r="180">
      <c r="A180" s="4" t="str">
        <f>IFERROR(__xludf.DUMMYFUNCTION("""COMPUTED_VALUE"""),"Tram_Journeys")</f>
        <v>Tram_Journeys</v>
      </c>
      <c r="B180" s="7">
        <f>IFERROR(__xludf.DUMMYFUNCTION("""COMPUTED_VALUE"""),46002.0)</f>
        <v>46002</v>
      </c>
      <c r="C180" s="4">
        <f>IFERROR(__xludf.DUMMYFUNCTION("""COMPUTED_VALUE"""),13.0)</f>
        <v>13</v>
      </c>
      <c r="D180" s="4">
        <f>IFERROR(__xludf.DUMMYFUNCTION("""COMPUTED_VALUE"""),2.3)</f>
        <v>2.3</v>
      </c>
      <c r="E180" s="4" t="str">
        <f>IFERROR(__xludf.DUMMYFUNCTION("""COMPUTED_VALUE"""),"Mar")</f>
        <v>Mar</v>
      </c>
      <c r="F180" s="4">
        <f>IFERROR(__xludf.DUMMYFUNCTION("""COMPUTED_VALUE"""),2012.0)</f>
        <v>2012</v>
      </c>
    </row>
    <row r="181">
      <c r="A181" s="4" t="str">
        <f>IFERROR(__xludf.DUMMYFUNCTION("""COMPUTED_VALUE"""),"Overground_Journeys")</f>
        <v>Overground_Journeys</v>
      </c>
      <c r="B181" s="7">
        <f>IFERROR(__xludf.DUMMYFUNCTION("""COMPUTED_VALUE"""),46002.0)</f>
        <v>46002</v>
      </c>
      <c r="C181" s="4">
        <f>IFERROR(__xludf.DUMMYFUNCTION("""COMPUTED_VALUE"""),13.0)</f>
        <v>13</v>
      </c>
      <c r="D181" s="4">
        <f>IFERROR(__xludf.DUMMYFUNCTION("""COMPUTED_VALUE"""),9.1)</f>
        <v>9.1</v>
      </c>
      <c r="E181" s="4" t="str">
        <f>IFERROR(__xludf.DUMMYFUNCTION("""COMPUTED_VALUE"""),"Mar")</f>
        <v>Mar</v>
      </c>
      <c r="F181" s="4">
        <f>IFERROR(__xludf.DUMMYFUNCTION("""COMPUTED_VALUE"""),2012.0)</f>
        <v>2012</v>
      </c>
    </row>
    <row r="182">
      <c r="A182" s="4" t="str">
        <f>IFERROR(__xludf.DUMMYFUNCTION("""COMPUTED_VALUE"""),"London_Cable_Car_Journeys")</f>
        <v>London_Cable_Car_Journeys</v>
      </c>
      <c r="B182" s="7">
        <f>IFERROR(__xludf.DUMMYFUNCTION("""COMPUTED_VALUE"""),46002.0)</f>
        <v>46002</v>
      </c>
      <c r="C182" s="4">
        <f>IFERROR(__xludf.DUMMYFUNCTION("""COMPUTED_VALUE"""),13.0)</f>
        <v>13</v>
      </c>
      <c r="D182" s="4">
        <f>IFERROR(__xludf.DUMMYFUNCTION("""COMPUTED_VALUE"""),0.0)</f>
        <v>0</v>
      </c>
      <c r="E182" s="4" t="str">
        <f>IFERROR(__xludf.DUMMYFUNCTION("""COMPUTED_VALUE"""),"Mar")</f>
        <v>Mar</v>
      </c>
      <c r="F182" s="4">
        <f>IFERROR(__xludf.DUMMYFUNCTION("""COMPUTED_VALUE"""),2012.0)</f>
        <v>2012</v>
      </c>
    </row>
    <row r="183">
      <c r="A183" s="4" t="str">
        <f>IFERROR(__xludf.DUMMYFUNCTION("""COMPUTED_VALUE"""),"TfL_Rail_Journeys")</f>
        <v>TfL_Rail_Journeys</v>
      </c>
      <c r="B183" s="7">
        <f>IFERROR(__xludf.DUMMYFUNCTION("""COMPUTED_VALUE"""),46002.0)</f>
        <v>46002</v>
      </c>
      <c r="C183" s="4">
        <f>IFERROR(__xludf.DUMMYFUNCTION("""COMPUTED_VALUE"""),13.0)</f>
        <v>13</v>
      </c>
      <c r="D183" s="4">
        <f>IFERROR(__xludf.DUMMYFUNCTION("""COMPUTED_VALUE"""),0.0)</f>
        <v>0</v>
      </c>
      <c r="E183" s="4" t="str">
        <f>IFERROR(__xludf.DUMMYFUNCTION("""COMPUTED_VALUE"""),"Mar")</f>
        <v>Mar</v>
      </c>
      <c r="F183" s="4">
        <f>IFERROR(__xludf.DUMMYFUNCTION("""COMPUTED_VALUE"""),2012.0)</f>
        <v>2012</v>
      </c>
    </row>
    <row r="184">
      <c r="A184" s="4" t="str">
        <f>IFERROR(__xludf.DUMMYFUNCTION("""COMPUTED_VALUE"""),"Bus_journeys")</f>
        <v>Bus_journeys</v>
      </c>
      <c r="B184" s="4" t="str">
        <f>IFERROR(__xludf.DUMMYFUNCTION("""COMPUTED_VALUE"""),"12/13")</f>
        <v>12/13</v>
      </c>
      <c r="C184" s="4">
        <f>IFERROR(__xludf.DUMMYFUNCTION("""COMPUTED_VALUE"""),1.0)</f>
        <v>1</v>
      </c>
      <c r="D184" s="4">
        <f>IFERROR(__xludf.DUMMYFUNCTION("""COMPUTED_VALUE"""),171.8)</f>
        <v>171.8</v>
      </c>
      <c r="E184" s="4" t="str">
        <f>IFERROR(__xludf.DUMMYFUNCTION("""COMPUTED_VALUE"""),"Apr")</f>
        <v>Apr</v>
      </c>
      <c r="F184" s="4">
        <f>IFERROR(__xludf.DUMMYFUNCTION("""COMPUTED_VALUE"""),2012.0)</f>
        <v>2012</v>
      </c>
    </row>
    <row r="185">
      <c r="A185" s="4" t="str">
        <f>IFERROR(__xludf.DUMMYFUNCTION("""COMPUTED_VALUE"""),"Underground_journeys")</f>
        <v>Underground_journeys</v>
      </c>
      <c r="B185" s="4" t="str">
        <f>IFERROR(__xludf.DUMMYFUNCTION("""COMPUTED_VALUE"""),"12/13")</f>
        <v>12/13</v>
      </c>
      <c r="C185" s="4">
        <f>IFERROR(__xludf.DUMMYFUNCTION("""COMPUTED_VALUE"""),1.0)</f>
        <v>1</v>
      </c>
      <c r="D185" s="4">
        <f>IFERROR(__xludf.DUMMYFUNCTION("""COMPUTED_VALUE"""),88.7)</f>
        <v>88.7</v>
      </c>
      <c r="E185" s="4" t="str">
        <f>IFERROR(__xludf.DUMMYFUNCTION("""COMPUTED_VALUE"""),"Apr")</f>
        <v>Apr</v>
      </c>
      <c r="F185" s="4">
        <f>IFERROR(__xludf.DUMMYFUNCTION("""COMPUTED_VALUE"""),2012.0)</f>
        <v>2012</v>
      </c>
    </row>
    <row r="186">
      <c r="A186" s="4" t="str">
        <f>IFERROR(__xludf.DUMMYFUNCTION("""COMPUTED_VALUE"""),"DLR_Journeys")</f>
        <v>DLR_Journeys</v>
      </c>
      <c r="B186" s="4" t="str">
        <f>IFERROR(__xludf.DUMMYFUNCTION("""COMPUTED_VALUE"""),"12/13")</f>
        <v>12/13</v>
      </c>
      <c r="C186" s="4">
        <f>IFERROR(__xludf.DUMMYFUNCTION("""COMPUTED_VALUE"""),1.0)</f>
        <v>1</v>
      </c>
      <c r="D186" s="4">
        <f>IFERROR(__xludf.DUMMYFUNCTION("""COMPUTED_VALUE"""),7.0)</f>
        <v>7</v>
      </c>
      <c r="E186" s="4" t="str">
        <f>IFERROR(__xludf.DUMMYFUNCTION("""COMPUTED_VALUE"""),"Apr")</f>
        <v>Apr</v>
      </c>
      <c r="F186" s="4">
        <f>IFERROR(__xludf.DUMMYFUNCTION("""COMPUTED_VALUE"""),2012.0)</f>
        <v>2012</v>
      </c>
    </row>
    <row r="187">
      <c r="A187" s="4" t="str">
        <f>IFERROR(__xludf.DUMMYFUNCTION("""COMPUTED_VALUE"""),"Tram_Journeys")</f>
        <v>Tram_Journeys</v>
      </c>
      <c r="B187" s="4" t="str">
        <f>IFERROR(__xludf.DUMMYFUNCTION("""COMPUTED_VALUE"""),"12/13")</f>
        <v>12/13</v>
      </c>
      <c r="C187" s="4">
        <f>IFERROR(__xludf.DUMMYFUNCTION("""COMPUTED_VALUE"""),1.0)</f>
        <v>1</v>
      </c>
      <c r="D187" s="4">
        <f>IFERROR(__xludf.DUMMYFUNCTION("""COMPUTED_VALUE"""),2.1)</f>
        <v>2.1</v>
      </c>
      <c r="E187" s="4" t="str">
        <f>IFERROR(__xludf.DUMMYFUNCTION("""COMPUTED_VALUE"""),"Apr")</f>
        <v>Apr</v>
      </c>
      <c r="F187" s="4">
        <f>IFERROR(__xludf.DUMMYFUNCTION("""COMPUTED_VALUE"""),2012.0)</f>
        <v>2012</v>
      </c>
    </row>
    <row r="188">
      <c r="A188" s="4" t="str">
        <f>IFERROR(__xludf.DUMMYFUNCTION("""COMPUTED_VALUE"""),"Overground_Journeys")</f>
        <v>Overground_Journeys</v>
      </c>
      <c r="B188" s="4" t="str">
        <f>IFERROR(__xludf.DUMMYFUNCTION("""COMPUTED_VALUE"""),"12/13")</f>
        <v>12/13</v>
      </c>
      <c r="C188" s="4">
        <f>IFERROR(__xludf.DUMMYFUNCTION("""COMPUTED_VALUE"""),1.0)</f>
        <v>1</v>
      </c>
      <c r="D188" s="4">
        <f>IFERROR(__xludf.DUMMYFUNCTION("""COMPUTED_VALUE"""),8.5)</f>
        <v>8.5</v>
      </c>
      <c r="E188" s="4" t="str">
        <f>IFERROR(__xludf.DUMMYFUNCTION("""COMPUTED_VALUE"""),"Apr")</f>
        <v>Apr</v>
      </c>
      <c r="F188" s="4">
        <f>IFERROR(__xludf.DUMMYFUNCTION("""COMPUTED_VALUE"""),2012.0)</f>
        <v>2012</v>
      </c>
    </row>
    <row r="189">
      <c r="A189" s="4" t="str">
        <f>IFERROR(__xludf.DUMMYFUNCTION("""COMPUTED_VALUE"""),"London_Cable_Car_Journeys")</f>
        <v>London_Cable_Car_Journeys</v>
      </c>
      <c r="B189" s="4" t="str">
        <f>IFERROR(__xludf.DUMMYFUNCTION("""COMPUTED_VALUE"""),"12/13")</f>
        <v>12/13</v>
      </c>
      <c r="C189" s="4">
        <f>IFERROR(__xludf.DUMMYFUNCTION("""COMPUTED_VALUE"""),1.0)</f>
        <v>1</v>
      </c>
      <c r="D189" s="4">
        <f>IFERROR(__xludf.DUMMYFUNCTION("""COMPUTED_VALUE"""),0.0)</f>
        <v>0</v>
      </c>
      <c r="E189" s="4" t="str">
        <f>IFERROR(__xludf.DUMMYFUNCTION("""COMPUTED_VALUE"""),"Apr")</f>
        <v>Apr</v>
      </c>
      <c r="F189" s="4">
        <f>IFERROR(__xludf.DUMMYFUNCTION("""COMPUTED_VALUE"""),2012.0)</f>
        <v>2012</v>
      </c>
    </row>
    <row r="190">
      <c r="A190" s="4" t="str">
        <f>IFERROR(__xludf.DUMMYFUNCTION("""COMPUTED_VALUE"""),"TfL_Rail_Journeys")</f>
        <v>TfL_Rail_Journeys</v>
      </c>
      <c r="B190" s="4" t="str">
        <f>IFERROR(__xludf.DUMMYFUNCTION("""COMPUTED_VALUE"""),"12/13")</f>
        <v>12/13</v>
      </c>
      <c r="C190" s="4">
        <f>IFERROR(__xludf.DUMMYFUNCTION("""COMPUTED_VALUE"""),1.0)</f>
        <v>1</v>
      </c>
      <c r="D190" s="4">
        <f>IFERROR(__xludf.DUMMYFUNCTION("""COMPUTED_VALUE"""),0.0)</f>
        <v>0</v>
      </c>
      <c r="E190" s="4" t="str">
        <f>IFERROR(__xludf.DUMMYFUNCTION("""COMPUTED_VALUE"""),"Apr")</f>
        <v>Apr</v>
      </c>
      <c r="F190" s="4">
        <f>IFERROR(__xludf.DUMMYFUNCTION("""COMPUTED_VALUE"""),2012.0)</f>
        <v>2012</v>
      </c>
    </row>
    <row r="191">
      <c r="A191" s="4" t="str">
        <f>IFERROR(__xludf.DUMMYFUNCTION("""COMPUTED_VALUE"""),"Bus_journeys")</f>
        <v>Bus_journeys</v>
      </c>
      <c r="B191" s="4" t="str">
        <f>IFERROR(__xludf.DUMMYFUNCTION("""COMPUTED_VALUE"""),"12/13")</f>
        <v>12/13</v>
      </c>
      <c r="C191" s="4">
        <f>IFERROR(__xludf.DUMMYFUNCTION("""COMPUTED_VALUE"""),2.0)</f>
        <v>2</v>
      </c>
      <c r="D191" s="4">
        <f>IFERROR(__xludf.DUMMYFUNCTION("""COMPUTED_VALUE"""),189.2)</f>
        <v>189.2</v>
      </c>
      <c r="E191" s="4" t="str">
        <f>IFERROR(__xludf.DUMMYFUNCTION("""COMPUTED_VALUE"""),"May")</f>
        <v>May</v>
      </c>
      <c r="F191" s="4">
        <f>IFERROR(__xludf.DUMMYFUNCTION("""COMPUTED_VALUE"""),2012.0)</f>
        <v>2012</v>
      </c>
    </row>
    <row r="192">
      <c r="A192" s="4" t="str">
        <f>IFERROR(__xludf.DUMMYFUNCTION("""COMPUTED_VALUE"""),"Underground_journeys")</f>
        <v>Underground_journeys</v>
      </c>
      <c r="B192" s="4" t="str">
        <f>IFERROR(__xludf.DUMMYFUNCTION("""COMPUTED_VALUE"""),"12/13")</f>
        <v>12/13</v>
      </c>
      <c r="C192" s="4">
        <f>IFERROR(__xludf.DUMMYFUNCTION("""COMPUTED_VALUE"""),2.0)</f>
        <v>2</v>
      </c>
      <c r="D192" s="4">
        <f>IFERROR(__xludf.DUMMYFUNCTION("""COMPUTED_VALUE"""),92.6)</f>
        <v>92.6</v>
      </c>
      <c r="E192" s="4" t="str">
        <f>IFERROR(__xludf.DUMMYFUNCTION("""COMPUTED_VALUE"""),"May")</f>
        <v>May</v>
      </c>
      <c r="F192" s="4">
        <f>IFERROR(__xludf.DUMMYFUNCTION("""COMPUTED_VALUE"""),2012.0)</f>
        <v>2012</v>
      </c>
    </row>
    <row r="193">
      <c r="A193" s="4" t="str">
        <f>IFERROR(__xludf.DUMMYFUNCTION("""COMPUTED_VALUE"""),"DLR_Journeys")</f>
        <v>DLR_Journeys</v>
      </c>
      <c r="B193" s="4" t="str">
        <f>IFERROR(__xludf.DUMMYFUNCTION("""COMPUTED_VALUE"""),"12/13")</f>
        <v>12/13</v>
      </c>
      <c r="C193" s="4">
        <f>IFERROR(__xludf.DUMMYFUNCTION("""COMPUTED_VALUE"""),2.0)</f>
        <v>2</v>
      </c>
      <c r="D193" s="4">
        <f>IFERROR(__xludf.DUMMYFUNCTION("""COMPUTED_VALUE"""),7.4)</f>
        <v>7.4</v>
      </c>
      <c r="E193" s="4" t="str">
        <f>IFERROR(__xludf.DUMMYFUNCTION("""COMPUTED_VALUE"""),"May")</f>
        <v>May</v>
      </c>
      <c r="F193" s="4">
        <f>IFERROR(__xludf.DUMMYFUNCTION("""COMPUTED_VALUE"""),2012.0)</f>
        <v>2012</v>
      </c>
    </row>
    <row r="194">
      <c r="A194" s="4" t="str">
        <f>IFERROR(__xludf.DUMMYFUNCTION("""COMPUTED_VALUE"""),"Tram_Journeys")</f>
        <v>Tram_Journeys</v>
      </c>
      <c r="B194" s="4" t="str">
        <f>IFERROR(__xludf.DUMMYFUNCTION("""COMPUTED_VALUE"""),"12/13")</f>
        <v>12/13</v>
      </c>
      <c r="C194" s="4">
        <f>IFERROR(__xludf.DUMMYFUNCTION("""COMPUTED_VALUE"""),2.0)</f>
        <v>2</v>
      </c>
      <c r="D194" s="4">
        <f>IFERROR(__xludf.DUMMYFUNCTION("""COMPUTED_VALUE"""),2.3)</f>
        <v>2.3</v>
      </c>
      <c r="E194" s="4" t="str">
        <f>IFERROR(__xludf.DUMMYFUNCTION("""COMPUTED_VALUE"""),"May")</f>
        <v>May</v>
      </c>
      <c r="F194" s="4">
        <f>IFERROR(__xludf.DUMMYFUNCTION("""COMPUTED_VALUE"""),2012.0)</f>
        <v>2012</v>
      </c>
    </row>
    <row r="195">
      <c r="A195" s="4" t="str">
        <f>IFERROR(__xludf.DUMMYFUNCTION("""COMPUTED_VALUE"""),"Overground_Journeys")</f>
        <v>Overground_Journeys</v>
      </c>
      <c r="B195" s="4" t="str">
        <f>IFERROR(__xludf.DUMMYFUNCTION("""COMPUTED_VALUE"""),"12/13")</f>
        <v>12/13</v>
      </c>
      <c r="C195" s="4">
        <f>IFERROR(__xludf.DUMMYFUNCTION("""COMPUTED_VALUE"""),2.0)</f>
        <v>2</v>
      </c>
      <c r="D195" s="4">
        <f>IFERROR(__xludf.DUMMYFUNCTION("""COMPUTED_VALUE"""),8.9)</f>
        <v>8.9</v>
      </c>
      <c r="E195" s="4" t="str">
        <f>IFERROR(__xludf.DUMMYFUNCTION("""COMPUTED_VALUE"""),"May")</f>
        <v>May</v>
      </c>
      <c r="F195" s="4">
        <f>IFERROR(__xludf.DUMMYFUNCTION("""COMPUTED_VALUE"""),2012.0)</f>
        <v>2012</v>
      </c>
    </row>
    <row r="196">
      <c r="A196" s="4" t="str">
        <f>IFERROR(__xludf.DUMMYFUNCTION("""COMPUTED_VALUE"""),"London_Cable_Car_Journeys")</f>
        <v>London_Cable_Car_Journeys</v>
      </c>
      <c r="B196" s="4" t="str">
        <f>IFERROR(__xludf.DUMMYFUNCTION("""COMPUTED_VALUE"""),"12/13")</f>
        <v>12/13</v>
      </c>
      <c r="C196" s="4">
        <f>IFERROR(__xludf.DUMMYFUNCTION("""COMPUTED_VALUE"""),2.0)</f>
        <v>2</v>
      </c>
      <c r="D196" s="4">
        <f>IFERROR(__xludf.DUMMYFUNCTION("""COMPUTED_VALUE"""),0.0)</f>
        <v>0</v>
      </c>
      <c r="E196" s="4" t="str">
        <f>IFERROR(__xludf.DUMMYFUNCTION("""COMPUTED_VALUE"""),"May")</f>
        <v>May</v>
      </c>
      <c r="F196" s="4">
        <f>IFERROR(__xludf.DUMMYFUNCTION("""COMPUTED_VALUE"""),2012.0)</f>
        <v>2012</v>
      </c>
    </row>
    <row r="197">
      <c r="A197" s="4" t="str">
        <f>IFERROR(__xludf.DUMMYFUNCTION("""COMPUTED_VALUE"""),"TfL_Rail_Journeys")</f>
        <v>TfL_Rail_Journeys</v>
      </c>
      <c r="B197" s="4" t="str">
        <f>IFERROR(__xludf.DUMMYFUNCTION("""COMPUTED_VALUE"""),"12/13")</f>
        <v>12/13</v>
      </c>
      <c r="C197" s="4">
        <f>IFERROR(__xludf.DUMMYFUNCTION("""COMPUTED_VALUE"""),2.0)</f>
        <v>2</v>
      </c>
      <c r="D197" s="4">
        <f>IFERROR(__xludf.DUMMYFUNCTION("""COMPUTED_VALUE"""),0.0)</f>
        <v>0</v>
      </c>
      <c r="E197" s="4" t="str">
        <f>IFERROR(__xludf.DUMMYFUNCTION("""COMPUTED_VALUE"""),"May")</f>
        <v>May</v>
      </c>
      <c r="F197" s="4">
        <f>IFERROR(__xludf.DUMMYFUNCTION("""COMPUTED_VALUE"""),2012.0)</f>
        <v>2012</v>
      </c>
    </row>
    <row r="198">
      <c r="A198" s="4" t="str">
        <f>IFERROR(__xludf.DUMMYFUNCTION("""COMPUTED_VALUE"""),"Bus_journeys")</f>
        <v>Bus_journeys</v>
      </c>
      <c r="B198" s="4" t="str">
        <f>IFERROR(__xludf.DUMMYFUNCTION("""COMPUTED_VALUE"""),"12/13")</f>
        <v>12/13</v>
      </c>
      <c r="C198" s="4">
        <f>IFERROR(__xludf.DUMMYFUNCTION("""COMPUTED_VALUE"""),3.0)</f>
        <v>3</v>
      </c>
      <c r="D198" s="4">
        <f>IFERROR(__xludf.DUMMYFUNCTION("""COMPUTED_VALUE"""),176.5)</f>
        <v>176.5</v>
      </c>
      <c r="E198" s="4" t="str">
        <f>IFERROR(__xludf.DUMMYFUNCTION("""COMPUTED_VALUE"""),"Jun")</f>
        <v>Jun</v>
      </c>
      <c r="F198" s="4">
        <f>IFERROR(__xludf.DUMMYFUNCTION("""COMPUTED_VALUE"""),2012.0)</f>
        <v>2012</v>
      </c>
    </row>
    <row r="199">
      <c r="A199" s="4" t="str">
        <f>IFERROR(__xludf.DUMMYFUNCTION("""COMPUTED_VALUE"""),"Underground_journeys")</f>
        <v>Underground_journeys</v>
      </c>
      <c r="B199" s="4" t="str">
        <f>IFERROR(__xludf.DUMMYFUNCTION("""COMPUTED_VALUE"""),"12/13")</f>
        <v>12/13</v>
      </c>
      <c r="C199" s="4">
        <f>IFERROR(__xludf.DUMMYFUNCTION("""COMPUTED_VALUE"""),3.0)</f>
        <v>3</v>
      </c>
      <c r="D199" s="4">
        <f>IFERROR(__xludf.DUMMYFUNCTION("""COMPUTED_VALUE"""),89.7)</f>
        <v>89.7</v>
      </c>
      <c r="E199" s="4" t="str">
        <f>IFERROR(__xludf.DUMMYFUNCTION("""COMPUTED_VALUE"""),"Jun")</f>
        <v>Jun</v>
      </c>
      <c r="F199" s="4">
        <f>IFERROR(__xludf.DUMMYFUNCTION("""COMPUTED_VALUE"""),2012.0)</f>
        <v>2012</v>
      </c>
    </row>
    <row r="200">
      <c r="A200" s="4" t="str">
        <f>IFERROR(__xludf.DUMMYFUNCTION("""COMPUTED_VALUE"""),"DLR_Journeys")</f>
        <v>DLR_Journeys</v>
      </c>
      <c r="B200" s="4" t="str">
        <f>IFERROR(__xludf.DUMMYFUNCTION("""COMPUTED_VALUE"""),"12/13")</f>
        <v>12/13</v>
      </c>
      <c r="C200" s="4">
        <f>IFERROR(__xludf.DUMMYFUNCTION("""COMPUTED_VALUE"""),3.0)</f>
        <v>3</v>
      </c>
      <c r="D200" s="4">
        <f>IFERROR(__xludf.DUMMYFUNCTION("""COMPUTED_VALUE"""),7.0)</f>
        <v>7</v>
      </c>
      <c r="E200" s="4" t="str">
        <f>IFERROR(__xludf.DUMMYFUNCTION("""COMPUTED_VALUE"""),"Jun")</f>
        <v>Jun</v>
      </c>
      <c r="F200" s="4">
        <f>IFERROR(__xludf.DUMMYFUNCTION("""COMPUTED_VALUE"""),2012.0)</f>
        <v>2012</v>
      </c>
    </row>
    <row r="201">
      <c r="A201" s="4" t="str">
        <f>IFERROR(__xludf.DUMMYFUNCTION("""COMPUTED_VALUE"""),"Tram_Journeys")</f>
        <v>Tram_Journeys</v>
      </c>
      <c r="B201" s="4" t="str">
        <f>IFERROR(__xludf.DUMMYFUNCTION("""COMPUTED_VALUE"""),"12/13")</f>
        <v>12/13</v>
      </c>
      <c r="C201" s="4">
        <f>IFERROR(__xludf.DUMMYFUNCTION("""COMPUTED_VALUE"""),3.0)</f>
        <v>3</v>
      </c>
      <c r="D201" s="4">
        <f>IFERROR(__xludf.DUMMYFUNCTION("""COMPUTED_VALUE"""),2.2)</f>
        <v>2.2</v>
      </c>
      <c r="E201" s="4" t="str">
        <f>IFERROR(__xludf.DUMMYFUNCTION("""COMPUTED_VALUE"""),"Jun")</f>
        <v>Jun</v>
      </c>
      <c r="F201" s="4">
        <f>IFERROR(__xludf.DUMMYFUNCTION("""COMPUTED_VALUE"""),2012.0)</f>
        <v>2012</v>
      </c>
    </row>
    <row r="202">
      <c r="A202" s="4" t="str">
        <f>IFERROR(__xludf.DUMMYFUNCTION("""COMPUTED_VALUE"""),"Overground_Journeys")</f>
        <v>Overground_Journeys</v>
      </c>
      <c r="B202" s="4" t="str">
        <f>IFERROR(__xludf.DUMMYFUNCTION("""COMPUTED_VALUE"""),"12/13")</f>
        <v>12/13</v>
      </c>
      <c r="C202" s="4">
        <f>IFERROR(__xludf.DUMMYFUNCTION("""COMPUTED_VALUE"""),3.0)</f>
        <v>3</v>
      </c>
      <c r="D202" s="4">
        <f>IFERROR(__xludf.DUMMYFUNCTION("""COMPUTED_VALUE"""),8.6)</f>
        <v>8.6</v>
      </c>
      <c r="E202" s="4" t="str">
        <f>IFERROR(__xludf.DUMMYFUNCTION("""COMPUTED_VALUE"""),"Jun")</f>
        <v>Jun</v>
      </c>
      <c r="F202" s="4">
        <f>IFERROR(__xludf.DUMMYFUNCTION("""COMPUTED_VALUE"""),2012.0)</f>
        <v>2012</v>
      </c>
    </row>
    <row r="203">
      <c r="A203" s="4" t="str">
        <f>IFERROR(__xludf.DUMMYFUNCTION("""COMPUTED_VALUE"""),"London_Cable_Car_Journeys")</f>
        <v>London_Cable_Car_Journeys</v>
      </c>
      <c r="B203" s="4" t="str">
        <f>IFERROR(__xludf.DUMMYFUNCTION("""COMPUTED_VALUE"""),"12/13")</f>
        <v>12/13</v>
      </c>
      <c r="C203" s="4">
        <f>IFERROR(__xludf.DUMMYFUNCTION("""COMPUTED_VALUE"""),3.0)</f>
        <v>3</v>
      </c>
      <c r="D203" s="4">
        <f>IFERROR(__xludf.DUMMYFUNCTION("""COMPUTED_VALUE"""),0.0)</f>
        <v>0</v>
      </c>
      <c r="E203" s="4" t="str">
        <f>IFERROR(__xludf.DUMMYFUNCTION("""COMPUTED_VALUE"""),"Jun")</f>
        <v>Jun</v>
      </c>
      <c r="F203" s="4">
        <f>IFERROR(__xludf.DUMMYFUNCTION("""COMPUTED_VALUE"""),2012.0)</f>
        <v>2012</v>
      </c>
    </row>
    <row r="204">
      <c r="A204" s="4" t="str">
        <f>IFERROR(__xludf.DUMMYFUNCTION("""COMPUTED_VALUE"""),"TfL_Rail_Journeys")</f>
        <v>TfL_Rail_Journeys</v>
      </c>
      <c r="B204" s="4" t="str">
        <f>IFERROR(__xludf.DUMMYFUNCTION("""COMPUTED_VALUE"""),"12/13")</f>
        <v>12/13</v>
      </c>
      <c r="C204" s="4">
        <f>IFERROR(__xludf.DUMMYFUNCTION("""COMPUTED_VALUE"""),3.0)</f>
        <v>3</v>
      </c>
      <c r="D204" s="4">
        <f>IFERROR(__xludf.DUMMYFUNCTION("""COMPUTED_VALUE"""),0.0)</f>
        <v>0</v>
      </c>
      <c r="E204" s="4" t="str">
        <f>IFERROR(__xludf.DUMMYFUNCTION("""COMPUTED_VALUE"""),"Jun")</f>
        <v>Jun</v>
      </c>
      <c r="F204" s="4">
        <f>IFERROR(__xludf.DUMMYFUNCTION("""COMPUTED_VALUE"""),2012.0)</f>
        <v>2012</v>
      </c>
    </row>
    <row r="205">
      <c r="A205" s="4" t="str">
        <f>IFERROR(__xludf.DUMMYFUNCTION("""COMPUTED_VALUE"""),"Bus_journeys")</f>
        <v>Bus_journeys</v>
      </c>
      <c r="B205" s="4" t="str">
        <f>IFERROR(__xludf.DUMMYFUNCTION("""COMPUTED_VALUE"""),"12/13")</f>
        <v>12/13</v>
      </c>
      <c r="C205" s="4">
        <f>IFERROR(__xludf.DUMMYFUNCTION("""COMPUTED_VALUE"""),4.0)</f>
        <v>4</v>
      </c>
      <c r="D205" s="4">
        <f>IFERROR(__xludf.DUMMYFUNCTION("""COMPUTED_VALUE"""),189.9)</f>
        <v>189.9</v>
      </c>
      <c r="E205" s="4" t="str">
        <f>IFERROR(__xludf.DUMMYFUNCTION("""COMPUTED_VALUE"""),"Jul")</f>
        <v>Jul</v>
      </c>
      <c r="F205" s="4">
        <f>IFERROR(__xludf.DUMMYFUNCTION("""COMPUTED_VALUE"""),2012.0)</f>
        <v>2012</v>
      </c>
    </row>
    <row r="206">
      <c r="A206" s="4" t="str">
        <f>IFERROR(__xludf.DUMMYFUNCTION("""COMPUTED_VALUE"""),"Underground_journeys")</f>
        <v>Underground_journeys</v>
      </c>
      <c r="B206" s="4" t="str">
        <f>IFERROR(__xludf.DUMMYFUNCTION("""COMPUTED_VALUE"""),"12/13")</f>
        <v>12/13</v>
      </c>
      <c r="C206" s="4">
        <f>IFERROR(__xludf.DUMMYFUNCTION("""COMPUTED_VALUE"""),4.0)</f>
        <v>4</v>
      </c>
      <c r="D206" s="4">
        <f>IFERROR(__xludf.DUMMYFUNCTION("""COMPUTED_VALUE"""),96.9)</f>
        <v>96.9</v>
      </c>
      <c r="E206" s="4" t="str">
        <f>IFERROR(__xludf.DUMMYFUNCTION("""COMPUTED_VALUE"""),"Jul")</f>
        <v>Jul</v>
      </c>
      <c r="F206" s="4">
        <f>IFERROR(__xludf.DUMMYFUNCTION("""COMPUTED_VALUE"""),2012.0)</f>
        <v>2012</v>
      </c>
    </row>
    <row r="207">
      <c r="A207" s="4" t="str">
        <f>IFERROR(__xludf.DUMMYFUNCTION("""COMPUTED_VALUE"""),"DLR_Journeys")</f>
        <v>DLR_Journeys</v>
      </c>
      <c r="B207" s="4" t="str">
        <f>IFERROR(__xludf.DUMMYFUNCTION("""COMPUTED_VALUE"""),"12/13")</f>
        <v>12/13</v>
      </c>
      <c r="C207" s="4">
        <f>IFERROR(__xludf.DUMMYFUNCTION("""COMPUTED_VALUE"""),4.0)</f>
        <v>4</v>
      </c>
      <c r="D207" s="4">
        <f>IFERROR(__xludf.DUMMYFUNCTION("""COMPUTED_VALUE"""),7.9)</f>
        <v>7.9</v>
      </c>
      <c r="E207" s="4" t="str">
        <f>IFERROR(__xludf.DUMMYFUNCTION("""COMPUTED_VALUE"""),"Jul")</f>
        <v>Jul</v>
      </c>
      <c r="F207" s="4">
        <f>IFERROR(__xludf.DUMMYFUNCTION("""COMPUTED_VALUE"""),2012.0)</f>
        <v>2012</v>
      </c>
    </row>
    <row r="208">
      <c r="A208" s="4" t="str">
        <f>IFERROR(__xludf.DUMMYFUNCTION("""COMPUTED_VALUE"""),"Tram_Journeys")</f>
        <v>Tram_Journeys</v>
      </c>
      <c r="B208" s="4" t="str">
        <f>IFERROR(__xludf.DUMMYFUNCTION("""COMPUTED_VALUE"""),"12/13")</f>
        <v>12/13</v>
      </c>
      <c r="C208" s="4">
        <f>IFERROR(__xludf.DUMMYFUNCTION("""COMPUTED_VALUE"""),4.0)</f>
        <v>4</v>
      </c>
      <c r="D208" s="4">
        <f>IFERROR(__xludf.DUMMYFUNCTION("""COMPUTED_VALUE"""),2.5)</f>
        <v>2.5</v>
      </c>
      <c r="E208" s="4" t="str">
        <f>IFERROR(__xludf.DUMMYFUNCTION("""COMPUTED_VALUE"""),"Jul")</f>
        <v>Jul</v>
      </c>
      <c r="F208" s="4">
        <f>IFERROR(__xludf.DUMMYFUNCTION("""COMPUTED_VALUE"""),2012.0)</f>
        <v>2012</v>
      </c>
    </row>
    <row r="209">
      <c r="A209" s="4" t="str">
        <f>IFERROR(__xludf.DUMMYFUNCTION("""COMPUTED_VALUE"""),"Overground_Journeys")</f>
        <v>Overground_Journeys</v>
      </c>
      <c r="B209" s="4" t="str">
        <f>IFERROR(__xludf.DUMMYFUNCTION("""COMPUTED_VALUE"""),"12/13")</f>
        <v>12/13</v>
      </c>
      <c r="C209" s="4">
        <f>IFERROR(__xludf.DUMMYFUNCTION("""COMPUTED_VALUE"""),4.0)</f>
        <v>4</v>
      </c>
      <c r="D209" s="4">
        <f>IFERROR(__xludf.DUMMYFUNCTION("""COMPUTED_VALUE"""),8.9)</f>
        <v>8.9</v>
      </c>
      <c r="E209" s="4" t="str">
        <f>IFERROR(__xludf.DUMMYFUNCTION("""COMPUTED_VALUE"""),"Jul")</f>
        <v>Jul</v>
      </c>
      <c r="F209" s="4">
        <f>IFERROR(__xludf.DUMMYFUNCTION("""COMPUTED_VALUE"""),2012.0)</f>
        <v>2012</v>
      </c>
    </row>
    <row r="210">
      <c r="A210" s="4" t="str">
        <f>IFERROR(__xludf.DUMMYFUNCTION("""COMPUTED_VALUE"""),"London_Cable_Car_Journeys")</f>
        <v>London_Cable_Car_Journeys</v>
      </c>
      <c r="B210" s="4" t="str">
        <f>IFERROR(__xludf.DUMMYFUNCTION("""COMPUTED_VALUE"""),"12/13")</f>
        <v>12/13</v>
      </c>
      <c r="C210" s="4">
        <f>IFERROR(__xludf.DUMMYFUNCTION("""COMPUTED_VALUE"""),4.0)</f>
        <v>4</v>
      </c>
      <c r="D210" s="4">
        <f>IFERROR(__xludf.DUMMYFUNCTION("""COMPUTED_VALUE"""),0.24)</f>
        <v>0.24</v>
      </c>
      <c r="E210" s="4" t="str">
        <f>IFERROR(__xludf.DUMMYFUNCTION("""COMPUTED_VALUE"""),"Jul")</f>
        <v>Jul</v>
      </c>
      <c r="F210" s="4">
        <f>IFERROR(__xludf.DUMMYFUNCTION("""COMPUTED_VALUE"""),2012.0)</f>
        <v>2012</v>
      </c>
    </row>
    <row r="211">
      <c r="A211" s="4" t="str">
        <f>IFERROR(__xludf.DUMMYFUNCTION("""COMPUTED_VALUE"""),"TfL_Rail_Journeys")</f>
        <v>TfL_Rail_Journeys</v>
      </c>
      <c r="B211" s="4" t="str">
        <f>IFERROR(__xludf.DUMMYFUNCTION("""COMPUTED_VALUE"""),"12/13")</f>
        <v>12/13</v>
      </c>
      <c r="C211" s="4">
        <f>IFERROR(__xludf.DUMMYFUNCTION("""COMPUTED_VALUE"""),4.0)</f>
        <v>4</v>
      </c>
      <c r="D211" s="4">
        <f>IFERROR(__xludf.DUMMYFUNCTION("""COMPUTED_VALUE"""),0.0)</f>
        <v>0</v>
      </c>
      <c r="E211" s="4" t="str">
        <f>IFERROR(__xludf.DUMMYFUNCTION("""COMPUTED_VALUE"""),"Jul")</f>
        <v>Jul</v>
      </c>
      <c r="F211" s="4">
        <f>IFERROR(__xludf.DUMMYFUNCTION("""COMPUTED_VALUE"""),2012.0)</f>
        <v>2012</v>
      </c>
    </row>
    <row r="212">
      <c r="A212" s="4" t="str">
        <f>IFERROR(__xludf.DUMMYFUNCTION("""COMPUTED_VALUE"""),"Bus_journeys")</f>
        <v>Bus_journeys</v>
      </c>
      <c r="B212" s="4" t="str">
        <f>IFERROR(__xludf.DUMMYFUNCTION("""COMPUTED_VALUE"""),"12/13")</f>
        <v>12/13</v>
      </c>
      <c r="C212" s="4">
        <f>IFERROR(__xludf.DUMMYFUNCTION("""COMPUTED_VALUE"""),5.0)</f>
        <v>5</v>
      </c>
      <c r="D212" s="4">
        <f>IFERROR(__xludf.DUMMYFUNCTION("""COMPUTED_VALUE"""),167.1)</f>
        <v>167.1</v>
      </c>
      <c r="E212" s="4" t="str">
        <f>IFERROR(__xludf.DUMMYFUNCTION("""COMPUTED_VALUE"""),"Aug")</f>
        <v>Aug</v>
      </c>
      <c r="F212" s="4">
        <f>IFERROR(__xludf.DUMMYFUNCTION("""COMPUTED_VALUE"""),2012.0)</f>
        <v>2012</v>
      </c>
    </row>
    <row r="213">
      <c r="A213" s="4" t="str">
        <f>IFERROR(__xludf.DUMMYFUNCTION("""COMPUTED_VALUE"""),"Underground_journeys")</f>
        <v>Underground_journeys</v>
      </c>
      <c r="B213" s="4" t="str">
        <f>IFERROR(__xludf.DUMMYFUNCTION("""COMPUTED_VALUE"""),"12/13")</f>
        <v>12/13</v>
      </c>
      <c r="C213" s="4">
        <f>IFERROR(__xludf.DUMMYFUNCTION("""COMPUTED_VALUE"""),5.0)</f>
        <v>5</v>
      </c>
      <c r="D213" s="4">
        <f>IFERROR(__xludf.DUMMYFUNCTION("""COMPUTED_VALUE"""),103.0)</f>
        <v>103</v>
      </c>
      <c r="E213" s="4" t="str">
        <f>IFERROR(__xludf.DUMMYFUNCTION("""COMPUTED_VALUE"""),"Aug")</f>
        <v>Aug</v>
      </c>
      <c r="F213" s="4">
        <f>IFERROR(__xludf.DUMMYFUNCTION("""COMPUTED_VALUE"""),2012.0)</f>
        <v>2012</v>
      </c>
    </row>
    <row r="214">
      <c r="A214" s="4" t="str">
        <f>IFERROR(__xludf.DUMMYFUNCTION("""COMPUTED_VALUE"""),"DLR_Journeys")</f>
        <v>DLR_Journeys</v>
      </c>
      <c r="B214" s="4" t="str">
        <f>IFERROR(__xludf.DUMMYFUNCTION("""COMPUTED_VALUE"""),"12/13")</f>
        <v>12/13</v>
      </c>
      <c r="C214" s="4">
        <f>IFERROR(__xludf.DUMMYFUNCTION("""COMPUTED_VALUE"""),5.0)</f>
        <v>5</v>
      </c>
      <c r="D214" s="4">
        <f>IFERROR(__xludf.DUMMYFUNCTION("""COMPUTED_VALUE"""),10.6)</f>
        <v>10.6</v>
      </c>
      <c r="E214" s="4" t="str">
        <f>IFERROR(__xludf.DUMMYFUNCTION("""COMPUTED_VALUE"""),"Aug")</f>
        <v>Aug</v>
      </c>
      <c r="F214" s="4">
        <f>IFERROR(__xludf.DUMMYFUNCTION("""COMPUTED_VALUE"""),2012.0)</f>
        <v>2012</v>
      </c>
    </row>
    <row r="215">
      <c r="A215" s="4" t="str">
        <f>IFERROR(__xludf.DUMMYFUNCTION("""COMPUTED_VALUE"""),"Tram_Journeys")</f>
        <v>Tram_Journeys</v>
      </c>
      <c r="B215" s="4" t="str">
        <f>IFERROR(__xludf.DUMMYFUNCTION("""COMPUTED_VALUE"""),"12/13")</f>
        <v>12/13</v>
      </c>
      <c r="C215" s="4">
        <f>IFERROR(__xludf.DUMMYFUNCTION("""COMPUTED_VALUE"""),5.0)</f>
        <v>5</v>
      </c>
      <c r="D215" s="4">
        <f>IFERROR(__xludf.DUMMYFUNCTION("""COMPUTED_VALUE"""),2.3)</f>
        <v>2.3</v>
      </c>
      <c r="E215" s="4" t="str">
        <f>IFERROR(__xludf.DUMMYFUNCTION("""COMPUTED_VALUE"""),"Aug")</f>
        <v>Aug</v>
      </c>
      <c r="F215" s="4">
        <f>IFERROR(__xludf.DUMMYFUNCTION("""COMPUTED_VALUE"""),2012.0)</f>
        <v>2012</v>
      </c>
    </row>
    <row r="216">
      <c r="A216" s="4" t="str">
        <f>IFERROR(__xludf.DUMMYFUNCTION("""COMPUTED_VALUE"""),"Overground_Journeys")</f>
        <v>Overground_Journeys</v>
      </c>
      <c r="B216" s="4" t="str">
        <f>IFERROR(__xludf.DUMMYFUNCTION("""COMPUTED_VALUE"""),"12/13")</f>
        <v>12/13</v>
      </c>
      <c r="C216" s="4">
        <f>IFERROR(__xludf.DUMMYFUNCTION("""COMPUTED_VALUE"""),5.0)</f>
        <v>5</v>
      </c>
      <c r="D216" s="4">
        <f>IFERROR(__xludf.DUMMYFUNCTION("""COMPUTED_VALUE"""),10.5)</f>
        <v>10.5</v>
      </c>
      <c r="E216" s="4" t="str">
        <f>IFERROR(__xludf.DUMMYFUNCTION("""COMPUTED_VALUE"""),"Aug")</f>
        <v>Aug</v>
      </c>
      <c r="F216" s="4">
        <f>IFERROR(__xludf.DUMMYFUNCTION("""COMPUTED_VALUE"""),2012.0)</f>
        <v>2012</v>
      </c>
    </row>
    <row r="217">
      <c r="A217" s="4" t="str">
        <f>IFERROR(__xludf.DUMMYFUNCTION("""COMPUTED_VALUE"""),"London_Cable_Car_Journeys")</f>
        <v>London_Cable_Car_Journeys</v>
      </c>
      <c r="B217" s="4" t="str">
        <f>IFERROR(__xludf.DUMMYFUNCTION("""COMPUTED_VALUE"""),"12/13")</f>
        <v>12/13</v>
      </c>
      <c r="C217" s="4">
        <f>IFERROR(__xludf.DUMMYFUNCTION("""COMPUTED_VALUE"""),5.0)</f>
        <v>5</v>
      </c>
      <c r="D217" s="4">
        <f>IFERROR(__xludf.DUMMYFUNCTION("""COMPUTED_VALUE"""),0.53)</f>
        <v>0.53</v>
      </c>
      <c r="E217" s="4" t="str">
        <f>IFERROR(__xludf.DUMMYFUNCTION("""COMPUTED_VALUE"""),"Aug")</f>
        <v>Aug</v>
      </c>
      <c r="F217" s="4">
        <f>IFERROR(__xludf.DUMMYFUNCTION("""COMPUTED_VALUE"""),2012.0)</f>
        <v>2012</v>
      </c>
    </row>
    <row r="218">
      <c r="A218" s="4" t="str">
        <f>IFERROR(__xludf.DUMMYFUNCTION("""COMPUTED_VALUE"""),"TfL_Rail_Journeys")</f>
        <v>TfL_Rail_Journeys</v>
      </c>
      <c r="B218" s="4" t="str">
        <f>IFERROR(__xludf.DUMMYFUNCTION("""COMPUTED_VALUE"""),"12/13")</f>
        <v>12/13</v>
      </c>
      <c r="C218" s="4">
        <f>IFERROR(__xludf.DUMMYFUNCTION("""COMPUTED_VALUE"""),5.0)</f>
        <v>5</v>
      </c>
      <c r="D218" s="4">
        <f>IFERROR(__xludf.DUMMYFUNCTION("""COMPUTED_VALUE"""),0.0)</f>
        <v>0</v>
      </c>
      <c r="E218" s="4" t="str">
        <f>IFERROR(__xludf.DUMMYFUNCTION("""COMPUTED_VALUE"""),"Aug")</f>
        <v>Aug</v>
      </c>
      <c r="F218" s="4">
        <f>IFERROR(__xludf.DUMMYFUNCTION("""COMPUTED_VALUE"""),2012.0)</f>
        <v>2012</v>
      </c>
    </row>
    <row r="219">
      <c r="A219" s="4" t="str">
        <f>IFERROR(__xludf.DUMMYFUNCTION("""COMPUTED_VALUE"""),"Bus_journeys")</f>
        <v>Bus_journeys</v>
      </c>
      <c r="B219" s="4" t="str">
        <f>IFERROR(__xludf.DUMMYFUNCTION("""COMPUTED_VALUE"""),"12/13")</f>
        <v>12/13</v>
      </c>
      <c r="C219" s="4">
        <f>IFERROR(__xludf.DUMMYFUNCTION("""COMPUTED_VALUE"""),6.0)</f>
        <v>6</v>
      </c>
      <c r="D219" s="4">
        <f>IFERROR(__xludf.DUMMYFUNCTION("""COMPUTED_VALUE"""),177.0)</f>
        <v>177</v>
      </c>
      <c r="E219" s="4" t="str">
        <f>IFERROR(__xludf.DUMMYFUNCTION("""COMPUTED_VALUE"""),"Sep")</f>
        <v>Sep</v>
      </c>
      <c r="F219" s="4">
        <f>IFERROR(__xludf.DUMMYFUNCTION("""COMPUTED_VALUE"""),2012.0)</f>
        <v>2012</v>
      </c>
    </row>
    <row r="220">
      <c r="A220" s="4" t="str">
        <f>IFERROR(__xludf.DUMMYFUNCTION("""COMPUTED_VALUE"""),"Underground_journeys")</f>
        <v>Underground_journeys</v>
      </c>
      <c r="B220" s="4" t="str">
        <f>IFERROR(__xludf.DUMMYFUNCTION("""COMPUTED_VALUE"""),"12/13")</f>
        <v>12/13</v>
      </c>
      <c r="C220" s="4">
        <f>IFERROR(__xludf.DUMMYFUNCTION("""COMPUTED_VALUE"""),6.0)</f>
        <v>6</v>
      </c>
      <c r="D220" s="4">
        <f>IFERROR(__xludf.DUMMYFUNCTION("""COMPUTED_VALUE"""),94.0)</f>
        <v>94</v>
      </c>
      <c r="E220" s="4" t="str">
        <f>IFERROR(__xludf.DUMMYFUNCTION("""COMPUTED_VALUE"""),"Sep")</f>
        <v>Sep</v>
      </c>
      <c r="F220" s="4">
        <f>IFERROR(__xludf.DUMMYFUNCTION("""COMPUTED_VALUE"""),2012.0)</f>
        <v>2012</v>
      </c>
    </row>
    <row r="221">
      <c r="A221" s="4" t="str">
        <f>IFERROR(__xludf.DUMMYFUNCTION("""COMPUTED_VALUE"""),"DLR_Journeys")</f>
        <v>DLR_Journeys</v>
      </c>
      <c r="B221" s="4" t="str">
        <f>IFERROR(__xludf.DUMMYFUNCTION("""COMPUTED_VALUE"""),"12/13")</f>
        <v>12/13</v>
      </c>
      <c r="C221" s="4">
        <f>IFERROR(__xludf.DUMMYFUNCTION("""COMPUTED_VALUE"""),6.0)</f>
        <v>6</v>
      </c>
      <c r="D221" s="4">
        <f>IFERROR(__xludf.DUMMYFUNCTION("""COMPUTED_VALUE"""),8.7)</f>
        <v>8.7</v>
      </c>
      <c r="E221" s="4" t="str">
        <f>IFERROR(__xludf.DUMMYFUNCTION("""COMPUTED_VALUE"""),"Sep")</f>
        <v>Sep</v>
      </c>
      <c r="F221" s="4">
        <f>IFERROR(__xludf.DUMMYFUNCTION("""COMPUTED_VALUE"""),2012.0)</f>
        <v>2012</v>
      </c>
    </row>
    <row r="222">
      <c r="A222" s="4" t="str">
        <f>IFERROR(__xludf.DUMMYFUNCTION("""COMPUTED_VALUE"""),"Tram_Journeys")</f>
        <v>Tram_Journeys</v>
      </c>
      <c r="B222" s="4" t="str">
        <f>IFERROR(__xludf.DUMMYFUNCTION("""COMPUTED_VALUE"""),"12/13")</f>
        <v>12/13</v>
      </c>
      <c r="C222" s="4">
        <f>IFERROR(__xludf.DUMMYFUNCTION("""COMPUTED_VALUE"""),6.0)</f>
        <v>6</v>
      </c>
      <c r="D222" s="4">
        <f>IFERROR(__xludf.DUMMYFUNCTION("""COMPUTED_VALUE"""),2.4)</f>
        <v>2.4</v>
      </c>
      <c r="E222" s="4" t="str">
        <f>IFERROR(__xludf.DUMMYFUNCTION("""COMPUTED_VALUE"""),"Sep")</f>
        <v>Sep</v>
      </c>
      <c r="F222" s="4">
        <f>IFERROR(__xludf.DUMMYFUNCTION("""COMPUTED_VALUE"""),2012.0)</f>
        <v>2012</v>
      </c>
    </row>
    <row r="223">
      <c r="A223" s="4" t="str">
        <f>IFERROR(__xludf.DUMMYFUNCTION("""COMPUTED_VALUE"""),"Overground_Journeys")</f>
        <v>Overground_Journeys</v>
      </c>
      <c r="B223" s="4" t="str">
        <f>IFERROR(__xludf.DUMMYFUNCTION("""COMPUTED_VALUE"""),"12/13")</f>
        <v>12/13</v>
      </c>
      <c r="C223" s="4">
        <f>IFERROR(__xludf.DUMMYFUNCTION("""COMPUTED_VALUE"""),6.0)</f>
        <v>6</v>
      </c>
      <c r="D223" s="4">
        <f>IFERROR(__xludf.DUMMYFUNCTION("""COMPUTED_VALUE"""),9.8)</f>
        <v>9.8</v>
      </c>
      <c r="E223" s="4" t="str">
        <f>IFERROR(__xludf.DUMMYFUNCTION("""COMPUTED_VALUE"""),"Sep")</f>
        <v>Sep</v>
      </c>
      <c r="F223" s="4">
        <f>IFERROR(__xludf.DUMMYFUNCTION("""COMPUTED_VALUE"""),2012.0)</f>
        <v>2012</v>
      </c>
    </row>
    <row r="224">
      <c r="A224" s="4" t="str">
        <f>IFERROR(__xludf.DUMMYFUNCTION("""COMPUTED_VALUE"""),"London_Cable_Car_Journeys")</f>
        <v>London_Cable_Car_Journeys</v>
      </c>
      <c r="B224" s="4" t="str">
        <f>IFERROR(__xludf.DUMMYFUNCTION("""COMPUTED_VALUE"""),"12/13")</f>
        <v>12/13</v>
      </c>
      <c r="C224" s="4">
        <f>IFERROR(__xludf.DUMMYFUNCTION("""COMPUTED_VALUE"""),6.0)</f>
        <v>6</v>
      </c>
      <c r="D224" s="4">
        <f>IFERROR(__xludf.DUMMYFUNCTION("""COMPUTED_VALUE"""),0.38)</f>
        <v>0.38</v>
      </c>
      <c r="E224" s="4" t="str">
        <f>IFERROR(__xludf.DUMMYFUNCTION("""COMPUTED_VALUE"""),"Sep")</f>
        <v>Sep</v>
      </c>
      <c r="F224" s="4">
        <f>IFERROR(__xludf.DUMMYFUNCTION("""COMPUTED_VALUE"""),2012.0)</f>
        <v>2012</v>
      </c>
    </row>
    <row r="225">
      <c r="A225" s="4" t="str">
        <f>IFERROR(__xludf.DUMMYFUNCTION("""COMPUTED_VALUE"""),"TfL_Rail_Journeys")</f>
        <v>TfL_Rail_Journeys</v>
      </c>
      <c r="B225" s="4" t="str">
        <f>IFERROR(__xludf.DUMMYFUNCTION("""COMPUTED_VALUE"""),"12/13")</f>
        <v>12/13</v>
      </c>
      <c r="C225" s="4">
        <f>IFERROR(__xludf.DUMMYFUNCTION("""COMPUTED_VALUE"""),6.0)</f>
        <v>6</v>
      </c>
      <c r="D225" s="4">
        <f>IFERROR(__xludf.DUMMYFUNCTION("""COMPUTED_VALUE"""),0.0)</f>
        <v>0</v>
      </c>
      <c r="E225" s="4" t="str">
        <f>IFERROR(__xludf.DUMMYFUNCTION("""COMPUTED_VALUE"""),"Sep")</f>
        <v>Sep</v>
      </c>
      <c r="F225" s="4">
        <f>IFERROR(__xludf.DUMMYFUNCTION("""COMPUTED_VALUE"""),2012.0)</f>
        <v>2012</v>
      </c>
    </row>
    <row r="226">
      <c r="A226" s="4" t="str">
        <f>IFERROR(__xludf.DUMMYFUNCTION("""COMPUTED_VALUE"""),"Bus_journeys")</f>
        <v>Bus_journeys</v>
      </c>
      <c r="B226" s="4" t="str">
        <f>IFERROR(__xludf.DUMMYFUNCTION("""COMPUTED_VALUE"""),"12/13")</f>
        <v>12/13</v>
      </c>
      <c r="C226" s="4">
        <f>IFERROR(__xludf.DUMMYFUNCTION("""COMPUTED_VALUE"""),7.0)</f>
        <v>7</v>
      </c>
      <c r="D226" s="4">
        <f>IFERROR(__xludf.DUMMYFUNCTION("""COMPUTED_VALUE"""),194.2)</f>
        <v>194.2</v>
      </c>
      <c r="E226" s="4" t="str">
        <f>IFERROR(__xludf.DUMMYFUNCTION("""COMPUTED_VALUE"""),"Oct")</f>
        <v>Oct</v>
      </c>
      <c r="F226" s="4">
        <f>IFERROR(__xludf.DUMMYFUNCTION("""COMPUTED_VALUE"""),2012.0)</f>
        <v>2012</v>
      </c>
    </row>
    <row r="227">
      <c r="A227" s="4" t="str">
        <f>IFERROR(__xludf.DUMMYFUNCTION("""COMPUTED_VALUE"""),"Underground_journeys")</f>
        <v>Underground_journeys</v>
      </c>
      <c r="B227" s="4" t="str">
        <f>IFERROR(__xludf.DUMMYFUNCTION("""COMPUTED_VALUE"""),"12/13")</f>
        <v>12/13</v>
      </c>
      <c r="C227" s="4">
        <f>IFERROR(__xludf.DUMMYFUNCTION("""COMPUTED_VALUE"""),7.0)</f>
        <v>7</v>
      </c>
      <c r="D227" s="4">
        <f>IFERROR(__xludf.DUMMYFUNCTION("""COMPUTED_VALUE"""),98.2)</f>
        <v>98.2</v>
      </c>
      <c r="E227" s="4" t="str">
        <f>IFERROR(__xludf.DUMMYFUNCTION("""COMPUTED_VALUE"""),"Oct")</f>
        <v>Oct</v>
      </c>
      <c r="F227" s="4">
        <f>IFERROR(__xludf.DUMMYFUNCTION("""COMPUTED_VALUE"""),2012.0)</f>
        <v>2012</v>
      </c>
    </row>
    <row r="228">
      <c r="A228" s="4" t="str">
        <f>IFERROR(__xludf.DUMMYFUNCTION("""COMPUTED_VALUE"""),"DLR_Journeys")</f>
        <v>DLR_Journeys</v>
      </c>
      <c r="B228" s="4" t="str">
        <f>IFERROR(__xludf.DUMMYFUNCTION("""COMPUTED_VALUE"""),"12/13")</f>
        <v>12/13</v>
      </c>
      <c r="C228" s="4">
        <f>IFERROR(__xludf.DUMMYFUNCTION("""COMPUTED_VALUE"""),7.0)</f>
        <v>7</v>
      </c>
      <c r="D228" s="4">
        <f>IFERROR(__xludf.DUMMYFUNCTION("""COMPUTED_VALUE"""),7.7)</f>
        <v>7.7</v>
      </c>
      <c r="E228" s="4" t="str">
        <f>IFERROR(__xludf.DUMMYFUNCTION("""COMPUTED_VALUE"""),"Oct")</f>
        <v>Oct</v>
      </c>
      <c r="F228" s="4">
        <f>IFERROR(__xludf.DUMMYFUNCTION("""COMPUTED_VALUE"""),2012.0)</f>
        <v>2012</v>
      </c>
    </row>
    <row r="229">
      <c r="A229" s="4" t="str">
        <f>IFERROR(__xludf.DUMMYFUNCTION("""COMPUTED_VALUE"""),"Tram_Journeys")</f>
        <v>Tram_Journeys</v>
      </c>
      <c r="B229" s="4" t="str">
        <f>IFERROR(__xludf.DUMMYFUNCTION("""COMPUTED_VALUE"""),"12/13")</f>
        <v>12/13</v>
      </c>
      <c r="C229" s="4">
        <f>IFERROR(__xludf.DUMMYFUNCTION("""COMPUTED_VALUE"""),7.0)</f>
        <v>7</v>
      </c>
      <c r="D229" s="4">
        <f>IFERROR(__xludf.DUMMYFUNCTION("""COMPUTED_VALUE"""),2.5)</f>
        <v>2.5</v>
      </c>
      <c r="E229" s="4" t="str">
        <f>IFERROR(__xludf.DUMMYFUNCTION("""COMPUTED_VALUE"""),"Oct")</f>
        <v>Oct</v>
      </c>
      <c r="F229" s="4">
        <f>IFERROR(__xludf.DUMMYFUNCTION("""COMPUTED_VALUE"""),2012.0)</f>
        <v>2012</v>
      </c>
    </row>
    <row r="230">
      <c r="A230" s="4" t="str">
        <f>IFERROR(__xludf.DUMMYFUNCTION("""COMPUTED_VALUE"""),"Overground_Journeys")</f>
        <v>Overground_Journeys</v>
      </c>
      <c r="B230" s="4" t="str">
        <f>IFERROR(__xludf.DUMMYFUNCTION("""COMPUTED_VALUE"""),"12/13")</f>
        <v>12/13</v>
      </c>
      <c r="C230" s="4">
        <f>IFERROR(__xludf.DUMMYFUNCTION("""COMPUTED_VALUE"""),7.0)</f>
        <v>7</v>
      </c>
      <c r="D230" s="4">
        <f>IFERROR(__xludf.DUMMYFUNCTION("""COMPUTED_VALUE"""),9.7)</f>
        <v>9.7</v>
      </c>
      <c r="E230" s="4" t="str">
        <f>IFERROR(__xludf.DUMMYFUNCTION("""COMPUTED_VALUE"""),"Oct")</f>
        <v>Oct</v>
      </c>
      <c r="F230" s="4">
        <f>IFERROR(__xludf.DUMMYFUNCTION("""COMPUTED_VALUE"""),2012.0)</f>
        <v>2012</v>
      </c>
    </row>
    <row r="231">
      <c r="A231" s="4" t="str">
        <f>IFERROR(__xludf.DUMMYFUNCTION("""COMPUTED_VALUE"""),"London_Cable_Car_Journeys")</f>
        <v>London_Cable_Car_Journeys</v>
      </c>
      <c r="B231" s="4" t="str">
        <f>IFERROR(__xludf.DUMMYFUNCTION("""COMPUTED_VALUE"""),"12/13")</f>
        <v>12/13</v>
      </c>
      <c r="C231" s="4">
        <f>IFERROR(__xludf.DUMMYFUNCTION("""COMPUTED_VALUE"""),7.0)</f>
        <v>7</v>
      </c>
      <c r="D231" s="4">
        <f>IFERROR(__xludf.DUMMYFUNCTION("""COMPUTED_VALUE"""),0.16)</f>
        <v>0.16</v>
      </c>
      <c r="E231" s="4" t="str">
        <f>IFERROR(__xludf.DUMMYFUNCTION("""COMPUTED_VALUE"""),"Oct")</f>
        <v>Oct</v>
      </c>
      <c r="F231" s="4">
        <f>IFERROR(__xludf.DUMMYFUNCTION("""COMPUTED_VALUE"""),2012.0)</f>
        <v>2012</v>
      </c>
    </row>
    <row r="232">
      <c r="A232" s="4" t="str">
        <f>IFERROR(__xludf.DUMMYFUNCTION("""COMPUTED_VALUE"""),"TfL_Rail_Journeys")</f>
        <v>TfL_Rail_Journeys</v>
      </c>
      <c r="B232" s="4" t="str">
        <f>IFERROR(__xludf.DUMMYFUNCTION("""COMPUTED_VALUE"""),"12/13")</f>
        <v>12/13</v>
      </c>
      <c r="C232" s="4">
        <f>IFERROR(__xludf.DUMMYFUNCTION("""COMPUTED_VALUE"""),7.0)</f>
        <v>7</v>
      </c>
      <c r="D232" s="4">
        <f>IFERROR(__xludf.DUMMYFUNCTION("""COMPUTED_VALUE"""),0.0)</f>
        <v>0</v>
      </c>
      <c r="E232" s="4" t="str">
        <f>IFERROR(__xludf.DUMMYFUNCTION("""COMPUTED_VALUE"""),"Oct")</f>
        <v>Oct</v>
      </c>
      <c r="F232" s="4">
        <f>IFERROR(__xludf.DUMMYFUNCTION("""COMPUTED_VALUE"""),2012.0)</f>
        <v>2012</v>
      </c>
    </row>
    <row r="233">
      <c r="A233" s="4" t="str">
        <f>IFERROR(__xludf.DUMMYFUNCTION("""COMPUTED_VALUE"""),"Bus_journeys")</f>
        <v>Bus_journeys</v>
      </c>
      <c r="B233" s="4" t="str">
        <f>IFERROR(__xludf.DUMMYFUNCTION("""COMPUTED_VALUE"""),"12/13")</f>
        <v>12/13</v>
      </c>
      <c r="C233" s="4">
        <f>IFERROR(__xludf.DUMMYFUNCTION("""COMPUTED_VALUE"""),8.0)</f>
        <v>8</v>
      </c>
      <c r="D233" s="4">
        <f>IFERROR(__xludf.DUMMYFUNCTION("""COMPUTED_VALUE"""),184.7)</f>
        <v>184.7</v>
      </c>
      <c r="E233" s="4" t="str">
        <f>IFERROR(__xludf.DUMMYFUNCTION("""COMPUTED_VALUE"""),"Nov")</f>
        <v>Nov</v>
      </c>
      <c r="F233" s="4">
        <f>IFERROR(__xludf.DUMMYFUNCTION("""COMPUTED_VALUE"""),2012.0)</f>
        <v>2012</v>
      </c>
    </row>
    <row r="234">
      <c r="A234" s="4" t="str">
        <f>IFERROR(__xludf.DUMMYFUNCTION("""COMPUTED_VALUE"""),"Underground_journeys")</f>
        <v>Underground_journeys</v>
      </c>
      <c r="B234" s="4" t="str">
        <f>IFERROR(__xludf.DUMMYFUNCTION("""COMPUTED_VALUE"""),"12/13")</f>
        <v>12/13</v>
      </c>
      <c r="C234" s="4">
        <f>IFERROR(__xludf.DUMMYFUNCTION("""COMPUTED_VALUE"""),8.0)</f>
        <v>8</v>
      </c>
      <c r="D234" s="4">
        <f>IFERROR(__xludf.DUMMYFUNCTION("""COMPUTED_VALUE"""),100.4)</f>
        <v>100.4</v>
      </c>
      <c r="E234" s="4" t="str">
        <f>IFERROR(__xludf.DUMMYFUNCTION("""COMPUTED_VALUE"""),"Nov")</f>
        <v>Nov</v>
      </c>
      <c r="F234" s="4">
        <f>IFERROR(__xludf.DUMMYFUNCTION("""COMPUTED_VALUE"""),2012.0)</f>
        <v>2012</v>
      </c>
    </row>
    <row r="235">
      <c r="A235" s="4" t="str">
        <f>IFERROR(__xludf.DUMMYFUNCTION("""COMPUTED_VALUE"""),"DLR_Journeys")</f>
        <v>DLR_Journeys</v>
      </c>
      <c r="B235" s="4" t="str">
        <f>IFERROR(__xludf.DUMMYFUNCTION("""COMPUTED_VALUE"""),"12/13")</f>
        <v>12/13</v>
      </c>
      <c r="C235" s="4">
        <f>IFERROR(__xludf.DUMMYFUNCTION("""COMPUTED_VALUE"""),8.0)</f>
        <v>8</v>
      </c>
      <c r="D235" s="4">
        <f>IFERROR(__xludf.DUMMYFUNCTION("""COMPUTED_VALUE"""),8.0)</f>
        <v>8</v>
      </c>
      <c r="E235" s="4" t="str">
        <f>IFERROR(__xludf.DUMMYFUNCTION("""COMPUTED_VALUE"""),"Nov")</f>
        <v>Nov</v>
      </c>
      <c r="F235" s="4">
        <f>IFERROR(__xludf.DUMMYFUNCTION("""COMPUTED_VALUE"""),2012.0)</f>
        <v>2012</v>
      </c>
    </row>
    <row r="236">
      <c r="A236" s="4" t="str">
        <f>IFERROR(__xludf.DUMMYFUNCTION("""COMPUTED_VALUE"""),"Tram_Journeys")</f>
        <v>Tram_Journeys</v>
      </c>
      <c r="B236" s="4" t="str">
        <f>IFERROR(__xludf.DUMMYFUNCTION("""COMPUTED_VALUE"""),"12/13")</f>
        <v>12/13</v>
      </c>
      <c r="C236" s="4">
        <f>IFERROR(__xludf.DUMMYFUNCTION("""COMPUTED_VALUE"""),8.0)</f>
        <v>8</v>
      </c>
      <c r="D236" s="4">
        <f>IFERROR(__xludf.DUMMYFUNCTION("""COMPUTED_VALUE"""),2.2)</f>
        <v>2.2</v>
      </c>
      <c r="E236" s="4" t="str">
        <f>IFERROR(__xludf.DUMMYFUNCTION("""COMPUTED_VALUE"""),"Nov")</f>
        <v>Nov</v>
      </c>
      <c r="F236" s="4">
        <f>IFERROR(__xludf.DUMMYFUNCTION("""COMPUTED_VALUE"""),2012.0)</f>
        <v>2012</v>
      </c>
    </row>
    <row r="237">
      <c r="A237" s="4" t="str">
        <f>IFERROR(__xludf.DUMMYFUNCTION("""COMPUTED_VALUE"""),"Overground_Journeys")</f>
        <v>Overground_Journeys</v>
      </c>
      <c r="B237" s="4" t="str">
        <f>IFERROR(__xludf.DUMMYFUNCTION("""COMPUTED_VALUE"""),"12/13")</f>
        <v>12/13</v>
      </c>
      <c r="C237" s="4">
        <f>IFERROR(__xludf.DUMMYFUNCTION("""COMPUTED_VALUE"""),8.0)</f>
        <v>8</v>
      </c>
      <c r="D237" s="4">
        <f>IFERROR(__xludf.DUMMYFUNCTION("""COMPUTED_VALUE"""),9.8)</f>
        <v>9.8</v>
      </c>
      <c r="E237" s="4" t="str">
        <f>IFERROR(__xludf.DUMMYFUNCTION("""COMPUTED_VALUE"""),"Nov")</f>
        <v>Nov</v>
      </c>
      <c r="F237" s="4">
        <f>IFERROR(__xludf.DUMMYFUNCTION("""COMPUTED_VALUE"""),2012.0)</f>
        <v>2012</v>
      </c>
    </row>
    <row r="238">
      <c r="A238" s="4" t="str">
        <f>IFERROR(__xludf.DUMMYFUNCTION("""COMPUTED_VALUE"""),"London_Cable_Car_Journeys")</f>
        <v>London_Cable_Car_Journeys</v>
      </c>
      <c r="B238" s="4" t="str">
        <f>IFERROR(__xludf.DUMMYFUNCTION("""COMPUTED_VALUE"""),"12/13")</f>
        <v>12/13</v>
      </c>
      <c r="C238" s="4">
        <f>IFERROR(__xludf.DUMMYFUNCTION("""COMPUTED_VALUE"""),8.0)</f>
        <v>8</v>
      </c>
      <c r="D238" s="4">
        <f>IFERROR(__xludf.DUMMYFUNCTION("""COMPUTED_VALUE"""),0.18)</f>
        <v>0.18</v>
      </c>
      <c r="E238" s="4" t="str">
        <f>IFERROR(__xludf.DUMMYFUNCTION("""COMPUTED_VALUE"""),"Nov")</f>
        <v>Nov</v>
      </c>
      <c r="F238" s="4">
        <f>IFERROR(__xludf.DUMMYFUNCTION("""COMPUTED_VALUE"""),2012.0)</f>
        <v>2012</v>
      </c>
    </row>
    <row r="239">
      <c r="A239" s="4" t="str">
        <f>IFERROR(__xludf.DUMMYFUNCTION("""COMPUTED_VALUE"""),"TfL_Rail_Journeys")</f>
        <v>TfL_Rail_Journeys</v>
      </c>
      <c r="B239" s="4" t="str">
        <f>IFERROR(__xludf.DUMMYFUNCTION("""COMPUTED_VALUE"""),"12/13")</f>
        <v>12/13</v>
      </c>
      <c r="C239" s="4">
        <f>IFERROR(__xludf.DUMMYFUNCTION("""COMPUTED_VALUE"""),8.0)</f>
        <v>8</v>
      </c>
      <c r="D239" s="4">
        <f>IFERROR(__xludf.DUMMYFUNCTION("""COMPUTED_VALUE"""),0.0)</f>
        <v>0</v>
      </c>
      <c r="E239" s="4" t="str">
        <f>IFERROR(__xludf.DUMMYFUNCTION("""COMPUTED_VALUE"""),"Nov")</f>
        <v>Nov</v>
      </c>
      <c r="F239" s="4">
        <f>IFERROR(__xludf.DUMMYFUNCTION("""COMPUTED_VALUE"""),2012.0)</f>
        <v>2012</v>
      </c>
    </row>
    <row r="240">
      <c r="A240" s="4" t="str">
        <f>IFERROR(__xludf.DUMMYFUNCTION("""COMPUTED_VALUE"""),"Bus_journeys")</f>
        <v>Bus_journeys</v>
      </c>
      <c r="B240" s="4" t="str">
        <f>IFERROR(__xludf.DUMMYFUNCTION("""COMPUTED_VALUE"""),"12/13")</f>
        <v>12/13</v>
      </c>
      <c r="C240" s="4">
        <f>IFERROR(__xludf.DUMMYFUNCTION("""COMPUTED_VALUE"""),9.0)</f>
        <v>9</v>
      </c>
      <c r="D240" s="4">
        <f>IFERROR(__xludf.DUMMYFUNCTION("""COMPUTED_VALUE"""),187.6)</f>
        <v>187.6</v>
      </c>
      <c r="E240" s="4" t="str">
        <f>IFERROR(__xludf.DUMMYFUNCTION("""COMPUTED_VALUE"""),"Dec")</f>
        <v>Dec</v>
      </c>
      <c r="F240" s="4">
        <f>IFERROR(__xludf.DUMMYFUNCTION("""COMPUTED_VALUE"""),2012.0)</f>
        <v>2012</v>
      </c>
    </row>
    <row r="241">
      <c r="A241" s="4" t="str">
        <f>IFERROR(__xludf.DUMMYFUNCTION("""COMPUTED_VALUE"""),"Underground_journeys")</f>
        <v>Underground_journeys</v>
      </c>
      <c r="B241" s="4" t="str">
        <f>IFERROR(__xludf.DUMMYFUNCTION("""COMPUTED_VALUE"""),"12/13")</f>
        <v>12/13</v>
      </c>
      <c r="C241" s="4">
        <f>IFERROR(__xludf.DUMMYFUNCTION("""COMPUTED_VALUE"""),9.0)</f>
        <v>9</v>
      </c>
      <c r="D241" s="4">
        <f>IFERROR(__xludf.DUMMYFUNCTION("""COMPUTED_VALUE"""),101.9)</f>
        <v>101.9</v>
      </c>
      <c r="E241" s="4" t="str">
        <f>IFERROR(__xludf.DUMMYFUNCTION("""COMPUTED_VALUE"""),"Dec")</f>
        <v>Dec</v>
      </c>
      <c r="F241" s="4">
        <f>IFERROR(__xludf.DUMMYFUNCTION("""COMPUTED_VALUE"""),2012.0)</f>
        <v>2012</v>
      </c>
    </row>
    <row r="242">
      <c r="A242" s="4" t="str">
        <f>IFERROR(__xludf.DUMMYFUNCTION("""COMPUTED_VALUE"""),"DLR_Journeys")</f>
        <v>DLR_Journeys</v>
      </c>
      <c r="B242" s="4" t="str">
        <f>IFERROR(__xludf.DUMMYFUNCTION("""COMPUTED_VALUE"""),"12/13")</f>
        <v>12/13</v>
      </c>
      <c r="C242" s="4">
        <f>IFERROR(__xludf.DUMMYFUNCTION("""COMPUTED_VALUE"""),9.0)</f>
        <v>9</v>
      </c>
      <c r="D242" s="4">
        <f>IFERROR(__xludf.DUMMYFUNCTION("""COMPUTED_VALUE"""),7.7)</f>
        <v>7.7</v>
      </c>
      <c r="E242" s="4" t="str">
        <f>IFERROR(__xludf.DUMMYFUNCTION("""COMPUTED_VALUE"""),"Dec")</f>
        <v>Dec</v>
      </c>
      <c r="F242" s="4">
        <f>IFERROR(__xludf.DUMMYFUNCTION("""COMPUTED_VALUE"""),2012.0)</f>
        <v>2012</v>
      </c>
    </row>
    <row r="243">
      <c r="A243" s="4" t="str">
        <f>IFERROR(__xludf.DUMMYFUNCTION("""COMPUTED_VALUE"""),"Tram_Journeys")</f>
        <v>Tram_Journeys</v>
      </c>
      <c r="B243" s="4" t="str">
        <f>IFERROR(__xludf.DUMMYFUNCTION("""COMPUTED_VALUE"""),"12/13")</f>
        <v>12/13</v>
      </c>
      <c r="C243" s="4">
        <f>IFERROR(__xludf.DUMMYFUNCTION("""COMPUTED_VALUE"""),9.0)</f>
        <v>9</v>
      </c>
      <c r="D243" s="4">
        <f>IFERROR(__xludf.DUMMYFUNCTION("""COMPUTED_VALUE"""),2.5)</f>
        <v>2.5</v>
      </c>
      <c r="E243" s="4" t="str">
        <f>IFERROR(__xludf.DUMMYFUNCTION("""COMPUTED_VALUE"""),"Dec")</f>
        <v>Dec</v>
      </c>
      <c r="F243" s="4">
        <f>IFERROR(__xludf.DUMMYFUNCTION("""COMPUTED_VALUE"""),2012.0)</f>
        <v>2012</v>
      </c>
    </row>
    <row r="244">
      <c r="A244" s="4" t="str">
        <f>IFERROR(__xludf.DUMMYFUNCTION("""COMPUTED_VALUE"""),"Overground_Journeys")</f>
        <v>Overground_Journeys</v>
      </c>
      <c r="B244" s="4" t="str">
        <f>IFERROR(__xludf.DUMMYFUNCTION("""COMPUTED_VALUE"""),"12/13")</f>
        <v>12/13</v>
      </c>
      <c r="C244" s="4">
        <f>IFERROR(__xludf.DUMMYFUNCTION("""COMPUTED_VALUE"""),9.0)</f>
        <v>9</v>
      </c>
      <c r="D244" s="4">
        <f>IFERROR(__xludf.DUMMYFUNCTION("""COMPUTED_VALUE"""),10.0)</f>
        <v>10</v>
      </c>
      <c r="E244" s="4" t="str">
        <f>IFERROR(__xludf.DUMMYFUNCTION("""COMPUTED_VALUE"""),"Dec")</f>
        <v>Dec</v>
      </c>
      <c r="F244" s="4">
        <f>IFERROR(__xludf.DUMMYFUNCTION("""COMPUTED_VALUE"""),2012.0)</f>
        <v>2012</v>
      </c>
    </row>
    <row r="245">
      <c r="A245" s="4" t="str">
        <f>IFERROR(__xludf.DUMMYFUNCTION("""COMPUTED_VALUE"""),"London_Cable_Car_Journeys")</f>
        <v>London_Cable_Car_Journeys</v>
      </c>
      <c r="B245" s="4" t="str">
        <f>IFERROR(__xludf.DUMMYFUNCTION("""COMPUTED_VALUE"""),"12/13")</f>
        <v>12/13</v>
      </c>
      <c r="C245" s="4">
        <f>IFERROR(__xludf.DUMMYFUNCTION("""COMPUTED_VALUE"""),9.0)</f>
        <v>9</v>
      </c>
      <c r="D245" s="4">
        <f>IFERROR(__xludf.DUMMYFUNCTION("""COMPUTED_VALUE"""),0.12)</f>
        <v>0.12</v>
      </c>
      <c r="E245" s="4" t="str">
        <f>IFERROR(__xludf.DUMMYFUNCTION("""COMPUTED_VALUE"""),"Dec")</f>
        <v>Dec</v>
      </c>
      <c r="F245" s="4">
        <f>IFERROR(__xludf.DUMMYFUNCTION("""COMPUTED_VALUE"""),2012.0)</f>
        <v>2012</v>
      </c>
    </row>
    <row r="246">
      <c r="A246" s="4" t="str">
        <f>IFERROR(__xludf.DUMMYFUNCTION("""COMPUTED_VALUE"""),"TfL_Rail_Journeys")</f>
        <v>TfL_Rail_Journeys</v>
      </c>
      <c r="B246" s="4" t="str">
        <f>IFERROR(__xludf.DUMMYFUNCTION("""COMPUTED_VALUE"""),"12/13")</f>
        <v>12/13</v>
      </c>
      <c r="C246" s="4">
        <f>IFERROR(__xludf.DUMMYFUNCTION("""COMPUTED_VALUE"""),9.0)</f>
        <v>9</v>
      </c>
      <c r="D246" s="4">
        <f>IFERROR(__xludf.DUMMYFUNCTION("""COMPUTED_VALUE"""),0.0)</f>
        <v>0</v>
      </c>
      <c r="E246" s="4" t="str">
        <f>IFERROR(__xludf.DUMMYFUNCTION("""COMPUTED_VALUE"""),"Dec")</f>
        <v>Dec</v>
      </c>
      <c r="F246" s="4">
        <f>IFERROR(__xludf.DUMMYFUNCTION("""COMPUTED_VALUE"""),2012.0)</f>
        <v>2012</v>
      </c>
    </row>
    <row r="247">
      <c r="A247" s="4" t="str">
        <f>IFERROR(__xludf.DUMMYFUNCTION("""COMPUTED_VALUE"""),"Bus_journeys")</f>
        <v>Bus_journeys</v>
      </c>
      <c r="B247" s="4" t="str">
        <f>IFERROR(__xludf.DUMMYFUNCTION("""COMPUTED_VALUE"""),"12/13")</f>
        <v>12/13</v>
      </c>
      <c r="C247" s="4">
        <f>IFERROR(__xludf.DUMMYFUNCTION("""COMPUTED_VALUE"""),10.0)</f>
        <v>10</v>
      </c>
      <c r="D247" s="4">
        <f>IFERROR(__xludf.DUMMYFUNCTION("""COMPUTED_VALUE"""),151.9)</f>
        <v>151.9</v>
      </c>
      <c r="E247" s="4" t="str">
        <f>IFERROR(__xludf.DUMMYFUNCTION("""COMPUTED_VALUE"""),"Jan")</f>
        <v>Jan</v>
      </c>
      <c r="F247" s="4">
        <f>IFERROR(__xludf.DUMMYFUNCTION("""COMPUTED_VALUE"""),2013.0)</f>
        <v>2013</v>
      </c>
    </row>
    <row r="248">
      <c r="A248" s="4" t="str">
        <f>IFERROR(__xludf.DUMMYFUNCTION("""COMPUTED_VALUE"""),"Underground_journeys")</f>
        <v>Underground_journeys</v>
      </c>
      <c r="B248" s="4" t="str">
        <f>IFERROR(__xludf.DUMMYFUNCTION("""COMPUTED_VALUE"""),"12/13")</f>
        <v>12/13</v>
      </c>
      <c r="C248" s="4">
        <f>IFERROR(__xludf.DUMMYFUNCTION("""COMPUTED_VALUE"""),10.0)</f>
        <v>10</v>
      </c>
      <c r="D248" s="4">
        <f>IFERROR(__xludf.DUMMYFUNCTION("""COMPUTED_VALUE"""),79.0)</f>
        <v>79</v>
      </c>
      <c r="E248" s="4" t="str">
        <f>IFERROR(__xludf.DUMMYFUNCTION("""COMPUTED_VALUE"""),"Jan")</f>
        <v>Jan</v>
      </c>
      <c r="F248" s="4">
        <f>IFERROR(__xludf.DUMMYFUNCTION("""COMPUTED_VALUE"""),2013.0)</f>
        <v>2013</v>
      </c>
    </row>
    <row r="249">
      <c r="A249" s="4" t="str">
        <f>IFERROR(__xludf.DUMMYFUNCTION("""COMPUTED_VALUE"""),"DLR_Journeys")</f>
        <v>DLR_Journeys</v>
      </c>
      <c r="B249" s="4" t="str">
        <f>IFERROR(__xludf.DUMMYFUNCTION("""COMPUTED_VALUE"""),"12/13")</f>
        <v>12/13</v>
      </c>
      <c r="C249" s="4">
        <f>IFERROR(__xludf.DUMMYFUNCTION("""COMPUTED_VALUE"""),10.0)</f>
        <v>10</v>
      </c>
      <c r="D249" s="4">
        <f>IFERROR(__xludf.DUMMYFUNCTION("""COMPUTED_VALUE"""),5.7)</f>
        <v>5.7</v>
      </c>
      <c r="E249" s="4" t="str">
        <f>IFERROR(__xludf.DUMMYFUNCTION("""COMPUTED_VALUE"""),"Jan")</f>
        <v>Jan</v>
      </c>
      <c r="F249" s="4">
        <f>IFERROR(__xludf.DUMMYFUNCTION("""COMPUTED_VALUE"""),2013.0)</f>
        <v>2013</v>
      </c>
    </row>
    <row r="250">
      <c r="A250" s="4" t="str">
        <f>IFERROR(__xludf.DUMMYFUNCTION("""COMPUTED_VALUE"""),"Tram_Journeys")</f>
        <v>Tram_Journeys</v>
      </c>
      <c r="B250" s="4" t="str">
        <f>IFERROR(__xludf.DUMMYFUNCTION("""COMPUTED_VALUE"""),"12/13")</f>
        <v>12/13</v>
      </c>
      <c r="C250" s="4">
        <f>IFERROR(__xludf.DUMMYFUNCTION("""COMPUTED_VALUE"""),10.0)</f>
        <v>10</v>
      </c>
      <c r="D250" s="4">
        <f>IFERROR(__xludf.DUMMYFUNCTION("""COMPUTED_VALUE"""),2.0)</f>
        <v>2</v>
      </c>
      <c r="E250" s="4" t="str">
        <f>IFERROR(__xludf.DUMMYFUNCTION("""COMPUTED_VALUE"""),"Jan")</f>
        <v>Jan</v>
      </c>
      <c r="F250" s="4">
        <f>IFERROR(__xludf.DUMMYFUNCTION("""COMPUTED_VALUE"""),2013.0)</f>
        <v>2013</v>
      </c>
    </row>
    <row r="251">
      <c r="A251" s="4" t="str">
        <f>IFERROR(__xludf.DUMMYFUNCTION("""COMPUTED_VALUE"""),"Overground_Journeys")</f>
        <v>Overground_Journeys</v>
      </c>
      <c r="B251" s="4" t="str">
        <f>IFERROR(__xludf.DUMMYFUNCTION("""COMPUTED_VALUE"""),"12/13")</f>
        <v>12/13</v>
      </c>
      <c r="C251" s="4">
        <f>IFERROR(__xludf.DUMMYFUNCTION("""COMPUTED_VALUE"""),10.0)</f>
        <v>10</v>
      </c>
      <c r="D251" s="4">
        <f>IFERROR(__xludf.DUMMYFUNCTION("""COMPUTED_VALUE"""),8.2)</f>
        <v>8.2</v>
      </c>
      <c r="E251" s="4" t="str">
        <f>IFERROR(__xludf.DUMMYFUNCTION("""COMPUTED_VALUE"""),"Jan")</f>
        <v>Jan</v>
      </c>
      <c r="F251" s="4">
        <f>IFERROR(__xludf.DUMMYFUNCTION("""COMPUTED_VALUE"""),2013.0)</f>
        <v>2013</v>
      </c>
    </row>
    <row r="252">
      <c r="A252" s="4" t="str">
        <f>IFERROR(__xludf.DUMMYFUNCTION("""COMPUTED_VALUE"""),"London_Cable_Car_Journeys")</f>
        <v>London_Cable_Car_Journeys</v>
      </c>
      <c r="B252" s="4" t="str">
        <f>IFERROR(__xludf.DUMMYFUNCTION("""COMPUTED_VALUE"""),"12/13")</f>
        <v>12/13</v>
      </c>
      <c r="C252" s="4">
        <f>IFERROR(__xludf.DUMMYFUNCTION("""COMPUTED_VALUE"""),10.0)</f>
        <v>10</v>
      </c>
      <c r="D252" s="4">
        <f>IFERROR(__xludf.DUMMYFUNCTION("""COMPUTED_VALUE"""),0.11)</f>
        <v>0.11</v>
      </c>
      <c r="E252" s="4" t="str">
        <f>IFERROR(__xludf.DUMMYFUNCTION("""COMPUTED_VALUE"""),"Jan")</f>
        <v>Jan</v>
      </c>
      <c r="F252" s="4">
        <f>IFERROR(__xludf.DUMMYFUNCTION("""COMPUTED_VALUE"""),2013.0)</f>
        <v>2013</v>
      </c>
    </row>
    <row r="253">
      <c r="A253" s="4" t="str">
        <f>IFERROR(__xludf.DUMMYFUNCTION("""COMPUTED_VALUE"""),"TfL_Rail_Journeys")</f>
        <v>TfL_Rail_Journeys</v>
      </c>
      <c r="B253" s="4" t="str">
        <f>IFERROR(__xludf.DUMMYFUNCTION("""COMPUTED_VALUE"""),"12/13")</f>
        <v>12/13</v>
      </c>
      <c r="C253" s="4">
        <f>IFERROR(__xludf.DUMMYFUNCTION("""COMPUTED_VALUE"""),10.0)</f>
        <v>10</v>
      </c>
      <c r="D253" s="4">
        <f>IFERROR(__xludf.DUMMYFUNCTION("""COMPUTED_VALUE"""),0.0)</f>
        <v>0</v>
      </c>
      <c r="E253" s="4" t="str">
        <f>IFERROR(__xludf.DUMMYFUNCTION("""COMPUTED_VALUE"""),"Jan")</f>
        <v>Jan</v>
      </c>
      <c r="F253" s="4">
        <f>IFERROR(__xludf.DUMMYFUNCTION("""COMPUTED_VALUE"""),2013.0)</f>
        <v>2013</v>
      </c>
    </row>
    <row r="254">
      <c r="A254" s="4" t="str">
        <f>IFERROR(__xludf.DUMMYFUNCTION("""COMPUTED_VALUE"""),"Bus_journeys")</f>
        <v>Bus_journeys</v>
      </c>
      <c r="B254" s="4" t="str">
        <f>IFERROR(__xludf.DUMMYFUNCTION("""COMPUTED_VALUE"""),"12/13")</f>
        <v>12/13</v>
      </c>
      <c r="C254" s="4">
        <f>IFERROR(__xludf.DUMMYFUNCTION("""COMPUTED_VALUE"""),11.0)</f>
        <v>11</v>
      </c>
      <c r="D254" s="4">
        <f>IFERROR(__xludf.DUMMYFUNCTION("""COMPUTED_VALUE"""),178.1)</f>
        <v>178.1</v>
      </c>
      <c r="E254" s="4" t="str">
        <f>IFERROR(__xludf.DUMMYFUNCTION("""COMPUTED_VALUE"""),"Feb")</f>
        <v>Feb</v>
      </c>
      <c r="F254" s="4">
        <f>IFERROR(__xludf.DUMMYFUNCTION("""COMPUTED_VALUE"""),2013.0)</f>
        <v>2013</v>
      </c>
    </row>
    <row r="255">
      <c r="A255" s="4" t="str">
        <f>IFERROR(__xludf.DUMMYFUNCTION("""COMPUTED_VALUE"""),"Underground_journeys")</f>
        <v>Underground_journeys</v>
      </c>
      <c r="B255" s="4" t="str">
        <f>IFERROR(__xludf.DUMMYFUNCTION("""COMPUTED_VALUE"""),"12/13")</f>
        <v>12/13</v>
      </c>
      <c r="C255" s="4">
        <f>IFERROR(__xludf.DUMMYFUNCTION("""COMPUTED_VALUE"""),11.0)</f>
        <v>11</v>
      </c>
      <c r="D255" s="4">
        <f>IFERROR(__xludf.DUMMYFUNCTION("""COMPUTED_VALUE"""),91.7)</f>
        <v>91.7</v>
      </c>
      <c r="E255" s="4" t="str">
        <f>IFERROR(__xludf.DUMMYFUNCTION("""COMPUTED_VALUE"""),"Feb")</f>
        <v>Feb</v>
      </c>
      <c r="F255" s="4">
        <f>IFERROR(__xludf.DUMMYFUNCTION("""COMPUTED_VALUE"""),2013.0)</f>
        <v>2013</v>
      </c>
    </row>
    <row r="256">
      <c r="A256" s="4" t="str">
        <f>IFERROR(__xludf.DUMMYFUNCTION("""COMPUTED_VALUE"""),"DLR_Journeys")</f>
        <v>DLR_Journeys</v>
      </c>
      <c r="B256" s="4" t="str">
        <f>IFERROR(__xludf.DUMMYFUNCTION("""COMPUTED_VALUE"""),"12/13")</f>
        <v>12/13</v>
      </c>
      <c r="C256" s="4">
        <f>IFERROR(__xludf.DUMMYFUNCTION("""COMPUTED_VALUE"""),11.0)</f>
        <v>11</v>
      </c>
      <c r="D256" s="4">
        <f>IFERROR(__xludf.DUMMYFUNCTION("""COMPUTED_VALUE"""),7.3)</f>
        <v>7.3</v>
      </c>
      <c r="E256" s="4" t="str">
        <f>IFERROR(__xludf.DUMMYFUNCTION("""COMPUTED_VALUE"""),"Feb")</f>
        <v>Feb</v>
      </c>
      <c r="F256" s="4">
        <f>IFERROR(__xludf.DUMMYFUNCTION("""COMPUTED_VALUE"""),2013.0)</f>
        <v>2013</v>
      </c>
    </row>
    <row r="257">
      <c r="A257" s="4" t="str">
        <f>IFERROR(__xludf.DUMMYFUNCTION("""COMPUTED_VALUE"""),"Tram_Journeys")</f>
        <v>Tram_Journeys</v>
      </c>
      <c r="B257" s="4" t="str">
        <f>IFERROR(__xludf.DUMMYFUNCTION("""COMPUTED_VALUE"""),"12/13")</f>
        <v>12/13</v>
      </c>
      <c r="C257" s="4">
        <f>IFERROR(__xludf.DUMMYFUNCTION("""COMPUTED_VALUE"""),11.0)</f>
        <v>11</v>
      </c>
      <c r="D257" s="4">
        <f>IFERROR(__xludf.DUMMYFUNCTION("""COMPUTED_VALUE"""),2.3)</f>
        <v>2.3</v>
      </c>
      <c r="E257" s="4" t="str">
        <f>IFERROR(__xludf.DUMMYFUNCTION("""COMPUTED_VALUE"""),"Feb")</f>
        <v>Feb</v>
      </c>
      <c r="F257" s="4">
        <f>IFERROR(__xludf.DUMMYFUNCTION("""COMPUTED_VALUE"""),2013.0)</f>
        <v>2013</v>
      </c>
    </row>
    <row r="258">
      <c r="A258" s="4" t="str">
        <f>IFERROR(__xludf.DUMMYFUNCTION("""COMPUTED_VALUE"""),"Overground_Journeys")</f>
        <v>Overground_Journeys</v>
      </c>
      <c r="B258" s="4" t="str">
        <f>IFERROR(__xludf.DUMMYFUNCTION("""COMPUTED_VALUE"""),"12/13")</f>
        <v>12/13</v>
      </c>
      <c r="C258" s="4">
        <f>IFERROR(__xludf.DUMMYFUNCTION("""COMPUTED_VALUE"""),11.0)</f>
        <v>11</v>
      </c>
      <c r="D258" s="4">
        <f>IFERROR(__xludf.DUMMYFUNCTION("""COMPUTED_VALUE"""),10.2)</f>
        <v>10.2</v>
      </c>
      <c r="E258" s="4" t="str">
        <f>IFERROR(__xludf.DUMMYFUNCTION("""COMPUTED_VALUE"""),"Feb")</f>
        <v>Feb</v>
      </c>
      <c r="F258" s="4">
        <f>IFERROR(__xludf.DUMMYFUNCTION("""COMPUTED_VALUE"""),2013.0)</f>
        <v>2013</v>
      </c>
    </row>
    <row r="259">
      <c r="A259" s="4" t="str">
        <f>IFERROR(__xludf.DUMMYFUNCTION("""COMPUTED_VALUE"""),"London_Cable_Car_Journeys")</f>
        <v>London_Cable_Car_Journeys</v>
      </c>
      <c r="B259" s="4" t="str">
        <f>IFERROR(__xludf.DUMMYFUNCTION("""COMPUTED_VALUE"""),"12/13")</f>
        <v>12/13</v>
      </c>
      <c r="C259" s="4">
        <f>IFERROR(__xludf.DUMMYFUNCTION("""COMPUTED_VALUE"""),11.0)</f>
        <v>11</v>
      </c>
      <c r="D259" s="4">
        <f>IFERROR(__xludf.DUMMYFUNCTION("""COMPUTED_VALUE"""),0.07)</f>
        <v>0.07</v>
      </c>
      <c r="E259" s="4" t="str">
        <f>IFERROR(__xludf.DUMMYFUNCTION("""COMPUTED_VALUE"""),"Feb")</f>
        <v>Feb</v>
      </c>
      <c r="F259" s="4">
        <f>IFERROR(__xludf.DUMMYFUNCTION("""COMPUTED_VALUE"""),2013.0)</f>
        <v>2013</v>
      </c>
    </row>
    <row r="260">
      <c r="A260" s="4" t="str">
        <f>IFERROR(__xludf.DUMMYFUNCTION("""COMPUTED_VALUE"""),"TfL_Rail_Journeys")</f>
        <v>TfL_Rail_Journeys</v>
      </c>
      <c r="B260" s="4" t="str">
        <f>IFERROR(__xludf.DUMMYFUNCTION("""COMPUTED_VALUE"""),"12/13")</f>
        <v>12/13</v>
      </c>
      <c r="C260" s="4">
        <f>IFERROR(__xludf.DUMMYFUNCTION("""COMPUTED_VALUE"""),11.0)</f>
        <v>11</v>
      </c>
      <c r="D260" s="4">
        <f>IFERROR(__xludf.DUMMYFUNCTION("""COMPUTED_VALUE"""),0.0)</f>
        <v>0</v>
      </c>
      <c r="E260" s="4" t="str">
        <f>IFERROR(__xludf.DUMMYFUNCTION("""COMPUTED_VALUE"""),"Feb")</f>
        <v>Feb</v>
      </c>
      <c r="F260" s="4">
        <f>IFERROR(__xludf.DUMMYFUNCTION("""COMPUTED_VALUE"""),2013.0)</f>
        <v>2013</v>
      </c>
    </row>
    <row r="261">
      <c r="A261" s="4" t="str">
        <f>IFERROR(__xludf.DUMMYFUNCTION("""COMPUTED_VALUE"""),"Bus_journeys")</f>
        <v>Bus_journeys</v>
      </c>
      <c r="B261" s="4" t="str">
        <f>IFERROR(__xludf.DUMMYFUNCTION("""COMPUTED_VALUE"""),"12/13")</f>
        <v>12/13</v>
      </c>
      <c r="C261" s="4">
        <f>IFERROR(__xludf.DUMMYFUNCTION("""COMPUTED_VALUE"""),12.0)</f>
        <v>12</v>
      </c>
      <c r="D261" s="4">
        <f>IFERROR(__xludf.DUMMYFUNCTION("""COMPUTED_VALUE"""),180.3)</f>
        <v>180.3</v>
      </c>
      <c r="E261" s="4" t="str">
        <f>IFERROR(__xludf.DUMMYFUNCTION("""COMPUTED_VALUE"""),"Mar")</f>
        <v>Mar</v>
      </c>
      <c r="F261" s="4">
        <f>IFERROR(__xludf.DUMMYFUNCTION("""COMPUTED_VALUE"""),2013.0)</f>
        <v>2013</v>
      </c>
    </row>
    <row r="262">
      <c r="A262" s="4" t="str">
        <f>IFERROR(__xludf.DUMMYFUNCTION("""COMPUTED_VALUE"""),"Underground_journeys")</f>
        <v>Underground_journeys</v>
      </c>
      <c r="B262" s="4" t="str">
        <f>IFERROR(__xludf.DUMMYFUNCTION("""COMPUTED_VALUE"""),"12/13")</f>
        <v>12/13</v>
      </c>
      <c r="C262" s="4">
        <f>IFERROR(__xludf.DUMMYFUNCTION("""COMPUTED_VALUE"""),12.0)</f>
        <v>12</v>
      </c>
      <c r="D262" s="4">
        <f>IFERROR(__xludf.DUMMYFUNCTION("""COMPUTED_VALUE"""),96.7)</f>
        <v>96.7</v>
      </c>
      <c r="E262" s="4" t="str">
        <f>IFERROR(__xludf.DUMMYFUNCTION("""COMPUTED_VALUE"""),"Mar")</f>
        <v>Mar</v>
      </c>
      <c r="F262" s="4">
        <f>IFERROR(__xludf.DUMMYFUNCTION("""COMPUTED_VALUE"""),2013.0)</f>
        <v>2013</v>
      </c>
    </row>
    <row r="263">
      <c r="A263" s="4" t="str">
        <f>IFERROR(__xludf.DUMMYFUNCTION("""COMPUTED_VALUE"""),"DLR_Journeys")</f>
        <v>DLR_Journeys</v>
      </c>
      <c r="B263" s="4" t="str">
        <f>IFERROR(__xludf.DUMMYFUNCTION("""COMPUTED_VALUE"""),"12/13")</f>
        <v>12/13</v>
      </c>
      <c r="C263" s="4">
        <f>IFERROR(__xludf.DUMMYFUNCTION("""COMPUTED_VALUE"""),12.0)</f>
        <v>12</v>
      </c>
      <c r="D263" s="4">
        <f>IFERROR(__xludf.DUMMYFUNCTION("""COMPUTED_VALUE"""),7.6)</f>
        <v>7.6</v>
      </c>
      <c r="E263" s="4" t="str">
        <f>IFERROR(__xludf.DUMMYFUNCTION("""COMPUTED_VALUE"""),"Mar")</f>
        <v>Mar</v>
      </c>
      <c r="F263" s="4">
        <f>IFERROR(__xludf.DUMMYFUNCTION("""COMPUTED_VALUE"""),2013.0)</f>
        <v>2013</v>
      </c>
    </row>
    <row r="264">
      <c r="A264" s="4" t="str">
        <f>IFERROR(__xludf.DUMMYFUNCTION("""COMPUTED_VALUE"""),"Tram_Journeys")</f>
        <v>Tram_Journeys</v>
      </c>
      <c r="B264" s="4" t="str">
        <f>IFERROR(__xludf.DUMMYFUNCTION("""COMPUTED_VALUE"""),"12/13")</f>
        <v>12/13</v>
      </c>
      <c r="C264" s="4">
        <f>IFERROR(__xludf.DUMMYFUNCTION("""COMPUTED_VALUE"""),12.0)</f>
        <v>12</v>
      </c>
      <c r="D264" s="4">
        <f>IFERROR(__xludf.DUMMYFUNCTION("""COMPUTED_VALUE"""),2.4)</f>
        <v>2.4</v>
      </c>
      <c r="E264" s="4" t="str">
        <f>IFERROR(__xludf.DUMMYFUNCTION("""COMPUTED_VALUE"""),"Mar")</f>
        <v>Mar</v>
      </c>
      <c r="F264" s="4">
        <f>IFERROR(__xludf.DUMMYFUNCTION("""COMPUTED_VALUE"""),2013.0)</f>
        <v>2013</v>
      </c>
    </row>
    <row r="265">
      <c r="A265" s="4" t="str">
        <f>IFERROR(__xludf.DUMMYFUNCTION("""COMPUTED_VALUE"""),"Overground_Journeys")</f>
        <v>Overground_Journeys</v>
      </c>
      <c r="B265" s="4" t="str">
        <f>IFERROR(__xludf.DUMMYFUNCTION("""COMPUTED_VALUE"""),"12/13")</f>
        <v>12/13</v>
      </c>
      <c r="C265" s="4">
        <f>IFERROR(__xludf.DUMMYFUNCTION("""COMPUTED_VALUE"""),12.0)</f>
        <v>12</v>
      </c>
      <c r="D265" s="4">
        <f>IFERROR(__xludf.DUMMYFUNCTION("""COMPUTED_VALUE"""),10.7)</f>
        <v>10.7</v>
      </c>
      <c r="E265" s="4" t="str">
        <f>IFERROR(__xludf.DUMMYFUNCTION("""COMPUTED_VALUE"""),"Mar")</f>
        <v>Mar</v>
      </c>
      <c r="F265" s="4">
        <f>IFERROR(__xludf.DUMMYFUNCTION("""COMPUTED_VALUE"""),2013.0)</f>
        <v>2013</v>
      </c>
    </row>
    <row r="266">
      <c r="A266" s="4" t="str">
        <f>IFERROR(__xludf.DUMMYFUNCTION("""COMPUTED_VALUE"""),"London_Cable_Car_Journeys")</f>
        <v>London_Cable_Car_Journeys</v>
      </c>
      <c r="B266" s="4" t="str">
        <f>IFERROR(__xludf.DUMMYFUNCTION("""COMPUTED_VALUE"""),"12/13")</f>
        <v>12/13</v>
      </c>
      <c r="C266" s="4">
        <f>IFERROR(__xludf.DUMMYFUNCTION("""COMPUTED_VALUE"""),12.0)</f>
        <v>12</v>
      </c>
      <c r="D266" s="4">
        <f>IFERROR(__xludf.DUMMYFUNCTION("""COMPUTED_VALUE"""),0.12)</f>
        <v>0.12</v>
      </c>
      <c r="E266" s="4" t="str">
        <f>IFERROR(__xludf.DUMMYFUNCTION("""COMPUTED_VALUE"""),"Mar")</f>
        <v>Mar</v>
      </c>
      <c r="F266" s="4">
        <f>IFERROR(__xludf.DUMMYFUNCTION("""COMPUTED_VALUE"""),2013.0)</f>
        <v>2013</v>
      </c>
    </row>
    <row r="267">
      <c r="A267" s="4" t="str">
        <f>IFERROR(__xludf.DUMMYFUNCTION("""COMPUTED_VALUE"""),"TfL_Rail_Journeys")</f>
        <v>TfL_Rail_Journeys</v>
      </c>
      <c r="B267" s="4" t="str">
        <f>IFERROR(__xludf.DUMMYFUNCTION("""COMPUTED_VALUE"""),"12/13")</f>
        <v>12/13</v>
      </c>
      <c r="C267" s="4">
        <f>IFERROR(__xludf.DUMMYFUNCTION("""COMPUTED_VALUE"""),12.0)</f>
        <v>12</v>
      </c>
      <c r="D267" s="4">
        <f>IFERROR(__xludf.DUMMYFUNCTION("""COMPUTED_VALUE"""),0.0)</f>
        <v>0</v>
      </c>
      <c r="E267" s="4" t="str">
        <f>IFERROR(__xludf.DUMMYFUNCTION("""COMPUTED_VALUE"""),"Mar")</f>
        <v>Mar</v>
      </c>
      <c r="F267" s="4">
        <f>IFERROR(__xludf.DUMMYFUNCTION("""COMPUTED_VALUE"""),2013.0)</f>
        <v>2013</v>
      </c>
    </row>
    <row r="268">
      <c r="A268" s="4" t="str">
        <f>IFERROR(__xludf.DUMMYFUNCTION("""COMPUTED_VALUE"""),"Bus_journeys")</f>
        <v>Bus_journeys</v>
      </c>
      <c r="B268" s="4" t="str">
        <f>IFERROR(__xludf.DUMMYFUNCTION("""COMPUTED_VALUE"""),"12/13")</f>
        <v>12/13</v>
      </c>
      <c r="C268" s="4">
        <f>IFERROR(__xludf.DUMMYFUNCTION("""COMPUTED_VALUE"""),13.0)</f>
        <v>13</v>
      </c>
      <c r="D268" s="4">
        <f>IFERROR(__xludf.DUMMYFUNCTION("""COMPUTED_VALUE"""),186.5)</f>
        <v>186.5</v>
      </c>
      <c r="E268" s="4" t="str">
        <f>IFERROR(__xludf.DUMMYFUNCTION("""COMPUTED_VALUE"""),"Mar")</f>
        <v>Mar</v>
      </c>
      <c r="F268" s="4">
        <f>IFERROR(__xludf.DUMMYFUNCTION("""COMPUTED_VALUE"""),2013.0)</f>
        <v>2013</v>
      </c>
    </row>
    <row r="269">
      <c r="A269" s="4" t="str">
        <f>IFERROR(__xludf.DUMMYFUNCTION("""COMPUTED_VALUE"""),"Underground_journeys")</f>
        <v>Underground_journeys</v>
      </c>
      <c r="B269" s="4" t="str">
        <f>IFERROR(__xludf.DUMMYFUNCTION("""COMPUTED_VALUE"""),"12/13")</f>
        <v>12/13</v>
      </c>
      <c r="C269" s="4">
        <f>IFERROR(__xludf.DUMMYFUNCTION("""COMPUTED_VALUE"""),13.0)</f>
        <v>13</v>
      </c>
      <c r="D269" s="4">
        <f>IFERROR(__xludf.DUMMYFUNCTION("""COMPUTED_VALUE"""),96.6)</f>
        <v>96.6</v>
      </c>
      <c r="E269" s="4" t="str">
        <f>IFERROR(__xludf.DUMMYFUNCTION("""COMPUTED_VALUE"""),"Mar")</f>
        <v>Mar</v>
      </c>
      <c r="F269" s="4">
        <f>IFERROR(__xludf.DUMMYFUNCTION("""COMPUTED_VALUE"""),2013.0)</f>
        <v>2013</v>
      </c>
    </row>
    <row r="270">
      <c r="A270" s="4" t="str">
        <f>IFERROR(__xludf.DUMMYFUNCTION("""COMPUTED_VALUE"""),"DLR_Journeys")</f>
        <v>DLR_Journeys</v>
      </c>
      <c r="B270" s="4" t="str">
        <f>IFERROR(__xludf.DUMMYFUNCTION("""COMPUTED_VALUE"""),"12/13")</f>
        <v>12/13</v>
      </c>
      <c r="C270" s="4">
        <f>IFERROR(__xludf.DUMMYFUNCTION("""COMPUTED_VALUE"""),13.0)</f>
        <v>13</v>
      </c>
      <c r="D270" s="4">
        <f>IFERROR(__xludf.DUMMYFUNCTION("""COMPUTED_VALUE"""),7.6)</f>
        <v>7.6</v>
      </c>
      <c r="E270" s="4" t="str">
        <f>IFERROR(__xludf.DUMMYFUNCTION("""COMPUTED_VALUE"""),"Mar")</f>
        <v>Mar</v>
      </c>
      <c r="F270" s="4">
        <f>IFERROR(__xludf.DUMMYFUNCTION("""COMPUTED_VALUE"""),2013.0)</f>
        <v>2013</v>
      </c>
    </row>
    <row r="271">
      <c r="A271" s="4" t="str">
        <f>IFERROR(__xludf.DUMMYFUNCTION("""COMPUTED_VALUE"""),"Tram_Journeys")</f>
        <v>Tram_Journeys</v>
      </c>
      <c r="B271" s="4" t="str">
        <f>IFERROR(__xludf.DUMMYFUNCTION("""COMPUTED_VALUE"""),"12/13")</f>
        <v>12/13</v>
      </c>
      <c r="C271" s="4">
        <f>IFERROR(__xludf.DUMMYFUNCTION("""COMPUTED_VALUE"""),13.0)</f>
        <v>13</v>
      </c>
      <c r="D271" s="4">
        <f>IFERROR(__xludf.DUMMYFUNCTION("""COMPUTED_VALUE"""),2.4)</f>
        <v>2.4</v>
      </c>
      <c r="E271" s="4" t="str">
        <f>IFERROR(__xludf.DUMMYFUNCTION("""COMPUTED_VALUE"""),"Mar")</f>
        <v>Mar</v>
      </c>
      <c r="F271" s="4">
        <f>IFERROR(__xludf.DUMMYFUNCTION("""COMPUTED_VALUE"""),2013.0)</f>
        <v>2013</v>
      </c>
    </row>
    <row r="272">
      <c r="A272" s="4" t="str">
        <f>IFERROR(__xludf.DUMMYFUNCTION("""COMPUTED_VALUE"""),"Overground_Journeys")</f>
        <v>Overground_Journeys</v>
      </c>
      <c r="B272" s="4" t="str">
        <f>IFERROR(__xludf.DUMMYFUNCTION("""COMPUTED_VALUE"""),"12/13")</f>
        <v>12/13</v>
      </c>
      <c r="C272" s="4">
        <f>IFERROR(__xludf.DUMMYFUNCTION("""COMPUTED_VALUE"""),13.0)</f>
        <v>13</v>
      </c>
      <c r="D272" s="4">
        <f>IFERROR(__xludf.DUMMYFUNCTION("""COMPUTED_VALUE"""),10.8)</f>
        <v>10.8</v>
      </c>
      <c r="E272" s="4" t="str">
        <f>IFERROR(__xludf.DUMMYFUNCTION("""COMPUTED_VALUE"""),"Mar")</f>
        <v>Mar</v>
      </c>
      <c r="F272" s="4">
        <f>IFERROR(__xludf.DUMMYFUNCTION("""COMPUTED_VALUE"""),2013.0)</f>
        <v>2013</v>
      </c>
    </row>
    <row r="273">
      <c r="A273" s="4" t="str">
        <f>IFERROR(__xludf.DUMMYFUNCTION("""COMPUTED_VALUE"""),"London_Cable_Car_Journeys")</f>
        <v>London_Cable_Car_Journeys</v>
      </c>
      <c r="B273" s="4" t="str">
        <f>IFERROR(__xludf.DUMMYFUNCTION("""COMPUTED_VALUE"""),"12/13")</f>
        <v>12/13</v>
      </c>
      <c r="C273" s="4">
        <f>IFERROR(__xludf.DUMMYFUNCTION("""COMPUTED_VALUE"""),13.0)</f>
        <v>13</v>
      </c>
      <c r="D273" s="4">
        <f>IFERROR(__xludf.DUMMYFUNCTION("""COMPUTED_VALUE"""),0.07)</f>
        <v>0.07</v>
      </c>
      <c r="E273" s="4" t="str">
        <f>IFERROR(__xludf.DUMMYFUNCTION("""COMPUTED_VALUE"""),"Mar")</f>
        <v>Mar</v>
      </c>
      <c r="F273" s="4">
        <f>IFERROR(__xludf.DUMMYFUNCTION("""COMPUTED_VALUE"""),2013.0)</f>
        <v>2013</v>
      </c>
    </row>
    <row r="274">
      <c r="A274" s="4" t="str">
        <f>IFERROR(__xludf.DUMMYFUNCTION("""COMPUTED_VALUE"""),"TfL_Rail_Journeys")</f>
        <v>TfL_Rail_Journeys</v>
      </c>
      <c r="B274" s="4" t="str">
        <f>IFERROR(__xludf.DUMMYFUNCTION("""COMPUTED_VALUE"""),"12/13")</f>
        <v>12/13</v>
      </c>
      <c r="C274" s="4">
        <f>IFERROR(__xludf.DUMMYFUNCTION("""COMPUTED_VALUE"""),13.0)</f>
        <v>13</v>
      </c>
      <c r="D274" s="4">
        <f>IFERROR(__xludf.DUMMYFUNCTION("""COMPUTED_VALUE"""),0.0)</f>
        <v>0</v>
      </c>
      <c r="E274" s="4" t="str">
        <f>IFERROR(__xludf.DUMMYFUNCTION("""COMPUTED_VALUE"""),"Mar")</f>
        <v>Mar</v>
      </c>
      <c r="F274" s="4">
        <f>IFERROR(__xludf.DUMMYFUNCTION("""COMPUTED_VALUE"""),2013.0)</f>
        <v>2013</v>
      </c>
    </row>
    <row r="275">
      <c r="A275" s="4" t="str">
        <f>IFERROR(__xludf.DUMMYFUNCTION("""COMPUTED_VALUE"""),"Bus_journeys")</f>
        <v>Bus_journeys</v>
      </c>
      <c r="B275" s="4" t="str">
        <f>IFERROR(__xludf.DUMMYFUNCTION("""COMPUTED_VALUE"""),"13/14")</f>
        <v>13/14</v>
      </c>
      <c r="C275" s="4">
        <f>IFERROR(__xludf.DUMMYFUNCTION("""COMPUTED_VALUE"""),1.0)</f>
        <v>1</v>
      </c>
      <c r="D275" s="4">
        <f>IFERROR(__xludf.DUMMYFUNCTION("""COMPUTED_VALUE"""),171.6)</f>
        <v>171.6</v>
      </c>
      <c r="E275" s="4" t="str">
        <f>IFERROR(__xludf.DUMMYFUNCTION("""COMPUTED_VALUE"""),"Apr")</f>
        <v>Apr</v>
      </c>
      <c r="F275" s="4">
        <f>IFERROR(__xludf.DUMMYFUNCTION("""COMPUTED_VALUE"""),2013.0)</f>
        <v>2013</v>
      </c>
    </row>
    <row r="276">
      <c r="A276" s="4" t="str">
        <f>IFERROR(__xludf.DUMMYFUNCTION("""COMPUTED_VALUE"""),"Underground_journeys")</f>
        <v>Underground_journeys</v>
      </c>
      <c r="B276" s="4" t="str">
        <f>IFERROR(__xludf.DUMMYFUNCTION("""COMPUTED_VALUE"""),"13/14")</f>
        <v>13/14</v>
      </c>
      <c r="C276" s="4">
        <f>IFERROR(__xludf.DUMMYFUNCTION("""COMPUTED_VALUE"""),1.0)</f>
        <v>1</v>
      </c>
      <c r="D276" s="4">
        <f>IFERROR(__xludf.DUMMYFUNCTION("""COMPUTED_VALUE"""),92.1)</f>
        <v>92.1</v>
      </c>
      <c r="E276" s="4" t="str">
        <f>IFERROR(__xludf.DUMMYFUNCTION("""COMPUTED_VALUE"""),"Apr")</f>
        <v>Apr</v>
      </c>
      <c r="F276" s="4">
        <f>IFERROR(__xludf.DUMMYFUNCTION("""COMPUTED_VALUE"""),2013.0)</f>
        <v>2013</v>
      </c>
    </row>
    <row r="277">
      <c r="A277" s="4" t="str">
        <f>IFERROR(__xludf.DUMMYFUNCTION("""COMPUTED_VALUE"""),"DLR_Journeys")</f>
        <v>DLR_Journeys</v>
      </c>
      <c r="B277" s="4" t="str">
        <f>IFERROR(__xludf.DUMMYFUNCTION("""COMPUTED_VALUE"""),"13/14")</f>
        <v>13/14</v>
      </c>
      <c r="C277" s="4">
        <f>IFERROR(__xludf.DUMMYFUNCTION("""COMPUTED_VALUE"""),1.0)</f>
        <v>1</v>
      </c>
      <c r="D277" s="4">
        <f>IFERROR(__xludf.DUMMYFUNCTION("""COMPUTED_VALUE"""),7.6)</f>
        <v>7.6</v>
      </c>
      <c r="E277" s="4" t="str">
        <f>IFERROR(__xludf.DUMMYFUNCTION("""COMPUTED_VALUE"""),"Apr")</f>
        <v>Apr</v>
      </c>
      <c r="F277" s="4">
        <f>IFERROR(__xludf.DUMMYFUNCTION("""COMPUTED_VALUE"""),2013.0)</f>
        <v>2013</v>
      </c>
    </row>
    <row r="278">
      <c r="A278" s="4" t="str">
        <f>IFERROR(__xludf.DUMMYFUNCTION("""COMPUTED_VALUE"""),"Tram_Journeys")</f>
        <v>Tram_Journeys</v>
      </c>
      <c r="B278" s="4" t="str">
        <f>IFERROR(__xludf.DUMMYFUNCTION("""COMPUTED_VALUE"""),"13/14")</f>
        <v>13/14</v>
      </c>
      <c r="C278" s="4">
        <f>IFERROR(__xludf.DUMMYFUNCTION("""COMPUTED_VALUE"""),1.0)</f>
        <v>1</v>
      </c>
      <c r="D278" s="4">
        <f>IFERROR(__xludf.DUMMYFUNCTION("""COMPUTED_VALUE"""),2.3)</f>
        <v>2.3</v>
      </c>
      <c r="E278" s="4" t="str">
        <f>IFERROR(__xludf.DUMMYFUNCTION("""COMPUTED_VALUE"""),"Apr")</f>
        <v>Apr</v>
      </c>
      <c r="F278" s="4">
        <f>IFERROR(__xludf.DUMMYFUNCTION("""COMPUTED_VALUE"""),2013.0)</f>
        <v>2013</v>
      </c>
    </row>
    <row r="279">
      <c r="A279" s="4" t="str">
        <f>IFERROR(__xludf.DUMMYFUNCTION("""COMPUTED_VALUE"""),"Overground_Journeys")</f>
        <v>Overground_Journeys</v>
      </c>
      <c r="B279" s="4" t="str">
        <f>IFERROR(__xludf.DUMMYFUNCTION("""COMPUTED_VALUE"""),"13/14")</f>
        <v>13/14</v>
      </c>
      <c r="C279" s="4">
        <f>IFERROR(__xludf.DUMMYFUNCTION("""COMPUTED_VALUE"""),1.0)</f>
        <v>1</v>
      </c>
      <c r="D279" s="4">
        <f>IFERROR(__xludf.DUMMYFUNCTION("""COMPUTED_VALUE"""),10.3)</f>
        <v>10.3</v>
      </c>
      <c r="E279" s="4" t="str">
        <f>IFERROR(__xludf.DUMMYFUNCTION("""COMPUTED_VALUE"""),"Apr")</f>
        <v>Apr</v>
      </c>
      <c r="F279" s="4">
        <f>IFERROR(__xludf.DUMMYFUNCTION("""COMPUTED_VALUE"""),2013.0)</f>
        <v>2013</v>
      </c>
    </row>
    <row r="280">
      <c r="A280" s="4" t="str">
        <f>IFERROR(__xludf.DUMMYFUNCTION("""COMPUTED_VALUE"""),"London_Cable_Car_Journeys")</f>
        <v>London_Cable_Car_Journeys</v>
      </c>
      <c r="B280" s="4" t="str">
        <f>IFERROR(__xludf.DUMMYFUNCTION("""COMPUTED_VALUE"""),"13/14")</f>
        <v>13/14</v>
      </c>
      <c r="C280" s="4">
        <f>IFERROR(__xludf.DUMMYFUNCTION("""COMPUTED_VALUE"""),1.0)</f>
        <v>1</v>
      </c>
      <c r="D280" s="4">
        <f>IFERROR(__xludf.DUMMYFUNCTION("""COMPUTED_VALUE"""),0.14)</f>
        <v>0.14</v>
      </c>
      <c r="E280" s="4" t="str">
        <f>IFERROR(__xludf.DUMMYFUNCTION("""COMPUTED_VALUE"""),"Apr")</f>
        <v>Apr</v>
      </c>
      <c r="F280" s="4">
        <f>IFERROR(__xludf.DUMMYFUNCTION("""COMPUTED_VALUE"""),2013.0)</f>
        <v>2013</v>
      </c>
    </row>
    <row r="281">
      <c r="A281" s="4" t="str">
        <f>IFERROR(__xludf.DUMMYFUNCTION("""COMPUTED_VALUE"""),"TfL_Rail_Journeys")</f>
        <v>TfL_Rail_Journeys</v>
      </c>
      <c r="B281" s="4" t="str">
        <f>IFERROR(__xludf.DUMMYFUNCTION("""COMPUTED_VALUE"""),"13/14")</f>
        <v>13/14</v>
      </c>
      <c r="C281" s="4">
        <f>IFERROR(__xludf.DUMMYFUNCTION("""COMPUTED_VALUE"""),1.0)</f>
        <v>1</v>
      </c>
      <c r="D281" s="4">
        <f>IFERROR(__xludf.DUMMYFUNCTION("""COMPUTED_VALUE"""),0.0)</f>
        <v>0</v>
      </c>
      <c r="E281" s="4" t="str">
        <f>IFERROR(__xludf.DUMMYFUNCTION("""COMPUTED_VALUE"""),"Apr")</f>
        <v>Apr</v>
      </c>
      <c r="F281" s="4">
        <f>IFERROR(__xludf.DUMMYFUNCTION("""COMPUTED_VALUE"""),2013.0)</f>
        <v>2013</v>
      </c>
    </row>
    <row r="282">
      <c r="A282" s="4" t="str">
        <f>IFERROR(__xludf.DUMMYFUNCTION("""COMPUTED_VALUE"""),"Bus_journeys")</f>
        <v>Bus_journeys</v>
      </c>
      <c r="B282" s="4" t="str">
        <f>IFERROR(__xludf.DUMMYFUNCTION("""COMPUTED_VALUE"""),"13/14")</f>
        <v>13/14</v>
      </c>
      <c r="C282" s="4">
        <f>IFERROR(__xludf.DUMMYFUNCTION("""COMPUTED_VALUE"""),2.0)</f>
        <v>2</v>
      </c>
      <c r="D282" s="4">
        <f>IFERROR(__xludf.DUMMYFUNCTION("""COMPUTED_VALUE"""),188.8)</f>
        <v>188.8</v>
      </c>
      <c r="E282" s="4" t="str">
        <f>IFERROR(__xludf.DUMMYFUNCTION("""COMPUTED_VALUE"""),"May")</f>
        <v>May</v>
      </c>
      <c r="F282" s="4">
        <f>IFERROR(__xludf.DUMMYFUNCTION("""COMPUTED_VALUE"""),2013.0)</f>
        <v>2013</v>
      </c>
    </row>
    <row r="283">
      <c r="A283" s="4" t="str">
        <f>IFERROR(__xludf.DUMMYFUNCTION("""COMPUTED_VALUE"""),"Underground_journeys")</f>
        <v>Underground_journeys</v>
      </c>
      <c r="B283" s="4" t="str">
        <f>IFERROR(__xludf.DUMMYFUNCTION("""COMPUTED_VALUE"""),"13/14")</f>
        <v>13/14</v>
      </c>
      <c r="C283" s="4">
        <f>IFERROR(__xludf.DUMMYFUNCTION("""COMPUTED_VALUE"""),2.0)</f>
        <v>2</v>
      </c>
      <c r="D283" s="4">
        <f>IFERROR(__xludf.DUMMYFUNCTION("""COMPUTED_VALUE"""),97.2)</f>
        <v>97.2</v>
      </c>
      <c r="E283" s="4" t="str">
        <f>IFERROR(__xludf.DUMMYFUNCTION("""COMPUTED_VALUE"""),"May")</f>
        <v>May</v>
      </c>
      <c r="F283" s="4">
        <f>IFERROR(__xludf.DUMMYFUNCTION("""COMPUTED_VALUE"""),2013.0)</f>
        <v>2013</v>
      </c>
    </row>
    <row r="284">
      <c r="A284" s="4" t="str">
        <f>IFERROR(__xludf.DUMMYFUNCTION("""COMPUTED_VALUE"""),"DLR_Journeys")</f>
        <v>DLR_Journeys</v>
      </c>
      <c r="B284" s="4" t="str">
        <f>IFERROR(__xludf.DUMMYFUNCTION("""COMPUTED_VALUE"""),"13/14")</f>
        <v>13/14</v>
      </c>
      <c r="C284" s="4">
        <f>IFERROR(__xludf.DUMMYFUNCTION("""COMPUTED_VALUE"""),2.0)</f>
        <v>2</v>
      </c>
      <c r="D284" s="4">
        <f>IFERROR(__xludf.DUMMYFUNCTION("""COMPUTED_VALUE"""),7.9)</f>
        <v>7.9</v>
      </c>
      <c r="E284" s="4" t="str">
        <f>IFERROR(__xludf.DUMMYFUNCTION("""COMPUTED_VALUE"""),"May")</f>
        <v>May</v>
      </c>
      <c r="F284" s="4">
        <f>IFERROR(__xludf.DUMMYFUNCTION("""COMPUTED_VALUE"""),2013.0)</f>
        <v>2013</v>
      </c>
    </row>
    <row r="285">
      <c r="A285" s="4" t="str">
        <f>IFERROR(__xludf.DUMMYFUNCTION("""COMPUTED_VALUE"""),"Tram_Journeys")</f>
        <v>Tram_Journeys</v>
      </c>
      <c r="B285" s="4" t="str">
        <f>IFERROR(__xludf.DUMMYFUNCTION("""COMPUTED_VALUE"""),"13/14")</f>
        <v>13/14</v>
      </c>
      <c r="C285" s="4">
        <f>IFERROR(__xludf.DUMMYFUNCTION("""COMPUTED_VALUE"""),2.0)</f>
        <v>2</v>
      </c>
      <c r="D285" s="4">
        <f>IFERROR(__xludf.DUMMYFUNCTION("""COMPUTED_VALUE"""),2.5)</f>
        <v>2.5</v>
      </c>
      <c r="E285" s="4" t="str">
        <f>IFERROR(__xludf.DUMMYFUNCTION("""COMPUTED_VALUE"""),"May")</f>
        <v>May</v>
      </c>
      <c r="F285" s="4">
        <f>IFERROR(__xludf.DUMMYFUNCTION("""COMPUTED_VALUE"""),2013.0)</f>
        <v>2013</v>
      </c>
    </row>
    <row r="286">
      <c r="A286" s="4" t="str">
        <f>IFERROR(__xludf.DUMMYFUNCTION("""COMPUTED_VALUE"""),"Overground_Journeys")</f>
        <v>Overground_Journeys</v>
      </c>
      <c r="B286" s="4" t="str">
        <f>IFERROR(__xludf.DUMMYFUNCTION("""COMPUTED_VALUE"""),"13/14")</f>
        <v>13/14</v>
      </c>
      <c r="C286" s="4">
        <f>IFERROR(__xludf.DUMMYFUNCTION("""COMPUTED_VALUE"""),2.0)</f>
        <v>2</v>
      </c>
      <c r="D286" s="4">
        <f>IFERROR(__xludf.DUMMYFUNCTION("""COMPUTED_VALUE"""),10.3)</f>
        <v>10.3</v>
      </c>
      <c r="E286" s="4" t="str">
        <f>IFERROR(__xludf.DUMMYFUNCTION("""COMPUTED_VALUE"""),"May")</f>
        <v>May</v>
      </c>
      <c r="F286" s="4">
        <f>IFERROR(__xludf.DUMMYFUNCTION("""COMPUTED_VALUE"""),2013.0)</f>
        <v>2013</v>
      </c>
    </row>
    <row r="287">
      <c r="A287" s="4" t="str">
        <f>IFERROR(__xludf.DUMMYFUNCTION("""COMPUTED_VALUE"""),"London_Cable_Car_Journeys")</f>
        <v>London_Cable_Car_Journeys</v>
      </c>
      <c r="B287" s="4" t="str">
        <f>IFERROR(__xludf.DUMMYFUNCTION("""COMPUTED_VALUE"""),"13/14")</f>
        <v>13/14</v>
      </c>
      <c r="C287" s="4">
        <f>IFERROR(__xludf.DUMMYFUNCTION("""COMPUTED_VALUE"""),2.0)</f>
        <v>2</v>
      </c>
      <c r="D287" s="4">
        <f>IFERROR(__xludf.DUMMYFUNCTION("""COMPUTED_VALUE"""),0.13)</f>
        <v>0.13</v>
      </c>
      <c r="E287" s="4" t="str">
        <f>IFERROR(__xludf.DUMMYFUNCTION("""COMPUTED_VALUE"""),"May")</f>
        <v>May</v>
      </c>
      <c r="F287" s="4">
        <f>IFERROR(__xludf.DUMMYFUNCTION("""COMPUTED_VALUE"""),2013.0)</f>
        <v>2013</v>
      </c>
    </row>
    <row r="288">
      <c r="A288" s="4" t="str">
        <f>IFERROR(__xludf.DUMMYFUNCTION("""COMPUTED_VALUE"""),"TfL_Rail_Journeys")</f>
        <v>TfL_Rail_Journeys</v>
      </c>
      <c r="B288" s="4" t="str">
        <f>IFERROR(__xludf.DUMMYFUNCTION("""COMPUTED_VALUE"""),"13/14")</f>
        <v>13/14</v>
      </c>
      <c r="C288" s="4">
        <f>IFERROR(__xludf.DUMMYFUNCTION("""COMPUTED_VALUE"""),2.0)</f>
        <v>2</v>
      </c>
      <c r="D288" s="4">
        <f>IFERROR(__xludf.DUMMYFUNCTION("""COMPUTED_VALUE"""),0.0)</f>
        <v>0</v>
      </c>
      <c r="E288" s="4" t="str">
        <f>IFERROR(__xludf.DUMMYFUNCTION("""COMPUTED_VALUE"""),"May")</f>
        <v>May</v>
      </c>
      <c r="F288" s="4">
        <f>IFERROR(__xludf.DUMMYFUNCTION("""COMPUTED_VALUE"""),2013.0)</f>
        <v>2013</v>
      </c>
    </row>
    <row r="289">
      <c r="A289" s="4" t="str">
        <f>IFERROR(__xludf.DUMMYFUNCTION("""COMPUTED_VALUE"""),"Bus_journeys")</f>
        <v>Bus_journeys</v>
      </c>
      <c r="B289" s="4" t="str">
        <f>IFERROR(__xludf.DUMMYFUNCTION("""COMPUTED_VALUE"""),"13/14")</f>
        <v>13/14</v>
      </c>
      <c r="C289" s="4">
        <f>IFERROR(__xludf.DUMMYFUNCTION("""COMPUTED_VALUE"""),3.0)</f>
        <v>3</v>
      </c>
      <c r="D289" s="4">
        <f>IFERROR(__xludf.DUMMYFUNCTION("""COMPUTED_VALUE"""),183.5)</f>
        <v>183.5</v>
      </c>
      <c r="E289" s="4" t="str">
        <f>IFERROR(__xludf.DUMMYFUNCTION("""COMPUTED_VALUE"""),"Jun")</f>
        <v>Jun</v>
      </c>
      <c r="F289" s="4">
        <f>IFERROR(__xludf.DUMMYFUNCTION("""COMPUTED_VALUE"""),2013.0)</f>
        <v>2013</v>
      </c>
    </row>
    <row r="290">
      <c r="A290" s="4" t="str">
        <f>IFERROR(__xludf.DUMMYFUNCTION("""COMPUTED_VALUE"""),"Underground_journeys")</f>
        <v>Underground_journeys</v>
      </c>
      <c r="B290" s="4" t="str">
        <f>IFERROR(__xludf.DUMMYFUNCTION("""COMPUTED_VALUE"""),"13/14")</f>
        <v>13/14</v>
      </c>
      <c r="C290" s="4">
        <f>IFERROR(__xludf.DUMMYFUNCTION("""COMPUTED_VALUE"""),3.0)</f>
        <v>3</v>
      </c>
      <c r="D290" s="4">
        <f>IFERROR(__xludf.DUMMYFUNCTION("""COMPUTED_VALUE"""),95.9)</f>
        <v>95.9</v>
      </c>
      <c r="E290" s="4" t="str">
        <f>IFERROR(__xludf.DUMMYFUNCTION("""COMPUTED_VALUE"""),"Jun")</f>
        <v>Jun</v>
      </c>
      <c r="F290" s="4">
        <f>IFERROR(__xludf.DUMMYFUNCTION("""COMPUTED_VALUE"""),2013.0)</f>
        <v>2013</v>
      </c>
    </row>
    <row r="291">
      <c r="A291" s="4" t="str">
        <f>IFERROR(__xludf.DUMMYFUNCTION("""COMPUTED_VALUE"""),"DLR_Journeys")</f>
        <v>DLR_Journeys</v>
      </c>
      <c r="B291" s="4" t="str">
        <f>IFERROR(__xludf.DUMMYFUNCTION("""COMPUTED_VALUE"""),"13/14")</f>
        <v>13/14</v>
      </c>
      <c r="C291" s="4">
        <f>IFERROR(__xludf.DUMMYFUNCTION("""COMPUTED_VALUE"""),3.0)</f>
        <v>3</v>
      </c>
      <c r="D291" s="4">
        <f>IFERROR(__xludf.DUMMYFUNCTION("""COMPUTED_VALUE"""),7.7)</f>
        <v>7.7</v>
      </c>
      <c r="E291" s="4" t="str">
        <f>IFERROR(__xludf.DUMMYFUNCTION("""COMPUTED_VALUE"""),"Jun")</f>
        <v>Jun</v>
      </c>
      <c r="F291" s="4">
        <f>IFERROR(__xludf.DUMMYFUNCTION("""COMPUTED_VALUE"""),2013.0)</f>
        <v>2013</v>
      </c>
    </row>
    <row r="292">
      <c r="A292" s="4" t="str">
        <f>IFERROR(__xludf.DUMMYFUNCTION("""COMPUTED_VALUE"""),"Tram_Journeys")</f>
        <v>Tram_Journeys</v>
      </c>
      <c r="B292" s="4" t="str">
        <f>IFERROR(__xludf.DUMMYFUNCTION("""COMPUTED_VALUE"""),"13/14")</f>
        <v>13/14</v>
      </c>
      <c r="C292" s="4">
        <f>IFERROR(__xludf.DUMMYFUNCTION("""COMPUTED_VALUE"""),3.0)</f>
        <v>3</v>
      </c>
      <c r="D292" s="4">
        <f>IFERROR(__xludf.DUMMYFUNCTION("""COMPUTED_VALUE"""),2.4)</f>
        <v>2.4</v>
      </c>
      <c r="E292" s="4" t="str">
        <f>IFERROR(__xludf.DUMMYFUNCTION("""COMPUTED_VALUE"""),"Jun")</f>
        <v>Jun</v>
      </c>
      <c r="F292" s="4">
        <f>IFERROR(__xludf.DUMMYFUNCTION("""COMPUTED_VALUE"""),2013.0)</f>
        <v>2013</v>
      </c>
    </row>
    <row r="293">
      <c r="A293" s="4" t="str">
        <f>IFERROR(__xludf.DUMMYFUNCTION("""COMPUTED_VALUE"""),"Overground_Journeys")</f>
        <v>Overground_Journeys</v>
      </c>
      <c r="B293" s="4" t="str">
        <f>IFERROR(__xludf.DUMMYFUNCTION("""COMPUTED_VALUE"""),"13/14")</f>
        <v>13/14</v>
      </c>
      <c r="C293" s="4">
        <f>IFERROR(__xludf.DUMMYFUNCTION("""COMPUTED_VALUE"""),3.0)</f>
        <v>3</v>
      </c>
      <c r="D293" s="4">
        <f>IFERROR(__xludf.DUMMYFUNCTION("""COMPUTED_VALUE"""),10.9)</f>
        <v>10.9</v>
      </c>
      <c r="E293" s="4" t="str">
        <f>IFERROR(__xludf.DUMMYFUNCTION("""COMPUTED_VALUE"""),"Jun")</f>
        <v>Jun</v>
      </c>
      <c r="F293" s="4">
        <f>IFERROR(__xludf.DUMMYFUNCTION("""COMPUTED_VALUE"""),2013.0)</f>
        <v>2013</v>
      </c>
    </row>
    <row r="294">
      <c r="A294" s="4" t="str">
        <f>IFERROR(__xludf.DUMMYFUNCTION("""COMPUTED_VALUE"""),"London_Cable_Car_Journeys")</f>
        <v>London_Cable_Car_Journeys</v>
      </c>
      <c r="B294" s="4" t="str">
        <f>IFERROR(__xludf.DUMMYFUNCTION("""COMPUTED_VALUE"""),"13/14")</f>
        <v>13/14</v>
      </c>
      <c r="C294" s="4">
        <f>IFERROR(__xludf.DUMMYFUNCTION("""COMPUTED_VALUE"""),3.0)</f>
        <v>3</v>
      </c>
      <c r="D294" s="4">
        <f>IFERROR(__xludf.DUMMYFUNCTION("""COMPUTED_VALUE"""),0.14)</f>
        <v>0.14</v>
      </c>
      <c r="E294" s="4" t="str">
        <f>IFERROR(__xludf.DUMMYFUNCTION("""COMPUTED_VALUE"""),"Jun")</f>
        <v>Jun</v>
      </c>
      <c r="F294" s="4">
        <f>IFERROR(__xludf.DUMMYFUNCTION("""COMPUTED_VALUE"""),2013.0)</f>
        <v>2013</v>
      </c>
    </row>
    <row r="295">
      <c r="A295" s="4" t="str">
        <f>IFERROR(__xludf.DUMMYFUNCTION("""COMPUTED_VALUE"""),"TfL_Rail_Journeys")</f>
        <v>TfL_Rail_Journeys</v>
      </c>
      <c r="B295" s="4" t="str">
        <f>IFERROR(__xludf.DUMMYFUNCTION("""COMPUTED_VALUE"""),"13/14")</f>
        <v>13/14</v>
      </c>
      <c r="C295" s="4">
        <f>IFERROR(__xludf.DUMMYFUNCTION("""COMPUTED_VALUE"""),3.0)</f>
        <v>3</v>
      </c>
      <c r="D295" s="4">
        <f>IFERROR(__xludf.DUMMYFUNCTION("""COMPUTED_VALUE"""),0.0)</f>
        <v>0</v>
      </c>
      <c r="E295" s="4" t="str">
        <f>IFERROR(__xludf.DUMMYFUNCTION("""COMPUTED_VALUE"""),"Jun")</f>
        <v>Jun</v>
      </c>
      <c r="F295" s="4">
        <f>IFERROR(__xludf.DUMMYFUNCTION("""COMPUTED_VALUE"""),2013.0)</f>
        <v>2013</v>
      </c>
    </row>
    <row r="296">
      <c r="A296" s="4" t="str">
        <f>IFERROR(__xludf.DUMMYFUNCTION("""COMPUTED_VALUE"""),"Bus_journeys")</f>
        <v>Bus_journeys</v>
      </c>
      <c r="B296" s="4" t="str">
        <f>IFERROR(__xludf.DUMMYFUNCTION("""COMPUTED_VALUE"""),"13/14")</f>
        <v>13/14</v>
      </c>
      <c r="C296" s="4">
        <f>IFERROR(__xludf.DUMMYFUNCTION("""COMPUTED_VALUE"""),4.0)</f>
        <v>4</v>
      </c>
      <c r="D296" s="4">
        <f>IFERROR(__xludf.DUMMYFUNCTION("""COMPUTED_VALUE"""),190.2)</f>
        <v>190.2</v>
      </c>
      <c r="E296" s="4" t="str">
        <f>IFERROR(__xludf.DUMMYFUNCTION("""COMPUTED_VALUE"""),"Jul")</f>
        <v>Jul</v>
      </c>
      <c r="F296" s="4">
        <f>IFERROR(__xludf.DUMMYFUNCTION("""COMPUTED_VALUE"""),2013.0)</f>
        <v>2013</v>
      </c>
    </row>
    <row r="297">
      <c r="A297" s="4" t="str">
        <f>IFERROR(__xludf.DUMMYFUNCTION("""COMPUTED_VALUE"""),"Underground_journeys")</f>
        <v>Underground_journeys</v>
      </c>
      <c r="B297" s="4" t="str">
        <f>IFERROR(__xludf.DUMMYFUNCTION("""COMPUTED_VALUE"""),"13/14")</f>
        <v>13/14</v>
      </c>
      <c r="C297" s="4">
        <f>IFERROR(__xludf.DUMMYFUNCTION("""COMPUTED_VALUE"""),4.0)</f>
        <v>4</v>
      </c>
      <c r="D297" s="4">
        <f>IFERROR(__xludf.DUMMYFUNCTION("""COMPUTED_VALUE"""),100.8)</f>
        <v>100.8</v>
      </c>
      <c r="E297" s="4" t="str">
        <f>IFERROR(__xludf.DUMMYFUNCTION("""COMPUTED_VALUE"""),"Jul")</f>
        <v>Jul</v>
      </c>
      <c r="F297" s="4">
        <f>IFERROR(__xludf.DUMMYFUNCTION("""COMPUTED_VALUE"""),2013.0)</f>
        <v>2013</v>
      </c>
    </row>
    <row r="298">
      <c r="A298" s="4" t="str">
        <f>IFERROR(__xludf.DUMMYFUNCTION("""COMPUTED_VALUE"""),"DLR_Journeys")</f>
        <v>DLR_Journeys</v>
      </c>
      <c r="B298" s="4" t="str">
        <f>IFERROR(__xludf.DUMMYFUNCTION("""COMPUTED_VALUE"""),"13/14")</f>
        <v>13/14</v>
      </c>
      <c r="C298" s="4">
        <f>IFERROR(__xludf.DUMMYFUNCTION("""COMPUTED_VALUE"""),4.0)</f>
        <v>4</v>
      </c>
      <c r="D298" s="4">
        <f>IFERROR(__xludf.DUMMYFUNCTION("""COMPUTED_VALUE"""),8.0)</f>
        <v>8</v>
      </c>
      <c r="E298" s="4" t="str">
        <f>IFERROR(__xludf.DUMMYFUNCTION("""COMPUTED_VALUE"""),"Jul")</f>
        <v>Jul</v>
      </c>
      <c r="F298" s="4">
        <f>IFERROR(__xludf.DUMMYFUNCTION("""COMPUTED_VALUE"""),2013.0)</f>
        <v>2013</v>
      </c>
    </row>
    <row r="299">
      <c r="A299" s="4" t="str">
        <f>IFERROR(__xludf.DUMMYFUNCTION("""COMPUTED_VALUE"""),"Tram_Journeys")</f>
        <v>Tram_Journeys</v>
      </c>
      <c r="B299" s="4" t="str">
        <f>IFERROR(__xludf.DUMMYFUNCTION("""COMPUTED_VALUE"""),"13/14")</f>
        <v>13/14</v>
      </c>
      <c r="C299" s="4">
        <f>IFERROR(__xludf.DUMMYFUNCTION("""COMPUTED_VALUE"""),4.0)</f>
        <v>4</v>
      </c>
      <c r="D299" s="4">
        <f>IFERROR(__xludf.DUMMYFUNCTION("""COMPUTED_VALUE"""),2.5)</f>
        <v>2.5</v>
      </c>
      <c r="E299" s="4" t="str">
        <f>IFERROR(__xludf.DUMMYFUNCTION("""COMPUTED_VALUE"""),"Jul")</f>
        <v>Jul</v>
      </c>
      <c r="F299" s="4">
        <f>IFERROR(__xludf.DUMMYFUNCTION("""COMPUTED_VALUE"""),2013.0)</f>
        <v>2013</v>
      </c>
    </row>
    <row r="300">
      <c r="A300" s="4" t="str">
        <f>IFERROR(__xludf.DUMMYFUNCTION("""COMPUTED_VALUE"""),"Overground_Journeys")</f>
        <v>Overground_Journeys</v>
      </c>
      <c r="B300" s="4" t="str">
        <f>IFERROR(__xludf.DUMMYFUNCTION("""COMPUTED_VALUE"""),"13/14")</f>
        <v>13/14</v>
      </c>
      <c r="C300" s="4">
        <f>IFERROR(__xludf.DUMMYFUNCTION("""COMPUTED_VALUE"""),4.0)</f>
        <v>4</v>
      </c>
      <c r="D300" s="4">
        <f>IFERROR(__xludf.DUMMYFUNCTION("""COMPUTED_VALUE"""),11.3)</f>
        <v>11.3</v>
      </c>
      <c r="E300" s="4" t="str">
        <f>IFERROR(__xludf.DUMMYFUNCTION("""COMPUTED_VALUE"""),"Jul")</f>
        <v>Jul</v>
      </c>
      <c r="F300" s="4">
        <f>IFERROR(__xludf.DUMMYFUNCTION("""COMPUTED_VALUE"""),2013.0)</f>
        <v>2013</v>
      </c>
    </row>
    <row r="301">
      <c r="A301" s="4" t="str">
        <f>IFERROR(__xludf.DUMMYFUNCTION("""COMPUTED_VALUE"""),"London_Cable_Car_Journeys")</f>
        <v>London_Cable_Car_Journeys</v>
      </c>
      <c r="B301" s="4" t="str">
        <f>IFERROR(__xludf.DUMMYFUNCTION("""COMPUTED_VALUE"""),"13/14")</f>
        <v>13/14</v>
      </c>
      <c r="C301" s="4">
        <f>IFERROR(__xludf.DUMMYFUNCTION("""COMPUTED_VALUE"""),4.0)</f>
        <v>4</v>
      </c>
      <c r="D301" s="4">
        <f>IFERROR(__xludf.DUMMYFUNCTION("""COMPUTED_VALUE"""),0.15)</f>
        <v>0.15</v>
      </c>
      <c r="E301" s="4" t="str">
        <f>IFERROR(__xludf.DUMMYFUNCTION("""COMPUTED_VALUE"""),"Jul")</f>
        <v>Jul</v>
      </c>
      <c r="F301" s="4">
        <f>IFERROR(__xludf.DUMMYFUNCTION("""COMPUTED_VALUE"""),2013.0)</f>
        <v>2013</v>
      </c>
    </row>
    <row r="302">
      <c r="A302" s="4" t="str">
        <f>IFERROR(__xludf.DUMMYFUNCTION("""COMPUTED_VALUE"""),"TfL_Rail_Journeys")</f>
        <v>TfL_Rail_Journeys</v>
      </c>
      <c r="B302" s="4" t="str">
        <f>IFERROR(__xludf.DUMMYFUNCTION("""COMPUTED_VALUE"""),"13/14")</f>
        <v>13/14</v>
      </c>
      <c r="C302" s="4">
        <f>IFERROR(__xludf.DUMMYFUNCTION("""COMPUTED_VALUE"""),4.0)</f>
        <v>4</v>
      </c>
      <c r="D302" s="4">
        <f>IFERROR(__xludf.DUMMYFUNCTION("""COMPUTED_VALUE"""),0.0)</f>
        <v>0</v>
      </c>
      <c r="E302" s="4" t="str">
        <f>IFERROR(__xludf.DUMMYFUNCTION("""COMPUTED_VALUE"""),"Jul")</f>
        <v>Jul</v>
      </c>
      <c r="F302" s="4">
        <f>IFERROR(__xludf.DUMMYFUNCTION("""COMPUTED_VALUE"""),2013.0)</f>
        <v>2013</v>
      </c>
    </row>
    <row r="303">
      <c r="A303" s="4" t="str">
        <f>IFERROR(__xludf.DUMMYFUNCTION("""COMPUTED_VALUE"""),"Bus_journeys")</f>
        <v>Bus_journeys</v>
      </c>
      <c r="B303" s="4" t="str">
        <f>IFERROR(__xludf.DUMMYFUNCTION("""COMPUTED_VALUE"""),"13/14")</f>
        <v>13/14</v>
      </c>
      <c r="C303" s="4">
        <f>IFERROR(__xludf.DUMMYFUNCTION("""COMPUTED_VALUE"""),5.0)</f>
        <v>5</v>
      </c>
      <c r="D303" s="4">
        <f>IFERROR(__xludf.DUMMYFUNCTION("""COMPUTED_VALUE"""),166.3)</f>
        <v>166.3</v>
      </c>
      <c r="E303" s="4" t="str">
        <f>IFERROR(__xludf.DUMMYFUNCTION("""COMPUTED_VALUE"""),"Aug")</f>
        <v>Aug</v>
      </c>
      <c r="F303" s="4">
        <f>IFERROR(__xludf.DUMMYFUNCTION("""COMPUTED_VALUE"""),2013.0)</f>
        <v>2013</v>
      </c>
    </row>
    <row r="304">
      <c r="A304" s="4" t="str">
        <f>IFERROR(__xludf.DUMMYFUNCTION("""COMPUTED_VALUE"""),"Underground_journeys")</f>
        <v>Underground_journeys</v>
      </c>
      <c r="B304" s="4" t="str">
        <f>IFERROR(__xludf.DUMMYFUNCTION("""COMPUTED_VALUE"""),"13/14")</f>
        <v>13/14</v>
      </c>
      <c r="C304" s="4">
        <f>IFERROR(__xludf.DUMMYFUNCTION("""COMPUTED_VALUE"""),5.0)</f>
        <v>5</v>
      </c>
      <c r="D304" s="4">
        <f>IFERROR(__xludf.DUMMYFUNCTION("""COMPUTED_VALUE"""),94.1)</f>
        <v>94.1</v>
      </c>
      <c r="E304" s="4" t="str">
        <f>IFERROR(__xludf.DUMMYFUNCTION("""COMPUTED_VALUE"""),"Aug")</f>
        <v>Aug</v>
      </c>
      <c r="F304" s="4">
        <f>IFERROR(__xludf.DUMMYFUNCTION("""COMPUTED_VALUE"""),2013.0)</f>
        <v>2013</v>
      </c>
    </row>
    <row r="305">
      <c r="A305" s="4" t="str">
        <f>IFERROR(__xludf.DUMMYFUNCTION("""COMPUTED_VALUE"""),"DLR_Journeys")</f>
        <v>DLR_Journeys</v>
      </c>
      <c r="B305" s="4" t="str">
        <f>IFERROR(__xludf.DUMMYFUNCTION("""COMPUTED_VALUE"""),"13/14")</f>
        <v>13/14</v>
      </c>
      <c r="C305" s="4">
        <f>IFERROR(__xludf.DUMMYFUNCTION("""COMPUTED_VALUE"""),5.0)</f>
        <v>5</v>
      </c>
      <c r="D305" s="4">
        <f>IFERROR(__xludf.DUMMYFUNCTION("""COMPUTED_VALUE"""),7.5)</f>
        <v>7.5</v>
      </c>
      <c r="E305" s="4" t="str">
        <f>IFERROR(__xludf.DUMMYFUNCTION("""COMPUTED_VALUE"""),"Aug")</f>
        <v>Aug</v>
      </c>
      <c r="F305" s="4">
        <f>IFERROR(__xludf.DUMMYFUNCTION("""COMPUTED_VALUE"""),2013.0)</f>
        <v>2013</v>
      </c>
    </row>
    <row r="306">
      <c r="A306" s="4" t="str">
        <f>IFERROR(__xludf.DUMMYFUNCTION("""COMPUTED_VALUE"""),"Tram_Journeys")</f>
        <v>Tram_Journeys</v>
      </c>
      <c r="B306" s="4" t="str">
        <f>IFERROR(__xludf.DUMMYFUNCTION("""COMPUTED_VALUE"""),"13/14")</f>
        <v>13/14</v>
      </c>
      <c r="C306" s="4">
        <f>IFERROR(__xludf.DUMMYFUNCTION("""COMPUTED_VALUE"""),5.0)</f>
        <v>5</v>
      </c>
      <c r="D306" s="4">
        <f>IFERROR(__xludf.DUMMYFUNCTION("""COMPUTED_VALUE"""),2.2)</f>
        <v>2.2</v>
      </c>
      <c r="E306" s="4" t="str">
        <f>IFERROR(__xludf.DUMMYFUNCTION("""COMPUTED_VALUE"""),"Aug")</f>
        <v>Aug</v>
      </c>
      <c r="F306" s="4">
        <f>IFERROR(__xludf.DUMMYFUNCTION("""COMPUTED_VALUE"""),2013.0)</f>
        <v>2013</v>
      </c>
    </row>
    <row r="307">
      <c r="A307" s="4" t="str">
        <f>IFERROR(__xludf.DUMMYFUNCTION("""COMPUTED_VALUE"""),"Overground_Journeys")</f>
        <v>Overground_Journeys</v>
      </c>
      <c r="B307" s="4" t="str">
        <f>IFERROR(__xludf.DUMMYFUNCTION("""COMPUTED_VALUE"""),"13/14")</f>
        <v>13/14</v>
      </c>
      <c r="C307" s="4">
        <f>IFERROR(__xludf.DUMMYFUNCTION("""COMPUTED_VALUE"""),5.0)</f>
        <v>5</v>
      </c>
      <c r="D307" s="4">
        <f>IFERROR(__xludf.DUMMYFUNCTION("""COMPUTED_VALUE"""),10.6)</f>
        <v>10.6</v>
      </c>
      <c r="E307" s="4" t="str">
        <f>IFERROR(__xludf.DUMMYFUNCTION("""COMPUTED_VALUE"""),"Aug")</f>
        <v>Aug</v>
      </c>
      <c r="F307" s="4">
        <f>IFERROR(__xludf.DUMMYFUNCTION("""COMPUTED_VALUE"""),2013.0)</f>
        <v>2013</v>
      </c>
    </row>
    <row r="308">
      <c r="A308" s="4" t="str">
        <f>IFERROR(__xludf.DUMMYFUNCTION("""COMPUTED_VALUE"""),"London_Cable_Car_Journeys")</f>
        <v>London_Cable_Car_Journeys</v>
      </c>
      <c r="B308" s="4" t="str">
        <f>IFERROR(__xludf.DUMMYFUNCTION("""COMPUTED_VALUE"""),"13/14")</f>
        <v>13/14</v>
      </c>
      <c r="C308" s="4">
        <f>IFERROR(__xludf.DUMMYFUNCTION("""COMPUTED_VALUE"""),5.0)</f>
        <v>5</v>
      </c>
      <c r="D308" s="4">
        <f>IFERROR(__xludf.DUMMYFUNCTION("""COMPUTED_VALUE"""),0.19)</f>
        <v>0.19</v>
      </c>
      <c r="E308" s="4" t="str">
        <f>IFERROR(__xludf.DUMMYFUNCTION("""COMPUTED_VALUE"""),"Aug")</f>
        <v>Aug</v>
      </c>
      <c r="F308" s="4">
        <f>IFERROR(__xludf.DUMMYFUNCTION("""COMPUTED_VALUE"""),2013.0)</f>
        <v>2013</v>
      </c>
    </row>
    <row r="309">
      <c r="A309" s="4" t="str">
        <f>IFERROR(__xludf.DUMMYFUNCTION("""COMPUTED_VALUE"""),"TfL_Rail_Journeys")</f>
        <v>TfL_Rail_Journeys</v>
      </c>
      <c r="B309" s="4" t="str">
        <f>IFERROR(__xludf.DUMMYFUNCTION("""COMPUTED_VALUE"""),"13/14")</f>
        <v>13/14</v>
      </c>
      <c r="C309" s="4">
        <f>IFERROR(__xludf.DUMMYFUNCTION("""COMPUTED_VALUE"""),5.0)</f>
        <v>5</v>
      </c>
      <c r="D309" s="4">
        <f>IFERROR(__xludf.DUMMYFUNCTION("""COMPUTED_VALUE"""),0.0)</f>
        <v>0</v>
      </c>
      <c r="E309" s="4" t="str">
        <f>IFERROR(__xludf.DUMMYFUNCTION("""COMPUTED_VALUE"""),"Aug")</f>
        <v>Aug</v>
      </c>
      <c r="F309" s="4">
        <f>IFERROR(__xludf.DUMMYFUNCTION("""COMPUTED_VALUE"""),2013.0)</f>
        <v>2013</v>
      </c>
    </row>
    <row r="310">
      <c r="A310" s="4" t="str">
        <f>IFERROR(__xludf.DUMMYFUNCTION("""COMPUTED_VALUE"""),"Bus_journeys")</f>
        <v>Bus_journeys</v>
      </c>
      <c r="B310" s="4" t="str">
        <f>IFERROR(__xludf.DUMMYFUNCTION("""COMPUTED_VALUE"""),"13/14")</f>
        <v>13/14</v>
      </c>
      <c r="C310" s="4">
        <f>IFERROR(__xludf.DUMMYFUNCTION("""COMPUTED_VALUE"""),6.0)</f>
        <v>6</v>
      </c>
      <c r="D310" s="4">
        <f>IFERROR(__xludf.DUMMYFUNCTION("""COMPUTED_VALUE"""),173.7)</f>
        <v>173.7</v>
      </c>
      <c r="E310" s="4" t="str">
        <f>IFERROR(__xludf.DUMMYFUNCTION("""COMPUTED_VALUE"""),"Sep")</f>
        <v>Sep</v>
      </c>
      <c r="F310" s="4">
        <f>IFERROR(__xludf.DUMMYFUNCTION("""COMPUTED_VALUE"""),2013.0)</f>
        <v>2013</v>
      </c>
    </row>
    <row r="311">
      <c r="A311" s="4" t="str">
        <f>IFERROR(__xludf.DUMMYFUNCTION("""COMPUTED_VALUE"""),"Underground_journeys")</f>
        <v>Underground_journeys</v>
      </c>
      <c r="B311" s="4" t="str">
        <f>IFERROR(__xludf.DUMMYFUNCTION("""COMPUTED_VALUE"""),"13/14")</f>
        <v>13/14</v>
      </c>
      <c r="C311" s="4">
        <f>IFERROR(__xludf.DUMMYFUNCTION("""COMPUTED_VALUE"""),6.0)</f>
        <v>6</v>
      </c>
      <c r="D311" s="4">
        <f>IFERROR(__xludf.DUMMYFUNCTION("""COMPUTED_VALUE"""),91.0)</f>
        <v>91</v>
      </c>
      <c r="E311" s="4" t="str">
        <f>IFERROR(__xludf.DUMMYFUNCTION("""COMPUTED_VALUE"""),"Sep")</f>
        <v>Sep</v>
      </c>
      <c r="F311" s="4">
        <f>IFERROR(__xludf.DUMMYFUNCTION("""COMPUTED_VALUE"""),2013.0)</f>
        <v>2013</v>
      </c>
    </row>
    <row r="312">
      <c r="A312" s="4" t="str">
        <f>IFERROR(__xludf.DUMMYFUNCTION("""COMPUTED_VALUE"""),"DLR_Journeys")</f>
        <v>DLR_Journeys</v>
      </c>
      <c r="B312" s="4" t="str">
        <f>IFERROR(__xludf.DUMMYFUNCTION("""COMPUTED_VALUE"""),"13/14")</f>
        <v>13/14</v>
      </c>
      <c r="C312" s="4">
        <f>IFERROR(__xludf.DUMMYFUNCTION("""COMPUTED_VALUE"""),6.0)</f>
        <v>6</v>
      </c>
      <c r="D312" s="4">
        <f>IFERROR(__xludf.DUMMYFUNCTION("""COMPUTED_VALUE"""),7.2)</f>
        <v>7.2</v>
      </c>
      <c r="E312" s="4" t="str">
        <f>IFERROR(__xludf.DUMMYFUNCTION("""COMPUTED_VALUE"""),"Sep")</f>
        <v>Sep</v>
      </c>
      <c r="F312" s="4">
        <f>IFERROR(__xludf.DUMMYFUNCTION("""COMPUTED_VALUE"""),2013.0)</f>
        <v>2013</v>
      </c>
    </row>
    <row r="313">
      <c r="A313" s="4" t="str">
        <f>IFERROR(__xludf.DUMMYFUNCTION("""COMPUTED_VALUE"""),"Tram_Journeys")</f>
        <v>Tram_Journeys</v>
      </c>
      <c r="B313" s="4" t="str">
        <f>IFERROR(__xludf.DUMMYFUNCTION("""COMPUTED_VALUE"""),"13/14")</f>
        <v>13/14</v>
      </c>
      <c r="C313" s="4">
        <f>IFERROR(__xludf.DUMMYFUNCTION("""COMPUTED_VALUE"""),6.0)</f>
        <v>6</v>
      </c>
      <c r="D313" s="4">
        <f>IFERROR(__xludf.DUMMYFUNCTION("""COMPUTED_VALUE"""),2.0)</f>
        <v>2</v>
      </c>
      <c r="E313" s="4" t="str">
        <f>IFERROR(__xludf.DUMMYFUNCTION("""COMPUTED_VALUE"""),"Sep")</f>
        <v>Sep</v>
      </c>
      <c r="F313" s="4">
        <f>IFERROR(__xludf.DUMMYFUNCTION("""COMPUTED_VALUE"""),2013.0)</f>
        <v>2013</v>
      </c>
    </row>
    <row r="314">
      <c r="A314" s="4" t="str">
        <f>IFERROR(__xludf.DUMMYFUNCTION("""COMPUTED_VALUE"""),"Overground_Journeys")</f>
        <v>Overground_Journeys</v>
      </c>
      <c r="B314" s="4" t="str">
        <f>IFERROR(__xludf.DUMMYFUNCTION("""COMPUTED_VALUE"""),"13/14")</f>
        <v>13/14</v>
      </c>
      <c r="C314" s="4">
        <f>IFERROR(__xludf.DUMMYFUNCTION("""COMPUTED_VALUE"""),6.0)</f>
        <v>6</v>
      </c>
      <c r="D314" s="4">
        <f>IFERROR(__xludf.DUMMYFUNCTION("""COMPUTED_VALUE"""),10.4)</f>
        <v>10.4</v>
      </c>
      <c r="E314" s="4" t="str">
        <f>IFERROR(__xludf.DUMMYFUNCTION("""COMPUTED_VALUE"""),"Sep")</f>
        <v>Sep</v>
      </c>
      <c r="F314" s="4">
        <f>IFERROR(__xludf.DUMMYFUNCTION("""COMPUTED_VALUE"""),2013.0)</f>
        <v>2013</v>
      </c>
    </row>
    <row r="315">
      <c r="A315" s="4" t="str">
        <f>IFERROR(__xludf.DUMMYFUNCTION("""COMPUTED_VALUE"""),"London_Cable_Car_Journeys")</f>
        <v>London_Cable_Car_Journeys</v>
      </c>
      <c r="B315" s="4" t="str">
        <f>IFERROR(__xludf.DUMMYFUNCTION("""COMPUTED_VALUE"""),"13/14")</f>
        <v>13/14</v>
      </c>
      <c r="C315" s="4">
        <f>IFERROR(__xludf.DUMMYFUNCTION("""COMPUTED_VALUE"""),6.0)</f>
        <v>6</v>
      </c>
      <c r="D315" s="4">
        <f>IFERROR(__xludf.DUMMYFUNCTION("""COMPUTED_VALUE"""),0.17)</f>
        <v>0.17</v>
      </c>
      <c r="E315" s="4" t="str">
        <f>IFERROR(__xludf.DUMMYFUNCTION("""COMPUTED_VALUE"""),"Sep")</f>
        <v>Sep</v>
      </c>
      <c r="F315" s="4">
        <f>IFERROR(__xludf.DUMMYFUNCTION("""COMPUTED_VALUE"""),2013.0)</f>
        <v>2013</v>
      </c>
    </row>
    <row r="316">
      <c r="A316" s="4" t="str">
        <f>IFERROR(__xludf.DUMMYFUNCTION("""COMPUTED_VALUE"""),"TfL_Rail_Journeys")</f>
        <v>TfL_Rail_Journeys</v>
      </c>
      <c r="B316" s="4" t="str">
        <f>IFERROR(__xludf.DUMMYFUNCTION("""COMPUTED_VALUE"""),"13/14")</f>
        <v>13/14</v>
      </c>
      <c r="C316" s="4">
        <f>IFERROR(__xludf.DUMMYFUNCTION("""COMPUTED_VALUE"""),6.0)</f>
        <v>6</v>
      </c>
      <c r="D316" s="4">
        <f>IFERROR(__xludf.DUMMYFUNCTION("""COMPUTED_VALUE"""),0.0)</f>
        <v>0</v>
      </c>
      <c r="E316" s="4" t="str">
        <f>IFERROR(__xludf.DUMMYFUNCTION("""COMPUTED_VALUE"""),"Sep")</f>
        <v>Sep</v>
      </c>
      <c r="F316" s="4">
        <f>IFERROR(__xludf.DUMMYFUNCTION("""COMPUTED_VALUE"""),2013.0)</f>
        <v>2013</v>
      </c>
    </row>
    <row r="317">
      <c r="A317" s="4" t="str">
        <f>IFERROR(__xludf.DUMMYFUNCTION("""COMPUTED_VALUE"""),"Bus_journeys")</f>
        <v>Bus_journeys</v>
      </c>
      <c r="B317" s="4" t="str">
        <f>IFERROR(__xludf.DUMMYFUNCTION("""COMPUTED_VALUE"""),"13/14")</f>
        <v>13/14</v>
      </c>
      <c r="C317" s="4">
        <f>IFERROR(__xludf.DUMMYFUNCTION("""COMPUTED_VALUE"""),7.0)</f>
        <v>7</v>
      </c>
      <c r="D317" s="4">
        <f>IFERROR(__xludf.DUMMYFUNCTION("""COMPUTED_VALUE"""),194.5)</f>
        <v>194.5</v>
      </c>
      <c r="E317" s="4" t="str">
        <f>IFERROR(__xludf.DUMMYFUNCTION("""COMPUTED_VALUE"""),"Oct")</f>
        <v>Oct</v>
      </c>
      <c r="F317" s="4">
        <f>IFERROR(__xludf.DUMMYFUNCTION("""COMPUTED_VALUE"""),2013.0)</f>
        <v>2013</v>
      </c>
    </row>
    <row r="318">
      <c r="A318" s="4" t="str">
        <f>IFERROR(__xludf.DUMMYFUNCTION("""COMPUTED_VALUE"""),"Underground_journeys")</f>
        <v>Underground_journeys</v>
      </c>
      <c r="B318" s="4" t="str">
        <f>IFERROR(__xludf.DUMMYFUNCTION("""COMPUTED_VALUE"""),"13/14")</f>
        <v>13/14</v>
      </c>
      <c r="C318" s="4">
        <f>IFERROR(__xludf.DUMMYFUNCTION("""COMPUTED_VALUE"""),7.0)</f>
        <v>7</v>
      </c>
      <c r="D318" s="4">
        <f>IFERROR(__xludf.DUMMYFUNCTION("""COMPUTED_VALUE"""),101.4)</f>
        <v>101.4</v>
      </c>
      <c r="E318" s="4" t="str">
        <f>IFERROR(__xludf.DUMMYFUNCTION("""COMPUTED_VALUE"""),"Oct")</f>
        <v>Oct</v>
      </c>
      <c r="F318" s="4">
        <f>IFERROR(__xludf.DUMMYFUNCTION("""COMPUTED_VALUE"""),2013.0)</f>
        <v>2013</v>
      </c>
    </row>
    <row r="319">
      <c r="A319" s="4" t="str">
        <f>IFERROR(__xludf.DUMMYFUNCTION("""COMPUTED_VALUE"""),"DLR_Journeys")</f>
        <v>DLR_Journeys</v>
      </c>
      <c r="B319" s="4" t="str">
        <f>IFERROR(__xludf.DUMMYFUNCTION("""COMPUTED_VALUE"""),"13/14")</f>
        <v>13/14</v>
      </c>
      <c r="C319" s="4">
        <f>IFERROR(__xludf.DUMMYFUNCTION("""COMPUTED_VALUE"""),7.0)</f>
        <v>7</v>
      </c>
      <c r="D319" s="4">
        <f>IFERROR(__xludf.DUMMYFUNCTION("""COMPUTED_VALUE"""),7.9)</f>
        <v>7.9</v>
      </c>
      <c r="E319" s="4" t="str">
        <f>IFERROR(__xludf.DUMMYFUNCTION("""COMPUTED_VALUE"""),"Oct")</f>
        <v>Oct</v>
      </c>
      <c r="F319" s="4">
        <f>IFERROR(__xludf.DUMMYFUNCTION("""COMPUTED_VALUE"""),2013.0)</f>
        <v>2013</v>
      </c>
    </row>
    <row r="320">
      <c r="A320" s="4" t="str">
        <f>IFERROR(__xludf.DUMMYFUNCTION("""COMPUTED_VALUE"""),"Tram_Journeys")</f>
        <v>Tram_Journeys</v>
      </c>
      <c r="B320" s="4" t="str">
        <f>IFERROR(__xludf.DUMMYFUNCTION("""COMPUTED_VALUE"""),"13/14")</f>
        <v>13/14</v>
      </c>
      <c r="C320" s="4">
        <f>IFERROR(__xludf.DUMMYFUNCTION("""COMPUTED_VALUE"""),7.0)</f>
        <v>7</v>
      </c>
      <c r="D320" s="4">
        <f>IFERROR(__xludf.DUMMYFUNCTION("""COMPUTED_VALUE"""),2.6)</f>
        <v>2.6</v>
      </c>
      <c r="E320" s="4" t="str">
        <f>IFERROR(__xludf.DUMMYFUNCTION("""COMPUTED_VALUE"""),"Oct")</f>
        <v>Oct</v>
      </c>
      <c r="F320" s="4">
        <f>IFERROR(__xludf.DUMMYFUNCTION("""COMPUTED_VALUE"""),2013.0)</f>
        <v>2013</v>
      </c>
    </row>
    <row r="321">
      <c r="A321" s="4" t="str">
        <f>IFERROR(__xludf.DUMMYFUNCTION("""COMPUTED_VALUE"""),"Overground_Journeys")</f>
        <v>Overground_Journeys</v>
      </c>
      <c r="B321" s="4" t="str">
        <f>IFERROR(__xludf.DUMMYFUNCTION("""COMPUTED_VALUE"""),"13/14")</f>
        <v>13/14</v>
      </c>
      <c r="C321" s="4">
        <f>IFERROR(__xludf.DUMMYFUNCTION("""COMPUTED_VALUE"""),7.0)</f>
        <v>7</v>
      </c>
      <c r="D321" s="4">
        <f>IFERROR(__xludf.DUMMYFUNCTION("""COMPUTED_VALUE"""),11.2)</f>
        <v>11.2</v>
      </c>
      <c r="E321" s="4" t="str">
        <f>IFERROR(__xludf.DUMMYFUNCTION("""COMPUTED_VALUE"""),"Oct")</f>
        <v>Oct</v>
      </c>
      <c r="F321" s="4">
        <f>IFERROR(__xludf.DUMMYFUNCTION("""COMPUTED_VALUE"""),2013.0)</f>
        <v>2013</v>
      </c>
    </row>
    <row r="322">
      <c r="A322" s="4" t="str">
        <f>IFERROR(__xludf.DUMMYFUNCTION("""COMPUTED_VALUE"""),"London_Cable_Car_Journeys")</f>
        <v>London_Cable_Car_Journeys</v>
      </c>
      <c r="B322" s="4" t="str">
        <f>IFERROR(__xludf.DUMMYFUNCTION("""COMPUTED_VALUE"""),"13/14")</f>
        <v>13/14</v>
      </c>
      <c r="C322" s="4">
        <f>IFERROR(__xludf.DUMMYFUNCTION("""COMPUTED_VALUE"""),7.0)</f>
        <v>7</v>
      </c>
      <c r="D322" s="4">
        <f>IFERROR(__xludf.DUMMYFUNCTION("""COMPUTED_VALUE"""),0.1)</f>
        <v>0.1</v>
      </c>
      <c r="E322" s="4" t="str">
        <f>IFERROR(__xludf.DUMMYFUNCTION("""COMPUTED_VALUE"""),"Oct")</f>
        <v>Oct</v>
      </c>
      <c r="F322" s="4">
        <f>IFERROR(__xludf.DUMMYFUNCTION("""COMPUTED_VALUE"""),2013.0)</f>
        <v>2013</v>
      </c>
    </row>
    <row r="323">
      <c r="A323" s="4" t="str">
        <f>IFERROR(__xludf.DUMMYFUNCTION("""COMPUTED_VALUE"""),"TfL_Rail_Journeys")</f>
        <v>TfL_Rail_Journeys</v>
      </c>
      <c r="B323" s="4" t="str">
        <f>IFERROR(__xludf.DUMMYFUNCTION("""COMPUTED_VALUE"""),"13/14")</f>
        <v>13/14</v>
      </c>
      <c r="C323" s="4">
        <f>IFERROR(__xludf.DUMMYFUNCTION("""COMPUTED_VALUE"""),7.0)</f>
        <v>7</v>
      </c>
      <c r="D323" s="4">
        <f>IFERROR(__xludf.DUMMYFUNCTION("""COMPUTED_VALUE"""),0.0)</f>
        <v>0</v>
      </c>
      <c r="E323" s="4" t="str">
        <f>IFERROR(__xludf.DUMMYFUNCTION("""COMPUTED_VALUE"""),"Oct")</f>
        <v>Oct</v>
      </c>
      <c r="F323" s="4">
        <f>IFERROR(__xludf.DUMMYFUNCTION("""COMPUTED_VALUE"""),2013.0)</f>
        <v>2013</v>
      </c>
    </row>
    <row r="324">
      <c r="A324" s="4" t="str">
        <f>IFERROR(__xludf.DUMMYFUNCTION("""COMPUTED_VALUE"""),"Bus_journeys")</f>
        <v>Bus_journeys</v>
      </c>
      <c r="B324" s="4" t="str">
        <f>IFERROR(__xludf.DUMMYFUNCTION("""COMPUTED_VALUE"""),"13/14")</f>
        <v>13/14</v>
      </c>
      <c r="C324" s="4">
        <f>IFERROR(__xludf.DUMMYFUNCTION("""COMPUTED_VALUE"""),8.0)</f>
        <v>8</v>
      </c>
      <c r="D324" s="4">
        <f>IFERROR(__xludf.DUMMYFUNCTION("""COMPUTED_VALUE"""),186.3)</f>
        <v>186.3</v>
      </c>
      <c r="E324" s="4" t="str">
        <f>IFERROR(__xludf.DUMMYFUNCTION("""COMPUTED_VALUE"""),"Nov")</f>
        <v>Nov</v>
      </c>
      <c r="F324" s="4">
        <f>IFERROR(__xludf.DUMMYFUNCTION("""COMPUTED_VALUE"""),2013.0)</f>
        <v>2013</v>
      </c>
    </row>
    <row r="325">
      <c r="A325" s="4" t="str">
        <f>IFERROR(__xludf.DUMMYFUNCTION("""COMPUTED_VALUE"""),"Underground_journeys")</f>
        <v>Underground_journeys</v>
      </c>
      <c r="B325" s="4" t="str">
        <f>IFERROR(__xludf.DUMMYFUNCTION("""COMPUTED_VALUE"""),"13/14")</f>
        <v>13/14</v>
      </c>
      <c r="C325" s="4">
        <f>IFERROR(__xludf.DUMMYFUNCTION("""COMPUTED_VALUE"""),8.0)</f>
        <v>8</v>
      </c>
      <c r="D325" s="4">
        <f>IFERROR(__xludf.DUMMYFUNCTION("""COMPUTED_VALUE"""),103.7)</f>
        <v>103.7</v>
      </c>
      <c r="E325" s="4" t="str">
        <f>IFERROR(__xludf.DUMMYFUNCTION("""COMPUTED_VALUE"""),"Nov")</f>
        <v>Nov</v>
      </c>
      <c r="F325" s="4">
        <f>IFERROR(__xludf.DUMMYFUNCTION("""COMPUTED_VALUE"""),2013.0)</f>
        <v>2013</v>
      </c>
    </row>
    <row r="326">
      <c r="A326" s="4" t="str">
        <f>IFERROR(__xludf.DUMMYFUNCTION("""COMPUTED_VALUE"""),"DLR_Journeys")</f>
        <v>DLR_Journeys</v>
      </c>
      <c r="B326" s="4" t="str">
        <f>IFERROR(__xludf.DUMMYFUNCTION("""COMPUTED_VALUE"""),"13/14")</f>
        <v>13/14</v>
      </c>
      <c r="C326" s="4">
        <f>IFERROR(__xludf.DUMMYFUNCTION("""COMPUTED_VALUE"""),8.0)</f>
        <v>8</v>
      </c>
      <c r="D326" s="4">
        <f>IFERROR(__xludf.DUMMYFUNCTION("""COMPUTED_VALUE"""),8.2)</f>
        <v>8.2</v>
      </c>
      <c r="E326" s="4" t="str">
        <f>IFERROR(__xludf.DUMMYFUNCTION("""COMPUTED_VALUE"""),"Nov")</f>
        <v>Nov</v>
      </c>
      <c r="F326" s="4">
        <f>IFERROR(__xludf.DUMMYFUNCTION("""COMPUTED_VALUE"""),2013.0)</f>
        <v>2013</v>
      </c>
    </row>
    <row r="327">
      <c r="A327" s="4" t="str">
        <f>IFERROR(__xludf.DUMMYFUNCTION("""COMPUTED_VALUE"""),"Tram_Journeys")</f>
        <v>Tram_Journeys</v>
      </c>
      <c r="B327" s="4" t="str">
        <f>IFERROR(__xludf.DUMMYFUNCTION("""COMPUTED_VALUE"""),"13/14")</f>
        <v>13/14</v>
      </c>
      <c r="C327" s="4">
        <f>IFERROR(__xludf.DUMMYFUNCTION("""COMPUTED_VALUE"""),8.0)</f>
        <v>8</v>
      </c>
      <c r="D327" s="4">
        <f>IFERROR(__xludf.DUMMYFUNCTION("""COMPUTED_VALUE"""),2.4)</f>
        <v>2.4</v>
      </c>
      <c r="E327" s="4" t="str">
        <f>IFERROR(__xludf.DUMMYFUNCTION("""COMPUTED_VALUE"""),"Nov")</f>
        <v>Nov</v>
      </c>
      <c r="F327" s="4">
        <f>IFERROR(__xludf.DUMMYFUNCTION("""COMPUTED_VALUE"""),2013.0)</f>
        <v>2013</v>
      </c>
    </row>
    <row r="328">
      <c r="A328" s="4" t="str">
        <f>IFERROR(__xludf.DUMMYFUNCTION("""COMPUTED_VALUE"""),"Overground_Journeys")</f>
        <v>Overground_Journeys</v>
      </c>
      <c r="B328" s="4" t="str">
        <f>IFERROR(__xludf.DUMMYFUNCTION("""COMPUTED_VALUE"""),"13/14")</f>
        <v>13/14</v>
      </c>
      <c r="C328" s="4">
        <f>IFERROR(__xludf.DUMMYFUNCTION("""COMPUTED_VALUE"""),8.0)</f>
        <v>8</v>
      </c>
      <c r="D328" s="4">
        <f>IFERROR(__xludf.DUMMYFUNCTION("""COMPUTED_VALUE"""),9.6)</f>
        <v>9.6</v>
      </c>
      <c r="E328" s="4" t="str">
        <f>IFERROR(__xludf.DUMMYFUNCTION("""COMPUTED_VALUE"""),"Nov")</f>
        <v>Nov</v>
      </c>
      <c r="F328" s="4">
        <f>IFERROR(__xludf.DUMMYFUNCTION("""COMPUTED_VALUE"""),2013.0)</f>
        <v>2013</v>
      </c>
    </row>
    <row r="329">
      <c r="A329" s="4" t="str">
        <f>IFERROR(__xludf.DUMMYFUNCTION("""COMPUTED_VALUE"""),"London_Cable_Car_Journeys")</f>
        <v>London_Cable_Car_Journeys</v>
      </c>
      <c r="B329" s="4" t="str">
        <f>IFERROR(__xludf.DUMMYFUNCTION("""COMPUTED_VALUE"""),"13/14")</f>
        <v>13/14</v>
      </c>
      <c r="C329" s="4">
        <f>IFERROR(__xludf.DUMMYFUNCTION("""COMPUTED_VALUE"""),8.0)</f>
        <v>8</v>
      </c>
      <c r="D329" s="4">
        <f>IFERROR(__xludf.DUMMYFUNCTION("""COMPUTED_VALUE"""),0.1)</f>
        <v>0.1</v>
      </c>
      <c r="E329" s="4" t="str">
        <f>IFERROR(__xludf.DUMMYFUNCTION("""COMPUTED_VALUE"""),"Nov")</f>
        <v>Nov</v>
      </c>
      <c r="F329" s="4">
        <f>IFERROR(__xludf.DUMMYFUNCTION("""COMPUTED_VALUE"""),2013.0)</f>
        <v>2013</v>
      </c>
    </row>
    <row r="330">
      <c r="A330" s="4" t="str">
        <f>IFERROR(__xludf.DUMMYFUNCTION("""COMPUTED_VALUE"""),"TfL_Rail_Journeys")</f>
        <v>TfL_Rail_Journeys</v>
      </c>
      <c r="B330" s="4" t="str">
        <f>IFERROR(__xludf.DUMMYFUNCTION("""COMPUTED_VALUE"""),"13/14")</f>
        <v>13/14</v>
      </c>
      <c r="C330" s="4">
        <f>IFERROR(__xludf.DUMMYFUNCTION("""COMPUTED_VALUE"""),8.0)</f>
        <v>8</v>
      </c>
      <c r="D330" s="4">
        <f>IFERROR(__xludf.DUMMYFUNCTION("""COMPUTED_VALUE"""),0.0)</f>
        <v>0</v>
      </c>
      <c r="E330" s="4" t="str">
        <f>IFERROR(__xludf.DUMMYFUNCTION("""COMPUTED_VALUE"""),"Nov")</f>
        <v>Nov</v>
      </c>
      <c r="F330" s="4">
        <f>IFERROR(__xludf.DUMMYFUNCTION("""COMPUTED_VALUE"""),2013.0)</f>
        <v>2013</v>
      </c>
    </row>
    <row r="331">
      <c r="A331" s="4" t="str">
        <f>IFERROR(__xludf.DUMMYFUNCTION("""COMPUTED_VALUE"""),"Bus_journeys")</f>
        <v>Bus_journeys</v>
      </c>
      <c r="B331" s="4" t="str">
        <f>IFERROR(__xludf.DUMMYFUNCTION("""COMPUTED_VALUE"""),"13/14")</f>
        <v>13/14</v>
      </c>
      <c r="C331" s="4">
        <f>IFERROR(__xludf.DUMMYFUNCTION("""COMPUTED_VALUE"""),9.0)</f>
        <v>9</v>
      </c>
      <c r="D331" s="4">
        <f>IFERROR(__xludf.DUMMYFUNCTION("""COMPUTED_VALUE"""),193.2)</f>
        <v>193.2</v>
      </c>
      <c r="E331" s="4" t="str">
        <f>IFERROR(__xludf.DUMMYFUNCTION("""COMPUTED_VALUE"""),"Dec")</f>
        <v>Dec</v>
      </c>
      <c r="F331" s="4">
        <f>IFERROR(__xludf.DUMMYFUNCTION("""COMPUTED_VALUE"""),2013.0)</f>
        <v>2013</v>
      </c>
    </row>
    <row r="332">
      <c r="A332" s="4" t="str">
        <f>IFERROR(__xludf.DUMMYFUNCTION("""COMPUTED_VALUE"""),"Underground_journeys")</f>
        <v>Underground_journeys</v>
      </c>
      <c r="B332" s="4" t="str">
        <f>IFERROR(__xludf.DUMMYFUNCTION("""COMPUTED_VALUE"""),"13/14")</f>
        <v>13/14</v>
      </c>
      <c r="C332" s="4">
        <f>IFERROR(__xludf.DUMMYFUNCTION("""COMPUTED_VALUE"""),9.0)</f>
        <v>9</v>
      </c>
      <c r="D332" s="4">
        <f>IFERROR(__xludf.DUMMYFUNCTION("""COMPUTED_VALUE"""),106.3)</f>
        <v>106.3</v>
      </c>
      <c r="E332" s="4" t="str">
        <f>IFERROR(__xludf.DUMMYFUNCTION("""COMPUTED_VALUE"""),"Dec")</f>
        <v>Dec</v>
      </c>
      <c r="F332" s="4">
        <f>IFERROR(__xludf.DUMMYFUNCTION("""COMPUTED_VALUE"""),2013.0)</f>
        <v>2013</v>
      </c>
    </row>
    <row r="333">
      <c r="A333" s="4" t="str">
        <f>IFERROR(__xludf.DUMMYFUNCTION("""COMPUTED_VALUE"""),"DLR_Journeys")</f>
        <v>DLR_Journeys</v>
      </c>
      <c r="B333" s="4" t="str">
        <f>IFERROR(__xludf.DUMMYFUNCTION("""COMPUTED_VALUE"""),"13/14")</f>
        <v>13/14</v>
      </c>
      <c r="C333" s="4">
        <f>IFERROR(__xludf.DUMMYFUNCTION("""COMPUTED_VALUE"""),9.0)</f>
        <v>9</v>
      </c>
      <c r="D333" s="4">
        <f>IFERROR(__xludf.DUMMYFUNCTION("""COMPUTED_VALUE"""),8.2)</f>
        <v>8.2</v>
      </c>
      <c r="E333" s="4" t="str">
        <f>IFERROR(__xludf.DUMMYFUNCTION("""COMPUTED_VALUE"""),"Dec")</f>
        <v>Dec</v>
      </c>
      <c r="F333" s="4">
        <f>IFERROR(__xludf.DUMMYFUNCTION("""COMPUTED_VALUE"""),2013.0)</f>
        <v>2013</v>
      </c>
    </row>
    <row r="334">
      <c r="A334" s="4" t="str">
        <f>IFERROR(__xludf.DUMMYFUNCTION("""COMPUTED_VALUE"""),"Tram_Journeys")</f>
        <v>Tram_Journeys</v>
      </c>
      <c r="B334" s="4" t="str">
        <f>IFERROR(__xludf.DUMMYFUNCTION("""COMPUTED_VALUE"""),"13/14")</f>
        <v>13/14</v>
      </c>
      <c r="C334" s="4">
        <f>IFERROR(__xludf.DUMMYFUNCTION("""COMPUTED_VALUE"""),9.0)</f>
        <v>9</v>
      </c>
      <c r="D334" s="4">
        <f>IFERROR(__xludf.DUMMYFUNCTION("""COMPUTED_VALUE"""),2.6)</f>
        <v>2.6</v>
      </c>
      <c r="E334" s="4" t="str">
        <f>IFERROR(__xludf.DUMMYFUNCTION("""COMPUTED_VALUE"""),"Dec")</f>
        <v>Dec</v>
      </c>
      <c r="F334" s="4">
        <f>IFERROR(__xludf.DUMMYFUNCTION("""COMPUTED_VALUE"""),2013.0)</f>
        <v>2013</v>
      </c>
    </row>
    <row r="335">
      <c r="A335" s="4" t="str">
        <f>IFERROR(__xludf.DUMMYFUNCTION("""COMPUTED_VALUE"""),"Overground_Journeys")</f>
        <v>Overground_Journeys</v>
      </c>
      <c r="B335" s="4" t="str">
        <f>IFERROR(__xludf.DUMMYFUNCTION("""COMPUTED_VALUE"""),"13/14")</f>
        <v>13/14</v>
      </c>
      <c r="C335" s="4">
        <f>IFERROR(__xludf.DUMMYFUNCTION("""COMPUTED_VALUE"""),9.0)</f>
        <v>9</v>
      </c>
      <c r="D335" s="4">
        <f>IFERROR(__xludf.DUMMYFUNCTION("""COMPUTED_VALUE"""),10.6)</f>
        <v>10.6</v>
      </c>
      <c r="E335" s="4" t="str">
        <f>IFERROR(__xludf.DUMMYFUNCTION("""COMPUTED_VALUE"""),"Dec")</f>
        <v>Dec</v>
      </c>
      <c r="F335" s="4">
        <f>IFERROR(__xludf.DUMMYFUNCTION("""COMPUTED_VALUE"""),2013.0)</f>
        <v>2013</v>
      </c>
    </row>
    <row r="336">
      <c r="A336" s="4" t="str">
        <f>IFERROR(__xludf.DUMMYFUNCTION("""COMPUTED_VALUE"""),"London_Cable_Car_Journeys")</f>
        <v>London_Cable_Car_Journeys</v>
      </c>
      <c r="B336" s="4" t="str">
        <f>IFERROR(__xludf.DUMMYFUNCTION("""COMPUTED_VALUE"""),"13/14")</f>
        <v>13/14</v>
      </c>
      <c r="C336" s="4">
        <f>IFERROR(__xludf.DUMMYFUNCTION("""COMPUTED_VALUE"""),9.0)</f>
        <v>9</v>
      </c>
      <c r="D336" s="4">
        <f>IFERROR(__xludf.DUMMYFUNCTION("""COMPUTED_VALUE"""),0.08)</f>
        <v>0.08</v>
      </c>
      <c r="E336" s="4" t="str">
        <f>IFERROR(__xludf.DUMMYFUNCTION("""COMPUTED_VALUE"""),"Dec")</f>
        <v>Dec</v>
      </c>
      <c r="F336" s="4">
        <f>IFERROR(__xludf.DUMMYFUNCTION("""COMPUTED_VALUE"""),2013.0)</f>
        <v>2013</v>
      </c>
    </row>
    <row r="337">
      <c r="A337" s="4" t="str">
        <f>IFERROR(__xludf.DUMMYFUNCTION("""COMPUTED_VALUE"""),"TfL_Rail_Journeys")</f>
        <v>TfL_Rail_Journeys</v>
      </c>
      <c r="B337" s="4" t="str">
        <f>IFERROR(__xludf.DUMMYFUNCTION("""COMPUTED_VALUE"""),"13/14")</f>
        <v>13/14</v>
      </c>
      <c r="C337" s="4">
        <f>IFERROR(__xludf.DUMMYFUNCTION("""COMPUTED_VALUE"""),9.0)</f>
        <v>9</v>
      </c>
      <c r="D337" s="4">
        <f>IFERROR(__xludf.DUMMYFUNCTION("""COMPUTED_VALUE"""),0.0)</f>
        <v>0</v>
      </c>
      <c r="E337" s="4" t="str">
        <f>IFERROR(__xludf.DUMMYFUNCTION("""COMPUTED_VALUE"""),"Dec")</f>
        <v>Dec</v>
      </c>
      <c r="F337" s="4">
        <f>IFERROR(__xludf.DUMMYFUNCTION("""COMPUTED_VALUE"""),2013.0)</f>
        <v>2013</v>
      </c>
    </row>
    <row r="338">
      <c r="A338" s="4" t="str">
        <f>IFERROR(__xludf.DUMMYFUNCTION("""COMPUTED_VALUE"""),"Bus_journeys")</f>
        <v>Bus_journeys</v>
      </c>
      <c r="B338" s="4" t="str">
        <f>IFERROR(__xludf.DUMMYFUNCTION("""COMPUTED_VALUE"""),"13/14")</f>
        <v>13/14</v>
      </c>
      <c r="C338" s="4">
        <f>IFERROR(__xludf.DUMMYFUNCTION("""COMPUTED_VALUE"""),10.0)</f>
        <v>10</v>
      </c>
      <c r="D338" s="4">
        <f>IFERROR(__xludf.DUMMYFUNCTION("""COMPUTED_VALUE"""),155.1)</f>
        <v>155.1</v>
      </c>
      <c r="E338" s="4" t="str">
        <f>IFERROR(__xludf.DUMMYFUNCTION("""COMPUTED_VALUE"""),"Jan")</f>
        <v>Jan</v>
      </c>
      <c r="F338" s="4">
        <f>IFERROR(__xludf.DUMMYFUNCTION("""COMPUTED_VALUE"""),2014.0)</f>
        <v>2014</v>
      </c>
    </row>
    <row r="339">
      <c r="A339" s="4" t="str">
        <f>IFERROR(__xludf.DUMMYFUNCTION("""COMPUTED_VALUE"""),"Underground_journeys")</f>
        <v>Underground_journeys</v>
      </c>
      <c r="B339" s="4" t="str">
        <f>IFERROR(__xludf.DUMMYFUNCTION("""COMPUTED_VALUE"""),"13/14")</f>
        <v>13/14</v>
      </c>
      <c r="C339" s="4">
        <f>IFERROR(__xludf.DUMMYFUNCTION("""COMPUTED_VALUE"""),10.0)</f>
        <v>10</v>
      </c>
      <c r="D339" s="4">
        <f>IFERROR(__xludf.DUMMYFUNCTION("""COMPUTED_VALUE"""),83.9)</f>
        <v>83.9</v>
      </c>
      <c r="E339" s="4" t="str">
        <f>IFERROR(__xludf.DUMMYFUNCTION("""COMPUTED_VALUE"""),"Jan")</f>
        <v>Jan</v>
      </c>
      <c r="F339" s="4">
        <f>IFERROR(__xludf.DUMMYFUNCTION("""COMPUTED_VALUE"""),2014.0)</f>
        <v>2014</v>
      </c>
    </row>
    <row r="340">
      <c r="A340" s="4" t="str">
        <f>IFERROR(__xludf.DUMMYFUNCTION("""COMPUTED_VALUE"""),"DLR_Journeys")</f>
        <v>DLR_Journeys</v>
      </c>
      <c r="B340" s="4" t="str">
        <f>IFERROR(__xludf.DUMMYFUNCTION("""COMPUTED_VALUE"""),"13/14")</f>
        <v>13/14</v>
      </c>
      <c r="C340" s="4">
        <f>IFERROR(__xludf.DUMMYFUNCTION("""COMPUTED_VALUE"""),10.0)</f>
        <v>10</v>
      </c>
      <c r="D340" s="4">
        <f>IFERROR(__xludf.DUMMYFUNCTION("""COMPUTED_VALUE"""),6.5)</f>
        <v>6.5</v>
      </c>
      <c r="E340" s="4" t="str">
        <f>IFERROR(__xludf.DUMMYFUNCTION("""COMPUTED_VALUE"""),"Jan")</f>
        <v>Jan</v>
      </c>
      <c r="F340" s="4">
        <f>IFERROR(__xludf.DUMMYFUNCTION("""COMPUTED_VALUE"""),2014.0)</f>
        <v>2014</v>
      </c>
    </row>
    <row r="341">
      <c r="A341" s="4" t="str">
        <f>IFERROR(__xludf.DUMMYFUNCTION("""COMPUTED_VALUE"""),"Tram_Journeys")</f>
        <v>Tram_Journeys</v>
      </c>
      <c r="B341" s="4" t="str">
        <f>IFERROR(__xludf.DUMMYFUNCTION("""COMPUTED_VALUE"""),"13/14")</f>
        <v>13/14</v>
      </c>
      <c r="C341" s="4">
        <f>IFERROR(__xludf.DUMMYFUNCTION("""COMPUTED_VALUE"""),10.0)</f>
        <v>10</v>
      </c>
      <c r="D341" s="4">
        <f>IFERROR(__xludf.DUMMYFUNCTION("""COMPUTED_VALUE"""),2.0)</f>
        <v>2</v>
      </c>
      <c r="E341" s="4" t="str">
        <f>IFERROR(__xludf.DUMMYFUNCTION("""COMPUTED_VALUE"""),"Jan")</f>
        <v>Jan</v>
      </c>
      <c r="F341" s="4">
        <f>IFERROR(__xludf.DUMMYFUNCTION("""COMPUTED_VALUE"""),2014.0)</f>
        <v>2014</v>
      </c>
    </row>
    <row r="342">
      <c r="A342" s="4" t="str">
        <f>IFERROR(__xludf.DUMMYFUNCTION("""COMPUTED_VALUE"""),"Overground_Journeys")</f>
        <v>Overground_Journeys</v>
      </c>
      <c r="B342" s="4" t="str">
        <f>IFERROR(__xludf.DUMMYFUNCTION("""COMPUTED_VALUE"""),"13/14")</f>
        <v>13/14</v>
      </c>
      <c r="C342" s="4">
        <f>IFERROR(__xludf.DUMMYFUNCTION("""COMPUTED_VALUE"""),10.0)</f>
        <v>10</v>
      </c>
      <c r="D342" s="4">
        <f>IFERROR(__xludf.DUMMYFUNCTION("""COMPUTED_VALUE"""),8.1)</f>
        <v>8.1</v>
      </c>
      <c r="E342" s="4" t="str">
        <f>IFERROR(__xludf.DUMMYFUNCTION("""COMPUTED_VALUE"""),"Jan")</f>
        <v>Jan</v>
      </c>
      <c r="F342" s="4">
        <f>IFERROR(__xludf.DUMMYFUNCTION("""COMPUTED_VALUE"""),2014.0)</f>
        <v>2014</v>
      </c>
    </row>
    <row r="343">
      <c r="A343" s="4" t="str">
        <f>IFERROR(__xludf.DUMMYFUNCTION("""COMPUTED_VALUE"""),"London_Cable_Car_Journeys")</f>
        <v>London_Cable_Car_Journeys</v>
      </c>
      <c r="B343" s="4" t="str">
        <f>IFERROR(__xludf.DUMMYFUNCTION("""COMPUTED_VALUE"""),"13/14")</f>
        <v>13/14</v>
      </c>
      <c r="C343" s="4">
        <f>IFERROR(__xludf.DUMMYFUNCTION("""COMPUTED_VALUE"""),10.0)</f>
        <v>10</v>
      </c>
      <c r="D343" s="4">
        <f>IFERROR(__xludf.DUMMYFUNCTION("""COMPUTED_VALUE"""),0.07)</f>
        <v>0.07</v>
      </c>
      <c r="E343" s="4" t="str">
        <f>IFERROR(__xludf.DUMMYFUNCTION("""COMPUTED_VALUE"""),"Jan")</f>
        <v>Jan</v>
      </c>
      <c r="F343" s="4">
        <f>IFERROR(__xludf.DUMMYFUNCTION("""COMPUTED_VALUE"""),2014.0)</f>
        <v>2014</v>
      </c>
    </row>
    <row r="344">
      <c r="A344" s="4" t="str">
        <f>IFERROR(__xludf.DUMMYFUNCTION("""COMPUTED_VALUE"""),"TfL_Rail_Journeys")</f>
        <v>TfL_Rail_Journeys</v>
      </c>
      <c r="B344" s="4" t="str">
        <f>IFERROR(__xludf.DUMMYFUNCTION("""COMPUTED_VALUE"""),"13/14")</f>
        <v>13/14</v>
      </c>
      <c r="C344" s="4">
        <f>IFERROR(__xludf.DUMMYFUNCTION("""COMPUTED_VALUE"""),10.0)</f>
        <v>10</v>
      </c>
      <c r="D344" s="4">
        <f>IFERROR(__xludf.DUMMYFUNCTION("""COMPUTED_VALUE"""),0.0)</f>
        <v>0</v>
      </c>
      <c r="E344" s="4" t="str">
        <f>IFERROR(__xludf.DUMMYFUNCTION("""COMPUTED_VALUE"""),"Jan")</f>
        <v>Jan</v>
      </c>
      <c r="F344" s="4">
        <f>IFERROR(__xludf.DUMMYFUNCTION("""COMPUTED_VALUE"""),2014.0)</f>
        <v>2014</v>
      </c>
    </row>
    <row r="345">
      <c r="A345" s="4" t="str">
        <f>IFERROR(__xludf.DUMMYFUNCTION("""COMPUTED_VALUE"""),"Bus_journeys")</f>
        <v>Bus_journeys</v>
      </c>
      <c r="B345" s="4" t="str">
        <f>IFERROR(__xludf.DUMMYFUNCTION("""COMPUTED_VALUE"""),"13/14")</f>
        <v>13/14</v>
      </c>
      <c r="C345" s="4">
        <f>IFERROR(__xludf.DUMMYFUNCTION("""COMPUTED_VALUE"""),11.0)</f>
        <v>11</v>
      </c>
      <c r="D345" s="4">
        <f>IFERROR(__xludf.DUMMYFUNCTION("""COMPUTED_VALUE"""),186.6)</f>
        <v>186.6</v>
      </c>
      <c r="E345" s="4" t="str">
        <f>IFERROR(__xludf.DUMMYFUNCTION("""COMPUTED_VALUE"""),"Feb")</f>
        <v>Feb</v>
      </c>
      <c r="F345" s="4">
        <f>IFERROR(__xludf.DUMMYFUNCTION("""COMPUTED_VALUE"""),2014.0)</f>
        <v>2014</v>
      </c>
    </row>
    <row r="346">
      <c r="A346" s="4" t="str">
        <f>IFERROR(__xludf.DUMMYFUNCTION("""COMPUTED_VALUE"""),"Underground_journeys")</f>
        <v>Underground_journeys</v>
      </c>
      <c r="B346" s="4" t="str">
        <f>IFERROR(__xludf.DUMMYFUNCTION("""COMPUTED_VALUE"""),"13/14")</f>
        <v>13/14</v>
      </c>
      <c r="C346" s="4">
        <f>IFERROR(__xludf.DUMMYFUNCTION("""COMPUTED_VALUE"""),11.0)</f>
        <v>11</v>
      </c>
      <c r="D346" s="4">
        <f>IFERROR(__xludf.DUMMYFUNCTION("""COMPUTED_VALUE"""),96.8)</f>
        <v>96.8</v>
      </c>
      <c r="E346" s="4" t="str">
        <f>IFERROR(__xludf.DUMMYFUNCTION("""COMPUTED_VALUE"""),"Feb")</f>
        <v>Feb</v>
      </c>
      <c r="F346" s="4">
        <f>IFERROR(__xludf.DUMMYFUNCTION("""COMPUTED_VALUE"""),2014.0)</f>
        <v>2014</v>
      </c>
    </row>
    <row r="347">
      <c r="A347" s="4" t="str">
        <f>IFERROR(__xludf.DUMMYFUNCTION("""COMPUTED_VALUE"""),"DLR_Journeys")</f>
        <v>DLR_Journeys</v>
      </c>
      <c r="B347" s="4" t="str">
        <f>IFERROR(__xludf.DUMMYFUNCTION("""COMPUTED_VALUE"""),"13/14")</f>
        <v>13/14</v>
      </c>
      <c r="C347" s="4">
        <f>IFERROR(__xludf.DUMMYFUNCTION("""COMPUTED_VALUE"""),11.0)</f>
        <v>11</v>
      </c>
      <c r="D347" s="4">
        <f>IFERROR(__xludf.DUMMYFUNCTION("""COMPUTED_VALUE"""),7.8)</f>
        <v>7.8</v>
      </c>
      <c r="E347" s="4" t="str">
        <f>IFERROR(__xludf.DUMMYFUNCTION("""COMPUTED_VALUE"""),"Feb")</f>
        <v>Feb</v>
      </c>
      <c r="F347" s="4">
        <f>IFERROR(__xludf.DUMMYFUNCTION("""COMPUTED_VALUE"""),2014.0)</f>
        <v>2014</v>
      </c>
    </row>
    <row r="348">
      <c r="A348" s="4" t="str">
        <f>IFERROR(__xludf.DUMMYFUNCTION("""COMPUTED_VALUE"""),"Tram_Journeys")</f>
        <v>Tram_Journeys</v>
      </c>
      <c r="B348" s="4" t="str">
        <f>IFERROR(__xludf.DUMMYFUNCTION("""COMPUTED_VALUE"""),"13/14")</f>
        <v>13/14</v>
      </c>
      <c r="C348" s="4">
        <f>IFERROR(__xludf.DUMMYFUNCTION("""COMPUTED_VALUE"""),11.0)</f>
        <v>11</v>
      </c>
      <c r="D348" s="4">
        <f>IFERROR(__xludf.DUMMYFUNCTION("""COMPUTED_VALUE"""),2.4)</f>
        <v>2.4</v>
      </c>
      <c r="E348" s="4" t="str">
        <f>IFERROR(__xludf.DUMMYFUNCTION("""COMPUTED_VALUE"""),"Feb")</f>
        <v>Feb</v>
      </c>
      <c r="F348" s="4">
        <f>IFERROR(__xludf.DUMMYFUNCTION("""COMPUTED_VALUE"""),2014.0)</f>
        <v>2014</v>
      </c>
    </row>
    <row r="349">
      <c r="A349" s="4" t="str">
        <f>IFERROR(__xludf.DUMMYFUNCTION("""COMPUTED_VALUE"""),"Overground_Journeys")</f>
        <v>Overground_Journeys</v>
      </c>
      <c r="B349" s="4" t="str">
        <f>IFERROR(__xludf.DUMMYFUNCTION("""COMPUTED_VALUE"""),"13/14")</f>
        <v>13/14</v>
      </c>
      <c r="C349" s="4">
        <f>IFERROR(__xludf.DUMMYFUNCTION("""COMPUTED_VALUE"""),11.0)</f>
        <v>11</v>
      </c>
      <c r="D349" s="4">
        <f>IFERROR(__xludf.DUMMYFUNCTION("""COMPUTED_VALUE"""),10.3)</f>
        <v>10.3</v>
      </c>
      <c r="E349" s="4" t="str">
        <f>IFERROR(__xludf.DUMMYFUNCTION("""COMPUTED_VALUE"""),"Feb")</f>
        <v>Feb</v>
      </c>
      <c r="F349" s="4">
        <f>IFERROR(__xludf.DUMMYFUNCTION("""COMPUTED_VALUE"""),2014.0)</f>
        <v>2014</v>
      </c>
    </row>
    <row r="350">
      <c r="A350" s="4" t="str">
        <f>IFERROR(__xludf.DUMMYFUNCTION("""COMPUTED_VALUE"""),"London_Cable_Car_Journeys")</f>
        <v>London_Cable_Car_Journeys</v>
      </c>
      <c r="B350" s="4" t="str">
        <f>IFERROR(__xludf.DUMMYFUNCTION("""COMPUTED_VALUE"""),"13/14")</f>
        <v>13/14</v>
      </c>
      <c r="C350" s="4">
        <f>IFERROR(__xludf.DUMMYFUNCTION("""COMPUTED_VALUE"""),11.0)</f>
        <v>11</v>
      </c>
      <c r="D350" s="4">
        <f>IFERROR(__xludf.DUMMYFUNCTION("""COMPUTED_VALUE"""),0.07)</f>
        <v>0.07</v>
      </c>
      <c r="E350" s="4" t="str">
        <f>IFERROR(__xludf.DUMMYFUNCTION("""COMPUTED_VALUE"""),"Feb")</f>
        <v>Feb</v>
      </c>
      <c r="F350" s="4">
        <f>IFERROR(__xludf.DUMMYFUNCTION("""COMPUTED_VALUE"""),2014.0)</f>
        <v>2014</v>
      </c>
    </row>
    <row r="351">
      <c r="A351" s="4" t="str">
        <f>IFERROR(__xludf.DUMMYFUNCTION("""COMPUTED_VALUE"""),"TfL_Rail_Journeys")</f>
        <v>TfL_Rail_Journeys</v>
      </c>
      <c r="B351" s="4" t="str">
        <f>IFERROR(__xludf.DUMMYFUNCTION("""COMPUTED_VALUE"""),"13/14")</f>
        <v>13/14</v>
      </c>
      <c r="C351" s="4">
        <f>IFERROR(__xludf.DUMMYFUNCTION("""COMPUTED_VALUE"""),11.0)</f>
        <v>11</v>
      </c>
      <c r="D351" s="4">
        <f>IFERROR(__xludf.DUMMYFUNCTION("""COMPUTED_VALUE"""),0.0)</f>
        <v>0</v>
      </c>
      <c r="E351" s="4" t="str">
        <f>IFERROR(__xludf.DUMMYFUNCTION("""COMPUTED_VALUE"""),"Feb")</f>
        <v>Feb</v>
      </c>
      <c r="F351" s="4">
        <f>IFERROR(__xludf.DUMMYFUNCTION("""COMPUTED_VALUE"""),2014.0)</f>
        <v>2014</v>
      </c>
    </row>
    <row r="352">
      <c r="A352" s="4" t="str">
        <f>IFERROR(__xludf.DUMMYFUNCTION("""COMPUTED_VALUE"""),"Bus_journeys")</f>
        <v>Bus_journeys</v>
      </c>
      <c r="B352" s="4" t="str">
        <f>IFERROR(__xludf.DUMMYFUNCTION("""COMPUTED_VALUE"""),"13/14")</f>
        <v>13/14</v>
      </c>
      <c r="C352" s="4">
        <f>IFERROR(__xludf.DUMMYFUNCTION("""COMPUTED_VALUE"""),12.0)</f>
        <v>12</v>
      </c>
      <c r="D352" s="4">
        <f>IFERROR(__xludf.DUMMYFUNCTION("""COMPUTED_VALUE"""),185.6)</f>
        <v>185.6</v>
      </c>
      <c r="E352" s="4" t="str">
        <f>IFERROR(__xludf.DUMMYFUNCTION("""COMPUTED_VALUE"""),"Mar")</f>
        <v>Mar</v>
      </c>
      <c r="F352" s="4">
        <f>IFERROR(__xludf.DUMMYFUNCTION("""COMPUTED_VALUE"""),2014.0)</f>
        <v>2014</v>
      </c>
    </row>
    <row r="353">
      <c r="A353" s="4" t="str">
        <f>IFERROR(__xludf.DUMMYFUNCTION("""COMPUTED_VALUE"""),"Underground_journeys")</f>
        <v>Underground_journeys</v>
      </c>
      <c r="B353" s="4" t="str">
        <f>IFERROR(__xludf.DUMMYFUNCTION("""COMPUTED_VALUE"""),"13/14")</f>
        <v>13/14</v>
      </c>
      <c r="C353" s="4">
        <f>IFERROR(__xludf.DUMMYFUNCTION("""COMPUTED_VALUE"""),12.0)</f>
        <v>12</v>
      </c>
      <c r="D353" s="4">
        <f>IFERROR(__xludf.DUMMYFUNCTION("""COMPUTED_VALUE"""),94.3)</f>
        <v>94.3</v>
      </c>
      <c r="E353" s="4" t="str">
        <f>IFERROR(__xludf.DUMMYFUNCTION("""COMPUTED_VALUE"""),"Mar")</f>
        <v>Mar</v>
      </c>
      <c r="F353" s="4">
        <f>IFERROR(__xludf.DUMMYFUNCTION("""COMPUTED_VALUE"""),2014.0)</f>
        <v>2014</v>
      </c>
    </row>
    <row r="354">
      <c r="A354" s="4" t="str">
        <f>IFERROR(__xludf.DUMMYFUNCTION("""COMPUTED_VALUE"""),"DLR_Journeys")</f>
        <v>DLR_Journeys</v>
      </c>
      <c r="B354" s="4" t="str">
        <f>IFERROR(__xludf.DUMMYFUNCTION("""COMPUTED_VALUE"""),"13/14")</f>
        <v>13/14</v>
      </c>
      <c r="C354" s="4">
        <f>IFERROR(__xludf.DUMMYFUNCTION("""COMPUTED_VALUE"""),12.0)</f>
        <v>12</v>
      </c>
      <c r="D354" s="4">
        <f>IFERROR(__xludf.DUMMYFUNCTION("""COMPUTED_VALUE"""),8.3)</f>
        <v>8.3</v>
      </c>
      <c r="E354" s="4" t="str">
        <f>IFERROR(__xludf.DUMMYFUNCTION("""COMPUTED_VALUE"""),"Mar")</f>
        <v>Mar</v>
      </c>
      <c r="F354" s="4">
        <f>IFERROR(__xludf.DUMMYFUNCTION("""COMPUTED_VALUE"""),2014.0)</f>
        <v>2014</v>
      </c>
    </row>
    <row r="355">
      <c r="A355" s="4" t="str">
        <f>IFERROR(__xludf.DUMMYFUNCTION("""COMPUTED_VALUE"""),"Tram_Journeys")</f>
        <v>Tram_Journeys</v>
      </c>
      <c r="B355" s="4" t="str">
        <f>IFERROR(__xludf.DUMMYFUNCTION("""COMPUTED_VALUE"""),"13/14")</f>
        <v>13/14</v>
      </c>
      <c r="C355" s="4">
        <f>IFERROR(__xludf.DUMMYFUNCTION("""COMPUTED_VALUE"""),12.0)</f>
        <v>12</v>
      </c>
      <c r="D355" s="4">
        <f>IFERROR(__xludf.DUMMYFUNCTION("""COMPUTED_VALUE"""),2.4)</f>
        <v>2.4</v>
      </c>
      <c r="E355" s="4" t="str">
        <f>IFERROR(__xludf.DUMMYFUNCTION("""COMPUTED_VALUE"""),"Mar")</f>
        <v>Mar</v>
      </c>
      <c r="F355" s="4">
        <f>IFERROR(__xludf.DUMMYFUNCTION("""COMPUTED_VALUE"""),2014.0)</f>
        <v>2014</v>
      </c>
    </row>
    <row r="356">
      <c r="A356" s="4" t="str">
        <f>IFERROR(__xludf.DUMMYFUNCTION("""COMPUTED_VALUE"""),"Overground_Journeys")</f>
        <v>Overground_Journeys</v>
      </c>
      <c r="B356" s="4" t="str">
        <f>IFERROR(__xludf.DUMMYFUNCTION("""COMPUTED_VALUE"""),"13/14")</f>
        <v>13/14</v>
      </c>
      <c r="C356" s="4">
        <f>IFERROR(__xludf.DUMMYFUNCTION("""COMPUTED_VALUE"""),12.0)</f>
        <v>12</v>
      </c>
      <c r="D356" s="4">
        <f>IFERROR(__xludf.DUMMYFUNCTION("""COMPUTED_VALUE"""),10.8)</f>
        <v>10.8</v>
      </c>
      <c r="E356" s="4" t="str">
        <f>IFERROR(__xludf.DUMMYFUNCTION("""COMPUTED_VALUE"""),"Mar")</f>
        <v>Mar</v>
      </c>
      <c r="F356" s="4">
        <f>IFERROR(__xludf.DUMMYFUNCTION("""COMPUTED_VALUE"""),2014.0)</f>
        <v>2014</v>
      </c>
    </row>
    <row r="357">
      <c r="A357" s="4" t="str">
        <f>IFERROR(__xludf.DUMMYFUNCTION("""COMPUTED_VALUE"""),"London_Cable_Car_Journeys")</f>
        <v>London_Cable_Car_Journeys</v>
      </c>
      <c r="B357" s="4" t="str">
        <f>IFERROR(__xludf.DUMMYFUNCTION("""COMPUTED_VALUE"""),"13/14")</f>
        <v>13/14</v>
      </c>
      <c r="C357" s="4">
        <f>IFERROR(__xludf.DUMMYFUNCTION("""COMPUTED_VALUE"""),12.0)</f>
        <v>12</v>
      </c>
      <c r="D357" s="4">
        <f>IFERROR(__xludf.DUMMYFUNCTION("""COMPUTED_VALUE"""),0.08)</f>
        <v>0.08</v>
      </c>
      <c r="E357" s="4" t="str">
        <f>IFERROR(__xludf.DUMMYFUNCTION("""COMPUTED_VALUE"""),"Mar")</f>
        <v>Mar</v>
      </c>
      <c r="F357" s="4">
        <f>IFERROR(__xludf.DUMMYFUNCTION("""COMPUTED_VALUE"""),2014.0)</f>
        <v>2014</v>
      </c>
    </row>
    <row r="358">
      <c r="A358" s="4" t="str">
        <f>IFERROR(__xludf.DUMMYFUNCTION("""COMPUTED_VALUE"""),"TfL_Rail_Journeys")</f>
        <v>TfL_Rail_Journeys</v>
      </c>
      <c r="B358" s="4" t="str">
        <f>IFERROR(__xludf.DUMMYFUNCTION("""COMPUTED_VALUE"""),"13/14")</f>
        <v>13/14</v>
      </c>
      <c r="C358" s="4">
        <f>IFERROR(__xludf.DUMMYFUNCTION("""COMPUTED_VALUE"""),12.0)</f>
        <v>12</v>
      </c>
      <c r="D358" s="4">
        <f>IFERROR(__xludf.DUMMYFUNCTION("""COMPUTED_VALUE"""),0.0)</f>
        <v>0</v>
      </c>
      <c r="E358" s="4" t="str">
        <f>IFERROR(__xludf.DUMMYFUNCTION("""COMPUTED_VALUE"""),"Mar")</f>
        <v>Mar</v>
      </c>
      <c r="F358" s="4">
        <f>IFERROR(__xludf.DUMMYFUNCTION("""COMPUTED_VALUE"""),2014.0)</f>
        <v>2014</v>
      </c>
    </row>
    <row r="359">
      <c r="A359" s="4" t="str">
        <f>IFERROR(__xludf.DUMMYFUNCTION("""COMPUTED_VALUE"""),"Bus_journeys")</f>
        <v>Bus_journeys</v>
      </c>
      <c r="B359" s="4" t="str">
        <f>IFERROR(__xludf.DUMMYFUNCTION("""COMPUTED_VALUE"""),"13/14")</f>
        <v>13/14</v>
      </c>
      <c r="C359" s="4">
        <f>IFERROR(__xludf.DUMMYFUNCTION("""COMPUTED_VALUE"""),13.0)</f>
        <v>13</v>
      </c>
      <c r="D359" s="4">
        <f>IFERROR(__xludf.DUMMYFUNCTION("""COMPUTED_VALUE"""),206.9)</f>
        <v>206.9</v>
      </c>
      <c r="E359" s="4" t="str">
        <f>IFERROR(__xludf.DUMMYFUNCTION("""COMPUTED_VALUE"""),"Mar")</f>
        <v>Mar</v>
      </c>
      <c r="F359" s="4">
        <f>IFERROR(__xludf.DUMMYFUNCTION("""COMPUTED_VALUE"""),2014.0)</f>
        <v>2014</v>
      </c>
    </row>
    <row r="360">
      <c r="A360" s="4" t="str">
        <f>IFERROR(__xludf.DUMMYFUNCTION("""COMPUTED_VALUE"""),"Underground_journeys")</f>
        <v>Underground_journeys</v>
      </c>
      <c r="B360" s="4" t="str">
        <f>IFERROR(__xludf.DUMMYFUNCTION("""COMPUTED_VALUE"""),"13/14")</f>
        <v>13/14</v>
      </c>
      <c r="C360" s="4">
        <f>IFERROR(__xludf.DUMMYFUNCTION("""COMPUTED_VALUE"""),13.0)</f>
        <v>13</v>
      </c>
      <c r="D360" s="4">
        <f>IFERROR(__xludf.DUMMYFUNCTION("""COMPUTED_VALUE"""),107.0)</f>
        <v>107</v>
      </c>
      <c r="E360" s="4" t="str">
        <f>IFERROR(__xludf.DUMMYFUNCTION("""COMPUTED_VALUE"""),"Mar")</f>
        <v>Mar</v>
      </c>
      <c r="F360" s="4">
        <f>IFERROR(__xludf.DUMMYFUNCTION("""COMPUTED_VALUE"""),2014.0)</f>
        <v>2014</v>
      </c>
    </row>
    <row r="361">
      <c r="A361" s="4" t="str">
        <f>IFERROR(__xludf.DUMMYFUNCTION("""COMPUTED_VALUE"""),"DLR_Journeys")</f>
        <v>DLR_Journeys</v>
      </c>
      <c r="B361" s="4" t="str">
        <f>IFERROR(__xludf.DUMMYFUNCTION("""COMPUTED_VALUE"""),"13/14")</f>
        <v>13/14</v>
      </c>
      <c r="C361" s="4">
        <f>IFERROR(__xludf.DUMMYFUNCTION("""COMPUTED_VALUE"""),13.0)</f>
        <v>13</v>
      </c>
      <c r="D361" s="4">
        <f>IFERROR(__xludf.DUMMYFUNCTION("""COMPUTED_VALUE"""),8.3)</f>
        <v>8.3</v>
      </c>
      <c r="E361" s="4" t="str">
        <f>IFERROR(__xludf.DUMMYFUNCTION("""COMPUTED_VALUE"""),"Mar")</f>
        <v>Mar</v>
      </c>
      <c r="F361" s="4">
        <f>IFERROR(__xludf.DUMMYFUNCTION("""COMPUTED_VALUE"""),2014.0)</f>
        <v>2014</v>
      </c>
    </row>
    <row r="362">
      <c r="A362" s="4" t="str">
        <f>IFERROR(__xludf.DUMMYFUNCTION("""COMPUTED_VALUE"""),"Tram_Journeys")</f>
        <v>Tram_Journeys</v>
      </c>
      <c r="B362" s="4" t="str">
        <f>IFERROR(__xludf.DUMMYFUNCTION("""COMPUTED_VALUE"""),"13/14")</f>
        <v>13/14</v>
      </c>
      <c r="C362" s="4">
        <f>IFERROR(__xludf.DUMMYFUNCTION("""COMPUTED_VALUE"""),13.0)</f>
        <v>13</v>
      </c>
      <c r="D362" s="4">
        <f>IFERROR(__xludf.DUMMYFUNCTION("""COMPUTED_VALUE"""),2.8)</f>
        <v>2.8</v>
      </c>
      <c r="E362" s="4" t="str">
        <f>IFERROR(__xludf.DUMMYFUNCTION("""COMPUTED_VALUE"""),"Mar")</f>
        <v>Mar</v>
      </c>
      <c r="F362" s="4">
        <f>IFERROR(__xludf.DUMMYFUNCTION("""COMPUTED_VALUE"""),2014.0)</f>
        <v>2014</v>
      </c>
    </row>
    <row r="363">
      <c r="A363" s="4" t="str">
        <f>IFERROR(__xludf.DUMMYFUNCTION("""COMPUTED_VALUE"""),"Overground_Journeys")</f>
        <v>Overground_Journeys</v>
      </c>
      <c r="B363" s="4" t="str">
        <f>IFERROR(__xludf.DUMMYFUNCTION("""COMPUTED_VALUE"""),"13/14")</f>
        <v>13/14</v>
      </c>
      <c r="C363" s="4">
        <f>IFERROR(__xludf.DUMMYFUNCTION("""COMPUTED_VALUE"""),13.0)</f>
        <v>13</v>
      </c>
      <c r="D363" s="4">
        <f>IFERROR(__xludf.DUMMYFUNCTION("""COMPUTED_VALUE"""),11.3)</f>
        <v>11.3</v>
      </c>
      <c r="E363" s="4" t="str">
        <f>IFERROR(__xludf.DUMMYFUNCTION("""COMPUTED_VALUE"""),"Mar")</f>
        <v>Mar</v>
      </c>
      <c r="F363" s="4">
        <f>IFERROR(__xludf.DUMMYFUNCTION("""COMPUTED_VALUE"""),2014.0)</f>
        <v>2014</v>
      </c>
    </row>
    <row r="364">
      <c r="A364" s="4" t="str">
        <f>IFERROR(__xludf.DUMMYFUNCTION("""COMPUTED_VALUE"""),"London_Cable_Car_Journeys")</f>
        <v>London_Cable_Car_Journeys</v>
      </c>
      <c r="B364" s="4" t="str">
        <f>IFERROR(__xludf.DUMMYFUNCTION("""COMPUTED_VALUE"""),"13/14")</f>
        <v>13/14</v>
      </c>
      <c r="C364" s="4">
        <f>IFERROR(__xludf.DUMMYFUNCTION("""COMPUTED_VALUE"""),13.0)</f>
        <v>13</v>
      </c>
      <c r="D364" s="4">
        <f>IFERROR(__xludf.DUMMYFUNCTION("""COMPUTED_VALUE"""),0.09)</f>
        <v>0.09</v>
      </c>
      <c r="E364" s="4" t="str">
        <f>IFERROR(__xludf.DUMMYFUNCTION("""COMPUTED_VALUE"""),"Mar")</f>
        <v>Mar</v>
      </c>
      <c r="F364" s="4">
        <f>IFERROR(__xludf.DUMMYFUNCTION("""COMPUTED_VALUE"""),2014.0)</f>
        <v>2014</v>
      </c>
    </row>
    <row r="365">
      <c r="A365" s="4" t="str">
        <f>IFERROR(__xludf.DUMMYFUNCTION("""COMPUTED_VALUE"""),"TfL_Rail_Journeys")</f>
        <v>TfL_Rail_Journeys</v>
      </c>
      <c r="B365" s="4" t="str">
        <f>IFERROR(__xludf.DUMMYFUNCTION("""COMPUTED_VALUE"""),"13/14")</f>
        <v>13/14</v>
      </c>
      <c r="C365" s="4">
        <f>IFERROR(__xludf.DUMMYFUNCTION("""COMPUTED_VALUE"""),13.0)</f>
        <v>13</v>
      </c>
      <c r="D365" s="4">
        <f>IFERROR(__xludf.DUMMYFUNCTION("""COMPUTED_VALUE"""),0.0)</f>
        <v>0</v>
      </c>
      <c r="E365" s="4" t="str">
        <f>IFERROR(__xludf.DUMMYFUNCTION("""COMPUTED_VALUE"""),"Mar")</f>
        <v>Mar</v>
      </c>
      <c r="F365" s="4">
        <f>IFERROR(__xludf.DUMMYFUNCTION("""COMPUTED_VALUE"""),2014.0)</f>
        <v>2014</v>
      </c>
    </row>
    <row r="366">
      <c r="A366" s="4" t="str">
        <f>IFERROR(__xludf.DUMMYFUNCTION("""COMPUTED_VALUE"""),"Bus_journeys")</f>
        <v>Bus_journeys</v>
      </c>
      <c r="B366" s="4" t="str">
        <f>IFERROR(__xludf.DUMMYFUNCTION("""COMPUTED_VALUE"""),"14/15")</f>
        <v>14/15</v>
      </c>
      <c r="C366" s="4">
        <f>IFERROR(__xludf.DUMMYFUNCTION("""COMPUTED_VALUE"""),1.0)</f>
        <v>1</v>
      </c>
      <c r="D366" s="4">
        <f>IFERROR(__xludf.DUMMYFUNCTION("""COMPUTED_VALUE"""),164.1)</f>
        <v>164.1</v>
      </c>
      <c r="E366" s="4" t="str">
        <f>IFERROR(__xludf.DUMMYFUNCTION("""COMPUTED_VALUE"""),"Apr")</f>
        <v>Apr</v>
      </c>
      <c r="F366" s="4">
        <f>IFERROR(__xludf.DUMMYFUNCTION("""COMPUTED_VALUE"""),2014.0)</f>
        <v>2014</v>
      </c>
    </row>
    <row r="367">
      <c r="A367" s="4" t="str">
        <f>IFERROR(__xludf.DUMMYFUNCTION("""COMPUTED_VALUE"""),"Underground_journeys")</f>
        <v>Underground_journeys</v>
      </c>
      <c r="B367" s="4" t="str">
        <f>IFERROR(__xludf.DUMMYFUNCTION("""COMPUTED_VALUE"""),"14/15")</f>
        <v>14/15</v>
      </c>
      <c r="C367" s="4">
        <f>IFERROR(__xludf.DUMMYFUNCTION("""COMPUTED_VALUE"""),1.0)</f>
        <v>1</v>
      </c>
      <c r="D367" s="4">
        <f>IFERROR(__xludf.DUMMYFUNCTION("""COMPUTED_VALUE"""),88.8)</f>
        <v>88.8</v>
      </c>
      <c r="E367" s="4" t="str">
        <f>IFERROR(__xludf.DUMMYFUNCTION("""COMPUTED_VALUE"""),"Apr")</f>
        <v>Apr</v>
      </c>
      <c r="F367" s="4">
        <f>IFERROR(__xludf.DUMMYFUNCTION("""COMPUTED_VALUE"""),2014.0)</f>
        <v>2014</v>
      </c>
    </row>
    <row r="368">
      <c r="A368" s="4" t="str">
        <f>IFERROR(__xludf.DUMMYFUNCTION("""COMPUTED_VALUE"""),"DLR_Journeys")</f>
        <v>DLR_Journeys</v>
      </c>
      <c r="B368" s="4" t="str">
        <f>IFERROR(__xludf.DUMMYFUNCTION("""COMPUTED_VALUE"""),"14/15")</f>
        <v>14/15</v>
      </c>
      <c r="C368" s="4">
        <f>IFERROR(__xludf.DUMMYFUNCTION("""COMPUTED_VALUE"""),1.0)</f>
        <v>1</v>
      </c>
      <c r="D368" s="4">
        <f>IFERROR(__xludf.DUMMYFUNCTION("""COMPUTED_VALUE"""),7.6)</f>
        <v>7.6</v>
      </c>
      <c r="E368" s="4" t="str">
        <f>IFERROR(__xludf.DUMMYFUNCTION("""COMPUTED_VALUE"""),"Apr")</f>
        <v>Apr</v>
      </c>
      <c r="F368" s="4">
        <f>IFERROR(__xludf.DUMMYFUNCTION("""COMPUTED_VALUE"""),2014.0)</f>
        <v>2014</v>
      </c>
    </row>
    <row r="369">
      <c r="A369" s="4" t="str">
        <f>IFERROR(__xludf.DUMMYFUNCTION("""COMPUTED_VALUE"""),"Tram_Journeys")</f>
        <v>Tram_Journeys</v>
      </c>
      <c r="B369" s="4" t="str">
        <f>IFERROR(__xludf.DUMMYFUNCTION("""COMPUTED_VALUE"""),"14/15")</f>
        <v>14/15</v>
      </c>
      <c r="C369" s="4">
        <f>IFERROR(__xludf.DUMMYFUNCTION("""COMPUTED_VALUE"""),1.0)</f>
        <v>1</v>
      </c>
      <c r="D369" s="4">
        <f>IFERROR(__xludf.DUMMYFUNCTION("""COMPUTED_VALUE"""),2.2)</f>
        <v>2.2</v>
      </c>
      <c r="E369" s="4" t="str">
        <f>IFERROR(__xludf.DUMMYFUNCTION("""COMPUTED_VALUE"""),"Apr")</f>
        <v>Apr</v>
      </c>
      <c r="F369" s="4">
        <f>IFERROR(__xludf.DUMMYFUNCTION("""COMPUTED_VALUE"""),2014.0)</f>
        <v>2014</v>
      </c>
    </row>
    <row r="370">
      <c r="A370" s="4" t="str">
        <f>IFERROR(__xludf.DUMMYFUNCTION("""COMPUTED_VALUE"""),"Overground_Journeys")</f>
        <v>Overground_Journeys</v>
      </c>
      <c r="B370" s="4" t="str">
        <f>IFERROR(__xludf.DUMMYFUNCTION("""COMPUTED_VALUE"""),"14/15")</f>
        <v>14/15</v>
      </c>
      <c r="C370" s="4">
        <f>IFERROR(__xludf.DUMMYFUNCTION("""COMPUTED_VALUE"""),1.0)</f>
        <v>1</v>
      </c>
      <c r="D370" s="4">
        <f>IFERROR(__xludf.DUMMYFUNCTION("""COMPUTED_VALUE"""),9.7)</f>
        <v>9.7</v>
      </c>
      <c r="E370" s="4" t="str">
        <f>IFERROR(__xludf.DUMMYFUNCTION("""COMPUTED_VALUE"""),"Apr")</f>
        <v>Apr</v>
      </c>
      <c r="F370" s="4">
        <f>IFERROR(__xludf.DUMMYFUNCTION("""COMPUTED_VALUE"""),2014.0)</f>
        <v>2014</v>
      </c>
    </row>
    <row r="371">
      <c r="A371" s="4" t="str">
        <f>IFERROR(__xludf.DUMMYFUNCTION("""COMPUTED_VALUE"""),"London_Cable_Car_Journeys")</f>
        <v>London_Cable_Car_Journeys</v>
      </c>
      <c r="B371" s="4" t="str">
        <f>IFERROR(__xludf.DUMMYFUNCTION("""COMPUTED_VALUE"""),"14/15")</f>
        <v>14/15</v>
      </c>
      <c r="C371" s="4">
        <f>IFERROR(__xludf.DUMMYFUNCTION("""COMPUTED_VALUE"""),1.0)</f>
        <v>1</v>
      </c>
      <c r="D371" s="4">
        <f>IFERROR(__xludf.DUMMYFUNCTION("""COMPUTED_VALUE"""),0.14)</f>
        <v>0.14</v>
      </c>
      <c r="E371" s="4" t="str">
        <f>IFERROR(__xludf.DUMMYFUNCTION("""COMPUTED_VALUE"""),"Apr")</f>
        <v>Apr</v>
      </c>
      <c r="F371" s="4">
        <f>IFERROR(__xludf.DUMMYFUNCTION("""COMPUTED_VALUE"""),2014.0)</f>
        <v>2014</v>
      </c>
    </row>
    <row r="372">
      <c r="A372" s="4" t="str">
        <f>IFERROR(__xludf.DUMMYFUNCTION("""COMPUTED_VALUE"""),"TfL_Rail_Journeys")</f>
        <v>TfL_Rail_Journeys</v>
      </c>
      <c r="B372" s="4" t="str">
        <f>IFERROR(__xludf.DUMMYFUNCTION("""COMPUTED_VALUE"""),"14/15")</f>
        <v>14/15</v>
      </c>
      <c r="C372" s="4">
        <f>IFERROR(__xludf.DUMMYFUNCTION("""COMPUTED_VALUE"""),1.0)</f>
        <v>1</v>
      </c>
      <c r="D372" s="4">
        <f>IFERROR(__xludf.DUMMYFUNCTION("""COMPUTED_VALUE"""),2.9)</f>
        <v>2.9</v>
      </c>
      <c r="E372" s="4" t="str">
        <f>IFERROR(__xludf.DUMMYFUNCTION("""COMPUTED_VALUE"""),"Apr")</f>
        <v>Apr</v>
      </c>
      <c r="F372" s="4">
        <f>IFERROR(__xludf.DUMMYFUNCTION("""COMPUTED_VALUE"""),2014.0)</f>
        <v>2014</v>
      </c>
    </row>
    <row r="373">
      <c r="A373" s="4" t="str">
        <f>IFERROR(__xludf.DUMMYFUNCTION("""COMPUTED_VALUE"""),"Bus_journeys")</f>
        <v>Bus_journeys</v>
      </c>
      <c r="B373" s="4" t="str">
        <f>IFERROR(__xludf.DUMMYFUNCTION("""COMPUTED_VALUE"""),"14/15")</f>
        <v>14/15</v>
      </c>
      <c r="C373" s="4">
        <f>IFERROR(__xludf.DUMMYFUNCTION("""COMPUTED_VALUE"""),2.0)</f>
        <v>2</v>
      </c>
      <c r="D373" s="4">
        <f>IFERROR(__xludf.DUMMYFUNCTION("""COMPUTED_VALUE"""),192.8)</f>
        <v>192.8</v>
      </c>
      <c r="E373" s="4" t="str">
        <f>IFERROR(__xludf.DUMMYFUNCTION("""COMPUTED_VALUE"""),"May")</f>
        <v>May</v>
      </c>
      <c r="F373" s="4">
        <f>IFERROR(__xludf.DUMMYFUNCTION("""COMPUTED_VALUE"""),2014.0)</f>
        <v>2014</v>
      </c>
    </row>
    <row r="374">
      <c r="A374" s="4" t="str">
        <f>IFERROR(__xludf.DUMMYFUNCTION("""COMPUTED_VALUE"""),"Underground_journeys")</f>
        <v>Underground_journeys</v>
      </c>
      <c r="B374" s="4" t="str">
        <f>IFERROR(__xludf.DUMMYFUNCTION("""COMPUTED_VALUE"""),"14/15")</f>
        <v>14/15</v>
      </c>
      <c r="C374" s="4">
        <f>IFERROR(__xludf.DUMMYFUNCTION("""COMPUTED_VALUE"""),2.0)</f>
        <v>2</v>
      </c>
      <c r="D374" s="4">
        <f>IFERROR(__xludf.DUMMYFUNCTION("""COMPUTED_VALUE"""),92.2)</f>
        <v>92.2</v>
      </c>
      <c r="E374" s="4" t="str">
        <f>IFERROR(__xludf.DUMMYFUNCTION("""COMPUTED_VALUE"""),"May")</f>
        <v>May</v>
      </c>
      <c r="F374" s="4">
        <f>IFERROR(__xludf.DUMMYFUNCTION("""COMPUTED_VALUE"""),2014.0)</f>
        <v>2014</v>
      </c>
    </row>
    <row r="375">
      <c r="A375" s="4" t="str">
        <f>IFERROR(__xludf.DUMMYFUNCTION("""COMPUTED_VALUE"""),"DLR_Journeys")</f>
        <v>DLR_Journeys</v>
      </c>
      <c r="B375" s="4" t="str">
        <f>IFERROR(__xludf.DUMMYFUNCTION("""COMPUTED_VALUE"""),"14/15")</f>
        <v>14/15</v>
      </c>
      <c r="C375" s="4">
        <f>IFERROR(__xludf.DUMMYFUNCTION("""COMPUTED_VALUE"""),2.0)</f>
        <v>2</v>
      </c>
      <c r="D375" s="4">
        <f>IFERROR(__xludf.DUMMYFUNCTION("""COMPUTED_VALUE"""),8.3)</f>
        <v>8.3</v>
      </c>
      <c r="E375" s="4" t="str">
        <f>IFERROR(__xludf.DUMMYFUNCTION("""COMPUTED_VALUE"""),"May")</f>
        <v>May</v>
      </c>
      <c r="F375" s="4">
        <f>IFERROR(__xludf.DUMMYFUNCTION("""COMPUTED_VALUE"""),2014.0)</f>
        <v>2014</v>
      </c>
    </row>
    <row r="376">
      <c r="A376" s="4" t="str">
        <f>IFERROR(__xludf.DUMMYFUNCTION("""COMPUTED_VALUE"""),"Tram_Journeys")</f>
        <v>Tram_Journeys</v>
      </c>
      <c r="B376" s="4" t="str">
        <f>IFERROR(__xludf.DUMMYFUNCTION("""COMPUTED_VALUE"""),"14/15")</f>
        <v>14/15</v>
      </c>
      <c r="C376" s="4">
        <f>IFERROR(__xludf.DUMMYFUNCTION("""COMPUTED_VALUE"""),2.0)</f>
        <v>2</v>
      </c>
      <c r="D376" s="4">
        <f>IFERROR(__xludf.DUMMYFUNCTION("""COMPUTED_VALUE"""),2.4)</f>
        <v>2.4</v>
      </c>
      <c r="E376" s="4" t="str">
        <f>IFERROR(__xludf.DUMMYFUNCTION("""COMPUTED_VALUE"""),"May")</f>
        <v>May</v>
      </c>
      <c r="F376" s="4">
        <f>IFERROR(__xludf.DUMMYFUNCTION("""COMPUTED_VALUE"""),2014.0)</f>
        <v>2014</v>
      </c>
    </row>
    <row r="377">
      <c r="A377" s="4" t="str">
        <f>IFERROR(__xludf.DUMMYFUNCTION("""COMPUTED_VALUE"""),"Overground_Journeys")</f>
        <v>Overground_Journeys</v>
      </c>
      <c r="B377" s="4" t="str">
        <f>IFERROR(__xludf.DUMMYFUNCTION("""COMPUTED_VALUE"""),"14/15")</f>
        <v>14/15</v>
      </c>
      <c r="C377" s="4">
        <f>IFERROR(__xludf.DUMMYFUNCTION("""COMPUTED_VALUE"""),2.0)</f>
        <v>2</v>
      </c>
      <c r="D377" s="4">
        <f>IFERROR(__xludf.DUMMYFUNCTION("""COMPUTED_VALUE"""),10.5)</f>
        <v>10.5</v>
      </c>
      <c r="E377" s="4" t="str">
        <f>IFERROR(__xludf.DUMMYFUNCTION("""COMPUTED_VALUE"""),"May")</f>
        <v>May</v>
      </c>
      <c r="F377" s="4">
        <f>IFERROR(__xludf.DUMMYFUNCTION("""COMPUTED_VALUE"""),2014.0)</f>
        <v>2014</v>
      </c>
    </row>
    <row r="378">
      <c r="A378" s="4" t="str">
        <f>IFERROR(__xludf.DUMMYFUNCTION("""COMPUTED_VALUE"""),"London_Cable_Car_Journeys")</f>
        <v>London_Cable_Car_Journeys</v>
      </c>
      <c r="B378" s="4" t="str">
        <f>IFERROR(__xludf.DUMMYFUNCTION("""COMPUTED_VALUE"""),"14/15")</f>
        <v>14/15</v>
      </c>
      <c r="C378" s="4">
        <f>IFERROR(__xludf.DUMMYFUNCTION("""COMPUTED_VALUE"""),2.0)</f>
        <v>2</v>
      </c>
      <c r="D378" s="4">
        <f>IFERROR(__xludf.DUMMYFUNCTION("""COMPUTED_VALUE"""),0.11)</f>
        <v>0.11</v>
      </c>
      <c r="E378" s="4" t="str">
        <f>IFERROR(__xludf.DUMMYFUNCTION("""COMPUTED_VALUE"""),"May")</f>
        <v>May</v>
      </c>
      <c r="F378" s="4">
        <f>IFERROR(__xludf.DUMMYFUNCTION("""COMPUTED_VALUE"""),2014.0)</f>
        <v>2014</v>
      </c>
    </row>
    <row r="379">
      <c r="A379" s="4" t="str">
        <f>IFERROR(__xludf.DUMMYFUNCTION("""COMPUTED_VALUE"""),"TfL_Rail_Journeys")</f>
        <v>TfL_Rail_Journeys</v>
      </c>
      <c r="B379" s="4" t="str">
        <f>IFERROR(__xludf.DUMMYFUNCTION("""COMPUTED_VALUE"""),"14/15")</f>
        <v>14/15</v>
      </c>
      <c r="C379" s="4">
        <f>IFERROR(__xludf.DUMMYFUNCTION("""COMPUTED_VALUE"""),2.0)</f>
        <v>2</v>
      </c>
      <c r="D379" s="4">
        <f>IFERROR(__xludf.DUMMYFUNCTION("""COMPUTED_VALUE"""),0.0)</f>
        <v>0</v>
      </c>
      <c r="E379" s="4" t="str">
        <f>IFERROR(__xludf.DUMMYFUNCTION("""COMPUTED_VALUE"""),"May")</f>
        <v>May</v>
      </c>
      <c r="F379" s="4">
        <f>IFERROR(__xludf.DUMMYFUNCTION("""COMPUTED_VALUE"""),2014.0)</f>
        <v>2014</v>
      </c>
    </row>
    <row r="380">
      <c r="A380" s="4" t="str">
        <f>IFERROR(__xludf.DUMMYFUNCTION("""COMPUTED_VALUE"""),"Bus_journeys")</f>
        <v>Bus_journeys</v>
      </c>
      <c r="B380" s="4" t="str">
        <f>IFERROR(__xludf.DUMMYFUNCTION("""COMPUTED_VALUE"""),"14/15")</f>
        <v>14/15</v>
      </c>
      <c r="C380" s="4">
        <f>IFERROR(__xludf.DUMMYFUNCTION("""COMPUTED_VALUE"""),3.0)</f>
        <v>3</v>
      </c>
      <c r="D380" s="4">
        <f>IFERROR(__xludf.DUMMYFUNCTION("""COMPUTED_VALUE"""),188.1)</f>
        <v>188.1</v>
      </c>
      <c r="E380" s="4" t="str">
        <f>IFERROR(__xludf.DUMMYFUNCTION("""COMPUTED_VALUE"""),"Jun")</f>
        <v>Jun</v>
      </c>
      <c r="F380" s="4">
        <f>IFERROR(__xludf.DUMMYFUNCTION("""COMPUTED_VALUE"""),2014.0)</f>
        <v>2014</v>
      </c>
    </row>
    <row r="381">
      <c r="A381" s="4" t="str">
        <f>IFERROR(__xludf.DUMMYFUNCTION("""COMPUTED_VALUE"""),"Underground_journeys")</f>
        <v>Underground_journeys</v>
      </c>
      <c r="B381" s="4" t="str">
        <f>IFERROR(__xludf.DUMMYFUNCTION("""COMPUTED_VALUE"""),"14/15")</f>
        <v>14/15</v>
      </c>
      <c r="C381" s="4">
        <f>IFERROR(__xludf.DUMMYFUNCTION("""COMPUTED_VALUE"""),3.0)</f>
        <v>3</v>
      </c>
      <c r="D381" s="4">
        <f>IFERROR(__xludf.DUMMYFUNCTION("""COMPUTED_VALUE"""),98.2)</f>
        <v>98.2</v>
      </c>
      <c r="E381" s="4" t="str">
        <f>IFERROR(__xludf.DUMMYFUNCTION("""COMPUTED_VALUE"""),"Jun")</f>
        <v>Jun</v>
      </c>
      <c r="F381" s="4">
        <f>IFERROR(__xludf.DUMMYFUNCTION("""COMPUTED_VALUE"""),2014.0)</f>
        <v>2014</v>
      </c>
    </row>
    <row r="382">
      <c r="A382" s="4" t="str">
        <f>IFERROR(__xludf.DUMMYFUNCTION("""COMPUTED_VALUE"""),"DLR_Journeys")</f>
        <v>DLR_Journeys</v>
      </c>
      <c r="B382" s="4" t="str">
        <f>IFERROR(__xludf.DUMMYFUNCTION("""COMPUTED_VALUE"""),"14/15")</f>
        <v>14/15</v>
      </c>
      <c r="C382" s="4">
        <f>IFERROR(__xludf.DUMMYFUNCTION("""COMPUTED_VALUE"""),3.0)</f>
        <v>3</v>
      </c>
      <c r="D382" s="4">
        <f>IFERROR(__xludf.DUMMYFUNCTION("""COMPUTED_VALUE"""),8.3)</f>
        <v>8.3</v>
      </c>
      <c r="E382" s="4" t="str">
        <f>IFERROR(__xludf.DUMMYFUNCTION("""COMPUTED_VALUE"""),"Jun")</f>
        <v>Jun</v>
      </c>
      <c r="F382" s="4">
        <f>IFERROR(__xludf.DUMMYFUNCTION("""COMPUTED_VALUE"""),2014.0)</f>
        <v>2014</v>
      </c>
    </row>
    <row r="383">
      <c r="A383" s="4" t="str">
        <f>IFERROR(__xludf.DUMMYFUNCTION("""COMPUTED_VALUE"""),"Tram_Journeys")</f>
        <v>Tram_Journeys</v>
      </c>
      <c r="B383" s="4" t="str">
        <f>IFERROR(__xludf.DUMMYFUNCTION("""COMPUTED_VALUE"""),"14/15")</f>
        <v>14/15</v>
      </c>
      <c r="C383" s="4">
        <f>IFERROR(__xludf.DUMMYFUNCTION("""COMPUTED_VALUE"""),3.0)</f>
        <v>3</v>
      </c>
      <c r="D383" s="4">
        <f>IFERROR(__xludf.DUMMYFUNCTION("""COMPUTED_VALUE"""),2.3)</f>
        <v>2.3</v>
      </c>
      <c r="E383" s="4" t="str">
        <f>IFERROR(__xludf.DUMMYFUNCTION("""COMPUTED_VALUE"""),"Jun")</f>
        <v>Jun</v>
      </c>
      <c r="F383" s="4">
        <f>IFERROR(__xludf.DUMMYFUNCTION("""COMPUTED_VALUE"""),2014.0)</f>
        <v>2014</v>
      </c>
    </row>
    <row r="384">
      <c r="A384" s="4" t="str">
        <f>IFERROR(__xludf.DUMMYFUNCTION("""COMPUTED_VALUE"""),"Overground_Journeys")</f>
        <v>Overground_Journeys</v>
      </c>
      <c r="B384" s="4" t="str">
        <f>IFERROR(__xludf.DUMMYFUNCTION("""COMPUTED_VALUE"""),"14/15")</f>
        <v>14/15</v>
      </c>
      <c r="C384" s="4">
        <f>IFERROR(__xludf.DUMMYFUNCTION("""COMPUTED_VALUE"""),3.0)</f>
        <v>3</v>
      </c>
      <c r="D384" s="4">
        <f>IFERROR(__xludf.DUMMYFUNCTION("""COMPUTED_VALUE"""),10.5)</f>
        <v>10.5</v>
      </c>
      <c r="E384" s="4" t="str">
        <f>IFERROR(__xludf.DUMMYFUNCTION("""COMPUTED_VALUE"""),"Jun")</f>
        <v>Jun</v>
      </c>
      <c r="F384" s="4">
        <f>IFERROR(__xludf.DUMMYFUNCTION("""COMPUTED_VALUE"""),2014.0)</f>
        <v>2014</v>
      </c>
    </row>
    <row r="385">
      <c r="A385" s="4" t="str">
        <f>IFERROR(__xludf.DUMMYFUNCTION("""COMPUTED_VALUE"""),"London_Cable_Car_Journeys")</f>
        <v>London_Cable_Car_Journeys</v>
      </c>
      <c r="B385" s="4" t="str">
        <f>IFERROR(__xludf.DUMMYFUNCTION("""COMPUTED_VALUE"""),"14/15")</f>
        <v>14/15</v>
      </c>
      <c r="C385" s="4">
        <f>IFERROR(__xludf.DUMMYFUNCTION("""COMPUTED_VALUE"""),3.0)</f>
        <v>3</v>
      </c>
      <c r="D385" s="4">
        <f>IFERROR(__xludf.DUMMYFUNCTION("""COMPUTED_VALUE"""),0.13)</f>
        <v>0.13</v>
      </c>
      <c r="E385" s="4" t="str">
        <f>IFERROR(__xludf.DUMMYFUNCTION("""COMPUTED_VALUE"""),"Jun")</f>
        <v>Jun</v>
      </c>
      <c r="F385" s="4">
        <f>IFERROR(__xludf.DUMMYFUNCTION("""COMPUTED_VALUE"""),2014.0)</f>
        <v>2014</v>
      </c>
    </row>
    <row r="386">
      <c r="A386" s="4" t="str">
        <f>IFERROR(__xludf.DUMMYFUNCTION("""COMPUTED_VALUE"""),"TfL_Rail_Journeys")</f>
        <v>TfL_Rail_Journeys</v>
      </c>
      <c r="B386" s="4" t="str">
        <f>IFERROR(__xludf.DUMMYFUNCTION("""COMPUTED_VALUE"""),"14/15")</f>
        <v>14/15</v>
      </c>
      <c r="C386" s="4">
        <f>IFERROR(__xludf.DUMMYFUNCTION("""COMPUTED_VALUE"""),3.0)</f>
        <v>3</v>
      </c>
      <c r="D386" s="4">
        <f>IFERROR(__xludf.DUMMYFUNCTION("""COMPUTED_VALUE"""),0.0)</f>
        <v>0</v>
      </c>
      <c r="E386" s="4" t="str">
        <f>IFERROR(__xludf.DUMMYFUNCTION("""COMPUTED_VALUE"""),"Jun")</f>
        <v>Jun</v>
      </c>
      <c r="F386" s="4">
        <f>IFERROR(__xludf.DUMMYFUNCTION("""COMPUTED_VALUE"""),2014.0)</f>
        <v>2014</v>
      </c>
    </row>
    <row r="387">
      <c r="A387" s="4" t="str">
        <f>IFERROR(__xludf.DUMMYFUNCTION("""COMPUTED_VALUE"""),"Bus_journeys")</f>
        <v>Bus_journeys</v>
      </c>
      <c r="B387" s="4" t="str">
        <f>IFERROR(__xludf.DUMMYFUNCTION("""COMPUTED_VALUE"""),"14/15")</f>
        <v>14/15</v>
      </c>
      <c r="C387" s="4">
        <f>IFERROR(__xludf.DUMMYFUNCTION("""COMPUTED_VALUE"""),4.0)</f>
        <v>4</v>
      </c>
      <c r="D387" s="4">
        <f>IFERROR(__xludf.DUMMYFUNCTION("""COMPUTED_VALUE"""),191.1)</f>
        <v>191.1</v>
      </c>
      <c r="E387" s="4" t="str">
        <f>IFERROR(__xludf.DUMMYFUNCTION("""COMPUTED_VALUE"""),"Jul")</f>
        <v>Jul</v>
      </c>
      <c r="F387" s="4">
        <f>IFERROR(__xludf.DUMMYFUNCTION("""COMPUTED_VALUE"""),2014.0)</f>
        <v>2014</v>
      </c>
    </row>
    <row r="388">
      <c r="A388" s="4" t="str">
        <f>IFERROR(__xludf.DUMMYFUNCTION("""COMPUTED_VALUE"""),"Underground_journeys")</f>
        <v>Underground_journeys</v>
      </c>
      <c r="B388" s="4" t="str">
        <f>IFERROR(__xludf.DUMMYFUNCTION("""COMPUTED_VALUE"""),"14/15")</f>
        <v>14/15</v>
      </c>
      <c r="C388" s="4">
        <f>IFERROR(__xludf.DUMMYFUNCTION("""COMPUTED_VALUE"""),4.0)</f>
        <v>4</v>
      </c>
      <c r="D388" s="4">
        <f>IFERROR(__xludf.DUMMYFUNCTION("""COMPUTED_VALUE"""),102.6)</f>
        <v>102.6</v>
      </c>
      <c r="E388" s="4" t="str">
        <f>IFERROR(__xludf.DUMMYFUNCTION("""COMPUTED_VALUE"""),"Jul")</f>
        <v>Jul</v>
      </c>
      <c r="F388" s="4">
        <f>IFERROR(__xludf.DUMMYFUNCTION("""COMPUTED_VALUE"""),2014.0)</f>
        <v>2014</v>
      </c>
    </row>
    <row r="389">
      <c r="A389" s="4" t="str">
        <f>IFERROR(__xludf.DUMMYFUNCTION("""COMPUTED_VALUE"""),"DLR_Journeys")</f>
        <v>DLR_Journeys</v>
      </c>
      <c r="B389" s="4" t="str">
        <f>IFERROR(__xludf.DUMMYFUNCTION("""COMPUTED_VALUE"""),"14/15")</f>
        <v>14/15</v>
      </c>
      <c r="C389" s="4">
        <f>IFERROR(__xludf.DUMMYFUNCTION("""COMPUTED_VALUE"""),4.0)</f>
        <v>4</v>
      </c>
      <c r="D389" s="4">
        <f>IFERROR(__xludf.DUMMYFUNCTION("""COMPUTED_VALUE"""),8.3)</f>
        <v>8.3</v>
      </c>
      <c r="E389" s="4" t="str">
        <f>IFERROR(__xludf.DUMMYFUNCTION("""COMPUTED_VALUE"""),"Jul")</f>
        <v>Jul</v>
      </c>
      <c r="F389" s="4">
        <f>IFERROR(__xludf.DUMMYFUNCTION("""COMPUTED_VALUE"""),2014.0)</f>
        <v>2014</v>
      </c>
    </row>
    <row r="390">
      <c r="A390" s="4" t="str">
        <f>IFERROR(__xludf.DUMMYFUNCTION("""COMPUTED_VALUE"""),"Tram_Journeys")</f>
        <v>Tram_Journeys</v>
      </c>
      <c r="B390" s="4" t="str">
        <f>IFERROR(__xludf.DUMMYFUNCTION("""COMPUTED_VALUE"""),"14/15")</f>
        <v>14/15</v>
      </c>
      <c r="C390" s="4">
        <f>IFERROR(__xludf.DUMMYFUNCTION("""COMPUTED_VALUE"""),4.0)</f>
        <v>4</v>
      </c>
      <c r="D390" s="4">
        <f>IFERROR(__xludf.DUMMYFUNCTION("""COMPUTED_VALUE"""),2.5)</f>
        <v>2.5</v>
      </c>
      <c r="E390" s="4" t="str">
        <f>IFERROR(__xludf.DUMMYFUNCTION("""COMPUTED_VALUE"""),"Jul")</f>
        <v>Jul</v>
      </c>
      <c r="F390" s="4">
        <f>IFERROR(__xludf.DUMMYFUNCTION("""COMPUTED_VALUE"""),2014.0)</f>
        <v>2014</v>
      </c>
    </row>
    <row r="391">
      <c r="A391" s="4" t="str">
        <f>IFERROR(__xludf.DUMMYFUNCTION("""COMPUTED_VALUE"""),"Overground_Journeys")</f>
        <v>Overground_Journeys</v>
      </c>
      <c r="B391" s="4" t="str">
        <f>IFERROR(__xludf.DUMMYFUNCTION("""COMPUTED_VALUE"""),"14/15")</f>
        <v>14/15</v>
      </c>
      <c r="C391" s="4">
        <f>IFERROR(__xludf.DUMMYFUNCTION("""COMPUTED_VALUE"""),4.0)</f>
        <v>4</v>
      </c>
      <c r="D391" s="4">
        <f>IFERROR(__xludf.DUMMYFUNCTION("""COMPUTED_VALUE"""),10.8)</f>
        <v>10.8</v>
      </c>
      <c r="E391" s="4" t="str">
        <f>IFERROR(__xludf.DUMMYFUNCTION("""COMPUTED_VALUE"""),"Jul")</f>
        <v>Jul</v>
      </c>
      <c r="F391" s="4">
        <f>IFERROR(__xludf.DUMMYFUNCTION("""COMPUTED_VALUE"""),2014.0)</f>
        <v>2014</v>
      </c>
    </row>
    <row r="392">
      <c r="A392" s="4" t="str">
        <f>IFERROR(__xludf.DUMMYFUNCTION("""COMPUTED_VALUE"""),"London_Cable_Car_Journeys")</f>
        <v>London_Cable_Car_Journeys</v>
      </c>
      <c r="B392" s="4" t="str">
        <f>IFERROR(__xludf.DUMMYFUNCTION("""COMPUTED_VALUE"""),"14/15")</f>
        <v>14/15</v>
      </c>
      <c r="C392" s="4">
        <f>IFERROR(__xludf.DUMMYFUNCTION("""COMPUTED_VALUE"""),4.0)</f>
        <v>4</v>
      </c>
      <c r="D392" s="4">
        <f>IFERROR(__xludf.DUMMYFUNCTION("""COMPUTED_VALUE"""),0.12)</f>
        <v>0.12</v>
      </c>
      <c r="E392" s="4" t="str">
        <f>IFERROR(__xludf.DUMMYFUNCTION("""COMPUTED_VALUE"""),"Jul")</f>
        <v>Jul</v>
      </c>
      <c r="F392" s="4">
        <f>IFERROR(__xludf.DUMMYFUNCTION("""COMPUTED_VALUE"""),2014.0)</f>
        <v>2014</v>
      </c>
    </row>
    <row r="393">
      <c r="A393" s="4" t="str">
        <f>IFERROR(__xludf.DUMMYFUNCTION("""COMPUTED_VALUE"""),"TfL_Rail_Journeys")</f>
        <v>TfL_Rail_Journeys</v>
      </c>
      <c r="B393" s="4" t="str">
        <f>IFERROR(__xludf.DUMMYFUNCTION("""COMPUTED_VALUE"""),"14/15")</f>
        <v>14/15</v>
      </c>
      <c r="C393" s="4">
        <f>IFERROR(__xludf.DUMMYFUNCTION("""COMPUTED_VALUE"""),4.0)</f>
        <v>4</v>
      </c>
      <c r="D393" s="4">
        <f>IFERROR(__xludf.DUMMYFUNCTION("""COMPUTED_VALUE"""),0.0)</f>
        <v>0</v>
      </c>
      <c r="E393" s="4" t="str">
        <f>IFERROR(__xludf.DUMMYFUNCTION("""COMPUTED_VALUE"""),"Jul")</f>
        <v>Jul</v>
      </c>
      <c r="F393" s="4">
        <f>IFERROR(__xludf.DUMMYFUNCTION("""COMPUTED_VALUE"""),2014.0)</f>
        <v>2014</v>
      </c>
    </row>
    <row r="394">
      <c r="A394" s="4" t="str">
        <f>IFERROR(__xludf.DUMMYFUNCTION("""COMPUTED_VALUE"""),"Bus_journeys")</f>
        <v>Bus_journeys</v>
      </c>
      <c r="B394" s="4" t="str">
        <f>IFERROR(__xludf.DUMMYFUNCTION("""COMPUTED_VALUE"""),"14/15")</f>
        <v>14/15</v>
      </c>
      <c r="C394" s="4">
        <f>IFERROR(__xludf.DUMMYFUNCTION("""COMPUTED_VALUE"""),5.0)</f>
        <v>5</v>
      </c>
      <c r="D394" s="4">
        <f>IFERROR(__xludf.DUMMYFUNCTION("""COMPUTED_VALUE"""),169.2)</f>
        <v>169.2</v>
      </c>
      <c r="E394" s="4" t="str">
        <f>IFERROR(__xludf.DUMMYFUNCTION("""COMPUTED_VALUE"""),"Aug")</f>
        <v>Aug</v>
      </c>
      <c r="F394" s="4">
        <f>IFERROR(__xludf.DUMMYFUNCTION("""COMPUTED_VALUE"""),2014.0)</f>
        <v>2014</v>
      </c>
    </row>
    <row r="395">
      <c r="A395" s="4" t="str">
        <f>IFERROR(__xludf.DUMMYFUNCTION("""COMPUTED_VALUE"""),"Underground_journeys")</f>
        <v>Underground_journeys</v>
      </c>
      <c r="B395" s="4" t="str">
        <f>IFERROR(__xludf.DUMMYFUNCTION("""COMPUTED_VALUE"""),"14/15")</f>
        <v>14/15</v>
      </c>
      <c r="C395" s="4">
        <f>IFERROR(__xludf.DUMMYFUNCTION("""COMPUTED_VALUE"""),5.0)</f>
        <v>5</v>
      </c>
      <c r="D395" s="4">
        <f>IFERROR(__xludf.DUMMYFUNCTION("""COMPUTED_VALUE"""),97.3)</f>
        <v>97.3</v>
      </c>
      <c r="E395" s="4" t="str">
        <f>IFERROR(__xludf.DUMMYFUNCTION("""COMPUTED_VALUE"""),"Aug")</f>
        <v>Aug</v>
      </c>
      <c r="F395" s="4">
        <f>IFERROR(__xludf.DUMMYFUNCTION("""COMPUTED_VALUE"""),2014.0)</f>
        <v>2014</v>
      </c>
    </row>
    <row r="396">
      <c r="A396" s="4" t="str">
        <f>IFERROR(__xludf.DUMMYFUNCTION("""COMPUTED_VALUE"""),"DLR_Journeys")</f>
        <v>DLR_Journeys</v>
      </c>
      <c r="B396" s="4" t="str">
        <f>IFERROR(__xludf.DUMMYFUNCTION("""COMPUTED_VALUE"""),"14/15")</f>
        <v>14/15</v>
      </c>
      <c r="C396" s="4">
        <f>IFERROR(__xludf.DUMMYFUNCTION("""COMPUTED_VALUE"""),5.0)</f>
        <v>5</v>
      </c>
      <c r="D396" s="4">
        <f>IFERROR(__xludf.DUMMYFUNCTION("""COMPUTED_VALUE"""),8.2)</f>
        <v>8.2</v>
      </c>
      <c r="E396" s="4" t="str">
        <f>IFERROR(__xludf.DUMMYFUNCTION("""COMPUTED_VALUE"""),"Aug")</f>
        <v>Aug</v>
      </c>
      <c r="F396" s="4">
        <f>IFERROR(__xludf.DUMMYFUNCTION("""COMPUTED_VALUE"""),2014.0)</f>
        <v>2014</v>
      </c>
    </row>
    <row r="397">
      <c r="A397" s="4" t="str">
        <f>IFERROR(__xludf.DUMMYFUNCTION("""COMPUTED_VALUE"""),"Tram_Journeys")</f>
        <v>Tram_Journeys</v>
      </c>
      <c r="B397" s="4" t="str">
        <f>IFERROR(__xludf.DUMMYFUNCTION("""COMPUTED_VALUE"""),"14/15")</f>
        <v>14/15</v>
      </c>
      <c r="C397" s="4">
        <f>IFERROR(__xludf.DUMMYFUNCTION("""COMPUTED_VALUE"""),5.0)</f>
        <v>5</v>
      </c>
      <c r="D397" s="4">
        <f>IFERROR(__xludf.DUMMYFUNCTION("""COMPUTED_VALUE"""),2.0)</f>
        <v>2</v>
      </c>
      <c r="E397" s="4" t="str">
        <f>IFERROR(__xludf.DUMMYFUNCTION("""COMPUTED_VALUE"""),"Aug")</f>
        <v>Aug</v>
      </c>
      <c r="F397" s="4">
        <f>IFERROR(__xludf.DUMMYFUNCTION("""COMPUTED_VALUE"""),2014.0)</f>
        <v>2014</v>
      </c>
    </row>
    <row r="398">
      <c r="A398" s="4" t="str">
        <f>IFERROR(__xludf.DUMMYFUNCTION("""COMPUTED_VALUE"""),"Overground_Journeys")</f>
        <v>Overground_Journeys</v>
      </c>
      <c r="B398" s="4" t="str">
        <f>IFERROR(__xludf.DUMMYFUNCTION("""COMPUTED_VALUE"""),"14/15")</f>
        <v>14/15</v>
      </c>
      <c r="C398" s="4">
        <f>IFERROR(__xludf.DUMMYFUNCTION("""COMPUTED_VALUE"""),5.0)</f>
        <v>5</v>
      </c>
      <c r="D398" s="4">
        <f>IFERROR(__xludf.DUMMYFUNCTION("""COMPUTED_VALUE"""),10.6)</f>
        <v>10.6</v>
      </c>
      <c r="E398" s="4" t="str">
        <f>IFERROR(__xludf.DUMMYFUNCTION("""COMPUTED_VALUE"""),"Aug")</f>
        <v>Aug</v>
      </c>
      <c r="F398" s="4">
        <f>IFERROR(__xludf.DUMMYFUNCTION("""COMPUTED_VALUE"""),2014.0)</f>
        <v>2014</v>
      </c>
    </row>
    <row r="399">
      <c r="A399" s="4" t="str">
        <f>IFERROR(__xludf.DUMMYFUNCTION("""COMPUTED_VALUE"""),"London_Cable_Car_Journeys")</f>
        <v>London_Cable_Car_Journeys</v>
      </c>
      <c r="B399" s="4" t="str">
        <f>IFERROR(__xludf.DUMMYFUNCTION("""COMPUTED_VALUE"""),"14/15")</f>
        <v>14/15</v>
      </c>
      <c r="C399" s="4">
        <f>IFERROR(__xludf.DUMMYFUNCTION("""COMPUTED_VALUE"""),5.0)</f>
        <v>5</v>
      </c>
      <c r="D399" s="4">
        <f>IFERROR(__xludf.DUMMYFUNCTION("""COMPUTED_VALUE"""),0.18)</f>
        <v>0.18</v>
      </c>
      <c r="E399" s="4" t="str">
        <f>IFERROR(__xludf.DUMMYFUNCTION("""COMPUTED_VALUE"""),"Aug")</f>
        <v>Aug</v>
      </c>
      <c r="F399" s="4">
        <f>IFERROR(__xludf.DUMMYFUNCTION("""COMPUTED_VALUE"""),2014.0)</f>
        <v>2014</v>
      </c>
    </row>
    <row r="400">
      <c r="A400" s="4" t="str">
        <f>IFERROR(__xludf.DUMMYFUNCTION("""COMPUTED_VALUE"""),"TfL_Rail_Journeys")</f>
        <v>TfL_Rail_Journeys</v>
      </c>
      <c r="B400" s="4" t="str">
        <f>IFERROR(__xludf.DUMMYFUNCTION("""COMPUTED_VALUE"""),"14/15")</f>
        <v>14/15</v>
      </c>
      <c r="C400" s="4">
        <f>IFERROR(__xludf.DUMMYFUNCTION("""COMPUTED_VALUE"""),5.0)</f>
        <v>5</v>
      </c>
      <c r="D400" s="4">
        <f>IFERROR(__xludf.DUMMYFUNCTION("""COMPUTED_VALUE"""),0.0)</f>
        <v>0</v>
      </c>
      <c r="E400" s="4" t="str">
        <f>IFERROR(__xludf.DUMMYFUNCTION("""COMPUTED_VALUE"""),"Aug")</f>
        <v>Aug</v>
      </c>
      <c r="F400" s="4">
        <f>IFERROR(__xludf.DUMMYFUNCTION("""COMPUTED_VALUE"""),2014.0)</f>
        <v>2014</v>
      </c>
    </row>
    <row r="401">
      <c r="A401" s="4" t="str">
        <f>IFERROR(__xludf.DUMMYFUNCTION("""COMPUTED_VALUE"""),"Bus_journeys")</f>
        <v>Bus_journeys</v>
      </c>
      <c r="B401" s="4" t="str">
        <f>IFERROR(__xludf.DUMMYFUNCTION("""COMPUTED_VALUE"""),"14/15")</f>
        <v>14/15</v>
      </c>
      <c r="C401" s="4">
        <f>IFERROR(__xludf.DUMMYFUNCTION("""COMPUTED_VALUE"""),6.0)</f>
        <v>6</v>
      </c>
      <c r="D401" s="4">
        <f>IFERROR(__xludf.DUMMYFUNCTION("""COMPUTED_VALUE"""),176.5)</f>
        <v>176.5</v>
      </c>
      <c r="E401" s="4" t="str">
        <f>IFERROR(__xludf.DUMMYFUNCTION("""COMPUTED_VALUE"""),"Sep")</f>
        <v>Sep</v>
      </c>
      <c r="F401" s="4">
        <f>IFERROR(__xludf.DUMMYFUNCTION("""COMPUTED_VALUE"""),2014.0)</f>
        <v>2014</v>
      </c>
    </row>
    <row r="402">
      <c r="A402" s="4" t="str">
        <f>IFERROR(__xludf.DUMMYFUNCTION("""COMPUTED_VALUE"""),"Underground_journeys")</f>
        <v>Underground_journeys</v>
      </c>
      <c r="B402" s="4" t="str">
        <f>IFERROR(__xludf.DUMMYFUNCTION("""COMPUTED_VALUE"""),"14/15")</f>
        <v>14/15</v>
      </c>
      <c r="C402" s="4">
        <f>IFERROR(__xludf.DUMMYFUNCTION("""COMPUTED_VALUE"""),6.0)</f>
        <v>6</v>
      </c>
      <c r="D402" s="4">
        <f>IFERROR(__xludf.DUMMYFUNCTION("""COMPUTED_VALUE"""),93.2)</f>
        <v>93.2</v>
      </c>
      <c r="E402" s="4" t="str">
        <f>IFERROR(__xludf.DUMMYFUNCTION("""COMPUTED_VALUE"""),"Sep")</f>
        <v>Sep</v>
      </c>
      <c r="F402" s="4">
        <f>IFERROR(__xludf.DUMMYFUNCTION("""COMPUTED_VALUE"""),2014.0)</f>
        <v>2014</v>
      </c>
    </row>
    <row r="403">
      <c r="A403" s="4" t="str">
        <f>IFERROR(__xludf.DUMMYFUNCTION("""COMPUTED_VALUE"""),"DLR_Journeys")</f>
        <v>DLR_Journeys</v>
      </c>
      <c r="B403" s="4" t="str">
        <f>IFERROR(__xludf.DUMMYFUNCTION("""COMPUTED_VALUE"""),"14/15")</f>
        <v>14/15</v>
      </c>
      <c r="C403" s="4">
        <f>IFERROR(__xludf.DUMMYFUNCTION("""COMPUTED_VALUE"""),6.0)</f>
        <v>6</v>
      </c>
      <c r="D403" s="4">
        <f>IFERROR(__xludf.DUMMYFUNCTION("""COMPUTED_VALUE"""),8.2)</f>
        <v>8.2</v>
      </c>
      <c r="E403" s="4" t="str">
        <f>IFERROR(__xludf.DUMMYFUNCTION("""COMPUTED_VALUE"""),"Sep")</f>
        <v>Sep</v>
      </c>
      <c r="F403" s="4">
        <f>IFERROR(__xludf.DUMMYFUNCTION("""COMPUTED_VALUE"""),2014.0)</f>
        <v>2014</v>
      </c>
    </row>
    <row r="404">
      <c r="A404" s="4" t="str">
        <f>IFERROR(__xludf.DUMMYFUNCTION("""COMPUTED_VALUE"""),"Tram_Journeys")</f>
        <v>Tram_Journeys</v>
      </c>
      <c r="B404" s="4" t="str">
        <f>IFERROR(__xludf.DUMMYFUNCTION("""COMPUTED_VALUE"""),"14/15")</f>
        <v>14/15</v>
      </c>
      <c r="C404" s="4">
        <f>IFERROR(__xludf.DUMMYFUNCTION("""COMPUTED_VALUE"""),6.0)</f>
        <v>6</v>
      </c>
      <c r="D404" s="4">
        <f>IFERROR(__xludf.DUMMYFUNCTION("""COMPUTED_VALUE"""),2.3)</f>
        <v>2.3</v>
      </c>
      <c r="E404" s="4" t="str">
        <f>IFERROR(__xludf.DUMMYFUNCTION("""COMPUTED_VALUE"""),"Sep")</f>
        <v>Sep</v>
      </c>
      <c r="F404" s="4">
        <f>IFERROR(__xludf.DUMMYFUNCTION("""COMPUTED_VALUE"""),2014.0)</f>
        <v>2014</v>
      </c>
    </row>
    <row r="405">
      <c r="A405" s="4" t="str">
        <f>IFERROR(__xludf.DUMMYFUNCTION("""COMPUTED_VALUE"""),"Overground_Journeys")</f>
        <v>Overground_Journeys</v>
      </c>
      <c r="B405" s="4" t="str">
        <f>IFERROR(__xludf.DUMMYFUNCTION("""COMPUTED_VALUE"""),"14/15")</f>
        <v>14/15</v>
      </c>
      <c r="C405" s="4">
        <f>IFERROR(__xludf.DUMMYFUNCTION("""COMPUTED_VALUE"""),6.0)</f>
        <v>6</v>
      </c>
      <c r="D405" s="4">
        <f>IFERROR(__xludf.DUMMYFUNCTION("""COMPUTED_VALUE"""),10.8)</f>
        <v>10.8</v>
      </c>
      <c r="E405" s="4" t="str">
        <f>IFERROR(__xludf.DUMMYFUNCTION("""COMPUTED_VALUE"""),"Sep")</f>
        <v>Sep</v>
      </c>
      <c r="F405" s="4">
        <f>IFERROR(__xludf.DUMMYFUNCTION("""COMPUTED_VALUE"""),2014.0)</f>
        <v>2014</v>
      </c>
    </row>
    <row r="406">
      <c r="A406" s="4" t="str">
        <f>IFERROR(__xludf.DUMMYFUNCTION("""COMPUTED_VALUE"""),"London_Cable_Car_Journeys")</f>
        <v>London_Cable_Car_Journeys</v>
      </c>
      <c r="B406" s="4" t="str">
        <f>IFERROR(__xludf.DUMMYFUNCTION("""COMPUTED_VALUE"""),"14/15")</f>
        <v>14/15</v>
      </c>
      <c r="C406" s="4">
        <f>IFERROR(__xludf.DUMMYFUNCTION("""COMPUTED_VALUE"""),6.0)</f>
        <v>6</v>
      </c>
      <c r="D406" s="4">
        <f>IFERROR(__xludf.DUMMYFUNCTION("""COMPUTED_VALUE"""),0.17)</f>
        <v>0.17</v>
      </c>
      <c r="E406" s="4" t="str">
        <f>IFERROR(__xludf.DUMMYFUNCTION("""COMPUTED_VALUE"""),"Sep")</f>
        <v>Sep</v>
      </c>
      <c r="F406" s="4">
        <f>IFERROR(__xludf.DUMMYFUNCTION("""COMPUTED_VALUE"""),2014.0)</f>
        <v>2014</v>
      </c>
    </row>
    <row r="407">
      <c r="A407" s="4" t="str">
        <f>IFERROR(__xludf.DUMMYFUNCTION("""COMPUTED_VALUE"""),"TfL_Rail_Journeys")</f>
        <v>TfL_Rail_Journeys</v>
      </c>
      <c r="B407" s="4" t="str">
        <f>IFERROR(__xludf.DUMMYFUNCTION("""COMPUTED_VALUE"""),"14/15")</f>
        <v>14/15</v>
      </c>
      <c r="C407" s="4">
        <f>IFERROR(__xludf.DUMMYFUNCTION("""COMPUTED_VALUE"""),6.0)</f>
        <v>6</v>
      </c>
      <c r="D407" s="4">
        <f>IFERROR(__xludf.DUMMYFUNCTION("""COMPUTED_VALUE"""),0.0)</f>
        <v>0</v>
      </c>
      <c r="E407" s="4" t="str">
        <f>IFERROR(__xludf.DUMMYFUNCTION("""COMPUTED_VALUE"""),"Sep")</f>
        <v>Sep</v>
      </c>
      <c r="F407" s="4">
        <f>IFERROR(__xludf.DUMMYFUNCTION("""COMPUTED_VALUE"""),2014.0)</f>
        <v>2014</v>
      </c>
    </row>
    <row r="408">
      <c r="A408" s="4" t="str">
        <f>IFERROR(__xludf.DUMMYFUNCTION("""COMPUTED_VALUE"""),"Bus_journeys")</f>
        <v>Bus_journeys</v>
      </c>
      <c r="B408" s="4" t="str">
        <f>IFERROR(__xludf.DUMMYFUNCTION("""COMPUTED_VALUE"""),"14/15")</f>
        <v>14/15</v>
      </c>
      <c r="C408" s="4">
        <f>IFERROR(__xludf.DUMMYFUNCTION("""COMPUTED_VALUE"""),7.0)</f>
        <v>7</v>
      </c>
      <c r="D408" s="4">
        <f>IFERROR(__xludf.DUMMYFUNCTION("""COMPUTED_VALUE"""),198.8)</f>
        <v>198.8</v>
      </c>
      <c r="E408" s="4" t="str">
        <f>IFERROR(__xludf.DUMMYFUNCTION("""COMPUTED_VALUE"""),"Oct")</f>
        <v>Oct</v>
      </c>
      <c r="F408" s="4">
        <f>IFERROR(__xludf.DUMMYFUNCTION("""COMPUTED_VALUE"""),2014.0)</f>
        <v>2014</v>
      </c>
    </row>
    <row r="409">
      <c r="A409" s="4" t="str">
        <f>IFERROR(__xludf.DUMMYFUNCTION("""COMPUTED_VALUE"""),"Underground_journeys")</f>
        <v>Underground_journeys</v>
      </c>
      <c r="B409" s="4" t="str">
        <f>IFERROR(__xludf.DUMMYFUNCTION("""COMPUTED_VALUE"""),"14/15")</f>
        <v>14/15</v>
      </c>
      <c r="C409" s="4">
        <f>IFERROR(__xludf.DUMMYFUNCTION("""COMPUTED_VALUE"""),7.0)</f>
        <v>7</v>
      </c>
      <c r="D409" s="4">
        <f>IFERROR(__xludf.DUMMYFUNCTION("""COMPUTED_VALUE"""),104.1)</f>
        <v>104.1</v>
      </c>
      <c r="E409" s="4" t="str">
        <f>IFERROR(__xludf.DUMMYFUNCTION("""COMPUTED_VALUE"""),"Oct")</f>
        <v>Oct</v>
      </c>
      <c r="F409" s="4">
        <f>IFERROR(__xludf.DUMMYFUNCTION("""COMPUTED_VALUE"""),2014.0)</f>
        <v>2014</v>
      </c>
    </row>
    <row r="410">
      <c r="A410" s="4" t="str">
        <f>IFERROR(__xludf.DUMMYFUNCTION("""COMPUTED_VALUE"""),"DLR_Journeys")</f>
        <v>DLR_Journeys</v>
      </c>
      <c r="B410" s="4" t="str">
        <f>IFERROR(__xludf.DUMMYFUNCTION("""COMPUTED_VALUE"""),"14/15")</f>
        <v>14/15</v>
      </c>
      <c r="C410" s="4">
        <f>IFERROR(__xludf.DUMMYFUNCTION("""COMPUTED_VALUE"""),7.0)</f>
        <v>7</v>
      </c>
      <c r="D410" s="4">
        <f>IFERROR(__xludf.DUMMYFUNCTION("""COMPUTED_VALUE"""),8.7)</f>
        <v>8.7</v>
      </c>
      <c r="E410" s="4" t="str">
        <f>IFERROR(__xludf.DUMMYFUNCTION("""COMPUTED_VALUE"""),"Oct")</f>
        <v>Oct</v>
      </c>
      <c r="F410" s="4">
        <f>IFERROR(__xludf.DUMMYFUNCTION("""COMPUTED_VALUE"""),2014.0)</f>
        <v>2014</v>
      </c>
    </row>
    <row r="411">
      <c r="A411" s="4" t="str">
        <f>IFERROR(__xludf.DUMMYFUNCTION("""COMPUTED_VALUE"""),"Tram_Journeys")</f>
        <v>Tram_Journeys</v>
      </c>
      <c r="B411" s="4" t="str">
        <f>IFERROR(__xludf.DUMMYFUNCTION("""COMPUTED_VALUE"""),"14/15")</f>
        <v>14/15</v>
      </c>
      <c r="C411" s="4">
        <f>IFERROR(__xludf.DUMMYFUNCTION("""COMPUTED_VALUE"""),7.0)</f>
        <v>7</v>
      </c>
      <c r="D411" s="4">
        <f>IFERROR(__xludf.DUMMYFUNCTION("""COMPUTED_VALUE"""),2.6)</f>
        <v>2.6</v>
      </c>
      <c r="E411" s="4" t="str">
        <f>IFERROR(__xludf.DUMMYFUNCTION("""COMPUTED_VALUE"""),"Oct")</f>
        <v>Oct</v>
      </c>
      <c r="F411" s="4">
        <f>IFERROR(__xludf.DUMMYFUNCTION("""COMPUTED_VALUE"""),2014.0)</f>
        <v>2014</v>
      </c>
    </row>
    <row r="412">
      <c r="A412" s="4" t="str">
        <f>IFERROR(__xludf.DUMMYFUNCTION("""COMPUTED_VALUE"""),"Overground_Journeys")</f>
        <v>Overground_Journeys</v>
      </c>
      <c r="B412" s="4" t="str">
        <f>IFERROR(__xludf.DUMMYFUNCTION("""COMPUTED_VALUE"""),"14/15")</f>
        <v>14/15</v>
      </c>
      <c r="C412" s="4">
        <f>IFERROR(__xludf.DUMMYFUNCTION("""COMPUTED_VALUE"""),7.0)</f>
        <v>7</v>
      </c>
      <c r="D412" s="4">
        <f>IFERROR(__xludf.DUMMYFUNCTION("""COMPUTED_VALUE"""),10.8)</f>
        <v>10.8</v>
      </c>
      <c r="E412" s="4" t="str">
        <f>IFERROR(__xludf.DUMMYFUNCTION("""COMPUTED_VALUE"""),"Oct")</f>
        <v>Oct</v>
      </c>
      <c r="F412" s="4">
        <f>IFERROR(__xludf.DUMMYFUNCTION("""COMPUTED_VALUE"""),2014.0)</f>
        <v>2014</v>
      </c>
    </row>
    <row r="413">
      <c r="A413" s="4" t="str">
        <f>IFERROR(__xludf.DUMMYFUNCTION("""COMPUTED_VALUE"""),"London_Cable_Car_Journeys")</f>
        <v>London_Cable_Car_Journeys</v>
      </c>
      <c r="B413" s="4" t="str">
        <f>IFERROR(__xludf.DUMMYFUNCTION("""COMPUTED_VALUE"""),"14/15")</f>
        <v>14/15</v>
      </c>
      <c r="C413" s="4">
        <f>IFERROR(__xludf.DUMMYFUNCTION("""COMPUTED_VALUE"""),7.0)</f>
        <v>7</v>
      </c>
      <c r="D413" s="4">
        <f>IFERROR(__xludf.DUMMYFUNCTION("""COMPUTED_VALUE"""),0.11)</f>
        <v>0.11</v>
      </c>
      <c r="E413" s="4" t="str">
        <f>IFERROR(__xludf.DUMMYFUNCTION("""COMPUTED_VALUE"""),"Oct")</f>
        <v>Oct</v>
      </c>
      <c r="F413" s="4">
        <f>IFERROR(__xludf.DUMMYFUNCTION("""COMPUTED_VALUE"""),2014.0)</f>
        <v>2014</v>
      </c>
    </row>
    <row r="414">
      <c r="A414" s="4" t="str">
        <f>IFERROR(__xludf.DUMMYFUNCTION("""COMPUTED_VALUE"""),"TfL_Rail_Journeys")</f>
        <v>TfL_Rail_Journeys</v>
      </c>
      <c r="B414" s="4" t="str">
        <f>IFERROR(__xludf.DUMMYFUNCTION("""COMPUTED_VALUE"""),"14/15")</f>
        <v>14/15</v>
      </c>
      <c r="C414" s="4">
        <f>IFERROR(__xludf.DUMMYFUNCTION("""COMPUTED_VALUE"""),7.0)</f>
        <v>7</v>
      </c>
      <c r="D414" s="4">
        <f>IFERROR(__xludf.DUMMYFUNCTION("""COMPUTED_VALUE"""),0.0)</f>
        <v>0</v>
      </c>
      <c r="E414" s="4" t="str">
        <f>IFERROR(__xludf.DUMMYFUNCTION("""COMPUTED_VALUE"""),"Oct")</f>
        <v>Oct</v>
      </c>
      <c r="F414" s="4">
        <f>IFERROR(__xludf.DUMMYFUNCTION("""COMPUTED_VALUE"""),2014.0)</f>
        <v>2014</v>
      </c>
    </row>
    <row r="415">
      <c r="A415" s="4" t="str">
        <f>IFERROR(__xludf.DUMMYFUNCTION("""COMPUTED_VALUE"""),"Bus_journeys")</f>
        <v>Bus_journeys</v>
      </c>
      <c r="B415" s="4" t="str">
        <f>IFERROR(__xludf.DUMMYFUNCTION("""COMPUTED_VALUE"""),"14/15")</f>
        <v>14/15</v>
      </c>
      <c r="C415" s="4">
        <f>IFERROR(__xludf.DUMMYFUNCTION("""COMPUTED_VALUE"""),8.0)</f>
        <v>8</v>
      </c>
      <c r="D415" s="4">
        <f>IFERROR(__xludf.DUMMYFUNCTION("""COMPUTED_VALUE"""),190.2)</f>
        <v>190.2</v>
      </c>
      <c r="E415" s="4" t="str">
        <f>IFERROR(__xludf.DUMMYFUNCTION("""COMPUTED_VALUE"""),"Nov")</f>
        <v>Nov</v>
      </c>
      <c r="F415" s="4">
        <f>IFERROR(__xludf.DUMMYFUNCTION("""COMPUTED_VALUE"""),2014.0)</f>
        <v>2014</v>
      </c>
    </row>
    <row r="416">
      <c r="A416" s="4" t="str">
        <f>IFERROR(__xludf.DUMMYFUNCTION("""COMPUTED_VALUE"""),"Underground_journeys")</f>
        <v>Underground_journeys</v>
      </c>
      <c r="B416" s="4" t="str">
        <f>IFERROR(__xludf.DUMMYFUNCTION("""COMPUTED_VALUE"""),"14/15")</f>
        <v>14/15</v>
      </c>
      <c r="C416" s="4">
        <f>IFERROR(__xludf.DUMMYFUNCTION("""COMPUTED_VALUE"""),8.0)</f>
        <v>8</v>
      </c>
      <c r="D416" s="4">
        <f>IFERROR(__xludf.DUMMYFUNCTION("""COMPUTED_VALUE"""),108.6)</f>
        <v>108.6</v>
      </c>
      <c r="E416" s="4" t="str">
        <f>IFERROR(__xludf.DUMMYFUNCTION("""COMPUTED_VALUE"""),"Nov")</f>
        <v>Nov</v>
      </c>
      <c r="F416" s="4">
        <f>IFERROR(__xludf.DUMMYFUNCTION("""COMPUTED_VALUE"""),2014.0)</f>
        <v>2014</v>
      </c>
    </row>
    <row r="417">
      <c r="A417" s="4" t="str">
        <f>IFERROR(__xludf.DUMMYFUNCTION("""COMPUTED_VALUE"""),"DLR_Journeys")</f>
        <v>DLR_Journeys</v>
      </c>
      <c r="B417" s="4" t="str">
        <f>IFERROR(__xludf.DUMMYFUNCTION("""COMPUTED_VALUE"""),"14/15")</f>
        <v>14/15</v>
      </c>
      <c r="C417" s="4">
        <f>IFERROR(__xludf.DUMMYFUNCTION("""COMPUTED_VALUE"""),8.0)</f>
        <v>8</v>
      </c>
      <c r="D417" s="4">
        <f>IFERROR(__xludf.DUMMYFUNCTION("""COMPUTED_VALUE"""),9.2)</f>
        <v>9.2</v>
      </c>
      <c r="E417" s="4" t="str">
        <f>IFERROR(__xludf.DUMMYFUNCTION("""COMPUTED_VALUE"""),"Nov")</f>
        <v>Nov</v>
      </c>
      <c r="F417" s="4">
        <f>IFERROR(__xludf.DUMMYFUNCTION("""COMPUTED_VALUE"""),2014.0)</f>
        <v>2014</v>
      </c>
    </row>
    <row r="418">
      <c r="A418" s="4" t="str">
        <f>IFERROR(__xludf.DUMMYFUNCTION("""COMPUTED_VALUE"""),"Tram_Journeys")</f>
        <v>Tram_Journeys</v>
      </c>
      <c r="B418" s="4" t="str">
        <f>IFERROR(__xludf.DUMMYFUNCTION("""COMPUTED_VALUE"""),"14/15")</f>
        <v>14/15</v>
      </c>
      <c r="C418" s="4">
        <f>IFERROR(__xludf.DUMMYFUNCTION("""COMPUTED_VALUE"""),8.0)</f>
        <v>8</v>
      </c>
      <c r="D418" s="4">
        <f>IFERROR(__xludf.DUMMYFUNCTION("""COMPUTED_VALUE"""),2.4)</f>
        <v>2.4</v>
      </c>
      <c r="E418" s="4" t="str">
        <f>IFERROR(__xludf.DUMMYFUNCTION("""COMPUTED_VALUE"""),"Nov")</f>
        <v>Nov</v>
      </c>
      <c r="F418" s="4">
        <f>IFERROR(__xludf.DUMMYFUNCTION("""COMPUTED_VALUE"""),2014.0)</f>
        <v>2014</v>
      </c>
    </row>
    <row r="419">
      <c r="A419" s="4" t="str">
        <f>IFERROR(__xludf.DUMMYFUNCTION("""COMPUTED_VALUE"""),"Overground_Journeys")</f>
        <v>Overground_Journeys</v>
      </c>
      <c r="B419" s="4" t="str">
        <f>IFERROR(__xludf.DUMMYFUNCTION("""COMPUTED_VALUE"""),"14/15")</f>
        <v>14/15</v>
      </c>
      <c r="C419" s="4">
        <f>IFERROR(__xludf.DUMMYFUNCTION("""COMPUTED_VALUE"""),8.0)</f>
        <v>8</v>
      </c>
      <c r="D419" s="4">
        <f>IFERROR(__xludf.DUMMYFUNCTION("""COMPUTED_VALUE"""),11.0)</f>
        <v>11</v>
      </c>
      <c r="E419" s="4" t="str">
        <f>IFERROR(__xludf.DUMMYFUNCTION("""COMPUTED_VALUE"""),"Nov")</f>
        <v>Nov</v>
      </c>
      <c r="F419" s="4">
        <f>IFERROR(__xludf.DUMMYFUNCTION("""COMPUTED_VALUE"""),2014.0)</f>
        <v>2014</v>
      </c>
    </row>
    <row r="420">
      <c r="A420" s="4" t="str">
        <f>IFERROR(__xludf.DUMMYFUNCTION("""COMPUTED_VALUE"""),"London_Cable_Car_Journeys")</f>
        <v>London_Cable_Car_Journeys</v>
      </c>
      <c r="B420" s="4" t="str">
        <f>IFERROR(__xludf.DUMMYFUNCTION("""COMPUTED_VALUE"""),"14/15")</f>
        <v>14/15</v>
      </c>
      <c r="C420" s="4">
        <f>IFERROR(__xludf.DUMMYFUNCTION("""COMPUTED_VALUE"""),8.0)</f>
        <v>8</v>
      </c>
      <c r="D420" s="4">
        <f>IFERROR(__xludf.DUMMYFUNCTION("""COMPUTED_VALUE"""),0.13)</f>
        <v>0.13</v>
      </c>
      <c r="E420" s="4" t="str">
        <f>IFERROR(__xludf.DUMMYFUNCTION("""COMPUTED_VALUE"""),"Nov")</f>
        <v>Nov</v>
      </c>
      <c r="F420" s="4">
        <f>IFERROR(__xludf.DUMMYFUNCTION("""COMPUTED_VALUE"""),2014.0)</f>
        <v>2014</v>
      </c>
    </row>
    <row r="421">
      <c r="A421" s="4" t="str">
        <f>IFERROR(__xludf.DUMMYFUNCTION("""COMPUTED_VALUE"""),"TfL_Rail_Journeys")</f>
        <v>TfL_Rail_Journeys</v>
      </c>
      <c r="B421" s="4" t="str">
        <f>IFERROR(__xludf.DUMMYFUNCTION("""COMPUTED_VALUE"""),"14/15")</f>
        <v>14/15</v>
      </c>
      <c r="C421" s="4">
        <f>IFERROR(__xludf.DUMMYFUNCTION("""COMPUTED_VALUE"""),8.0)</f>
        <v>8</v>
      </c>
      <c r="D421" s="4">
        <f>IFERROR(__xludf.DUMMYFUNCTION("""COMPUTED_VALUE"""),0.0)</f>
        <v>0</v>
      </c>
      <c r="E421" s="4" t="str">
        <f>IFERROR(__xludf.DUMMYFUNCTION("""COMPUTED_VALUE"""),"Nov")</f>
        <v>Nov</v>
      </c>
      <c r="F421" s="4">
        <f>IFERROR(__xludf.DUMMYFUNCTION("""COMPUTED_VALUE"""),2014.0)</f>
        <v>2014</v>
      </c>
    </row>
    <row r="422">
      <c r="A422" s="4" t="str">
        <f>IFERROR(__xludf.DUMMYFUNCTION("""COMPUTED_VALUE"""),"Bus_journeys")</f>
        <v>Bus_journeys</v>
      </c>
      <c r="B422" s="4" t="str">
        <f>IFERROR(__xludf.DUMMYFUNCTION("""COMPUTED_VALUE"""),"14/15")</f>
        <v>14/15</v>
      </c>
      <c r="C422" s="4">
        <f>IFERROR(__xludf.DUMMYFUNCTION("""COMPUTED_VALUE"""),9.0)</f>
        <v>9</v>
      </c>
      <c r="D422" s="4">
        <f>IFERROR(__xludf.DUMMYFUNCTION("""COMPUTED_VALUE"""),195.6)</f>
        <v>195.6</v>
      </c>
      <c r="E422" s="4" t="str">
        <f>IFERROR(__xludf.DUMMYFUNCTION("""COMPUTED_VALUE"""),"Dec")</f>
        <v>Dec</v>
      </c>
      <c r="F422" s="4">
        <f>IFERROR(__xludf.DUMMYFUNCTION("""COMPUTED_VALUE"""),2014.0)</f>
        <v>2014</v>
      </c>
    </row>
    <row r="423">
      <c r="A423" s="4" t="str">
        <f>IFERROR(__xludf.DUMMYFUNCTION("""COMPUTED_VALUE"""),"Underground_journeys")</f>
        <v>Underground_journeys</v>
      </c>
      <c r="B423" s="4" t="str">
        <f>IFERROR(__xludf.DUMMYFUNCTION("""COMPUTED_VALUE"""),"14/15")</f>
        <v>14/15</v>
      </c>
      <c r="C423" s="4">
        <f>IFERROR(__xludf.DUMMYFUNCTION("""COMPUTED_VALUE"""),9.0)</f>
        <v>9</v>
      </c>
      <c r="D423" s="4">
        <f>IFERROR(__xludf.DUMMYFUNCTION("""COMPUTED_VALUE"""),111.2)</f>
        <v>111.2</v>
      </c>
      <c r="E423" s="4" t="str">
        <f>IFERROR(__xludf.DUMMYFUNCTION("""COMPUTED_VALUE"""),"Dec")</f>
        <v>Dec</v>
      </c>
      <c r="F423" s="4">
        <f>IFERROR(__xludf.DUMMYFUNCTION("""COMPUTED_VALUE"""),2014.0)</f>
        <v>2014</v>
      </c>
    </row>
    <row r="424">
      <c r="A424" s="4" t="str">
        <f>IFERROR(__xludf.DUMMYFUNCTION("""COMPUTED_VALUE"""),"DLR_Journeys")</f>
        <v>DLR_Journeys</v>
      </c>
      <c r="B424" s="4" t="str">
        <f>IFERROR(__xludf.DUMMYFUNCTION("""COMPUTED_VALUE"""),"14/15")</f>
        <v>14/15</v>
      </c>
      <c r="C424" s="4">
        <f>IFERROR(__xludf.DUMMYFUNCTION("""COMPUTED_VALUE"""),9.0)</f>
        <v>9</v>
      </c>
      <c r="D424" s="4">
        <f>IFERROR(__xludf.DUMMYFUNCTION("""COMPUTED_VALUE"""),9.2)</f>
        <v>9.2</v>
      </c>
      <c r="E424" s="4" t="str">
        <f>IFERROR(__xludf.DUMMYFUNCTION("""COMPUTED_VALUE"""),"Dec")</f>
        <v>Dec</v>
      </c>
      <c r="F424" s="4">
        <f>IFERROR(__xludf.DUMMYFUNCTION("""COMPUTED_VALUE"""),2014.0)</f>
        <v>2014</v>
      </c>
    </row>
    <row r="425">
      <c r="A425" s="4" t="str">
        <f>IFERROR(__xludf.DUMMYFUNCTION("""COMPUTED_VALUE"""),"Tram_Journeys")</f>
        <v>Tram_Journeys</v>
      </c>
      <c r="B425" s="4" t="str">
        <f>IFERROR(__xludf.DUMMYFUNCTION("""COMPUTED_VALUE"""),"14/15")</f>
        <v>14/15</v>
      </c>
      <c r="C425" s="4">
        <f>IFERROR(__xludf.DUMMYFUNCTION("""COMPUTED_VALUE"""),9.0)</f>
        <v>9</v>
      </c>
      <c r="D425" s="4">
        <f>IFERROR(__xludf.DUMMYFUNCTION("""COMPUTED_VALUE"""),2.6)</f>
        <v>2.6</v>
      </c>
      <c r="E425" s="4" t="str">
        <f>IFERROR(__xludf.DUMMYFUNCTION("""COMPUTED_VALUE"""),"Dec")</f>
        <v>Dec</v>
      </c>
      <c r="F425" s="4">
        <f>IFERROR(__xludf.DUMMYFUNCTION("""COMPUTED_VALUE"""),2014.0)</f>
        <v>2014</v>
      </c>
    </row>
    <row r="426">
      <c r="A426" s="4" t="str">
        <f>IFERROR(__xludf.DUMMYFUNCTION("""COMPUTED_VALUE"""),"Overground_Journeys")</f>
        <v>Overground_Journeys</v>
      </c>
      <c r="B426" s="4" t="str">
        <f>IFERROR(__xludf.DUMMYFUNCTION("""COMPUTED_VALUE"""),"14/15")</f>
        <v>14/15</v>
      </c>
      <c r="C426" s="4">
        <f>IFERROR(__xludf.DUMMYFUNCTION("""COMPUTED_VALUE"""),9.0)</f>
        <v>9</v>
      </c>
      <c r="D426" s="4">
        <f>IFERROR(__xludf.DUMMYFUNCTION("""COMPUTED_VALUE"""),11.2)</f>
        <v>11.2</v>
      </c>
      <c r="E426" s="4" t="str">
        <f>IFERROR(__xludf.DUMMYFUNCTION("""COMPUTED_VALUE"""),"Dec")</f>
        <v>Dec</v>
      </c>
      <c r="F426" s="4">
        <f>IFERROR(__xludf.DUMMYFUNCTION("""COMPUTED_VALUE"""),2014.0)</f>
        <v>2014</v>
      </c>
    </row>
    <row r="427">
      <c r="A427" s="4" t="str">
        <f>IFERROR(__xludf.DUMMYFUNCTION("""COMPUTED_VALUE"""),"London_Cable_Car_Journeys")</f>
        <v>London_Cable_Car_Journeys</v>
      </c>
      <c r="B427" s="4" t="str">
        <f>IFERROR(__xludf.DUMMYFUNCTION("""COMPUTED_VALUE"""),"14/15")</f>
        <v>14/15</v>
      </c>
      <c r="C427" s="4">
        <f>IFERROR(__xludf.DUMMYFUNCTION("""COMPUTED_VALUE"""),9.0)</f>
        <v>9</v>
      </c>
      <c r="D427" s="4">
        <f>IFERROR(__xludf.DUMMYFUNCTION("""COMPUTED_VALUE"""),0.09)</f>
        <v>0.09</v>
      </c>
      <c r="E427" s="4" t="str">
        <f>IFERROR(__xludf.DUMMYFUNCTION("""COMPUTED_VALUE"""),"Dec")</f>
        <v>Dec</v>
      </c>
      <c r="F427" s="4">
        <f>IFERROR(__xludf.DUMMYFUNCTION("""COMPUTED_VALUE"""),2014.0)</f>
        <v>2014</v>
      </c>
    </row>
    <row r="428">
      <c r="A428" s="4" t="str">
        <f>IFERROR(__xludf.DUMMYFUNCTION("""COMPUTED_VALUE"""),"TfL_Rail_Journeys")</f>
        <v>TfL_Rail_Journeys</v>
      </c>
      <c r="B428" s="4" t="str">
        <f>IFERROR(__xludf.DUMMYFUNCTION("""COMPUTED_VALUE"""),"14/15")</f>
        <v>14/15</v>
      </c>
      <c r="C428" s="4">
        <f>IFERROR(__xludf.DUMMYFUNCTION("""COMPUTED_VALUE"""),9.0)</f>
        <v>9</v>
      </c>
      <c r="D428" s="4">
        <f>IFERROR(__xludf.DUMMYFUNCTION("""COMPUTED_VALUE"""),0.0)</f>
        <v>0</v>
      </c>
      <c r="E428" s="4" t="str">
        <f>IFERROR(__xludf.DUMMYFUNCTION("""COMPUTED_VALUE"""),"Dec")</f>
        <v>Dec</v>
      </c>
      <c r="F428" s="4">
        <f>IFERROR(__xludf.DUMMYFUNCTION("""COMPUTED_VALUE"""),2014.0)</f>
        <v>2014</v>
      </c>
    </row>
    <row r="429">
      <c r="A429" s="4" t="str">
        <f>IFERROR(__xludf.DUMMYFUNCTION("""COMPUTED_VALUE"""),"Bus_journeys")</f>
        <v>Bus_journeys</v>
      </c>
      <c r="B429" s="4" t="str">
        <f>IFERROR(__xludf.DUMMYFUNCTION("""COMPUTED_VALUE"""),"14/15")</f>
        <v>14/15</v>
      </c>
      <c r="C429" s="4">
        <f>IFERROR(__xludf.DUMMYFUNCTION("""COMPUTED_VALUE"""),10.0)</f>
        <v>10</v>
      </c>
      <c r="D429" s="4">
        <f>IFERROR(__xludf.DUMMYFUNCTION("""COMPUTED_VALUE"""),156.8)</f>
        <v>156.8</v>
      </c>
      <c r="E429" s="4" t="str">
        <f>IFERROR(__xludf.DUMMYFUNCTION("""COMPUTED_VALUE"""),"Jan")</f>
        <v>Jan</v>
      </c>
      <c r="F429" s="4">
        <f>IFERROR(__xludf.DUMMYFUNCTION("""COMPUTED_VALUE"""),2015.0)</f>
        <v>2015</v>
      </c>
    </row>
    <row r="430">
      <c r="A430" s="4" t="str">
        <f>IFERROR(__xludf.DUMMYFUNCTION("""COMPUTED_VALUE"""),"Underground_journeys")</f>
        <v>Underground_journeys</v>
      </c>
      <c r="B430" s="4" t="str">
        <f>IFERROR(__xludf.DUMMYFUNCTION("""COMPUTED_VALUE"""),"14/15")</f>
        <v>14/15</v>
      </c>
      <c r="C430" s="4">
        <f>IFERROR(__xludf.DUMMYFUNCTION("""COMPUTED_VALUE"""),10.0)</f>
        <v>10</v>
      </c>
      <c r="D430" s="4">
        <f>IFERROR(__xludf.DUMMYFUNCTION("""COMPUTED_VALUE"""),87.0)</f>
        <v>87</v>
      </c>
      <c r="E430" s="4" t="str">
        <f>IFERROR(__xludf.DUMMYFUNCTION("""COMPUTED_VALUE"""),"Jan")</f>
        <v>Jan</v>
      </c>
      <c r="F430" s="4">
        <f>IFERROR(__xludf.DUMMYFUNCTION("""COMPUTED_VALUE"""),2015.0)</f>
        <v>2015</v>
      </c>
    </row>
    <row r="431">
      <c r="A431" s="4" t="str">
        <f>IFERROR(__xludf.DUMMYFUNCTION("""COMPUTED_VALUE"""),"DLR_Journeys")</f>
        <v>DLR_Journeys</v>
      </c>
      <c r="B431" s="4" t="str">
        <f>IFERROR(__xludf.DUMMYFUNCTION("""COMPUTED_VALUE"""),"14/15")</f>
        <v>14/15</v>
      </c>
      <c r="C431" s="4">
        <f>IFERROR(__xludf.DUMMYFUNCTION("""COMPUTED_VALUE"""),10.0)</f>
        <v>10</v>
      </c>
      <c r="D431" s="4">
        <f>IFERROR(__xludf.DUMMYFUNCTION("""COMPUTED_VALUE"""),6.9)</f>
        <v>6.9</v>
      </c>
      <c r="E431" s="4" t="str">
        <f>IFERROR(__xludf.DUMMYFUNCTION("""COMPUTED_VALUE"""),"Jan")</f>
        <v>Jan</v>
      </c>
      <c r="F431" s="4">
        <f>IFERROR(__xludf.DUMMYFUNCTION("""COMPUTED_VALUE"""),2015.0)</f>
        <v>2015</v>
      </c>
    </row>
    <row r="432">
      <c r="A432" s="4" t="str">
        <f>IFERROR(__xludf.DUMMYFUNCTION("""COMPUTED_VALUE"""),"Tram_Journeys")</f>
        <v>Tram_Journeys</v>
      </c>
      <c r="B432" s="4" t="str">
        <f>IFERROR(__xludf.DUMMYFUNCTION("""COMPUTED_VALUE"""),"14/15")</f>
        <v>14/15</v>
      </c>
      <c r="C432" s="4">
        <f>IFERROR(__xludf.DUMMYFUNCTION("""COMPUTED_VALUE"""),10.0)</f>
        <v>10</v>
      </c>
      <c r="D432" s="4">
        <f>IFERROR(__xludf.DUMMYFUNCTION("""COMPUTED_VALUE"""),2.1)</f>
        <v>2.1</v>
      </c>
      <c r="E432" s="4" t="str">
        <f>IFERROR(__xludf.DUMMYFUNCTION("""COMPUTED_VALUE"""),"Jan")</f>
        <v>Jan</v>
      </c>
      <c r="F432" s="4">
        <f>IFERROR(__xludf.DUMMYFUNCTION("""COMPUTED_VALUE"""),2015.0)</f>
        <v>2015</v>
      </c>
    </row>
    <row r="433">
      <c r="A433" s="4" t="str">
        <f>IFERROR(__xludf.DUMMYFUNCTION("""COMPUTED_VALUE"""),"Overground_Journeys")</f>
        <v>Overground_Journeys</v>
      </c>
      <c r="B433" s="4" t="str">
        <f>IFERROR(__xludf.DUMMYFUNCTION("""COMPUTED_VALUE"""),"14/15")</f>
        <v>14/15</v>
      </c>
      <c r="C433" s="4">
        <f>IFERROR(__xludf.DUMMYFUNCTION("""COMPUTED_VALUE"""),10.0)</f>
        <v>10</v>
      </c>
      <c r="D433" s="4">
        <f>IFERROR(__xludf.DUMMYFUNCTION("""COMPUTED_VALUE"""),8.7)</f>
        <v>8.7</v>
      </c>
      <c r="E433" s="4" t="str">
        <f>IFERROR(__xludf.DUMMYFUNCTION("""COMPUTED_VALUE"""),"Jan")</f>
        <v>Jan</v>
      </c>
      <c r="F433" s="4">
        <f>IFERROR(__xludf.DUMMYFUNCTION("""COMPUTED_VALUE"""),2015.0)</f>
        <v>2015</v>
      </c>
    </row>
    <row r="434">
      <c r="A434" s="4" t="str">
        <f>IFERROR(__xludf.DUMMYFUNCTION("""COMPUTED_VALUE"""),"London_Cable_Car_Journeys")</f>
        <v>London_Cable_Car_Journeys</v>
      </c>
      <c r="B434" s="4" t="str">
        <f>IFERROR(__xludf.DUMMYFUNCTION("""COMPUTED_VALUE"""),"14/15")</f>
        <v>14/15</v>
      </c>
      <c r="C434" s="4">
        <f>IFERROR(__xludf.DUMMYFUNCTION("""COMPUTED_VALUE"""),10.0)</f>
        <v>10</v>
      </c>
      <c r="D434" s="4">
        <f>IFERROR(__xludf.DUMMYFUNCTION("""COMPUTED_VALUE"""),0.09)</f>
        <v>0.09</v>
      </c>
      <c r="E434" s="4" t="str">
        <f>IFERROR(__xludf.DUMMYFUNCTION("""COMPUTED_VALUE"""),"Jan")</f>
        <v>Jan</v>
      </c>
      <c r="F434" s="4">
        <f>IFERROR(__xludf.DUMMYFUNCTION("""COMPUTED_VALUE"""),2015.0)</f>
        <v>2015</v>
      </c>
    </row>
    <row r="435">
      <c r="A435" s="4" t="str">
        <f>IFERROR(__xludf.DUMMYFUNCTION("""COMPUTED_VALUE"""),"TfL_Rail_Journeys")</f>
        <v>TfL_Rail_Journeys</v>
      </c>
      <c r="B435" s="4" t="str">
        <f>IFERROR(__xludf.DUMMYFUNCTION("""COMPUTED_VALUE"""),"14/15")</f>
        <v>14/15</v>
      </c>
      <c r="C435" s="4">
        <f>IFERROR(__xludf.DUMMYFUNCTION("""COMPUTED_VALUE"""),10.0)</f>
        <v>10</v>
      </c>
      <c r="D435" s="4">
        <f>IFERROR(__xludf.DUMMYFUNCTION("""COMPUTED_VALUE"""),0.0)</f>
        <v>0</v>
      </c>
      <c r="E435" s="4" t="str">
        <f>IFERROR(__xludf.DUMMYFUNCTION("""COMPUTED_VALUE"""),"Jan")</f>
        <v>Jan</v>
      </c>
      <c r="F435" s="4">
        <f>IFERROR(__xludf.DUMMYFUNCTION("""COMPUTED_VALUE"""),2015.0)</f>
        <v>2015</v>
      </c>
    </row>
    <row r="436">
      <c r="A436" s="4" t="str">
        <f>IFERROR(__xludf.DUMMYFUNCTION("""COMPUTED_VALUE"""),"Bus_journeys")</f>
        <v>Bus_journeys</v>
      </c>
      <c r="B436" s="4" t="str">
        <f>IFERROR(__xludf.DUMMYFUNCTION("""COMPUTED_VALUE"""),"14/15")</f>
        <v>14/15</v>
      </c>
      <c r="C436" s="4">
        <f>IFERROR(__xludf.DUMMYFUNCTION("""COMPUTED_VALUE"""),11.0)</f>
        <v>11</v>
      </c>
      <c r="D436" s="4">
        <f>IFERROR(__xludf.DUMMYFUNCTION("""COMPUTED_VALUE"""),178.2)</f>
        <v>178.2</v>
      </c>
      <c r="E436" s="4" t="str">
        <f>IFERROR(__xludf.DUMMYFUNCTION("""COMPUTED_VALUE"""),"Jan")</f>
        <v>Jan</v>
      </c>
      <c r="F436" s="4">
        <f>IFERROR(__xludf.DUMMYFUNCTION("""COMPUTED_VALUE"""),2015.0)</f>
        <v>2015</v>
      </c>
    </row>
    <row r="437">
      <c r="A437" s="4" t="str">
        <f>IFERROR(__xludf.DUMMYFUNCTION("""COMPUTED_VALUE"""),"Underground_journeys")</f>
        <v>Underground_journeys</v>
      </c>
      <c r="B437" s="4" t="str">
        <f>IFERROR(__xludf.DUMMYFUNCTION("""COMPUTED_VALUE"""),"14/15")</f>
        <v>14/15</v>
      </c>
      <c r="C437" s="4">
        <f>IFERROR(__xludf.DUMMYFUNCTION("""COMPUTED_VALUE"""),11.0)</f>
        <v>11</v>
      </c>
      <c r="D437" s="4">
        <f>IFERROR(__xludf.DUMMYFUNCTION("""COMPUTED_VALUE"""),100.2)</f>
        <v>100.2</v>
      </c>
      <c r="E437" s="4" t="str">
        <f>IFERROR(__xludf.DUMMYFUNCTION("""COMPUTED_VALUE"""),"Jan")</f>
        <v>Jan</v>
      </c>
      <c r="F437" s="4">
        <f>IFERROR(__xludf.DUMMYFUNCTION("""COMPUTED_VALUE"""),2015.0)</f>
        <v>2015</v>
      </c>
    </row>
    <row r="438">
      <c r="A438" s="4" t="str">
        <f>IFERROR(__xludf.DUMMYFUNCTION("""COMPUTED_VALUE"""),"DLR_Journeys")</f>
        <v>DLR_Journeys</v>
      </c>
      <c r="B438" s="4" t="str">
        <f>IFERROR(__xludf.DUMMYFUNCTION("""COMPUTED_VALUE"""),"14/15")</f>
        <v>14/15</v>
      </c>
      <c r="C438" s="4">
        <f>IFERROR(__xludf.DUMMYFUNCTION("""COMPUTED_VALUE"""),11.0)</f>
        <v>11</v>
      </c>
      <c r="D438" s="4">
        <f>IFERROR(__xludf.DUMMYFUNCTION("""COMPUTED_VALUE"""),8.6)</f>
        <v>8.6</v>
      </c>
      <c r="E438" s="4" t="str">
        <f>IFERROR(__xludf.DUMMYFUNCTION("""COMPUTED_VALUE"""),"Jan")</f>
        <v>Jan</v>
      </c>
      <c r="F438" s="4">
        <f>IFERROR(__xludf.DUMMYFUNCTION("""COMPUTED_VALUE"""),2015.0)</f>
        <v>2015</v>
      </c>
    </row>
    <row r="439">
      <c r="A439" s="4" t="str">
        <f>IFERROR(__xludf.DUMMYFUNCTION("""COMPUTED_VALUE"""),"Tram_Journeys")</f>
        <v>Tram_Journeys</v>
      </c>
      <c r="B439" s="4" t="str">
        <f>IFERROR(__xludf.DUMMYFUNCTION("""COMPUTED_VALUE"""),"14/15")</f>
        <v>14/15</v>
      </c>
      <c r="C439" s="4">
        <f>IFERROR(__xludf.DUMMYFUNCTION("""COMPUTED_VALUE"""),11.0)</f>
        <v>11</v>
      </c>
      <c r="D439" s="4">
        <f>IFERROR(__xludf.DUMMYFUNCTION("""COMPUTED_VALUE"""),2.4)</f>
        <v>2.4</v>
      </c>
      <c r="E439" s="4" t="str">
        <f>IFERROR(__xludf.DUMMYFUNCTION("""COMPUTED_VALUE"""),"Jan")</f>
        <v>Jan</v>
      </c>
      <c r="F439" s="4">
        <f>IFERROR(__xludf.DUMMYFUNCTION("""COMPUTED_VALUE"""),2015.0)</f>
        <v>2015</v>
      </c>
    </row>
    <row r="440">
      <c r="A440" s="4" t="str">
        <f>IFERROR(__xludf.DUMMYFUNCTION("""COMPUTED_VALUE"""),"Overground_Journeys")</f>
        <v>Overground_Journeys</v>
      </c>
      <c r="B440" s="4" t="str">
        <f>IFERROR(__xludf.DUMMYFUNCTION("""COMPUTED_VALUE"""),"14/15")</f>
        <v>14/15</v>
      </c>
      <c r="C440" s="4">
        <f>IFERROR(__xludf.DUMMYFUNCTION("""COMPUTED_VALUE"""),11.0)</f>
        <v>11</v>
      </c>
      <c r="D440" s="4">
        <f>IFERROR(__xludf.DUMMYFUNCTION("""COMPUTED_VALUE"""),11.4)</f>
        <v>11.4</v>
      </c>
      <c r="E440" s="4" t="str">
        <f>IFERROR(__xludf.DUMMYFUNCTION("""COMPUTED_VALUE"""),"Jan")</f>
        <v>Jan</v>
      </c>
      <c r="F440" s="4">
        <f>IFERROR(__xludf.DUMMYFUNCTION("""COMPUTED_VALUE"""),2015.0)</f>
        <v>2015</v>
      </c>
    </row>
    <row r="441">
      <c r="A441" s="4" t="str">
        <f>IFERROR(__xludf.DUMMYFUNCTION("""COMPUTED_VALUE"""),"London_Cable_Car_Journeys")</f>
        <v>London_Cable_Car_Journeys</v>
      </c>
      <c r="B441" s="4" t="str">
        <f>IFERROR(__xludf.DUMMYFUNCTION("""COMPUTED_VALUE"""),"14/15")</f>
        <v>14/15</v>
      </c>
      <c r="C441" s="4">
        <f>IFERROR(__xludf.DUMMYFUNCTION("""COMPUTED_VALUE"""),11.0)</f>
        <v>11</v>
      </c>
      <c r="D441" s="4">
        <f>IFERROR(__xludf.DUMMYFUNCTION("""COMPUTED_VALUE"""),0.07)</f>
        <v>0.07</v>
      </c>
      <c r="E441" s="4" t="str">
        <f>IFERROR(__xludf.DUMMYFUNCTION("""COMPUTED_VALUE"""),"Jan")</f>
        <v>Jan</v>
      </c>
      <c r="F441" s="4">
        <f>IFERROR(__xludf.DUMMYFUNCTION("""COMPUTED_VALUE"""),2015.0)</f>
        <v>2015</v>
      </c>
    </row>
    <row r="442">
      <c r="A442" s="4" t="str">
        <f>IFERROR(__xludf.DUMMYFUNCTION("""COMPUTED_VALUE"""),"TfL_Rail_Journeys")</f>
        <v>TfL_Rail_Journeys</v>
      </c>
      <c r="B442" s="4" t="str">
        <f>IFERROR(__xludf.DUMMYFUNCTION("""COMPUTED_VALUE"""),"14/15")</f>
        <v>14/15</v>
      </c>
      <c r="C442" s="4">
        <f>IFERROR(__xludf.DUMMYFUNCTION("""COMPUTED_VALUE"""),11.0)</f>
        <v>11</v>
      </c>
      <c r="D442" s="4">
        <f>IFERROR(__xludf.DUMMYFUNCTION("""COMPUTED_VALUE"""),0.0)</f>
        <v>0</v>
      </c>
      <c r="E442" s="4" t="str">
        <f>IFERROR(__xludf.DUMMYFUNCTION("""COMPUTED_VALUE"""),"Jan")</f>
        <v>Jan</v>
      </c>
      <c r="F442" s="4">
        <f>IFERROR(__xludf.DUMMYFUNCTION("""COMPUTED_VALUE"""),2015.0)</f>
        <v>2015</v>
      </c>
    </row>
    <row r="443">
      <c r="A443" s="4" t="str">
        <f>IFERROR(__xludf.DUMMYFUNCTION("""COMPUTED_VALUE"""),"Bus_journeys")</f>
        <v>Bus_journeys</v>
      </c>
      <c r="B443" s="4" t="str">
        <f>IFERROR(__xludf.DUMMYFUNCTION("""COMPUTED_VALUE"""),"14/15")</f>
        <v>14/15</v>
      </c>
      <c r="C443" s="4">
        <f>IFERROR(__xludf.DUMMYFUNCTION("""COMPUTED_VALUE"""),12.0)</f>
        <v>12</v>
      </c>
      <c r="D443" s="4">
        <f>IFERROR(__xludf.DUMMYFUNCTION("""COMPUTED_VALUE"""),176.3)</f>
        <v>176.3</v>
      </c>
      <c r="E443" s="4" t="str">
        <f>IFERROR(__xludf.DUMMYFUNCTION("""COMPUTED_VALUE"""),"Feb")</f>
        <v>Feb</v>
      </c>
      <c r="F443" s="4">
        <f>IFERROR(__xludf.DUMMYFUNCTION("""COMPUTED_VALUE"""),2015.0)</f>
        <v>2015</v>
      </c>
    </row>
    <row r="444">
      <c r="A444" s="4" t="str">
        <f>IFERROR(__xludf.DUMMYFUNCTION("""COMPUTED_VALUE"""),"Underground_journeys")</f>
        <v>Underground_journeys</v>
      </c>
      <c r="B444" s="4" t="str">
        <f>IFERROR(__xludf.DUMMYFUNCTION("""COMPUTED_VALUE"""),"14/15")</f>
        <v>14/15</v>
      </c>
      <c r="C444" s="4">
        <f>IFERROR(__xludf.DUMMYFUNCTION("""COMPUTED_VALUE"""),12.0)</f>
        <v>12</v>
      </c>
      <c r="D444" s="4">
        <f>IFERROR(__xludf.DUMMYFUNCTION("""COMPUTED_VALUE"""),105.7)</f>
        <v>105.7</v>
      </c>
      <c r="E444" s="4" t="str">
        <f>IFERROR(__xludf.DUMMYFUNCTION("""COMPUTED_VALUE"""),"Feb")</f>
        <v>Feb</v>
      </c>
      <c r="F444" s="4">
        <f>IFERROR(__xludf.DUMMYFUNCTION("""COMPUTED_VALUE"""),2015.0)</f>
        <v>2015</v>
      </c>
    </row>
    <row r="445">
      <c r="A445" s="4" t="str">
        <f>IFERROR(__xludf.DUMMYFUNCTION("""COMPUTED_VALUE"""),"DLR_Journeys")</f>
        <v>DLR_Journeys</v>
      </c>
      <c r="B445" s="4" t="str">
        <f>IFERROR(__xludf.DUMMYFUNCTION("""COMPUTED_VALUE"""),"14/15")</f>
        <v>14/15</v>
      </c>
      <c r="C445" s="4">
        <f>IFERROR(__xludf.DUMMYFUNCTION("""COMPUTED_VALUE"""),12.0)</f>
        <v>12</v>
      </c>
      <c r="D445" s="4">
        <f>IFERROR(__xludf.DUMMYFUNCTION("""COMPUTED_VALUE"""),9.0)</f>
        <v>9</v>
      </c>
      <c r="E445" s="4" t="str">
        <f>IFERROR(__xludf.DUMMYFUNCTION("""COMPUTED_VALUE"""),"Feb")</f>
        <v>Feb</v>
      </c>
      <c r="F445" s="4">
        <f>IFERROR(__xludf.DUMMYFUNCTION("""COMPUTED_VALUE"""),2015.0)</f>
        <v>2015</v>
      </c>
    </row>
    <row r="446">
      <c r="A446" s="4" t="str">
        <f>IFERROR(__xludf.DUMMYFUNCTION("""COMPUTED_VALUE"""),"Tram_Journeys")</f>
        <v>Tram_Journeys</v>
      </c>
      <c r="B446" s="4" t="str">
        <f>IFERROR(__xludf.DUMMYFUNCTION("""COMPUTED_VALUE"""),"14/15")</f>
        <v>14/15</v>
      </c>
      <c r="C446" s="4">
        <f>IFERROR(__xludf.DUMMYFUNCTION("""COMPUTED_VALUE"""),12.0)</f>
        <v>12</v>
      </c>
      <c r="D446" s="4">
        <f>IFERROR(__xludf.DUMMYFUNCTION("""COMPUTED_VALUE"""),2.4)</f>
        <v>2.4</v>
      </c>
      <c r="E446" s="4" t="str">
        <f>IFERROR(__xludf.DUMMYFUNCTION("""COMPUTED_VALUE"""),"Feb")</f>
        <v>Feb</v>
      </c>
      <c r="F446" s="4">
        <f>IFERROR(__xludf.DUMMYFUNCTION("""COMPUTED_VALUE"""),2015.0)</f>
        <v>2015</v>
      </c>
    </row>
    <row r="447">
      <c r="A447" s="4" t="str">
        <f>IFERROR(__xludf.DUMMYFUNCTION("""COMPUTED_VALUE"""),"Overground_Journeys")</f>
        <v>Overground_Journeys</v>
      </c>
      <c r="B447" s="4" t="str">
        <f>IFERROR(__xludf.DUMMYFUNCTION("""COMPUTED_VALUE"""),"14/15")</f>
        <v>14/15</v>
      </c>
      <c r="C447" s="4">
        <f>IFERROR(__xludf.DUMMYFUNCTION("""COMPUTED_VALUE"""),12.0)</f>
        <v>12</v>
      </c>
      <c r="D447" s="4">
        <f>IFERROR(__xludf.DUMMYFUNCTION("""COMPUTED_VALUE"""),11.1)</f>
        <v>11.1</v>
      </c>
      <c r="E447" s="4" t="str">
        <f>IFERROR(__xludf.DUMMYFUNCTION("""COMPUTED_VALUE"""),"Feb")</f>
        <v>Feb</v>
      </c>
      <c r="F447" s="4">
        <f>IFERROR(__xludf.DUMMYFUNCTION("""COMPUTED_VALUE"""),2015.0)</f>
        <v>2015</v>
      </c>
    </row>
    <row r="448">
      <c r="A448" s="4" t="str">
        <f>IFERROR(__xludf.DUMMYFUNCTION("""COMPUTED_VALUE"""),"London_Cable_Car_Journeys")</f>
        <v>London_Cable_Car_Journeys</v>
      </c>
      <c r="B448" s="4" t="str">
        <f>IFERROR(__xludf.DUMMYFUNCTION("""COMPUTED_VALUE"""),"14/15")</f>
        <v>14/15</v>
      </c>
      <c r="C448" s="4">
        <f>IFERROR(__xludf.DUMMYFUNCTION("""COMPUTED_VALUE"""),12.0)</f>
        <v>12</v>
      </c>
      <c r="D448" s="4">
        <f>IFERROR(__xludf.DUMMYFUNCTION("""COMPUTED_VALUE"""),0.12)</f>
        <v>0.12</v>
      </c>
      <c r="E448" s="4" t="str">
        <f>IFERROR(__xludf.DUMMYFUNCTION("""COMPUTED_VALUE"""),"Feb")</f>
        <v>Feb</v>
      </c>
      <c r="F448" s="4">
        <f>IFERROR(__xludf.DUMMYFUNCTION("""COMPUTED_VALUE"""),2015.0)</f>
        <v>2015</v>
      </c>
    </row>
    <row r="449">
      <c r="A449" s="4" t="str">
        <f>IFERROR(__xludf.DUMMYFUNCTION("""COMPUTED_VALUE"""),"TfL_Rail_Journeys")</f>
        <v>TfL_Rail_Journeys</v>
      </c>
      <c r="B449" s="4" t="str">
        <f>IFERROR(__xludf.DUMMYFUNCTION("""COMPUTED_VALUE"""),"14/15")</f>
        <v>14/15</v>
      </c>
      <c r="C449" s="4">
        <f>IFERROR(__xludf.DUMMYFUNCTION("""COMPUTED_VALUE"""),12.0)</f>
        <v>12</v>
      </c>
      <c r="D449" s="4">
        <f>IFERROR(__xludf.DUMMYFUNCTION("""COMPUTED_VALUE"""),0.0)</f>
        <v>0</v>
      </c>
      <c r="E449" s="4" t="str">
        <f>IFERROR(__xludf.DUMMYFUNCTION("""COMPUTED_VALUE"""),"Feb")</f>
        <v>Feb</v>
      </c>
      <c r="F449" s="4">
        <f>IFERROR(__xludf.DUMMYFUNCTION("""COMPUTED_VALUE"""),2015.0)</f>
        <v>2015</v>
      </c>
    </row>
    <row r="450">
      <c r="A450" s="4" t="str">
        <f>IFERROR(__xludf.DUMMYFUNCTION("""COMPUTED_VALUE"""),"Bus_journeys")</f>
        <v>Bus_journeys</v>
      </c>
      <c r="B450" s="4" t="str">
        <f>IFERROR(__xludf.DUMMYFUNCTION("""COMPUTED_VALUE"""),"14/15")</f>
        <v>14/15</v>
      </c>
      <c r="C450" s="4">
        <f>IFERROR(__xludf.DUMMYFUNCTION("""COMPUTED_VALUE"""),13.0)</f>
        <v>13</v>
      </c>
      <c r="D450" s="4">
        <f>IFERROR(__xludf.DUMMYFUNCTION("""COMPUTED_VALUE"""),207.5)</f>
        <v>207.5</v>
      </c>
      <c r="E450" s="4" t="str">
        <f>IFERROR(__xludf.DUMMYFUNCTION("""COMPUTED_VALUE"""),"Mar")</f>
        <v>Mar</v>
      </c>
      <c r="F450" s="4">
        <f>IFERROR(__xludf.DUMMYFUNCTION("""COMPUTED_VALUE"""),2015.0)</f>
        <v>2015</v>
      </c>
    </row>
    <row r="451">
      <c r="A451" s="4" t="str">
        <f>IFERROR(__xludf.DUMMYFUNCTION("""COMPUTED_VALUE"""),"Underground_journeys")</f>
        <v>Underground_journeys</v>
      </c>
      <c r="B451" s="4" t="str">
        <f>IFERROR(__xludf.DUMMYFUNCTION("""COMPUTED_VALUE"""),"14/15")</f>
        <v>14/15</v>
      </c>
      <c r="C451" s="4">
        <f>IFERROR(__xludf.DUMMYFUNCTION("""COMPUTED_VALUE"""),13.0)</f>
        <v>13</v>
      </c>
      <c r="D451" s="4">
        <f>IFERROR(__xludf.DUMMYFUNCTION("""COMPUTED_VALUE"""),116.3)</f>
        <v>116.3</v>
      </c>
      <c r="E451" s="4" t="str">
        <f>IFERROR(__xludf.DUMMYFUNCTION("""COMPUTED_VALUE"""),"Mar")</f>
        <v>Mar</v>
      </c>
      <c r="F451" s="4">
        <f>IFERROR(__xludf.DUMMYFUNCTION("""COMPUTED_VALUE"""),2015.0)</f>
        <v>2015</v>
      </c>
    </row>
    <row r="452">
      <c r="A452" s="4" t="str">
        <f>IFERROR(__xludf.DUMMYFUNCTION("""COMPUTED_VALUE"""),"DLR_Journeys")</f>
        <v>DLR_Journeys</v>
      </c>
      <c r="B452" s="4" t="str">
        <f>IFERROR(__xludf.DUMMYFUNCTION("""COMPUTED_VALUE"""),"14/15")</f>
        <v>14/15</v>
      </c>
      <c r="C452" s="4">
        <f>IFERROR(__xludf.DUMMYFUNCTION("""COMPUTED_VALUE"""),13.0)</f>
        <v>13</v>
      </c>
      <c r="D452" s="4">
        <f>IFERROR(__xludf.DUMMYFUNCTION("""COMPUTED_VALUE"""),10.0)</f>
        <v>10</v>
      </c>
      <c r="E452" s="4" t="str">
        <f>IFERROR(__xludf.DUMMYFUNCTION("""COMPUTED_VALUE"""),"Mar")</f>
        <v>Mar</v>
      </c>
      <c r="F452" s="4">
        <f>IFERROR(__xludf.DUMMYFUNCTION("""COMPUTED_VALUE"""),2015.0)</f>
        <v>2015</v>
      </c>
    </row>
    <row r="453">
      <c r="A453" s="4" t="str">
        <f>IFERROR(__xludf.DUMMYFUNCTION("""COMPUTED_VALUE"""),"Tram_Journeys")</f>
        <v>Tram_Journeys</v>
      </c>
      <c r="B453" s="4" t="str">
        <f>IFERROR(__xludf.DUMMYFUNCTION("""COMPUTED_VALUE"""),"14/15")</f>
        <v>14/15</v>
      </c>
      <c r="C453" s="4">
        <f>IFERROR(__xludf.DUMMYFUNCTION("""COMPUTED_VALUE"""),13.0)</f>
        <v>13</v>
      </c>
      <c r="D453" s="4">
        <f>IFERROR(__xludf.DUMMYFUNCTION("""COMPUTED_VALUE"""),2.5)</f>
        <v>2.5</v>
      </c>
      <c r="E453" s="4" t="str">
        <f>IFERROR(__xludf.DUMMYFUNCTION("""COMPUTED_VALUE"""),"Mar")</f>
        <v>Mar</v>
      </c>
      <c r="F453" s="4">
        <f>IFERROR(__xludf.DUMMYFUNCTION("""COMPUTED_VALUE"""),2015.0)</f>
        <v>2015</v>
      </c>
    </row>
    <row r="454">
      <c r="A454" s="4" t="str">
        <f>IFERROR(__xludf.DUMMYFUNCTION("""COMPUTED_VALUE"""),"Overground_Journeys")</f>
        <v>Overground_Journeys</v>
      </c>
      <c r="B454" s="4" t="str">
        <f>IFERROR(__xludf.DUMMYFUNCTION("""COMPUTED_VALUE"""),"14/15")</f>
        <v>14/15</v>
      </c>
      <c r="C454" s="4">
        <f>IFERROR(__xludf.DUMMYFUNCTION("""COMPUTED_VALUE"""),13.0)</f>
        <v>13</v>
      </c>
      <c r="D454" s="4">
        <f>IFERROR(__xludf.DUMMYFUNCTION("""COMPUTED_VALUE"""),12.6)</f>
        <v>12.6</v>
      </c>
      <c r="E454" s="4" t="str">
        <f>IFERROR(__xludf.DUMMYFUNCTION("""COMPUTED_VALUE"""),"Mar")</f>
        <v>Mar</v>
      </c>
      <c r="F454" s="4">
        <f>IFERROR(__xludf.DUMMYFUNCTION("""COMPUTED_VALUE"""),2015.0)</f>
        <v>2015</v>
      </c>
    </row>
    <row r="455">
      <c r="A455" s="4" t="str">
        <f>IFERROR(__xludf.DUMMYFUNCTION("""COMPUTED_VALUE"""),"London_Cable_Car_Journeys")</f>
        <v>London_Cable_Car_Journeys</v>
      </c>
      <c r="B455" s="4" t="str">
        <f>IFERROR(__xludf.DUMMYFUNCTION("""COMPUTED_VALUE"""),"14/15")</f>
        <v>14/15</v>
      </c>
      <c r="C455" s="4">
        <f>IFERROR(__xludf.DUMMYFUNCTION("""COMPUTED_VALUE"""),13.0)</f>
        <v>13</v>
      </c>
      <c r="D455" s="4">
        <f>IFERROR(__xludf.DUMMYFUNCTION("""COMPUTED_VALUE"""),0.07)</f>
        <v>0.07</v>
      </c>
      <c r="E455" s="4" t="str">
        <f>IFERROR(__xludf.DUMMYFUNCTION("""COMPUTED_VALUE"""),"Mar")</f>
        <v>Mar</v>
      </c>
      <c r="F455" s="4">
        <f>IFERROR(__xludf.DUMMYFUNCTION("""COMPUTED_VALUE"""),2015.0)</f>
        <v>2015</v>
      </c>
    </row>
    <row r="456">
      <c r="A456" s="4" t="str">
        <f>IFERROR(__xludf.DUMMYFUNCTION("""COMPUTED_VALUE"""),"TfL_Rail_Journeys")</f>
        <v>TfL_Rail_Journeys</v>
      </c>
      <c r="B456" s="4" t="str">
        <f>IFERROR(__xludf.DUMMYFUNCTION("""COMPUTED_VALUE"""),"14/15")</f>
        <v>14/15</v>
      </c>
      <c r="C456" s="4">
        <f>IFERROR(__xludf.DUMMYFUNCTION("""COMPUTED_VALUE"""),13.0)</f>
        <v>13</v>
      </c>
      <c r="D456" s="4">
        <f>IFERROR(__xludf.DUMMYFUNCTION("""COMPUTED_VALUE"""),0.0)</f>
        <v>0</v>
      </c>
      <c r="E456" s="4" t="str">
        <f>IFERROR(__xludf.DUMMYFUNCTION("""COMPUTED_VALUE"""),"Mar")</f>
        <v>Mar</v>
      </c>
      <c r="F456" s="4">
        <f>IFERROR(__xludf.DUMMYFUNCTION("""COMPUTED_VALUE"""),2015.0)</f>
        <v>2015</v>
      </c>
    </row>
    <row r="457">
      <c r="A457" s="4" t="str">
        <f>IFERROR(__xludf.DUMMYFUNCTION("""COMPUTED_VALUE"""),"Bus_journeys")</f>
        <v>Bus_journeys</v>
      </c>
      <c r="B457" s="4" t="str">
        <f>IFERROR(__xludf.DUMMYFUNCTION("""COMPUTED_VALUE"""),"15/16")</f>
        <v>15/16</v>
      </c>
      <c r="C457" s="4">
        <f>IFERROR(__xludf.DUMMYFUNCTION("""COMPUTED_VALUE"""),1.0)</f>
        <v>1</v>
      </c>
      <c r="D457" s="4">
        <f>IFERROR(__xludf.DUMMYFUNCTION("""COMPUTED_VALUE"""),203.4)</f>
        <v>203.4</v>
      </c>
      <c r="E457" s="4" t="str">
        <f>IFERROR(__xludf.DUMMYFUNCTION("""COMPUTED_VALUE"""),"May")</f>
        <v>May</v>
      </c>
      <c r="F457" s="4">
        <f>IFERROR(__xludf.DUMMYFUNCTION("""COMPUTED_VALUE"""),2015.0)</f>
        <v>2015</v>
      </c>
    </row>
    <row r="458">
      <c r="A458" s="4" t="str">
        <f>IFERROR(__xludf.DUMMYFUNCTION("""COMPUTED_VALUE"""),"Underground_journeys")</f>
        <v>Underground_journeys</v>
      </c>
      <c r="B458" s="4" t="str">
        <f>IFERROR(__xludf.DUMMYFUNCTION("""COMPUTED_VALUE"""),"15/16")</f>
        <v>15/16</v>
      </c>
      <c r="C458" s="4">
        <f>IFERROR(__xludf.DUMMYFUNCTION("""COMPUTED_VALUE"""),1.0)</f>
        <v>1</v>
      </c>
      <c r="D458" s="4">
        <f>IFERROR(__xludf.DUMMYFUNCTION("""COMPUTED_VALUE"""),113.6)</f>
        <v>113.6</v>
      </c>
      <c r="E458" s="4" t="str">
        <f>IFERROR(__xludf.DUMMYFUNCTION("""COMPUTED_VALUE"""),"May")</f>
        <v>May</v>
      </c>
      <c r="F458" s="4">
        <f>IFERROR(__xludf.DUMMYFUNCTION("""COMPUTED_VALUE"""),2015.0)</f>
        <v>2015</v>
      </c>
    </row>
    <row r="459">
      <c r="A459" s="4" t="str">
        <f>IFERROR(__xludf.DUMMYFUNCTION("""COMPUTED_VALUE"""),"DLR_Journeys")</f>
        <v>DLR_Journeys</v>
      </c>
      <c r="B459" s="4" t="str">
        <f>IFERROR(__xludf.DUMMYFUNCTION("""COMPUTED_VALUE"""),"15/16")</f>
        <v>15/16</v>
      </c>
      <c r="C459" s="4">
        <f>IFERROR(__xludf.DUMMYFUNCTION("""COMPUTED_VALUE"""),1.0)</f>
        <v>1</v>
      </c>
      <c r="D459" s="4">
        <f>IFERROR(__xludf.DUMMYFUNCTION("""COMPUTED_VALUE"""),10.2)</f>
        <v>10.2</v>
      </c>
      <c r="E459" s="4" t="str">
        <f>IFERROR(__xludf.DUMMYFUNCTION("""COMPUTED_VALUE"""),"May")</f>
        <v>May</v>
      </c>
      <c r="F459" s="4">
        <f>IFERROR(__xludf.DUMMYFUNCTION("""COMPUTED_VALUE"""),2015.0)</f>
        <v>2015</v>
      </c>
    </row>
    <row r="460">
      <c r="A460" s="4" t="str">
        <f>IFERROR(__xludf.DUMMYFUNCTION("""COMPUTED_VALUE"""),"Tram_Journeys")</f>
        <v>Tram_Journeys</v>
      </c>
      <c r="B460" s="4" t="str">
        <f>IFERROR(__xludf.DUMMYFUNCTION("""COMPUTED_VALUE"""),"15/16")</f>
        <v>15/16</v>
      </c>
      <c r="C460" s="4">
        <f>IFERROR(__xludf.DUMMYFUNCTION("""COMPUTED_VALUE"""),1.0)</f>
        <v>1</v>
      </c>
      <c r="D460" s="4">
        <f>IFERROR(__xludf.DUMMYFUNCTION("""COMPUTED_VALUE"""),2.1)</f>
        <v>2.1</v>
      </c>
      <c r="E460" s="4" t="str">
        <f>IFERROR(__xludf.DUMMYFUNCTION("""COMPUTED_VALUE"""),"May")</f>
        <v>May</v>
      </c>
      <c r="F460" s="4">
        <f>IFERROR(__xludf.DUMMYFUNCTION("""COMPUTED_VALUE"""),2015.0)</f>
        <v>2015</v>
      </c>
    </row>
    <row r="461">
      <c r="A461" s="4" t="str">
        <f>IFERROR(__xludf.DUMMYFUNCTION("""COMPUTED_VALUE"""),"Overground_Journeys")</f>
        <v>Overground_Journeys</v>
      </c>
      <c r="B461" s="4" t="str">
        <f>IFERROR(__xludf.DUMMYFUNCTION("""COMPUTED_VALUE"""),"15/16")</f>
        <v>15/16</v>
      </c>
      <c r="C461" s="4">
        <f>IFERROR(__xludf.DUMMYFUNCTION("""COMPUTED_VALUE"""),1.0)</f>
        <v>1</v>
      </c>
      <c r="D461" s="4">
        <f>IFERROR(__xludf.DUMMYFUNCTION("""COMPUTED_VALUE"""),13.3)</f>
        <v>13.3</v>
      </c>
      <c r="E461" s="4" t="str">
        <f>IFERROR(__xludf.DUMMYFUNCTION("""COMPUTED_VALUE"""),"May")</f>
        <v>May</v>
      </c>
      <c r="F461" s="4">
        <f>IFERROR(__xludf.DUMMYFUNCTION("""COMPUTED_VALUE"""),2015.0)</f>
        <v>2015</v>
      </c>
    </row>
    <row r="462">
      <c r="A462" s="4" t="str">
        <f>IFERROR(__xludf.DUMMYFUNCTION("""COMPUTED_VALUE"""),"London_Cable_Car_Journeys")</f>
        <v>London_Cable_Car_Journeys</v>
      </c>
      <c r="B462" s="4" t="str">
        <f>IFERROR(__xludf.DUMMYFUNCTION("""COMPUTED_VALUE"""),"15/16")</f>
        <v>15/16</v>
      </c>
      <c r="C462" s="4">
        <f>IFERROR(__xludf.DUMMYFUNCTION("""COMPUTED_VALUE"""),1.0)</f>
        <v>1</v>
      </c>
      <c r="D462" s="4">
        <f>IFERROR(__xludf.DUMMYFUNCTION("""COMPUTED_VALUE"""),0.16)</f>
        <v>0.16</v>
      </c>
      <c r="E462" s="4" t="str">
        <f>IFERROR(__xludf.DUMMYFUNCTION("""COMPUTED_VALUE"""),"May")</f>
        <v>May</v>
      </c>
      <c r="F462" s="4">
        <f>IFERROR(__xludf.DUMMYFUNCTION("""COMPUTED_VALUE"""),2015.0)</f>
        <v>2015</v>
      </c>
    </row>
    <row r="463">
      <c r="A463" s="4" t="str">
        <f>IFERROR(__xludf.DUMMYFUNCTION("""COMPUTED_VALUE"""),"TfL_Rail_Journeys")</f>
        <v>TfL_Rail_Journeys</v>
      </c>
      <c r="B463" s="4" t="str">
        <f>IFERROR(__xludf.DUMMYFUNCTION("""COMPUTED_VALUE"""),"15/16")</f>
        <v>15/16</v>
      </c>
      <c r="C463" s="4">
        <f>IFERROR(__xludf.DUMMYFUNCTION("""COMPUTED_VALUE"""),1.0)</f>
        <v>1</v>
      </c>
      <c r="D463" s="4">
        <f>IFERROR(__xludf.DUMMYFUNCTION("""COMPUTED_VALUE"""),0.0)</f>
        <v>0</v>
      </c>
      <c r="E463" s="4" t="str">
        <f>IFERROR(__xludf.DUMMYFUNCTION("""COMPUTED_VALUE"""),"May")</f>
        <v>May</v>
      </c>
      <c r="F463" s="4">
        <f>IFERROR(__xludf.DUMMYFUNCTION("""COMPUTED_VALUE"""),2015.0)</f>
        <v>2015</v>
      </c>
    </row>
    <row r="464">
      <c r="A464" s="4" t="str">
        <f>IFERROR(__xludf.DUMMYFUNCTION("""COMPUTED_VALUE"""),"Bus_journeys")</f>
        <v>Bus_journeys</v>
      </c>
      <c r="B464" s="4" t="str">
        <f>IFERROR(__xludf.DUMMYFUNCTION("""COMPUTED_VALUE"""),"15/16")</f>
        <v>15/16</v>
      </c>
      <c r="C464" s="4">
        <f>IFERROR(__xludf.DUMMYFUNCTION("""COMPUTED_VALUE"""),2.0)</f>
        <v>2</v>
      </c>
      <c r="D464" s="4">
        <f>IFERROR(__xludf.DUMMYFUNCTION("""COMPUTED_VALUE"""),180.5)</f>
        <v>180.5</v>
      </c>
      <c r="E464" s="4" t="str">
        <f>IFERROR(__xludf.DUMMYFUNCTION("""COMPUTED_VALUE"""),"May")</f>
        <v>May</v>
      </c>
      <c r="F464" s="4">
        <f>IFERROR(__xludf.DUMMYFUNCTION("""COMPUTED_VALUE"""),2015.0)</f>
        <v>2015</v>
      </c>
    </row>
    <row r="465">
      <c r="A465" s="4" t="str">
        <f>IFERROR(__xludf.DUMMYFUNCTION("""COMPUTED_VALUE"""),"Underground_journeys")</f>
        <v>Underground_journeys</v>
      </c>
      <c r="B465" s="4" t="str">
        <f>IFERROR(__xludf.DUMMYFUNCTION("""COMPUTED_VALUE"""),"15/16")</f>
        <v>15/16</v>
      </c>
      <c r="C465" s="4">
        <f>IFERROR(__xludf.DUMMYFUNCTION("""COMPUTED_VALUE"""),2.0)</f>
        <v>2</v>
      </c>
      <c r="D465" s="4">
        <f>IFERROR(__xludf.DUMMYFUNCTION("""COMPUTED_VALUE"""),102.0)</f>
        <v>102</v>
      </c>
      <c r="E465" s="4" t="str">
        <f>IFERROR(__xludf.DUMMYFUNCTION("""COMPUTED_VALUE"""),"May")</f>
        <v>May</v>
      </c>
      <c r="F465" s="4">
        <f>IFERROR(__xludf.DUMMYFUNCTION("""COMPUTED_VALUE"""),2015.0)</f>
        <v>2015</v>
      </c>
    </row>
    <row r="466">
      <c r="A466" s="4" t="str">
        <f>IFERROR(__xludf.DUMMYFUNCTION("""COMPUTED_VALUE"""),"DLR_Journeys")</f>
        <v>DLR_Journeys</v>
      </c>
      <c r="B466" s="4" t="str">
        <f>IFERROR(__xludf.DUMMYFUNCTION("""COMPUTED_VALUE"""),"15/16")</f>
        <v>15/16</v>
      </c>
      <c r="C466" s="4">
        <f>IFERROR(__xludf.DUMMYFUNCTION("""COMPUTED_VALUE"""),2.0)</f>
        <v>2</v>
      </c>
      <c r="D466" s="4">
        <f>IFERROR(__xludf.DUMMYFUNCTION("""COMPUTED_VALUE"""),8.9)</f>
        <v>8.9</v>
      </c>
      <c r="E466" s="4" t="str">
        <f>IFERROR(__xludf.DUMMYFUNCTION("""COMPUTED_VALUE"""),"May")</f>
        <v>May</v>
      </c>
      <c r="F466" s="4">
        <f>IFERROR(__xludf.DUMMYFUNCTION("""COMPUTED_VALUE"""),2015.0)</f>
        <v>2015</v>
      </c>
    </row>
    <row r="467">
      <c r="A467" s="4" t="str">
        <f>IFERROR(__xludf.DUMMYFUNCTION("""COMPUTED_VALUE"""),"Tram_Journeys")</f>
        <v>Tram_Journeys</v>
      </c>
      <c r="B467" s="4" t="str">
        <f>IFERROR(__xludf.DUMMYFUNCTION("""COMPUTED_VALUE"""),"15/16")</f>
        <v>15/16</v>
      </c>
      <c r="C467" s="4">
        <f>IFERROR(__xludf.DUMMYFUNCTION("""COMPUTED_VALUE"""),2.0)</f>
        <v>2</v>
      </c>
      <c r="D467" s="4">
        <f>IFERROR(__xludf.DUMMYFUNCTION("""COMPUTED_VALUE"""),2.0)</f>
        <v>2</v>
      </c>
      <c r="E467" s="4" t="str">
        <f>IFERROR(__xludf.DUMMYFUNCTION("""COMPUTED_VALUE"""),"May")</f>
        <v>May</v>
      </c>
      <c r="F467" s="4">
        <f>IFERROR(__xludf.DUMMYFUNCTION("""COMPUTED_VALUE"""),2015.0)</f>
        <v>2015</v>
      </c>
    </row>
    <row r="468">
      <c r="A468" s="4" t="str">
        <f>IFERROR(__xludf.DUMMYFUNCTION("""COMPUTED_VALUE"""),"Overground_Journeys")</f>
        <v>Overground_Journeys</v>
      </c>
      <c r="B468" s="4" t="str">
        <f>IFERROR(__xludf.DUMMYFUNCTION("""COMPUTED_VALUE"""),"15/16")</f>
        <v>15/16</v>
      </c>
      <c r="C468" s="4">
        <f>IFERROR(__xludf.DUMMYFUNCTION("""COMPUTED_VALUE"""),2.0)</f>
        <v>2</v>
      </c>
      <c r="D468" s="4">
        <f>IFERROR(__xludf.DUMMYFUNCTION("""COMPUTED_VALUE"""),11.8)</f>
        <v>11.8</v>
      </c>
      <c r="E468" s="4" t="str">
        <f>IFERROR(__xludf.DUMMYFUNCTION("""COMPUTED_VALUE"""),"May")</f>
        <v>May</v>
      </c>
      <c r="F468" s="4">
        <f>IFERROR(__xludf.DUMMYFUNCTION("""COMPUTED_VALUE"""),2015.0)</f>
        <v>2015</v>
      </c>
    </row>
    <row r="469">
      <c r="A469" s="4" t="str">
        <f>IFERROR(__xludf.DUMMYFUNCTION("""COMPUTED_VALUE"""),"London_Cable_Car_Journeys")</f>
        <v>London_Cable_Car_Journeys</v>
      </c>
      <c r="B469" s="4" t="str">
        <f>IFERROR(__xludf.DUMMYFUNCTION("""COMPUTED_VALUE"""),"15/16")</f>
        <v>15/16</v>
      </c>
      <c r="C469" s="4">
        <f>IFERROR(__xludf.DUMMYFUNCTION("""COMPUTED_VALUE"""),2.0)</f>
        <v>2</v>
      </c>
      <c r="D469" s="4">
        <f>IFERROR(__xludf.DUMMYFUNCTION("""COMPUTED_VALUE"""),0.15)</f>
        <v>0.15</v>
      </c>
      <c r="E469" s="4" t="str">
        <f>IFERROR(__xludf.DUMMYFUNCTION("""COMPUTED_VALUE"""),"May")</f>
        <v>May</v>
      </c>
      <c r="F469" s="4">
        <f>IFERROR(__xludf.DUMMYFUNCTION("""COMPUTED_VALUE"""),2015.0)</f>
        <v>2015</v>
      </c>
    </row>
    <row r="470">
      <c r="A470" s="4" t="str">
        <f>IFERROR(__xludf.DUMMYFUNCTION("""COMPUTED_VALUE"""),"TfL_Rail_Journeys")</f>
        <v>TfL_Rail_Journeys</v>
      </c>
      <c r="B470" s="4" t="str">
        <f>IFERROR(__xludf.DUMMYFUNCTION("""COMPUTED_VALUE"""),"15/16")</f>
        <v>15/16</v>
      </c>
      <c r="C470" s="4">
        <f>IFERROR(__xludf.DUMMYFUNCTION("""COMPUTED_VALUE"""),2.0)</f>
        <v>2</v>
      </c>
      <c r="D470" s="4">
        <f>IFERROR(__xludf.DUMMYFUNCTION("""COMPUTED_VALUE"""),0.0)</f>
        <v>0</v>
      </c>
      <c r="E470" s="4" t="str">
        <f>IFERROR(__xludf.DUMMYFUNCTION("""COMPUTED_VALUE"""),"May")</f>
        <v>May</v>
      </c>
      <c r="F470" s="4">
        <f>IFERROR(__xludf.DUMMYFUNCTION("""COMPUTED_VALUE"""),2015.0)</f>
        <v>2015</v>
      </c>
    </row>
    <row r="471">
      <c r="A471" s="4" t="str">
        <f>IFERROR(__xludf.DUMMYFUNCTION("""COMPUTED_VALUE"""),"Bus_journeys")</f>
        <v>Bus_journeys</v>
      </c>
      <c r="B471" s="4" t="str">
        <f>IFERROR(__xludf.DUMMYFUNCTION("""COMPUTED_VALUE"""),"15/16")</f>
        <v>15/16</v>
      </c>
      <c r="C471" s="4">
        <f>IFERROR(__xludf.DUMMYFUNCTION("""COMPUTED_VALUE"""),3.0)</f>
        <v>3</v>
      </c>
      <c r="D471" s="4">
        <f>IFERROR(__xludf.DUMMYFUNCTION("""COMPUTED_VALUE"""),189.9)</f>
        <v>189.9</v>
      </c>
      <c r="E471" s="4" t="str">
        <f>IFERROR(__xludf.DUMMYFUNCTION("""COMPUTED_VALUE"""),"Jun")</f>
        <v>Jun</v>
      </c>
      <c r="F471" s="4">
        <f>IFERROR(__xludf.DUMMYFUNCTION("""COMPUTED_VALUE"""),2015.0)</f>
        <v>2015</v>
      </c>
    </row>
    <row r="472">
      <c r="A472" s="4" t="str">
        <f>IFERROR(__xludf.DUMMYFUNCTION("""COMPUTED_VALUE"""),"Underground_journeys")</f>
        <v>Underground_journeys</v>
      </c>
      <c r="B472" s="4" t="str">
        <f>IFERROR(__xludf.DUMMYFUNCTION("""COMPUTED_VALUE"""),"15/16")</f>
        <v>15/16</v>
      </c>
      <c r="C472" s="4">
        <f>IFERROR(__xludf.DUMMYFUNCTION("""COMPUTED_VALUE"""),3.0)</f>
        <v>3</v>
      </c>
      <c r="D472" s="4">
        <f>IFERROR(__xludf.DUMMYFUNCTION("""COMPUTED_VALUE"""),105.9)</f>
        <v>105.9</v>
      </c>
      <c r="E472" s="4" t="str">
        <f>IFERROR(__xludf.DUMMYFUNCTION("""COMPUTED_VALUE"""),"Jun")</f>
        <v>Jun</v>
      </c>
      <c r="F472" s="4">
        <f>IFERROR(__xludf.DUMMYFUNCTION("""COMPUTED_VALUE"""),2015.0)</f>
        <v>2015</v>
      </c>
    </row>
    <row r="473">
      <c r="A473" s="4" t="str">
        <f>IFERROR(__xludf.DUMMYFUNCTION("""COMPUTED_VALUE"""),"DLR_Journeys")</f>
        <v>DLR_Journeys</v>
      </c>
      <c r="B473" s="4" t="str">
        <f>IFERROR(__xludf.DUMMYFUNCTION("""COMPUTED_VALUE"""),"15/16")</f>
        <v>15/16</v>
      </c>
      <c r="C473" s="4">
        <f>IFERROR(__xludf.DUMMYFUNCTION("""COMPUTED_VALUE"""),3.0)</f>
        <v>3</v>
      </c>
      <c r="D473" s="4">
        <f>IFERROR(__xludf.DUMMYFUNCTION("""COMPUTED_VALUE"""),9.1)</f>
        <v>9.1</v>
      </c>
      <c r="E473" s="4" t="str">
        <f>IFERROR(__xludf.DUMMYFUNCTION("""COMPUTED_VALUE"""),"Jun")</f>
        <v>Jun</v>
      </c>
      <c r="F473" s="4">
        <f>IFERROR(__xludf.DUMMYFUNCTION("""COMPUTED_VALUE"""),2015.0)</f>
        <v>2015</v>
      </c>
    </row>
    <row r="474">
      <c r="A474" s="4" t="str">
        <f>IFERROR(__xludf.DUMMYFUNCTION("""COMPUTED_VALUE"""),"Tram_Journeys")</f>
        <v>Tram_Journeys</v>
      </c>
      <c r="B474" s="4" t="str">
        <f>IFERROR(__xludf.DUMMYFUNCTION("""COMPUTED_VALUE"""),"15/16")</f>
        <v>15/16</v>
      </c>
      <c r="C474" s="4">
        <f>IFERROR(__xludf.DUMMYFUNCTION("""COMPUTED_VALUE"""),3.0)</f>
        <v>3</v>
      </c>
      <c r="D474" s="4">
        <f>IFERROR(__xludf.DUMMYFUNCTION("""COMPUTED_VALUE"""),2.1)</f>
        <v>2.1</v>
      </c>
      <c r="E474" s="4" t="str">
        <f>IFERROR(__xludf.DUMMYFUNCTION("""COMPUTED_VALUE"""),"Jun")</f>
        <v>Jun</v>
      </c>
      <c r="F474" s="4">
        <f>IFERROR(__xludf.DUMMYFUNCTION("""COMPUTED_VALUE"""),2015.0)</f>
        <v>2015</v>
      </c>
    </row>
    <row r="475">
      <c r="A475" s="4" t="str">
        <f>IFERROR(__xludf.DUMMYFUNCTION("""COMPUTED_VALUE"""),"Overground_Journeys")</f>
        <v>Overground_Journeys</v>
      </c>
      <c r="B475" s="4" t="str">
        <f>IFERROR(__xludf.DUMMYFUNCTION("""COMPUTED_VALUE"""),"15/16")</f>
        <v>15/16</v>
      </c>
      <c r="C475" s="4">
        <f>IFERROR(__xludf.DUMMYFUNCTION("""COMPUTED_VALUE"""),3.0)</f>
        <v>3</v>
      </c>
      <c r="D475" s="4">
        <f>IFERROR(__xludf.DUMMYFUNCTION("""COMPUTED_VALUE"""),14.7)</f>
        <v>14.7</v>
      </c>
      <c r="E475" s="4" t="str">
        <f>IFERROR(__xludf.DUMMYFUNCTION("""COMPUTED_VALUE"""),"Jun")</f>
        <v>Jun</v>
      </c>
      <c r="F475" s="4">
        <f>IFERROR(__xludf.DUMMYFUNCTION("""COMPUTED_VALUE"""),2015.0)</f>
        <v>2015</v>
      </c>
    </row>
    <row r="476">
      <c r="A476" s="4" t="str">
        <f>IFERROR(__xludf.DUMMYFUNCTION("""COMPUTED_VALUE"""),"London_Cable_Car_Journeys")</f>
        <v>London_Cable_Car_Journeys</v>
      </c>
      <c r="B476" s="4" t="str">
        <f>IFERROR(__xludf.DUMMYFUNCTION("""COMPUTED_VALUE"""),"15/16")</f>
        <v>15/16</v>
      </c>
      <c r="C476" s="4">
        <f>IFERROR(__xludf.DUMMYFUNCTION("""COMPUTED_VALUE"""),3.0)</f>
        <v>3</v>
      </c>
      <c r="D476" s="4">
        <f>IFERROR(__xludf.DUMMYFUNCTION("""COMPUTED_VALUE"""),0.12)</f>
        <v>0.12</v>
      </c>
      <c r="E476" s="4" t="str">
        <f>IFERROR(__xludf.DUMMYFUNCTION("""COMPUTED_VALUE"""),"Jun")</f>
        <v>Jun</v>
      </c>
      <c r="F476" s="4">
        <f>IFERROR(__xludf.DUMMYFUNCTION("""COMPUTED_VALUE"""),2015.0)</f>
        <v>2015</v>
      </c>
    </row>
    <row r="477">
      <c r="A477" s="4" t="str">
        <f>IFERROR(__xludf.DUMMYFUNCTION("""COMPUTED_VALUE"""),"TfL_Rail_Journeys")</f>
        <v>TfL_Rail_Journeys</v>
      </c>
      <c r="B477" s="4" t="str">
        <f>IFERROR(__xludf.DUMMYFUNCTION("""COMPUTED_VALUE"""),"15/16")</f>
        <v>15/16</v>
      </c>
      <c r="C477" s="4">
        <f>IFERROR(__xludf.DUMMYFUNCTION("""COMPUTED_VALUE"""),3.0)</f>
        <v>3</v>
      </c>
      <c r="D477" s="4">
        <f>IFERROR(__xludf.DUMMYFUNCTION("""COMPUTED_VALUE"""),3.6)</f>
        <v>3.6</v>
      </c>
      <c r="E477" s="4" t="str">
        <f>IFERROR(__xludf.DUMMYFUNCTION("""COMPUTED_VALUE"""),"Jun")</f>
        <v>Jun</v>
      </c>
      <c r="F477" s="4">
        <f>IFERROR(__xludf.DUMMYFUNCTION("""COMPUTED_VALUE"""),2015.0)</f>
        <v>2015</v>
      </c>
    </row>
    <row r="478">
      <c r="A478" s="4" t="str">
        <f>IFERROR(__xludf.DUMMYFUNCTION("""COMPUTED_VALUE"""),"Bus_journeys")</f>
        <v>Bus_journeys</v>
      </c>
      <c r="B478" s="4" t="str">
        <f>IFERROR(__xludf.DUMMYFUNCTION("""COMPUTED_VALUE"""),"15/16")</f>
        <v>15/16</v>
      </c>
      <c r="C478" s="4">
        <f>IFERROR(__xludf.DUMMYFUNCTION("""COMPUTED_VALUE"""),4.0)</f>
        <v>4</v>
      </c>
      <c r="D478" s="4">
        <f>IFERROR(__xludf.DUMMYFUNCTION("""COMPUTED_VALUE"""),182.5)</f>
        <v>182.5</v>
      </c>
      <c r="E478" s="4" t="str">
        <f>IFERROR(__xludf.DUMMYFUNCTION("""COMPUTED_VALUE"""),"Jul")</f>
        <v>Jul</v>
      </c>
      <c r="F478" s="4">
        <f>IFERROR(__xludf.DUMMYFUNCTION("""COMPUTED_VALUE"""),2015.0)</f>
        <v>2015</v>
      </c>
    </row>
    <row r="479">
      <c r="A479" s="4" t="str">
        <f>IFERROR(__xludf.DUMMYFUNCTION("""COMPUTED_VALUE"""),"Underground_journeys")</f>
        <v>Underground_journeys</v>
      </c>
      <c r="B479" s="4" t="str">
        <f>IFERROR(__xludf.DUMMYFUNCTION("""COMPUTED_VALUE"""),"15/16")</f>
        <v>15/16</v>
      </c>
      <c r="C479" s="4">
        <f>IFERROR(__xludf.DUMMYFUNCTION("""COMPUTED_VALUE"""),4.0)</f>
        <v>4</v>
      </c>
      <c r="D479" s="4">
        <f>IFERROR(__xludf.DUMMYFUNCTION("""COMPUTED_VALUE"""),101.3)</f>
        <v>101.3</v>
      </c>
      <c r="E479" s="4" t="str">
        <f>IFERROR(__xludf.DUMMYFUNCTION("""COMPUTED_VALUE"""),"Jul")</f>
        <v>Jul</v>
      </c>
      <c r="F479" s="4">
        <f>IFERROR(__xludf.DUMMYFUNCTION("""COMPUTED_VALUE"""),2015.0)</f>
        <v>2015</v>
      </c>
    </row>
    <row r="480">
      <c r="A480" s="4" t="str">
        <f>IFERROR(__xludf.DUMMYFUNCTION("""COMPUTED_VALUE"""),"DLR_Journeys")</f>
        <v>DLR_Journeys</v>
      </c>
      <c r="B480" s="4" t="str">
        <f>IFERROR(__xludf.DUMMYFUNCTION("""COMPUTED_VALUE"""),"15/16")</f>
        <v>15/16</v>
      </c>
      <c r="C480" s="4">
        <f>IFERROR(__xludf.DUMMYFUNCTION("""COMPUTED_VALUE"""),4.0)</f>
        <v>4</v>
      </c>
      <c r="D480" s="4">
        <f>IFERROR(__xludf.DUMMYFUNCTION("""COMPUTED_VALUE"""),9.0)</f>
        <v>9</v>
      </c>
      <c r="E480" s="4" t="str">
        <f>IFERROR(__xludf.DUMMYFUNCTION("""COMPUTED_VALUE"""),"Jul")</f>
        <v>Jul</v>
      </c>
      <c r="F480" s="4">
        <f>IFERROR(__xludf.DUMMYFUNCTION("""COMPUTED_VALUE"""),2015.0)</f>
        <v>2015</v>
      </c>
    </row>
    <row r="481">
      <c r="A481" s="4" t="str">
        <f>IFERROR(__xludf.DUMMYFUNCTION("""COMPUTED_VALUE"""),"Tram_Journeys")</f>
        <v>Tram_Journeys</v>
      </c>
      <c r="B481" s="4" t="str">
        <f>IFERROR(__xludf.DUMMYFUNCTION("""COMPUTED_VALUE"""),"15/16")</f>
        <v>15/16</v>
      </c>
      <c r="C481" s="4">
        <f>IFERROR(__xludf.DUMMYFUNCTION("""COMPUTED_VALUE"""),4.0)</f>
        <v>4</v>
      </c>
      <c r="D481" s="4">
        <f>IFERROR(__xludf.DUMMYFUNCTION("""COMPUTED_VALUE"""),2.2)</f>
        <v>2.2</v>
      </c>
      <c r="E481" s="4" t="str">
        <f>IFERROR(__xludf.DUMMYFUNCTION("""COMPUTED_VALUE"""),"Jul")</f>
        <v>Jul</v>
      </c>
      <c r="F481" s="4">
        <f>IFERROR(__xludf.DUMMYFUNCTION("""COMPUTED_VALUE"""),2015.0)</f>
        <v>2015</v>
      </c>
    </row>
    <row r="482">
      <c r="A482" s="4" t="str">
        <f>IFERROR(__xludf.DUMMYFUNCTION("""COMPUTED_VALUE"""),"Overground_Journeys")</f>
        <v>Overground_Journeys</v>
      </c>
      <c r="B482" s="4" t="str">
        <f>IFERROR(__xludf.DUMMYFUNCTION("""COMPUTED_VALUE"""),"15/16")</f>
        <v>15/16</v>
      </c>
      <c r="C482" s="4">
        <f>IFERROR(__xludf.DUMMYFUNCTION("""COMPUTED_VALUE"""),4.0)</f>
        <v>4</v>
      </c>
      <c r="D482" s="4">
        <f>IFERROR(__xludf.DUMMYFUNCTION("""COMPUTED_VALUE"""),14.9)</f>
        <v>14.9</v>
      </c>
      <c r="E482" s="4" t="str">
        <f>IFERROR(__xludf.DUMMYFUNCTION("""COMPUTED_VALUE"""),"Jul")</f>
        <v>Jul</v>
      </c>
      <c r="F482" s="4">
        <f>IFERROR(__xludf.DUMMYFUNCTION("""COMPUTED_VALUE"""),2015.0)</f>
        <v>2015</v>
      </c>
    </row>
    <row r="483">
      <c r="A483" s="4" t="str">
        <f>IFERROR(__xludf.DUMMYFUNCTION("""COMPUTED_VALUE"""),"London_Cable_Car_Journeys")</f>
        <v>London_Cable_Car_Journeys</v>
      </c>
      <c r="B483" s="4" t="str">
        <f>IFERROR(__xludf.DUMMYFUNCTION("""COMPUTED_VALUE"""),"15/16")</f>
        <v>15/16</v>
      </c>
      <c r="C483" s="4">
        <f>IFERROR(__xludf.DUMMYFUNCTION("""COMPUTED_VALUE"""),4.0)</f>
        <v>4</v>
      </c>
      <c r="D483" s="4">
        <f>IFERROR(__xludf.DUMMYFUNCTION("""COMPUTED_VALUE"""),0.15)</f>
        <v>0.15</v>
      </c>
      <c r="E483" s="4" t="str">
        <f>IFERROR(__xludf.DUMMYFUNCTION("""COMPUTED_VALUE"""),"Jul")</f>
        <v>Jul</v>
      </c>
      <c r="F483" s="4">
        <f>IFERROR(__xludf.DUMMYFUNCTION("""COMPUTED_VALUE"""),2015.0)</f>
        <v>2015</v>
      </c>
    </row>
    <row r="484">
      <c r="A484" s="4" t="str">
        <f>IFERROR(__xludf.DUMMYFUNCTION("""COMPUTED_VALUE"""),"TfL_Rail_Journeys")</f>
        <v>TfL_Rail_Journeys</v>
      </c>
      <c r="B484" s="4" t="str">
        <f>IFERROR(__xludf.DUMMYFUNCTION("""COMPUTED_VALUE"""),"15/16")</f>
        <v>15/16</v>
      </c>
      <c r="C484" s="4">
        <f>IFERROR(__xludf.DUMMYFUNCTION("""COMPUTED_VALUE"""),4.0)</f>
        <v>4</v>
      </c>
      <c r="D484" s="4">
        <f>IFERROR(__xludf.DUMMYFUNCTION("""COMPUTED_VALUE"""),3.8)</f>
        <v>3.8</v>
      </c>
      <c r="E484" s="4" t="str">
        <f>IFERROR(__xludf.DUMMYFUNCTION("""COMPUTED_VALUE"""),"Jul")</f>
        <v>Jul</v>
      </c>
      <c r="F484" s="4">
        <f>IFERROR(__xludf.DUMMYFUNCTION("""COMPUTED_VALUE"""),2015.0)</f>
        <v>2015</v>
      </c>
    </row>
    <row r="485">
      <c r="A485" s="4" t="str">
        <f>IFERROR(__xludf.DUMMYFUNCTION("""COMPUTED_VALUE"""),"Bus_journeys")</f>
        <v>Bus_journeys</v>
      </c>
      <c r="B485" s="4" t="str">
        <f>IFERROR(__xludf.DUMMYFUNCTION("""COMPUTED_VALUE"""),"15/16")</f>
        <v>15/16</v>
      </c>
      <c r="C485" s="4">
        <f>IFERROR(__xludf.DUMMYFUNCTION("""COMPUTED_VALUE"""),5.0)</f>
        <v>5</v>
      </c>
      <c r="D485" s="4">
        <f>IFERROR(__xludf.DUMMYFUNCTION("""COMPUTED_VALUE"""),162.3)</f>
        <v>162.3</v>
      </c>
      <c r="E485" s="4" t="str">
        <f>IFERROR(__xludf.DUMMYFUNCTION("""COMPUTED_VALUE"""),"Aug")</f>
        <v>Aug</v>
      </c>
      <c r="F485" s="4">
        <f>IFERROR(__xludf.DUMMYFUNCTION("""COMPUTED_VALUE"""),2015.0)</f>
        <v>2015</v>
      </c>
    </row>
    <row r="486">
      <c r="A486" s="4" t="str">
        <f>IFERROR(__xludf.DUMMYFUNCTION("""COMPUTED_VALUE"""),"Underground_journeys")</f>
        <v>Underground_journeys</v>
      </c>
      <c r="B486" s="4" t="str">
        <f>IFERROR(__xludf.DUMMYFUNCTION("""COMPUTED_VALUE"""),"15/16")</f>
        <v>15/16</v>
      </c>
      <c r="C486" s="4">
        <f>IFERROR(__xludf.DUMMYFUNCTION("""COMPUTED_VALUE"""),5.0)</f>
        <v>5</v>
      </c>
      <c r="D486" s="4">
        <f>IFERROR(__xludf.DUMMYFUNCTION("""COMPUTED_VALUE"""),94.6)</f>
        <v>94.6</v>
      </c>
      <c r="E486" s="4" t="str">
        <f>IFERROR(__xludf.DUMMYFUNCTION("""COMPUTED_VALUE"""),"Aug")</f>
        <v>Aug</v>
      </c>
      <c r="F486" s="4">
        <f>IFERROR(__xludf.DUMMYFUNCTION("""COMPUTED_VALUE"""),2015.0)</f>
        <v>2015</v>
      </c>
    </row>
    <row r="487">
      <c r="A487" s="4" t="str">
        <f>IFERROR(__xludf.DUMMYFUNCTION("""COMPUTED_VALUE"""),"DLR_Journeys")</f>
        <v>DLR_Journeys</v>
      </c>
      <c r="B487" s="4" t="str">
        <f>IFERROR(__xludf.DUMMYFUNCTION("""COMPUTED_VALUE"""),"15/16")</f>
        <v>15/16</v>
      </c>
      <c r="C487" s="4">
        <f>IFERROR(__xludf.DUMMYFUNCTION("""COMPUTED_VALUE"""),5.0)</f>
        <v>5</v>
      </c>
      <c r="D487" s="4">
        <f>IFERROR(__xludf.DUMMYFUNCTION("""COMPUTED_VALUE"""),8.9)</f>
        <v>8.9</v>
      </c>
      <c r="E487" s="4" t="str">
        <f>IFERROR(__xludf.DUMMYFUNCTION("""COMPUTED_VALUE"""),"Aug")</f>
        <v>Aug</v>
      </c>
      <c r="F487" s="4">
        <f>IFERROR(__xludf.DUMMYFUNCTION("""COMPUTED_VALUE"""),2015.0)</f>
        <v>2015</v>
      </c>
    </row>
    <row r="488">
      <c r="A488" s="4" t="str">
        <f>IFERROR(__xludf.DUMMYFUNCTION("""COMPUTED_VALUE"""),"Tram_Journeys")</f>
        <v>Tram_Journeys</v>
      </c>
      <c r="B488" s="4" t="str">
        <f>IFERROR(__xludf.DUMMYFUNCTION("""COMPUTED_VALUE"""),"15/16")</f>
        <v>15/16</v>
      </c>
      <c r="C488" s="4">
        <f>IFERROR(__xludf.DUMMYFUNCTION("""COMPUTED_VALUE"""),5.0)</f>
        <v>5</v>
      </c>
      <c r="D488" s="4">
        <f>IFERROR(__xludf.DUMMYFUNCTION("""COMPUTED_VALUE"""),1.8)</f>
        <v>1.8</v>
      </c>
      <c r="E488" s="4" t="str">
        <f>IFERROR(__xludf.DUMMYFUNCTION("""COMPUTED_VALUE"""),"Aug")</f>
        <v>Aug</v>
      </c>
      <c r="F488" s="4">
        <f>IFERROR(__xludf.DUMMYFUNCTION("""COMPUTED_VALUE"""),2015.0)</f>
        <v>2015</v>
      </c>
    </row>
    <row r="489">
      <c r="A489" s="4" t="str">
        <f>IFERROR(__xludf.DUMMYFUNCTION("""COMPUTED_VALUE"""),"Overground_Journeys")</f>
        <v>Overground_Journeys</v>
      </c>
      <c r="B489" s="4" t="str">
        <f>IFERROR(__xludf.DUMMYFUNCTION("""COMPUTED_VALUE"""),"15/16")</f>
        <v>15/16</v>
      </c>
      <c r="C489" s="4">
        <f>IFERROR(__xludf.DUMMYFUNCTION("""COMPUTED_VALUE"""),5.0)</f>
        <v>5</v>
      </c>
      <c r="D489" s="4">
        <f>IFERROR(__xludf.DUMMYFUNCTION("""COMPUTED_VALUE"""),13.8)</f>
        <v>13.8</v>
      </c>
      <c r="E489" s="4" t="str">
        <f>IFERROR(__xludf.DUMMYFUNCTION("""COMPUTED_VALUE"""),"Aug")</f>
        <v>Aug</v>
      </c>
      <c r="F489" s="4">
        <f>IFERROR(__xludf.DUMMYFUNCTION("""COMPUTED_VALUE"""),2015.0)</f>
        <v>2015</v>
      </c>
    </row>
    <row r="490">
      <c r="A490" s="4" t="str">
        <f>IFERROR(__xludf.DUMMYFUNCTION("""COMPUTED_VALUE"""),"London_Cable_Car_Journeys")</f>
        <v>London_Cable_Car_Journeys</v>
      </c>
      <c r="B490" s="4" t="str">
        <f>IFERROR(__xludf.DUMMYFUNCTION("""COMPUTED_VALUE"""),"15/16")</f>
        <v>15/16</v>
      </c>
      <c r="C490" s="4">
        <f>IFERROR(__xludf.DUMMYFUNCTION("""COMPUTED_VALUE"""),5.0)</f>
        <v>5</v>
      </c>
      <c r="D490" s="4">
        <f>IFERROR(__xludf.DUMMYFUNCTION("""COMPUTED_VALUE"""),0.19)</f>
        <v>0.19</v>
      </c>
      <c r="E490" s="4" t="str">
        <f>IFERROR(__xludf.DUMMYFUNCTION("""COMPUTED_VALUE"""),"Aug")</f>
        <v>Aug</v>
      </c>
      <c r="F490" s="4">
        <f>IFERROR(__xludf.DUMMYFUNCTION("""COMPUTED_VALUE"""),2015.0)</f>
        <v>2015</v>
      </c>
    </row>
    <row r="491">
      <c r="A491" s="4" t="str">
        <f>IFERROR(__xludf.DUMMYFUNCTION("""COMPUTED_VALUE"""),"TfL_Rail_Journeys")</f>
        <v>TfL_Rail_Journeys</v>
      </c>
      <c r="B491" s="4" t="str">
        <f>IFERROR(__xludf.DUMMYFUNCTION("""COMPUTED_VALUE"""),"15/16")</f>
        <v>15/16</v>
      </c>
      <c r="C491" s="4">
        <f>IFERROR(__xludf.DUMMYFUNCTION("""COMPUTED_VALUE"""),5.0)</f>
        <v>5</v>
      </c>
      <c r="D491" s="4">
        <f>IFERROR(__xludf.DUMMYFUNCTION("""COMPUTED_VALUE"""),3.7)</f>
        <v>3.7</v>
      </c>
      <c r="E491" s="4" t="str">
        <f>IFERROR(__xludf.DUMMYFUNCTION("""COMPUTED_VALUE"""),"Aug")</f>
        <v>Aug</v>
      </c>
      <c r="F491" s="4">
        <f>IFERROR(__xludf.DUMMYFUNCTION("""COMPUTED_VALUE"""),2015.0)</f>
        <v>2015</v>
      </c>
    </row>
    <row r="492">
      <c r="A492" s="4" t="str">
        <f>IFERROR(__xludf.DUMMYFUNCTION("""COMPUTED_VALUE"""),"Bus_journeys")</f>
        <v>Bus_journeys</v>
      </c>
      <c r="B492" s="4" t="str">
        <f>IFERROR(__xludf.DUMMYFUNCTION("""COMPUTED_VALUE"""),"15/16")</f>
        <v>15/16</v>
      </c>
      <c r="C492" s="4">
        <f>IFERROR(__xludf.DUMMYFUNCTION("""COMPUTED_VALUE"""),6.0)</f>
        <v>6</v>
      </c>
      <c r="D492" s="4">
        <f>IFERROR(__xludf.DUMMYFUNCTION("""COMPUTED_VALUE"""),175.0)</f>
        <v>175</v>
      </c>
      <c r="E492" s="4" t="str">
        <f>IFERROR(__xludf.DUMMYFUNCTION("""COMPUTED_VALUE"""),"Sep")</f>
        <v>Sep</v>
      </c>
      <c r="F492" s="4">
        <f>IFERROR(__xludf.DUMMYFUNCTION("""COMPUTED_VALUE"""),2015.0)</f>
        <v>2015</v>
      </c>
    </row>
    <row r="493">
      <c r="A493" s="4" t="str">
        <f>IFERROR(__xludf.DUMMYFUNCTION("""COMPUTED_VALUE"""),"Underground_journeys")</f>
        <v>Underground_journeys</v>
      </c>
      <c r="B493" s="4" t="str">
        <f>IFERROR(__xludf.DUMMYFUNCTION("""COMPUTED_VALUE"""),"15/16")</f>
        <v>15/16</v>
      </c>
      <c r="C493" s="4">
        <f>IFERROR(__xludf.DUMMYFUNCTION("""COMPUTED_VALUE"""),6.0)</f>
        <v>6</v>
      </c>
      <c r="D493" s="4">
        <f>IFERROR(__xludf.DUMMYFUNCTION("""COMPUTED_VALUE"""),97.6)</f>
        <v>97.6</v>
      </c>
      <c r="E493" s="4" t="str">
        <f>IFERROR(__xludf.DUMMYFUNCTION("""COMPUTED_VALUE"""),"Sep")</f>
        <v>Sep</v>
      </c>
      <c r="F493" s="4">
        <f>IFERROR(__xludf.DUMMYFUNCTION("""COMPUTED_VALUE"""),2015.0)</f>
        <v>2015</v>
      </c>
    </row>
    <row r="494">
      <c r="A494" s="4" t="str">
        <f>IFERROR(__xludf.DUMMYFUNCTION("""COMPUTED_VALUE"""),"DLR_Journeys")</f>
        <v>DLR_Journeys</v>
      </c>
      <c r="B494" s="4" t="str">
        <f>IFERROR(__xludf.DUMMYFUNCTION("""COMPUTED_VALUE"""),"15/16")</f>
        <v>15/16</v>
      </c>
      <c r="C494" s="4">
        <f>IFERROR(__xludf.DUMMYFUNCTION("""COMPUTED_VALUE"""),6.0)</f>
        <v>6</v>
      </c>
      <c r="D494" s="4">
        <f>IFERROR(__xludf.DUMMYFUNCTION("""COMPUTED_VALUE"""),8.7)</f>
        <v>8.7</v>
      </c>
      <c r="E494" s="4" t="str">
        <f>IFERROR(__xludf.DUMMYFUNCTION("""COMPUTED_VALUE"""),"Sep")</f>
        <v>Sep</v>
      </c>
      <c r="F494" s="4">
        <f>IFERROR(__xludf.DUMMYFUNCTION("""COMPUTED_VALUE"""),2015.0)</f>
        <v>2015</v>
      </c>
    </row>
    <row r="495">
      <c r="A495" s="4" t="str">
        <f>IFERROR(__xludf.DUMMYFUNCTION("""COMPUTED_VALUE"""),"Tram_Journeys")</f>
        <v>Tram_Journeys</v>
      </c>
      <c r="B495" s="4" t="str">
        <f>IFERROR(__xludf.DUMMYFUNCTION("""COMPUTED_VALUE"""),"15/16")</f>
        <v>15/16</v>
      </c>
      <c r="C495" s="4">
        <f>IFERROR(__xludf.DUMMYFUNCTION("""COMPUTED_VALUE"""),6.0)</f>
        <v>6</v>
      </c>
      <c r="D495" s="4">
        <f>IFERROR(__xludf.DUMMYFUNCTION("""COMPUTED_VALUE"""),2.0)</f>
        <v>2</v>
      </c>
      <c r="E495" s="4" t="str">
        <f>IFERROR(__xludf.DUMMYFUNCTION("""COMPUTED_VALUE"""),"Sep")</f>
        <v>Sep</v>
      </c>
      <c r="F495" s="4">
        <f>IFERROR(__xludf.DUMMYFUNCTION("""COMPUTED_VALUE"""),2015.0)</f>
        <v>2015</v>
      </c>
    </row>
    <row r="496">
      <c r="A496" s="4" t="str">
        <f>IFERROR(__xludf.DUMMYFUNCTION("""COMPUTED_VALUE"""),"Overground_Journeys")</f>
        <v>Overground_Journeys</v>
      </c>
      <c r="B496" s="4" t="str">
        <f>IFERROR(__xludf.DUMMYFUNCTION("""COMPUTED_VALUE"""),"15/16")</f>
        <v>15/16</v>
      </c>
      <c r="C496" s="4">
        <f>IFERROR(__xludf.DUMMYFUNCTION("""COMPUTED_VALUE"""),6.0)</f>
        <v>6</v>
      </c>
      <c r="D496" s="4">
        <f>IFERROR(__xludf.DUMMYFUNCTION("""COMPUTED_VALUE"""),13.9)</f>
        <v>13.9</v>
      </c>
      <c r="E496" s="4" t="str">
        <f>IFERROR(__xludf.DUMMYFUNCTION("""COMPUTED_VALUE"""),"Sep")</f>
        <v>Sep</v>
      </c>
      <c r="F496" s="4">
        <f>IFERROR(__xludf.DUMMYFUNCTION("""COMPUTED_VALUE"""),2015.0)</f>
        <v>2015</v>
      </c>
    </row>
    <row r="497">
      <c r="A497" s="4" t="str">
        <f>IFERROR(__xludf.DUMMYFUNCTION("""COMPUTED_VALUE"""),"London_Cable_Car_Journeys")</f>
        <v>London_Cable_Car_Journeys</v>
      </c>
      <c r="B497" s="4" t="str">
        <f>IFERROR(__xludf.DUMMYFUNCTION("""COMPUTED_VALUE"""),"15/16")</f>
        <v>15/16</v>
      </c>
      <c r="C497" s="4">
        <f>IFERROR(__xludf.DUMMYFUNCTION("""COMPUTED_VALUE"""),6.0)</f>
        <v>6</v>
      </c>
      <c r="D497" s="4">
        <f>IFERROR(__xludf.DUMMYFUNCTION("""COMPUTED_VALUE"""),0.12)</f>
        <v>0.12</v>
      </c>
      <c r="E497" s="4" t="str">
        <f>IFERROR(__xludf.DUMMYFUNCTION("""COMPUTED_VALUE"""),"Sep")</f>
        <v>Sep</v>
      </c>
      <c r="F497" s="4">
        <f>IFERROR(__xludf.DUMMYFUNCTION("""COMPUTED_VALUE"""),2015.0)</f>
        <v>2015</v>
      </c>
    </row>
    <row r="498">
      <c r="A498" s="4" t="str">
        <f>IFERROR(__xludf.DUMMYFUNCTION("""COMPUTED_VALUE"""),"TfL_Rail_Journeys")</f>
        <v>TfL_Rail_Journeys</v>
      </c>
      <c r="B498" s="4" t="str">
        <f>IFERROR(__xludf.DUMMYFUNCTION("""COMPUTED_VALUE"""),"15/16")</f>
        <v>15/16</v>
      </c>
      <c r="C498" s="4">
        <f>IFERROR(__xludf.DUMMYFUNCTION("""COMPUTED_VALUE"""),6.0)</f>
        <v>6</v>
      </c>
      <c r="D498" s="4">
        <f>IFERROR(__xludf.DUMMYFUNCTION("""COMPUTED_VALUE"""),3.7)</f>
        <v>3.7</v>
      </c>
      <c r="E498" s="4" t="str">
        <f>IFERROR(__xludf.DUMMYFUNCTION("""COMPUTED_VALUE"""),"Sep")</f>
        <v>Sep</v>
      </c>
      <c r="F498" s="4">
        <f>IFERROR(__xludf.DUMMYFUNCTION("""COMPUTED_VALUE"""),2015.0)</f>
        <v>2015</v>
      </c>
    </row>
    <row r="499">
      <c r="A499" s="4" t="str">
        <f>IFERROR(__xludf.DUMMYFUNCTION("""COMPUTED_VALUE"""),"Bus_journeys")</f>
        <v>Bus_journeys</v>
      </c>
      <c r="B499" s="4" t="str">
        <f>IFERROR(__xludf.DUMMYFUNCTION("""COMPUTED_VALUE"""),"15/16")</f>
        <v>15/16</v>
      </c>
      <c r="C499" s="4">
        <f>IFERROR(__xludf.DUMMYFUNCTION("""COMPUTED_VALUE"""),7.0)</f>
        <v>7</v>
      </c>
      <c r="D499" s="4">
        <f>IFERROR(__xludf.DUMMYFUNCTION("""COMPUTED_VALUE"""),190.8)</f>
        <v>190.8</v>
      </c>
      <c r="E499" s="4" t="str">
        <f>IFERROR(__xludf.DUMMYFUNCTION("""COMPUTED_VALUE"""),"Oct")</f>
        <v>Oct</v>
      </c>
      <c r="F499" s="4">
        <f>IFERROR(__xludf.DUMMYFUNCTION("""COMPUTED_VALUE"""),2015.0)</f>
        <v>2015</v>
      </c>
    </row>
    <row r="500">
      <c r="A500" s="4" t="str">
        <f>IFERROR(__xludf.DUMMYFUNCTION("""COMPUTED_VALUE"""),"Underground_journeys")</f>
        <v>Underground_journeys</v>
      </c>
      <c r="B500" s="4" t="str">
        <f>IFERROR(__xludf.DUMMYFUNCTION("""COMPUTED_VALUE"""),"15/16")</f>
        <v>15/16</v>
      </c>
      <c r="C500" s="4">
        <f>IFERROR(__xludf.DUMMYFUNCTION("""COMPUTED_VALUE"""),7.0)</f>
        <v>7</v>
      </c>
      <c r="D500" s="4">
        <f>IFERROR(__xludf.DUMMYFUNCTION("""COMPUTED_VALUE"""),111.7)</f>
        <v>111.7</v>
      </c>
      <c r="E500" s="4" t="str">
        <f>IFERROR(__xludf.DUMMYFUNCTION("""COMPUTED_VALUE"""),"Oct")</f>
        <v>Oct</v>
      </c>
      <c r="F500" s="4">
        <f>IFERROR(__xludf.DUMMYFUNCTION("""COMPUTED_VALUE"""),2015.0)</f>
        <v>2015</v>
      </c>
    </row>
    <row r="501">
      <c r="A501" s="4" t="str">
        <f>IFERROR(__xludf.DUMMYFUNCTION("""COMPUTED_VALUE"""),"DLR_Journeys")</f>
        <v>DLR_Journeys</v>
      </c>
      <c r="B501" s="4" t="str">
        <f>IFERROR(__xludf.DUMMYFUNCTION("""COMPUTED_VALUE"""),"15/16")</f>
        <v>15/16</v>
      </c>
      <c r="C501" s="4">
        <f>IFERROR(__xludf.DUMMYFUNCTION("""COMPUTED_VALUE"""),7.0)</f>
        <v>7</v>
      </c>
      <c r="D501" s="4">
        <f>IFERROR(__xludf.DUMMYFUNCTION("""COMPUTED_VALUE"""),9.6)</f>
        <v>9.6</v>
      </c>
      <c r="E501" s="4" t="str">
        <f>IFERROR(__xludf.DUMMYFUNCTION("""COMPUTED_VALUE"""),"Oct")</f>
        <v>Oct</v>
      </c>
      <c r="F501" s="4">
        <f>IFERROR(__xludf.DUMMYFUNCTION("""COMPUTED_VALUE"""),2015.0)</f>
        <v>2015</v>
      </c>
    </row>
    <row r="502">
      <c r="A502" s="4" t="str">
        <f>IFERROR(__xludf.DUMMYFUNCTION("""COMPUTED_VALUE"""),"Tram_Journeys")</f>
        <v>Tram_Journeys</v>
      </c>
      <c r="B502" s="4" t="str">
        <f>IFERROR(__xludf.DUMMYFUNCTION("""COMPUTED_VALUE"""),"15/16")</f>
        <v>15/16</v>
      </c>
      <c r="C502" s="4">
        <f>IFERROR(__xludf.DUMMYFUNCTION("""COMPUTED_VALUE"""),7.0)</f>
        <v>7</v>
      </c>
      <c r="D502" s="4">
        <f>IFERROR(__xludf.DUMMYFUNCTION("""COMPUTED_VALUE"""),2.2)</f>
        <v>2.2</v>
      </c>
      <c r="E502" s="4" t="str">
        <f>IFERROR(__xludf.DUMMYFUNCTION("""COMPUTED_VALUE"""),"Oct")</f>
        <v>Oct</v>
      </c>
      <c r="F502" s="4">
        <f>IFERROR(__xludf.DUMMYFUNCTION("""COMPUTED_VALUE"""),2015.0)</f>
        <v>2015</v>
      </c>
    </row>
    <row r="503">
      <c r="A503" s="4" t="str">
        <f>IFERROR(__xludf.DUMMYFUNCTION("""COMPUTED_VALUE"""),"Overground_Journeys")</f>
        <v>Overground_Journeys</v>
      </c>
      <c r="B503" s="4" t="str">
        <f>IFERROR(__xludf.DUMMYFUNCTION("""COMPUTED_VALUE"""),"15/16")</f>
        <v>15/16</v>
      </c>
      <c r="C503" s="4">
        <f>IFERROR(__xludf.DUMMYFUNCTION("""COMPUTED_VALUE"""),7.0)</f>
        <v>7</v>
      </c>
      <c r="D503" s="4">
        <f>IFERROR(__xludf.DUMMYFUNCTION("""COMPUTED_VALUE"""),15.7)</f>
        <v>15.7</v>
      </c>
      <c r="E503" s="4" t="str">
        <f>IFERROR(__xludf.DUMMYFUNCTION("""COMPUTED_VALUE"""),"Oct")</f>
        <v>Oct</v>
      </c>
      <c r="F503" s="4">
        <f>IFERROR(__xludf.DUMMYFUNCTION("""COMPUTED_VALUE"""),2015.0)</f>
        <v>2015</v>
      </c>
    </row>
    <row r="504">
      <c r="A504" s="4" t="str">
        <f>IFERROR(__xludf.DUMMYFUNCTION("""COMPUTED_VALUE"""),"London_Cable_Car_Journeys")</f>
        <v>London_Cable_Car_Journeys</v>
      </c>
      <c r="B504" s="4" t="str">
        <f>IFERROR(__xludf.DUMMYFUNCTION("""COMPUTED_VALUE"""),"15/16")</f>
        <v>15/16</v>
      </c>
      <c r="C504" s="4">
        <f>IFERROR(__xludf.DUMMYFUNCTION("""COMPUTED_VALUE"""),7.0)</f>
        <v>7</v>
      </c>
      <c r="D504" s="4">
        <f>IFERROR(__xludf.DUMMYFUNCTION("""COMPUTED_VALUE"""),0.12)</f>
        <v>0.12</v>
      </c>
      <c r="E504" s="4" t="str">
        <f>IFERROR(__xludf.DUMMYFUNCTION("""COMPUTED_VALUE"""),"Oct")</f>
        <v>Oct</v>
      </c>
      <c r="F504" s="4">
        <f>IFERROR(__xludf.DUMMYFUNCTION("""COMPUTED_VALUE"""),2015.0)</f>
        <v>2015</v>
      </c>
    </row>
    <row r="505">
      <c r="A505" s="4" t="str">
        <f>IFERROR(__xludf.DUMMYFUNCTION("""COMPUTED_VALUE"""),"TfL_Rail_Journeys")</f>
        <v>TfL_Rail_Journeys</v>
      </c>
      <c r="B505" s="4" t="str">
        <f>IFERROR(__xludf.DUMMYFUNCTION("""COMPUTED_VALUE"""),"15/16")</f>
        <v>15/16</v>
      </c>
      <c r="C505" s="4">
        <f>IFERROR(__xludf.DUMMYFUNCTION("""COMPUTED_VALUE"""),7.0)</f>
        <v>7</v>
      </c>
      <c r="D505" s="4">
        <f>IFERROR(__xludf.DUMMYFUNCTION("""COMPUTED_VALUE"""),4.1)</f>
        <v>4.1</v>
      </c>
      <c r="E505" s="4" t="str">
        <f>IFERROR(__xludf.DUMMYFUNCTION("""COMPUTED_VALUE"""),"Oct")</f>
        <v>Oct</v>
      </c>
      <c r="F505" s="4">
        <f>IFERROR(__xludf.DUMMYFUNCTION("""COMPUTED_VALUE"""),2015.0)</f>
        <v>2015</v>
      </c>
    </row>
    <row r="506">
      <c r="A506" s="4" t="str">
        <f>IFERROR(__xludf.DUMMYFUNCTION("""COMPUTED_VALUE"""),"Bus_journeys")</f>
        <v>Bus_journeys</v>
      </c>
      <c r="B506" s="4" t="str">
        <f>IFERROR(__xludf.DUMMYFUNCTION("""COMPUTED_VALUE"""),"15/16")</f>
        <v>15/16</v>
      </c>
      <c r="C506" s="4">
        <f>IFERROR(__xludf.DUMMYFUNCTION("""COMPUTED_VALUE"""),8.0)</f>
        <v>8</v>
      </c>
      <c r="D506" s="4">
        <f>IFERROR(__xludf.DUMMYFUNCTION("""COMPUTED_VALUE"""),181.2)</f>
        <v>181.2</v>
      </c>
      <c r="E506" s="4" t="str">
        <f>IFERROR(__xludf.DUMMYFUNCTION("""COMPUTED_VALUE"""),"Nov")</f>
        <v>Nov</v>
      </c>
      <c r="F506" s="4">
        <f>IFERROR(__xludf.DUMMYFUNCTION("""COMPUTED_VALUE"""),2015.0)</f>
        <v>2015</v>
      </c>
    </row>
    <row r="507">
      <c r="A507" s="4" t="str">
        <f>IFERROR(__xludf.DUMMYFUNCTION("""COMPUTED_VALUE"""),"Underground_journeys")</f>
        <v>Underground_journeys</v>
      </c>
      <c r="B507" s="4" t="str">
        <f>IFERROR(__xludf.DUMMYFUNCTION("""COMPUTED_VALUE"""),"15/16")</f>
        <v>15/16</v>
      </c>
      <c r="C507" s="4">
        <f>IFERROR(__xludf.DUMMYFUNCTION("""COMPUTED_VALUE"""),8.0)</f>
        <v>8</v>
      </c>
      <c r="D507" s="4">
        <f>IFERROR(__xludf.DUMMYFUNCTION("""COMPUTED_VALUE"""),112.7)</f>
        <v>112.7</v>
      </c>
      <c r="E507" s="4" t="str">
        <f>IFERROR(__xludf.DUMMYFUNCTION("""COMPUTED_VALUE"""),"Nov")</f>
        <v>Nov</v>
      </c>
      <c r="F507" s="4">
        <f>IFERROR(__xludf.DUMMYFUNCTION("""COMPUTED_VALUE"""),2015.0)</f>
        <v>2015</v>
      </c>
    </row>
    <row r="508">
      <c r="A508" s="4" t="str">
        <f>IFERROR(__xludf.DUMMYFUNCTION("""COMPUTED_VALUE"""),"DLR_Journeys")</f>
        <v>DLR_Journeys</v>
      </c>
      <c r="B508" s="4" t="str">
        <f>IFERROR(__xludf.DUMMYFUNCTION("""COMPUTED_VALUE"""),"15/16")</f>
        <v>15/16</v>
      </c>
      <c r="C508" s="4">
        <f>IFERROR(__xludf.DUMMYFUNCTION("""COMPUTED_VALUE"""),8.0)</f>
        <v>8</v>
      </c>
      <c r="D508" s="4">
        <f>IFERROR(__xludf.DUMMYFUNCTION("""COMPUTED_VALUE"""),8.9)</f>
        <v>8.9</v>
      </c>
      <c r="E508" s="4" t="str">
        <f>IFERROR(__xludf.DUMMYFUNCTION("""COMPUTED_VALUE"""),"Nov")</f>
        <v>Nov</v>
      </c>
      <c r="F508" s="4">
        <f>IFERROR(__xludf.DUMMYFUNCTION("""COMPUTED_VALUE"""),2015.0)</f>
        <v>2015</v>
      </c>
    </row>
    <row r="509">
      <c r="A509" s="4" t="str">
        <f>IFERROR(__xludf.DUMMYFUNCTION("""COMPUTED_VALUE"""),"Tram_Journeys")</f>
        <v>Tram_Journeys</v>
      </c>
      <c r="B509" s="4" t="str">
        <f>IFERROR(__xludf.DUMMYFUNCTION("""COMPUTED_VALUE"""),"15/16")</f>
        <v>15/16</v>
      </c>
      <c r="C509" s="4">
        <f>IFERROR(__xludf.DUMMYFUNCTION("""COMPUTED_VALUE"""),8.0)</f>
        <v>8</v>
      </c>
      <c r="D509" s="4">
        <f>IFERROR(__xludf.DUMMYFUNCTION("""COMPUTED_VALUE"""),2.2)</f>
        <v>2.2</v>
      </c>
      <c r="E509" s="4" t="str">
        <f>IFERROR(__xludf.DUMMYFUNCTION("""COMPUTED_VALUE"""),"Nov")</f>
        <v>Nov</v>
      </c>
      <c r="F509" s="4">
        <f>IFERROR(__xludf.DUMMYFUNCTION("""COMPUTED_VALUE"""),2015.0)</f>
        <v>2015</v>
      </c>
    </row>
    <row r="510">
      <c r="A510" s="4" t="str">
        <f>IFERROR(__xludf.DUMMYFUNCTION("""COMPUTED_VALUE"""),"Overground_Journeys")</f>
        <v>Overground_Journeys</v>
      </c>
      <c r="B510" s="4" t="str">
        <f>IFERROR(__xludf.DUMMYFUNCTION("""COMPUTED_VALUE"""),"15/16")</f>
        <v>15/16</v>
      </c>
      <c r="C510" s="4">
        <f>IFERROR(__xludf.DUMMYFUNCTION("""COMPUTED_VALUE"""),8.0)</f>
        <v>8</v>
      </c>
      <c r="D510" s="4">
        <f>IFERROR(__xludf.DUMMYFUNCTION("""COMPUTED_VALUE"""),15.5)</f>
        <v>15.5</v>
      </c>
      <c r="E510" s="4" t="str">
        <f>IFERROR(__xludf.DUMMYFUNCTION("""COMPUTED_VALUE"""),"Nov")</f>
        <v>Nov</v>
      </c>
      <c r="F510" s="4">
        <f>IFERROR(__xludf.DUMMYFUNCTION("""COMPUTED_VALUE"""),2015.0)</f>
        <v>2015</v>
      </c>
    </row>
    <row r="511">
      <c r="A511" s="4" t="str">
        <f>IFERROR(__xludf.DUMMYFUNCTION("""COMPUTED_VALUE"""),"London_Cable_Car_Journeys")</f>
        <v>London_Cable_Car_Journeys</v>
      </c>
      <c r="B511" s="4" t="str">
        <f>IFERROR(__xludf.DUMMYFUNCTION("""COMPUTED_VALUE"""),"15/16")</f>
        <v>15/16</v>
      </c>
      <c r="C511" s="4">
        <f>IFERROR(__xludf.DUMMYFUNCTION("""COMPUTED_VALUE"""),8.0)</f>
        <v>8</v>
      </c>
      <c r="D511" s="4">
        <f>IFERROR(__xludf.DUMMYFUNCTION("""COMPUTED_VALUE"""),0.14)</f>
        <v>0.14</v>
      </c>
      <c r="E511" s="4" t="str">
        <f>IFERROR(__xludf.DUMMYFUNCTION("""COMPUTED_VALUE"""),"Nov")</f>
        <v>Nov</v>
      </c>
      <c r="F511" s="4">
        <f>IFERROR(__xludf.DUMMYFUNCTION("""COMPUTED_VALUE"""),2015.0)</f>
        <v>2015</v>
      </c>
    </row>
    <row r="512">
      <c r="A512" s="4" t="str">
        <f>IFERROR(__xludf.DUMMYFUNCTION("""COMPUTED_VALUE"""),"TfL_Rail_Journeys")</f>
        <v>TfL_Rail_Journeys</v>
      </c>
      <c r="B512" s="4" t="str">
        <f>IFERROR(__xludf.DUMMYFUNCTION("""COMPUTED_VALUE"""),"15/16")</f>
        <v>15/16</v>
      </c>
      <c r="C512" s="4">
        <f>IFERROR(__xludf.DUMMYFUNCTION("""COMPUTED_VALUE"""),8.0)</f>
        <v>8</v>
      </c>
      <c r="D512" s="4">
        <f>IFERROR(__xludf.DUMMYFUNCTION("""COMPUTED_VALUE"""),4.2)</f>
        <v>4.2</v>
      </c>
      <c r="E512" s="4" t="str">
        <f>IFERROR(__xludf.DUMMYFUNCTION("""COMPUTED_VALUE"""),"Nov")</f>
        <v>Nov</v>
      </c>
      <c r="F512" s="4">
        <f>IFERROR(__xludf.DUMMYFUNCTION("""COMPUTED_VALUE"""),2015.0)</f>
        <v>2015</v>
      </c>
    </row>
    <row r="513">
      <c r="A513" s="4" t="str">
        <f>IFERROR(__xludf.DUMMYFUNCTION("""COMPUTED_VALUE"""),"Bus_journeys")</f>
        <v>Bus_journeys</v>
      </c>
      <c r="B513" s="4" t="str">
        <f>IFERROR(__xludf.DUMMYFUNCTION("""COMPUTED_VALUE"""),"15/16")</f>
        <v>15/16</v>
      </c>
      <c r="C513" s="4">
        <f>IFERROR(__xludf.DUMMYFUNCTION("""COMPUTED_VALUE"""),9.0)</f>
        <v>9</v>
      </c>
      <c r="D513" s="4">
        <f>IFERROR(__xludf.DUMMYFUNCTION("""COMPUTED_VALUE"""),186.6)</f>
        <v>186.6</v>
      </c>
      <c r="E513" s="4" t="str">
        <f>IFERROR(__xludf.DUMMYFUNCTION("""COMPUTED_VALUE"""),"Dec")</f>
        <v>Dec</v>
      </c>
      <c r="F513" s="4">
        <f>IFERROR(__xludf.DUMMYFUNCTION("""COMPUTED_VALUE"""),2015.0)</f>
        <v>2015</v>
      </c>
    </row>
    <row r="514">
      <c r="A514" s="4" t="str">
        <f>IFERROR(__xludf.DUMMYFUNCTION("""COMPUTED_VALUE"""),"Underground_journeys")</f>
        <v>Underground_journeys</v>
      </c>
      <c r="B514" s="4" t="str">
        <f>IFERROR(__xludf.DUMMYFUNCTION("""COMPUTED_VALUE"""),"15/16")</f>
        <v>15/16</v>
      </c>
      <c r="C514" s="4">
        <f>IFERROR(__xludf.DUMMYFUNCTION("""COMPUTED_VALUE"""),9.0)</f>
        <v>9</v>
      </c>
      <c r="D514" s="4">
        <f>IFERROR(__xludf.DUMMYFUNCTION("""COMPUTED_VALUE"""),114.0)</f>
        <v>114</v>
      </c>
      <c r="E514" s="4" t="str">
        <f>IFERROR(__xludf.DUMMYFUNCTION("""COMPUTED_VALUE"""),"Dec")</f>
        <v>Dec</v>
      </c>
      <c r="F514" s="4">
        <f>IFERROR(__xludf.DUMMYFUNCTION("""COMPUTED_VALUE"""),2015.0)</f>
        <v>2015</v>
      </c>
    </row>
    <row r="515">
      <c r="A515" s="4" t="str">
        <f>IFERROR(__xludf.DUMMYFUNCTION("""COMPUTED_VALUE"""),"DLR_Journeys")</f>
        <v>DLR_Journeys</v>
      </c>
      <c r="B515" s="4" t="str">
        <f>IFERROR(__xludf.DUMMYFUNCTION("""COMPUTED_VALUE"""),"15/16")</f>
        <v>15/16</v>
      </c>
      <c r="C515" s="4">
        <f>IFERROR(__xludf.DUMMYFUNCTION("""COMPUTED_VALUE"""),9.0)</f>
        <v>9</v>
      </c>
      <c r="D515" s="4">
        <f>IFERROR(__xludf.DUMMYFUNCTION("""COMPUTED_VALUE"""),9.4)</f>
        <v>9.4</v>
      </c>
      <c r="E515" s="4" t="str">
        <f>IFERROR(__xludf.DUMMYFUNCTION("""COMPUTED_VALUE"""),"Dec")</f>
        <v>Dec</v>
      </c>
      <c r="F515" s="4">
        <f>IFERROR(__xludf.DUMMYFUNCTION("""COMPUTED_VALUE"""),2015.0)</f>
        <v>2015</v>
      </c>
    </row>
    <row r="516">
      <c r="A516" s="4" t="str">
        <f>IFERROR(__xludf.DUMMYFUNCTION("""COMPUTED_VALUE"""),"Tram_Journeys")</f>
        <v>Tram_Journeys</v>
      </c>
      <c r="B516" s="4" t="str">
        <f>IFERROR(__xludf.DUMMYFUNCTION("""COMPUTED_VALUE"""),"15/16")</f>
        <v>15/16</v>
      </c>
      <c r="C516" s="4">
        <f>IFERROR(__xludf.DUMMYFUNCTION("""COMPUTED_VALUE"""),9.0)</f>
        <v>9</v>
      </c>
      <c r="D516" s="4">
        <f>IFERROR(__xludf.DUMMYFUNCTION("""COMPUTED_VALUE"""),2.3)</f>
        <v>2.3</v>
      </c>
      <c r="E516" s="4" t="str">
        <f>IFERROR(__xludf.DUMMYFUNCTION("""COMPUTED_VALUE"""),"Dec")</f>
        <v>Dec</v>
      </c>
      <c r="F516" s="4">
        <f>IFERROR(__xludf.DUMMYFUNCTION("""COMPUTED_VALUE"""),2015.0)</f>
        <v>2015</v>
      </c>
    </row>
    <row r="517">
      <c r="A517" s="4" t="str">
        <f>IFERROR(__xludf.DUMMYFUNCTION("""COMPUTED_VALUE"""),"Overground_Journeys")</f>
        <v>Overground_Journeys</v>
      </c>
      <c r="B517" s="4" t="str">
        <f>IFERROR(__xludf.DUMMYFUNCTION("""COMPUTED_VALUE"""),"15/16")</f>
        <v>15/16</v>
      </c>
      <c r="C517" s="4">
        <f>IFERROR(__xludf.DUMMYFUNCTION("""COMPUTED_VALUE"""),9.0)</f>
        <v>9</v>
      </c>
      <c r="D517" s="4">
        <f>IFERROR(__xludf.DUMMYFUNCTION("""COMPUTED_VALUE"""),15.8)</f>
        <v>15.8</v>
      </c>
      <c r="E517" s="4" t="str">
        <f>IFERROR(__xludf.DUMMYFUNCTION("""COMPUTED_VALUE"""),"Dec")</f>
        <v>Dec</v>
      </c>
      <c r="F517" s="4">
        <f>IFERROR(__xludf.DUMMYFUNCTION("""COMPUTED_VALUE"""),2015.0)</f>
        <v>2015</v>
      </c>
    </row>
    <row r="518">
      <c r="A518" s="4" t="str">
        <f>IFERROR(__xludf.DUMMYFUNCTION("""COMPUTED_VALUE"""),"London_Cable_Car_Journeys")</f>
        <v>London_Cable_Car_Journeys</v>
      </c>
      <c r="B518" s="4" t="str">
        <f>IFERROR(__xludf.DUMMYFUNCTION("""COMPUTED_VALUE"""),"15/16")</f>
        <v>15/16</v>
      </c>
      <c r="C518" s="4">
        <f>IFERROR(__xludf.DUMMYFUNCTION("""COMPUTED_VALUE"""),9.0)</f>
        <v>9</v>
      </c>
      <c r="D518" s="4">
        <f>IFERROR(__xludf.DUMMYFUNCTION("""COMPUTED_VALUE"""),0.05)</f>
        <v>0.05</v>
      </c>
      <c r="E518" s="4" t="str">
        <f>IFERROR(__xludf.DUMMYFUNCTION("""COMPUTED_VALUE"""),"Dec")</f>
        <v>Dec</v>
      </c>
      <c r="F518" s="4">
        <f>IFERROR(__xludf.DUMMYFUNCTION("""COMPUTED_VALUE"""),2015.0)</f>
        <v>2015</v>
      </c>
    </row>
    <row r="519">
      <c r="A519" s="4" t="str">
        <f>IFERROR(__xludf.DUMMYFUNCTION("""COMPUTED_VALUE"""),"TfL_Rail_Journeys")</f>
        <v>TfL_Rail_Journeys</v>
      </c>
      <c r="B519" s="4" t="str">
        <f>IFERROR(__xludf.DUMMYFUNCTION("""COMPUTED_VALUE"""),"15/16")</f>
        <v>15/16</v>
      </c>
      <c r="C519" s="4">
        <f>IFERROR(__xludf.DUMMYFUNCTION("""COMPUTED_VALUE"""),9.0)</f>
        <v>9</v>
      </c>
      <c r="D519" s="4">
        <f>IFERROR(__xludf.DUMMYFUNCTION("""COMPUTED_VALUE"""),4.2)</f>
        <v>4.2</v>
      </c>
      <c r="E519" s="4" t="str">
        <f>IFERROR(__xludf.DUMMYFUNCTION("""COMPUTED_VALUE"""),"Dec")</f>
        <v>Dec</v>
      </c>
      <c r="F519" s="4">
        <f>IFERROR(__xludf.DUMMYFUNCTION("""COMPUTED_VALUE"""),2015.0)</f>
        <v>2015</v>
      </c>
    </row>
    <row r="520">
      <c r="A520" s="4" t="str">
        <f>IFERROR(__xludf.DUMMYFUNCTION("""COMPUTED_VALUE"""),"Bus_journeys")</f>
        <v>Bus_journeys</v>
      </c>
      <c r="B520" s="4" t="str">
        <f>IFERROR(__xludf.DUMMYFUNCTION("""COMPUTED_VALUE"""),"15/16")</f>
        <v>15/16</v>
      </c>
      <c r="C520" s="4">
        <f>IFERROR(__xludf.DUMMYFUNCTION("""COMPUTED_VALUE"""),10.0)</f>
        <v>10</v>
      </c>
      <c r="D520" s="4">
        <f>IFERROR(__xludf.DUMMYFUNCTION("""COMPUTED_VALUE"""),147.1)</f>
        <v>147.1</v>
      </c>
      <c r="E520" s="4" t="str">
        <f>IFERROR(__xludf.DUMMYFUNCTION("""COMPUTED_VALUE"""),"Jan")</f>
        <v>Jan</v>
      </c>
      <c r="F520" s="4">
        <f>IFERROR(__xludf.DUMMYFUNCTION("""COMPUTED_VALUE"""),2016.0)</f>
        <v>2016</v>
      </c>
    </row>
    <row r="521">
      <c r="A521" s="4" t="str">
        <f>IFERROR(__xludf.DUMMYFUNCTION("""COMPUTED_VALUE"""),"Underground_journeys")</f>
        <v>Underground_journeys</v>
      </c>
      <c r="B521" s="4" t="str">
        <f>IFERROR(__xludf.DUMMYFUNCTION("""COMPUTED_VALUE"""),"15/16")</f>
        <v>15/16</v>
      </c>
      <c r="C521" s="4">
        <f>IFERROR(__xludf.DUMMYFUNCTION("""COMPUTED_VALUE"""),10.0)</f>
        <v>10</v>
      </c>
      <c r="D521" s="4">
        <f>IFERROR(__xludf.DUMMYFUNCTION("""COMPUTED_VALUE"""),85.4)</f>
        <v>85.4</v>
      </c>
      <c r="E521" s="4" t="str">
        <f>IFERROR(__xludf.DUMMYFUNCTION("""COMPUTED_VALUE"""),"Jan")</f>
        <v>Jan</v>
      </c>
      <c r="F521" s="4">
        <f>IFERROR(__xludf.DUMMYFUNCTION("""COMPUTED_VALUE"""),2016.0)</f>
        <v>2016</v>
      </c>
    </row>
    <row r="522">
      <c r="A522" s="4" t="str">
        <f>IFERROR(__xludf.DUMMYFUNCTION("""COMPUTED_VALUE"""),"DLR_Journeys")</f>
        <v>DLR_Journeys</v>
      </c>
      <c r="B522" s="4" t="str">
        <f>IFERROR(__xludf.DUMMYFUNCTION("""COMPUTED_VALUE"""),"15/16")</f>
        <v>15/16</v>
      </c>
      <c r="C522" s="4">
        <f>IFERROR(__xludf.DUMMYFUNCTION("""COMPUTED_VALUE"""),10.0)</f>
        <v>10</v>
      </c>
      <c r="D522" s="4">
        <f>IFERROR(__xludf.DUMMYFUNCTION("""COMPUTED_VALUE"""),7.1)</f>
        <v>7.1</v>
      </c>
      <c r="E522" s="4" t="str">
        <f>IFERROR(__xludf.DUMMYFUNCTION("""COMPUTED_VALUE"""),"Jan")</f>
        <v>Jan</v>
      </c>
      <c r="F522" s="4">
        <f>IFERROR(__xludf.DUMMYFUNCTION("""COMPUTED_VALUE"""),2016.0)</f>
        <v>2016</v>
      </c>
    </row>
    <row r="523">
      <c r="A523" s="4" t="str">
        <f>IFERROR(__xludf.DUMMYFUNCTION("""COMPUTED_VALUE"""),"Tram_Journeys")</f>
        <v>Tram_Journeys</v>
      </c>
      <c r="B523" s="4" t="str">
        <f>IFERROR(__xludf.DUMMYFUNCTION("""COMPUTED_VALUE"""),"15/16")</f>
        <v>15/16</v>
      </c>
      <c r="C523" s="4">
        <f>IFERROR(__xludf.DUMMYFUNCTION("""COMPUTED_VALUE"""),10.0)</f>
        <v>10</v>
      </c>
      <c r="D523" s="4">
        <f>IFERROR(__xludf.DUMMYFUNCTION("""COMPUTED_VALUE"""),1.8)</f>
        <v>1.8</v>
      </c>
      <c r="E523" s="4" t="str">
        <f>IFERROR(__xludf.DUMMYFUNCTION("""COMPUTED_VALUE"""),"Jan")</f>
        <v>Jan</v>
      </c>
      <c r="F523" s="4">
        <f>IFERROR(__xludf.DUMMYFUNCTION("""COMPUTED_VALUE"""),2016.0)</f>
        <v>2016</v>
      </c>
    </row>
    <row r="524">
      <c r="A524" s="4" t="str">
        <f>IFERROR(__xludf.DUMMYFUNCTION("""COMPUTED_VALUE"""),"Overground_Journeys")</f>
        <v>Overground_Journeys</v>
      </c>
      <c r="B524" s="4" t="str">
        <f>IFERROR(__xludf.DUMMYFUNCTION("""COMPUTED_VALUE"""),"15/16")</f>
        <v>15/16</v>
      </c>
      <c r="C524" s="4">
        <f>IFERROR(__xludf.DUMMYFUNCTION("""COMPUTED_VALUE"""),10.0)</f>
        <v>10</v>
      </c>
      <c r="D524" s="4">
        <f>IFERROR(__xludf.DUMMYFUNCTION("""COMPUTED_VALUE"""),11.3)</f>
        <v>11.3</v>
      </c>
      <c r="E524" s="4" t="str">
        <f>IFERROR(__xludf.DUMMYFUNCTION("""COMPUTED_VALUE"""),"Jan")</f>
        <v>Jan</v>
      </c>
      <c r="F524" s="4">
        <f>IFERROR(__xludf.DUMMYFUNCTION("""COMPUTED_VALUE"""),2016.0)</f>
        <v>2016</v>
      </c>
    </row>
    <row r="525">
      <c r="A525" s="4" t="str">
        <f>IFERROR(__xludf.DUMMYFUNCTION("""COMPUTED_VALUE"""),"London_Cable_Car_Journeys")</f>
        <v>London_Cable_Car_Journeys</v>
      </c>
      <c r="B525" s="4" t="str">
        <f>IFERROR(__xludf.DUMMYFUNCTION("""COMPUTED_VALUE"""),"15/16")</f>
        <v>15/16</v>
      </c>
      <c r="C525" s="4">
        <f>IFERROR(__xludf.DUMMYFUNCTION("""COMPUTED_VALUE"""),10.0)</f>
        <v>10</v>
      </c>
      <c r="D525" s="4">
        <f>IFERROR(__xludf.DUMMYFUNCTION("""COMPUTED_VALUE"""),0.08)</f>
        <v>0.08</v>
      </c>
      <c r="E525" s="4" t="str">
        <f>IFERROR(__xludf.DUMMYFUNCTION("""COMPUTED_VALUE"""),"Jan")</f>
        <v>Jan</v>
      </c>
      <c r="F525" s="4">
        <f>IFERROR(__xludf.DUMMYFUNCTION("""COMPUTED_VALUE"""),2016.0)</f>
        <v>2016</v>
      </c>
    </row>
    <row r="526">
      <c r="A526" s="4" t="str">
        <f>IFERROR(__xludf.DUMMYFUNCTION("""COMPUTED_VALUE"""),"TfL_Rail_Journeys")</f>
        <v>TfL_Rail_Journeys</v>
      </c>
      <c r="B526" s="4" t="str">
        <f>IFERROR(__xludf.DUMMYFUNCTION("""COMPUTED_VALUE"""),"15/16")</f>
        <v>15/16</v>
      </c>
      <c r="C526" s="4">
        <f>IFERROR(__xludf.DUMMYFUNCTION("""COMPUTED_VALUE"""),10.0)</f>
        <v>10</v>
      </c>
      <c r="D526" s="4">
        <f>IFERROR(__xludf.DUMMYFUNCTION("""COMPUTED_VALUE"""),3.0)</f>
        <v>3</v>
      </c>
      <c r="E526" s="4" t="str">
        <f>IFERROR(__xludf.DUMMYFUNCTION("""COMPUTED_VALUE"""),"Jan")</f>
        <v>Jan</v>
      </c>
      <c r="F526" s="4">
        <f>IFERROR(__xludf.DUMMYFUNCTION("""COMPUTED_VALUE"""),2016.0)</f>
        <v>2016</v>
      </c>
    </row>
    <row r="527">
      <c r="A527" s="4" t="str">
        <f>IFERROR(__xludf.DUMMYFUNCTION("""COMPUTED_VALUE"""),"Bus_journeys")</f>
        <v>Bus_journeys</v>
      </c>
      <c r="B527" s="4" t="str">
        <f>IFERROR(__xludf.DUMMYFUNCTION("""COMPUTED_VALUE"""),"15/16")</f>
        <v>15/16</v>
      </c>
      <c r="C527" s="4">
        <f>IFERROR(__xludf.DUMMYFUNCTION("""COMPUTED_VALUE"""),11.0)</f>
        <v>11</v>
      </c>
      <c r="D527" s="4">
        <f>IFERROR(__xludf.DUMMYFUNCTION("""COMPUTED_VALUE"""),179.5)</f>
        <v>179.5</v>
      </c>
      <c r="E527" s="4" t="str">
        <f>IFERROR(__xludf.DUMMYFUNCTION("""COMPUTED_VALUE"""),"Feb")</f>
        <v>Feb</v>
      </c>
      <c r="F527" s="4">
        <f>IFERROR(__xludf.DUMMYFUNCTION("""COMPUTED_VALUE"""),2016.0)</f>
        <v>2016</v>
      </c>
    </row>
    <row r="528">
      <c r="A528" s="4" t="str">
        <f>IFERROR(__xludf.DUMMYFUNCTION("""COMPUTED_VALUE"""),"Underground_journeys")</f>
        <v>Underground_journeys</v>
      </c>
      <c r="B528" s="4" t="str">
        <f>IFERROR(__xludf.DUMMYFUNCTION("""COMPUTED_VALUE"""),"15/16")</f>
        <v>15/16</v>
      </c>
      <c r="C528" s="4">
        <f>IFERROR(__xludf.DUMMYFUNCTION("""COMPUTED_VALUE"""),11.0)</f>
        <v>11</v>
      </c>
      <c r="D528" s="4">
        <f>IFERROR(__xludf.DUMMYFUNCTION("""COMPUTED_VALUE"""),106.8)</f>
        <v>106.8</v>
      </c>
      <c r="E528" s="4" t="str">
        <f>IFERROR(__xludf.DUMMYFUNCTION("""COMPUTED_VALUE"""),"Feb")</f>
        <v>Feb</v>
      </c>
      <c r="F528" s="4">
        <f>IFERROR(__xludf.DUMMYFUNCTION("""COMPUTED_VALUE"""),2016.0)</f>
        <v>2016</v>
      </c>
    </row>
    <row r="529">
      <c r="A529" s="4" t="str">
        <f>IFERROR(__xludf.DUMMYFUNCTION("""COMPUTED_VALUE"""),"DLR_Journeys")</f>
        <v>DLR_Journeys</v>
      </c>
      <c r="B529" s="4" t="str">
        <f>IFERROR(__xludf.DUMMYFUNCTION("""COMPUTED_VALUE"""),"15/16")</f>
        <v>15/16</v>
      </c>
      <c r="C529" s="4">
        <f>IFERROR(__xludf.DUMMYFUNCTION("""COMPUTED_VALUE"""),11.0)</f>
        <v>11</v>
      </c>
      <c r="D529" s="4">
        <f>IFERROR(__xludf.DUMMYFUNCTION("""COMPUTED_VALUE"""),9.3)</f>
        <v>9.3</v>
      </c>
      <c r="E529" s="4" t="str">
        <f>IFERROR(__xludf.DUMMYFUNCTION("""COMPUTED_VALUE"""),"Feb")</f>
        <v>Feb</v>
      </c>
      <c r="F529" s="4">
        <f>IFERROR(__xludf.DUMMYFUNCTION("""COMPUTED_VALUE"""),2016.0)</f>
        <v>2016</v>
      </c>
    </row>
    <row r="530">
      <c r="A530" s="4" t="str">
        <f>IFERROR(__xludf.DUMMYFUNCTION("""COMPUTED_VALUE"""),"Tram_Journeys")</f>
        <v>Tram_Journeys</v>
      </c>
      <c r="B530" s="4" t="str">
        <f>IFERROR(__xludf.DUMMYFUNCTION("""COMPUTED_VALUE"""),"15/16")</f>
        <v>15/16</v>
      </c>
      <c r="C530" s="4">
        <f>IFERROR(__xludf.DUMMYFUNCTION("""COMPUTED_VALUE"""),11.0)</f>
        <v>11</v>
      </c>
      <c r="D530" s="4">
        <f>IFERROR(__xludf.DUMMYFUNCTION("""COMPUTED_VALUE"""),2.1)</f>
        <v>2.1</v>
      </c>
      <c r="E530" s="4" t="str">
        <f>IFERROR(__xludf.DUMMYFUNCTION("""COMPUTED_VALUE"""),"Feb")</f>
        <v>Feb</v>
      </c>
      <c r="F530" s="4">
        <f>IFERROR(__xludf.DUMMYFUNCTION("""COMPUTED_VALUE"""),2016.0)</f>
        <v>2016</v>
      </c>
    </row>
    <row r="531">
      <c r="A531" s="4" t="str">
        <f>IFERROR(__xludf.DUMMYFUNCTION("""COMPUTED_VALUE"""),"Overground_Journeys")</f>
        <v>Overground_Journeys</v>
      </c>
      <c r="B531" s="4" t="str">
        <f>IFERROR(__xludf.DUMMYFUNCTION("""COMPUTED_VALUE"""),"15/16")</f>
        <v>15/16</v>
      </c>
      <c r="C531" s="4">
        <f>IFERROR(__xludf.DUMMYFUNCTION("""COMPUTED_VALUE"""),11.0)</f>
        <v>11</v>
      </c>
      <c r="D531" s="4">
        <f>IFERROR(__xludf.DUMMYFUNCTION("""COMPUTED_VALUE"""),15.4)</f>
        <v>15.4</v>
      </c>
      <c r="E531" s="4" t="str">
        <f>IFERROR(__xludf.DUMMYFUNCTION("""COMPUTED_VALUE"""),"Feb")</f>
        <v>Feb</v>
      </c>
      <c r="F531" s="4">
        <f>IFERROR(__xludf.DUMMYFUNCTION("""COMPUTED_VALUE"""),2016.0)</f>
        <v>2016</v>
      </c>
    </row>
    <row r="532">
      <c r="A532" s="4" t="str">
        <f>IFERROR(__xludf.DUMMYFUNCTION("""COMPUTED_VALUE"""),"London_Cable_Car_Journeys")</f>
        <v>London_Cable_Car_Journeys</v>
      </c>
      <c r="B532" s="4" t="str">
        <f>IFERROR(__xludf.DUMMYFUNCTION("""COMPUTED_VALUE"""),"15/16")</f>
        <v>15/16</v>
      </c>
      <c r="C532" s="4">
        <f>IFERROR(__xludf.DUMMYFUNCTION("""COMPUTED_VALUE"""),11.0)</f>
        <v>11</v>
      </c>
      <c r="D532" s="4">
        <f>IFERROR(__xludf.DUMMYFUNCTION("""COMPUTED_VALUE"""),0.07)</f>
        <v>0.07</v>
      </c>
      <c r="E532" s="4" t="str">
        <f>IFERROR(__xludf.DUMMYFUNCTION("""COMPUTED_VALUE"""),"Feb")</f>
        <v>Feb</v>
      </c>
      <c r="F532" s="4">
        <f>IFERROR(__xludf.DUMMYFUNCTION("""COMPUTED_VALUE"""),2016.0)</f>
        <v>2016</v>
      </c>
    </row>
    <row r="533">
      <c r="A533" s="4" t="str">
        <f>IFERROR(__xludf.DUMMYFUNCTION("""COMPUTED_VALUE"""),"TfL_Rail_Journeys")</f>
        <v>TfL_Rail_Journeys</v>
      </c>
      <c r="B533" s="4" t="str">
        <f>IFERROR(__xludf.DUMMYFUNCTION("""COMPUTED_VALUE"""),"15/16")</f>
        <v>15/16</v>
      </c>
      <c r="C533" s="4">
        <f>IFERROR(__xludf.DUMMYFUNCTION("""COMPUTED_VALUE"""),11.0)</f>
        <v>11</v>
      </c>
      <c r="D533" s="4">
        <f>IFERROR(__xludf.DUMMYFUNCTION("""COMPUTED_VALUE"""),3.8)</f>
        <v>3.8</v>
      </c>
      <c r="E533" s="4" t="str">
        <f>IFERROR(__xludf.DUMMYFUNCTION("""COMPUTED_VALUE"""),"Feb")</f>
        <v>Feb</v>
      </c>
      <c r="F533" s="4">
        <f>IFERROR(__xludf.DUMMYFUNCTION("""COMPUTED_VALUE"""),2016.0)</f>
        <v>2016</v>
      </c>
    </row>
    <row r="534">
      <c r="A534" s="4" t="str">
        <f>IFERROR(__xludf.DUMMYFUNCTION("""COMPUTED_VALUE"""),"Bus_journeys")</f>
        <v>Bus_journeys</v>
      </c>
      <c r="B534" s="4" t="str">
        <f>IFERROR(__xludf.DUMMYFUNCTION("""COMPUTED_VALUE"""),"15/16")</f>
        <v>15/16</v>
      </c>
      <c r="C534" s="4">
        <f>IFERROR(__xludf.DUMMYFUNCTION("""COMPUTED_VALUE"""),12.0)</f>
        <v>12</v>
      </c>
      <c r="D534" s="4">
        <f>IFERROR(__xludf.DUMMYFUNCTION("""COMPUTED_VALUE"""),176.0)</f>
        <v>176</v>
      </c>
      <c r="E534" s="4" t="str">
        <f>IFERROR(__xludf.DUMMYFUNCTION("""COMPUTED_VALUE"""),"Mar")</f>
        <v>Mar</v>
      </c>
      <c r="F534" s="4">
        <f>IFERROR(__xludf.DUMMYFUNCTION("""COMPUTED_VALUE"""),2016.0)</f>
        <v>2016</v>
      </c>
    </row>
    <row r="535">
      <c r="A535" s="4" t="str">
        <f>IFERROR(__xludf.DUMMYFUNCTION("""COMPUTED_VALUE"""),"Underground_journeys")</f>
        <v>Underground_journeys</v>
      </c>
      <c r="B535" s="4" t="str">
        <f>IFERROR(__xludf.DUMMYFUNCTION("""COMPUTED_VALUE"""),"15/16")</f>
        <v>15/16</v>
      </c>
      <c r="C535" s="4">
        <f>IFERROR(__xludf.DUMMYFUNCTION("""COMPUTED_VALUE"""),12.0)</f>
        <v>12</v>
      </c>
      <c r="D535" s="4">
        <f>IFERROR(__xludf.DUMMYFUNCTION("""COMPUTED_VALUE"""),109.3)</f>
        <v>109.3</v>
      </c>
      <c r="E535" s="4" t="str">
        <f>IFERROR(__xludf.DUMMYFUNCTION("""COMPUTED_VALUE"""),"Mar")</f>
        <v>Mar</v>
      </c>
      <c r="F535" s="4">
        <f>IFERROR(__xludf.DUMMYFUNCTION("""COMPUTED_VALUE"""),2016.0)</f>
        <v>2016</v>
      </c>
    </row>
    <row r="536">
      <c r="A536" s="4" t="str">
        <f>IFERROR(__xludf.DUMMYFUNCTION("""COMPUTED_VALUE"""),"DLR_Journeys")</f>
        <v>DLR_Journeys</v>
      </c>
      <c r="B536" s="4" t="str">
        <f>IFERROR(__xludf.DUMMYFUNCTION("""COMPUTED_VALUE"""),"15/16")</f>
        <v>15/16</v>
      </c>
      <c r="C536" s="4">
        <f>IFERROR(__xludf.DUMMYFUNCTION("""COMPUTED_VALUE"""),12.0)</f>
        <v>12</v>
      </c>
      <c r="D536" s="4">
        <f>IFERROR(__xludf.DUMMYFUNCTION("""COMPUTED_VALUE"""),9.5)</f>
        <v>9.5</v>
      </c>
      <c r="E536" s="4" t="str">
        <f>IFERROR(__xludf.DUMMYFUNCTION("""COMPUTED_VALUE"""),"Mar")</f>
        <v>Mar</v>
      </c>
      <c r="F536" s="4">
        <f>IFERROR(__xludf.DUMMYFUNCTION("""COMPUTED_VALUE"""),2016.0)</f>
        <v>2016</v>
      </c>
    </row>
    <row r="537">
      <c r="A537" s="4" t="str">
        <f>IFERROR(__xludf.DUMMYFUNCTION("""COMPUTED_VALUE"""),"Tram_Journeys")</f>
        <v>Tram_Journeys</v>
      </c>
      <c r="B537" s="4" t="str">
        <f>IFERROR(__xludf.DUMMYFUNCTION("""COMPUTED_VALUE"""),"15/16")</f>
        <v>15/16</v>
      </c>
      <c r="C537" s="4">
        <f>IFERROR(__xludf.DUMMYFUNCTION("""COMPUTED_VALUE"""),12.0)</f>
        <v>12</v>
      </c>
      <c r="D537" s="4">
        <f>IFERROR(__xludf.DUMMYFUNCTION("""COMPUTED_VALUE"""),2.2)</f>
        <v>2.2</v>
      </c>
      <c r="E537" s="4" t="str">
        <f>IFERROR(__xludf.DUMMYFUNCTION("""COMPUTED_VALUE"""),"Mar")</f>
        <v>Mar</v>
      </c>
      <c r="F537" s="4">
        <f>IFERROR(__xludf.DUMMYFUNCTION("""COMPUTED_VALUE"""),2016.0)</f>
        <v>2016</v>
      </c>
    </row>
    <row r="538">
      <c r="A538" s="4" t="str">
        <f>IFERROR(__xludf.DUMMYFUNCTION("""COMPUTED_VALUE"""),"Overground_Journeys")</f>
        <v>Overground_Journeys</v>
      </c>
      <c r="B538" s="4" t="str">
        <f>IFERROR(__xludf.DUMMYFUNCTION("""COMPUTED_VALUE"""),"15/16")</f>
        <v>15/16</v>
      </c>
      <c r="C538" s="4">
        <f>IFERROR(__xludf.DUMMYFUNCTION("""COMPUTED_VALUE"""),12.0)</f>
        <v>12</v>
      </c>
      <c r="D538" s="4">
        <f>IFERROR(__xludf.DUMMYFUNCTION("""COMPUTED_VALUE"""),14.5)</f>
        <v>14.5</v>
      </c>
      <c r="E538" s="4" t="str">
        <f>IFERROR(__xludf.DUMMYFUNCTION("""COMPUTED_VALUE"""),"Mar")</f>
        <v>Mar</v>
      </c>
      <c r="F538" s="4">
        <f>IFERROR(__xludf.DUMMYFUNCTION("""COMPUTED_VALUE"""),2016.0)</f>
        <v>2016</v>
      </c>
    </row>
    <row r="539">
      <c r="A539" s="4" t="str">
        <f>IFERROR(__xludf.DUMMYFUNCTION("""COMPUTED_VALUE"""),"London_Cable_Car_Journeys")</f>
        <v>London_Cable_Car_Journeys</v>
      </c>
      <c r="B539" s="4" t="str">
        <f>IFERROR(__xludf.DUMMYFUNCTION("""COMPUTED_VALUE"""),"15/16")</f>
        <v>15/16</v>
      </c>
      <c r="C539" s="4">
        <f>IFERROR(__xludf.DUMMYFUNCTION("""COMPUTED_VALUE"""),12.0)</f>
        <v>12</v>
      </c>
      <c r="D539" s="4">
        <f>IFERROR(__xludf.DUMMYFUNCTION("""COMPUTED_VALUE"""),0.11)</f>
        <v>0.11</v>
      </c>
      <c r="E539" s="4" t="str">
        <f>IFERROR(__xludf.DUMMYFUNCTION("""COMPUTED_VALUE"""),"Mar")</f>
        <v>Mar</v>
      </c>
      <c r="F539" s="4">
        <f>IFERROR(__xludf.DUMMYFUNCTION("""COMPUTED_VALUE"""),2016.0)</f>
        <v>2016</v>
      </c>
    </row>
    <row r="540">
      <c r="A540" s="4" t="str">
        <f>IFERROR(__xludf.DUMMYFUNCTION("""COMPUTED_VALUE"""),"TfL_Rail_Journeys")</f>
        <v>TfL_Rail_Journeys</v>
      </c>
      <c r="B540" s="4" t="str">
        <f>IFERROR(__xludf.DUMMYFUNCTION("""COMPUTED_VALUE"""),"15/16")</f>
        <v>15/16</v>
      </c>
      <c r="C540" s="4">
        <f>IFERROR(__xludf.DUMMYFUNCTION("""COMPUTED_VALUE"""),12.0)</f>
        <v>12</v>
      </c>
      <c r="D540" s="4">
        <f>IFERROR(__xludf.DUMMYFUNCTION("""COMPUTED_VALUE"""),3.2)</f>
        <v>3.2</v>
      </c>
      <c r="E540" s="4" t="str">
        <f>IFERROR(__xludf.DUMMYFUNCTION("""COMPUTED_VALUE"""),"Mar")</f>
        <v>Mar</v>
      </c>
      <c r="F540" s="4">
        <f>IFERROR(__xludf.DUMMYFUNCTION("""COMPUTED_VALUE"""),2016.0)</f>
        <v>2016</v>
      </c>
    </row>
    <row r="541">
      <c r="A541" s="4" t="str">
        <f>IFERROR(__xludf.DUMMYFUNCTION("""COMPUTED_VALUE"""),"Bus_journeys")</f>
        <v>Bus_journeys</v>
      </c>
      <c r="B541" s="4" t="str">
        <f>IFERROR(__xludf.DUMMYFUNCTION("""COMPUTED_VALUE"""),"15/16")</f>
        <v>15/16</v>
      </c>
      <c r="C541" s="4">
        <f>IFERROR(__xludf.DUMMYFUNCTION("""COMPUTED_VALUE"""),13.0)</f>
        <v>13</v>
      </c>
      <c r="D541" s="4">
        <f>IFERROR(__xludf.DUMMYFUNCTION("""COMPUTED_VALUE"""),159.4)</f>
        <v>159.4</v>
      </c>
      <c r="E541" s="4" t="str">
        <f>IFERROR(__xludf.DUMMYFUNCTION("""COMPUTED_VALUE"""),"Mar")</f>
        <v>Mar</v>
      </c>
      <c r="F541" s="4">
        <f>IFERROR(__xludf.DUMMYFUNCTION("""COMPUTED_VALUE"""),2016.0)</f>
        <v>2016</v>
      </c>
    </row>
    <row r="542">
      <c r="A542" s="4" t="str">
        <f>IFERROR(__xludf.DUMMYFUNCTION("""COMPUTED_VALUE"""),"Underground_journeys")</f>
        <v>Underground_journeys</v>
      </c>
      <c r="B542" s="4" t="str">
        <f>IFERROR(__xludf.DUMMYFUNCTION("""COMPUTED_VALUE"""),"15/16")</f>
        <v>15/16</v>
      </c>
      <c r="C542" s="4">
        <f>IFERROR(__xludf.DUMMYFUNCTION("""COMPUTED_VALUE"""),13.0)</f>
        <v>13</v>
      </c>
      <c r="D542" s="4">
        <f>IFERROR(__xludf.DUMMYFUNCTION("""COMPUTED_VALUE"""),94.5)</f>
        <v>94.5</v>
      </c>
      <c r="E542" s="4" t="str">
        <f>IFERROR(__xludf.DUMMYFUNCTION("""COMPUTED_VALUE"""),"Mar")</f>
        <v>Mar</v>
      </c>
      <c r="F542" s="4">
        <f>IFERROR(__xludf.DUMMYFUNCTION("""COMPUTED_VALUE"""),2016.0)</f>
        <v>2016</v>
      </c>
    </row>
    <row r="543">
      <c r="A543" s="4" t="str">
        <f>IFERROR(__xludf.DUMMYFUNCTION("""COMPUTED_VALUE"""),"DLR_Journeys")</f>
        <v>DLR_Journeys</v>
      </c>
      <c r="B543" s="4" t="str">
        <f>IFERROR(__xludf.DUMMYFUNCTION("""COMPUTED_VALUE"""),"15/16")</f>
        <v>15/16</v>
      </c>
      <c r="C543" s="4">
        <f>IFERROR(__xludf.DUMMYFUNCTION("""COMPUTED_VALUE"""),13.0)</f>
        <v>13</v>
      </c>
      <c r="D543" s="4">
        <f>IFERROR(__xludf.DUMMYFUNCTION("""COMPUTED_VALUE"""),8.4)</f>
        <v>8.4</v>
      </c>
      <c r="E543" s="4" t="str">
        <f>IFERROR(__xludf.DUMMYFUNCTION("""COMPUTED_VALUE"""),"Mar")</f>
        <v>Mar</v>
      </c>
      <c r="F543" s="4">
        <f>IFERROR(__xludf.DUMMYFUNCTION("""COMPUTED_VALUE"""),2016.0)</f>
        <v>2016</v>
      </c>
    </row>
    <row r="544">
      <c r="A544" s="4" t="str">
        <f>IFERROR(__xludf.DUMMYFUNCTION("""COMPUTED_VALUE"""),"Tram_Journeys")</f>
        <v>Tram_Journeys</v>
      </c>
      <c r="B544" s="4" t="str">
        <f>IFERROR(__xludf.DUMMYFUNCTION("""COMPUTED_VALUE"""),"15/16")</f>
        <v>15/16</v>
      </c>
      <c r="C544" s="4">
        <f>IFERROR(__xludf.DUMMYFUNCTION("""COMPUTED_VALUE"""),13.0)</f>
        <v>13</v>
      </c>
      <c r="D544" s="4">
        <f>IFERROR(__xludf.DUMMYFUNCTION("""COMPUTED_VALUE"""),1.9)</f>
        <v>1.9</v>
      </c>
      <c r="E544" s="4" t="str">
        <f>IFERROR(__xludf.DUMMYFUNCTION("""COMPUTED_VALUE"""),"Mar")</f>
        <v>Mar</v>
      </c>
      <c r="F544" s="4">
        <f>IFERROR(__xludf.DUMMYFUNCTION("""COMPUTED_VALUE"""),2016.0)</f>
        <v>2016</v>
      </c>
    </row>
    <row r="545">
      <c r="A545" s="4" t="str">
        <f>IFERROR(__xludf.DUMMYFUNCTION("""COMPUTED_VALUE"""),"Overground_Journeys")</f>
        <v>Overground_Journeys</v>
      </c>
      <c r="B545" s="4" t="str">
        <f>IFERROR(__xludf.DUMMYFUNCTION("""COMPUTED_VALUE"""),"15/16")</f>
        <v>15/16</v>
      </c>
      <c r="C545" s="4">
        <f>IFERROR(__xludf.DUMMYFUNCTION("""COMPUTED_VALUE"""),13.0)</f>
        <v>13</v>
      </c>
      <c r="D545" s="4">
        <f>IFERROR(__xludf.DUMMYFUNCTION("""COMPUTED_VALUE"""),12.6)</f>
        <v>12.6</v>
      </c>
      <c r="E545" s="4" t="str">
        <f>IFERROR(__xludf.DUMMYFUNCTION("""COMPUTED_VALUE"""),"Mar")</f>
        <v>Mar</v>
      </c>
      <c r="F545" s="4">
        <f>IFERROR(__xludf.DUMMYFUNCTION("""COMPUTED_VALUE"""),2016.0)</f>
        <v>2016</v>
      </c>
    </row>
    <row r="546">
      <c r="A546" s="4" t="str">
        <f>IFERROR(__xludf.DUMMYFUNCTION("""COMPUTED_VALUE"""),"London_Cable_Car_Journeys")</f>
        <v>London_Cable_Car_Journeys</v>
      </c>
      <c r="B546" s="4" t="str">
        <f>IFERROR(__xludf.DUMMYFUNCTION("""COMPUTED_VALUE"""),"15/16")</f>
        <v>15/16</v>
      </c>
      <c r="C546" s="4">
        <f>IFERROR(__xludf.DUMMYFUNCTION("""COMPUTED_VALUE"""),13.0)</f>
        <v>13</v>
      </c>
      <c r="D546" s="4">
        <f>IFERROR(__xludf.DUMMYFUNCTION("""COMPUTED_VALUE"""),0.08)</f>
        <v>0.08</v>
      </c>
      <c r="E546" s="4" t="str">
        <f>IFERROR(__xludf.DUMMYFUNCTION("""COMPUTED_VALUE"""),"Mar")</f>
        <v>Mar</v>
      </c>
      <c r="F546" s="4">
        <f>IFERROR(__xludf.DUMMYFUNCTION("""COMPUTED_VALUE"""),2016.0)</f>
        <v>2016</v>
      </c>
    </row>
    <row r="547">
      <c r="A547" s="4" t="str">
        <f>IFERROR(__xludf.DUMMYFUNCTION("""COMPUTED_VALUE"""),"TfL_Rail_Journeys")</f>
        <v>TfL_Rail_Journeys</v>
      </c>
      <c r="B547" s="4" t="str">
        <f>IFERROR(__xludf.DUMMYFUNCTION("""COMPUTED_VALUE"""),"15/16")</f>
        <v>15/16</v>
      </c>
      <c r="C547" s="4">
        <f>IFERROR(__xludf.DUMMYFUNCTION("""COMPUTED_VALUE"""),13.0)</f>
        <v>13</v>
      </c>
      <c r="D547" s="4">
        <f>IFERROR(__xludf.DUMMYFUNCTION("""COMPUTED_VALUE"""),2.8)</f>
        <v>2.8</v>
      </c>
      <c r="E547" s="4" t="str">
        <f>IFERROR(__xludf.DUMMYFUNCTION("""COMPUTED_VALUE"""),"Mar")</f>
        <v>Mar</v>
      </c>
      <c r="F547" s="4">
        <f>IFERROR(__xludf.DUMMYFUNCTION("""COMPUTED_VALUE"""),2016.0)</f>
        <v>2016</v>
      </c>
    </row>
    <row r="548">
      <c r="A548" s="4" t="str">
        <f>IFERROR(__xludf.DUMMYFUNCTION("""COMPUTED_VALUE"""),"Bus_journeys")</f>
        <v>Bus_journeys</v>
      </c>
      <c r="B548" s="4" t="str">
        <f>IFERROR(__xludf.DUMMYFUNCTION("""COMPUTED_VALUE"""),"16/17")</f>
        <v>16/17</v>
      </c>
      <c r="C548" s="4">
        <f>IFERROR(__xludf.DUMMYFUNCTION("""COMPUTED_VALUE"""),1.0)</f>
        <v>1</v>
      </c>
      <c r="D548" s="4">
        <f>IFERROR(__xludf.DUMMYFUNCTION("""COMPUTED_VALUE"""),189.3)</f>
        <v>189.3</v>
      </c>
      <c r="E548" s="4" t="str">
        <f>IFERROR(__xludf.DUMMYFUNCTION("""COMPUTED_VALUE"""),"Apr")</f>
        <v>Apr</v>
      </c>
      <c r="F548" s="4">
        <f>IFERROR(__xludf.DUMMYFUNCTION("""COMPUTED_VALUE"""),2016.0)</f>
        <v>2016</v>
      </c>
    </row>
    <row r="549">
      <c r="A549" s="4" t="str">
        <f>IFERROR(__xludf.DUMMYFUNCTION("""COMPUTED_VALUE"""),"Underground_journeys")</f>
        <v>Underground_journeys</v>
      </c>
      <c r="B549" s="4" t="str">
        <f>IFERROR(__xludf.DUMMYFUNCTION("""COMPUTED_VALUE"""),"16/17")</f>
        <v>16/17</v>
      </c>
      <c r="C549" s="4">
        <f>IFERROR(__xludf.DUMMYFUNCTION("""COMPUTED_VALUE"""),1.0)</f>
        <v>1</v>
      </c>
      <c r="D549" s="4">
        <f>IFERROR(__xludf.DUMMYFUNCTION("""COMPUTED_VALUE"""),114.2)</f>
        <v>114.2</v>
      </c>
      <c r="E549" s="4" t="str">
        <f>IFERROR(__xludf.DUMMYFUNCTION("""COMPUTED_VALUE"""),"Apr")</f>
        <v>Apr</v>
      </c>
      <c r="F549" s="4">
        <f>IFERROR(__xludf.DUMMYFUNCTION("""COMPUTED_VALUE"""),2016.0)</f>
        <v>2016</v>
      </c>
    </row>
    <row r="550">
      <c r="A550" s="4" t="str">
        <f>IFERROR(__xludf.DUMMYFUNCTION("""COMPUTED_VALUE"""),"DLR_Journeys")</f>
        <v>DLR_Journeys</v>
      </c>
      <c r="B550" s="4" t="str">
        <f>IFERROR(__xludf.DUMMYFUNCTION("""COMPUTED_VALUE"""),"16/17")</f>
        <v>16/17</v>
      </c>
      <c r="C550" s="4">
        <f>IFERROR(__xludf.DUMMYFUNCTION("""COMPUTED_VALUE"""),1.0)</f>
        <v>1</v>
      </c>
      <c r="D550" s="4">
        <f>IFERROR(__xludf.DUMMYFUNCTION("""COMPUTED_VALUE"""),10.4)</f>
        <v>10.4</v>
      </c>
      <c r="E550" s="4" t="str">
        <f>IFERROR(__xludf.DUMMYFUNCTION("""COMPUTED_VALUE"""),"Apr")</f>
        <v>Apr</v>
      </c>
      <c r="F550" s="4">
        <f>IFERROR(__xludf.DUMMYFUNCTION("""COMPUTED_VALUE"""),2016.0)</f>
        <v>2016</v>
      </c>
    </row>
    <row r="551">
      <c r="A551" s="4" t="str">
        <f>IFERROR(__xludf.DUMMYFUNCTION("""COMPUTED_VALUE"""),"Tram_Journeys")</f>
        <v>Tram_Journeys</v>
      </c>
      <c r="B551" s="4" t="str">
        <f>IFERROR(__xludf.DUMMYFUNCTION("""COMPUTED_VALUE"""),"16/17")</f>
        <v>16/17</v>
      </c>
      <c r="C551" s="4">
        <f>IFERROR(__xludf.DUMMYFUNCTION("""COMPUTED_VALUE"""),1.0)</f>
        <v>1</v>
      </c>
      <c r="D551" s="4">
        <f>IFERROR(__xludf.DUMMYFUNCTION("""COMPUTED_VALUE"""),2.4)</f>
        <v>2.4</v>
      </c>
      <c r="E551" s="4" t="str">
        <f>IFERROR(__xludf.DUMMYFUNCTION("""COMPUTED_VALUE"""),"Apr")</f>
        <v>Apr</v>
      </c>
      <c r="F551" s="4">
        <f>IFERROR(__xludf.DUMMYFUNCTION("""COMPUTED_VALUE"""),2016.0)</f>
        <v>2016</v>
      </c>
    </row>
    <row r="552">
      <c r="A552" s="4" t="str">
        <f>IFERROR(__xludf.DUMMYFUNCTION("""COMPUTED_VALUE"""),"Overground_Journeys")</f>
        <v>Overground_Journeys</v>
      </c>
      <c r="B552" s="4" t="str">
        <f>IFERROR(__xludf.DUMMYFUNCTION("""COMPUTED_VALUE"""),"16/17")</f>
        <v>16/17</v>
      </c>
      <c r="C552" s="4">
        <f>IFERROR(__xludf.DUMMYFUNCTION("""COMPUTED_VALUE"""),1.0)</f>
        <v>1</v>
      </c>
      <c r="D552" s="4">
        <f>IFERROR(__xludf.DUMMYFUNCTION("""COMPUTED_VALUE"""),15.6)</f>
        <v>15.6</v>
      </c>
      <c r="E552" s="4" t="str">
        <f>IFERROR(__xludf.DUMMYFUNCTION("""COMPUTED_VALUE"""),"Apr")</f>
        <v>Apr</v>
      </c>
      <c r="F552" s="4">
        <f>IFERROR(__xludf.DUMMYFUNCTION("""COMPUTED_VALUE"""),2016.0)</f>
        <v>2016</v>
      </c>
    </row>
    <row r="553">
      <c r="A553" s="4" t="str">
        <f>IFERROR(__xludf.DUMMYFUNCTION("""COMPUTED_VALUE"""),"London_Cable_Car_Journeys")</f>
        <v>London_Cable_Car_Journeys</v>
      </c>
      <c r="B553" s="4" t="str">
        <f>IFERROR(__xludf.DUMMYFUNCTION("""COMPUTED_VALUE"""),"16/17")</f>
        <v>16/17</v>
      </c>
      <c r="C553" s="4">
        <f>IFERROR(__xludf.DUMMYFUNCTION("""COMPUTED_VALUE"""),1.0)</f>
        <v>1</v>
      </c>
      <c r="D553" s="4">
        <f>IFERROR(__xludf.DUMMYFUNCTION("""COMPUTED_VALUE"""),0.14)</f>
        <v>0.14</v>
      </c>
      <c r="E553" s="4" t="str">
        <f>IFERROR(__xludf.DUMMYFUNCTION("""COMPUTED_VALUE"""),"Apr")</f>
        <v>Apr</v>
      </c>
      <c r="F553" s="4">
        <f>IFERROR(__xludf.DUMMYFUNCTION("""COMPUTED_VALUE"""),2016.0)</f>
        <v>2016</v>
      </c>
    </row>
    <row r="554">
      <c r="A554" s="4" t="str">
        <f>IFERROR(__xludf.DUMMYFUNCTION("""COMPUTED_VALUE"""),"TfL_Rail_Journeys")</f>
        <v>TfL_Rail_Journeys</v>
      </c>
      <c r="B554" s="4" t="str">
        <f>IFERROR(__xludf.DUMMYFUNCTION("""COMPUTED_VALUE"""),"16/17")</f>
        <v>16/17</v>
      </c>
      <c r="C554" s="4">
        <f>IFERROR(__xludf.DUMMYFUNCTION("""COMPUTED_VALUE"""),1.0)</f>
        <v>1</v>
      </c>
      <c r="D554" s="4">
        <f>IFERROR(__xludf.DUMMYFUNCTION("""COMPUTED_VALUE"""),4.0)</f>
        <v>4</v>
      </c>
      <c r="E554" s="4" t="str">
        <f>IFERROR(__xludf.DUMMYFUNCTION("""COMPUTED_VALUE"""),"Apr")</f>
        <v>Apr</v>
      </c>
      <c r="F554" s="4">
        <f>IFERROR(__xludf.DUMMYFUNCTION("""COMPUTED_VALUE"""),2016.0)</f>
        <v>2016</v>
      </c>
    </row>
    <row r="555">
      <c r="A555" s="4" t="str">
        <f>IFERROR(__xludf.DUMMYFUNCTION("""COMPUTED_VALUE"""),"Bus_journeys")</f>
        <v>Bus_journeys</v>
      </c>
      <c r="B555" s="4" t="str">
        <f>IFERROR(__xludf.DUMMYFUNCTION("""COMPUTED_VALUE"""),"16/17")</f>
        <v>16/17</v>
      </c>
      <c r="C555" s="4">
        <f>IFERROR(__xludf.DUMMYFUNCTION("""COMPUTED_VALUE"""),2.0)</f>
        <v>2</v>
      </c>
      <c r="D555" s="4">
        <f>IFERROR(__xludf.DUMMYFUNCTION("""COMPUTED_VALUE"""),181.9)</f>
        <v>181.9</v>
      </c>
      <c r="E555" s="4" t="str">
        <f>IFERROR(__xludf.DUMMYFUNCTION("""COMPUTED_VALUE"""),"May")</f>
        <v>May</v>
      </c>
      <c r="F555" s="4">
        <f>IFERROR(__xludf.DUMMYFUNCTION("""COMPUTED_VALUE"""),2016.0)</f>
        <v>2016</v>
      </c>
    </row>
    <row r="556">
      <c r="A556" s="4" t="str">
        <f>IFERROR(__xludf.DUMMYFUNCTION("""COMPUTED_VALUE"""),"Underground_journeys")</f>
        <v>Underground_journeys</v>
      </c>
      <c r="B556" s="4" t="str">
        <f>IFERROR(__xludf.DUMMYFUNCTION("""COMPUTED_VALUE"""),"16/17")</f>
        <v>16/17</v>
      </c>
      <c r="C556" s="4">
        <f>IFERROR(__xludf.DUMMYFUNCTION("""COMPUTED_VALUE"""),2.0)</f>
        <v>2</v>
      </c>
      <c r="D556" s="4">
        <f>IFERROR(__xludf.DUMMYFUNCTION("""COMPUTED_VALUE"""),105.7)</f>
        <v>105.7</v>
      </c>
      <c r="E556" s="4" t="str">
        <f>IFERROR(__xludf.DUMMYFUNCTION("""COMPUTED_VALUE"""),"May")</f>
        <v>May</v>
      </c>
      <c r="F556" s="4">
        <f>IFERROR(__xludf.DUMMYFUNCTION("""COMPUTED_VALUE"""),2016.0)</f>
        <v>2016</v>
      </c>
    </row>
    <row r="557">
      <c r="A557" s="4" t="str">
        <f>IFERROR(__xludf.DUMMYFUNCTION("""COMPUTED_VALUE"""),"DLR_Journeys")</f>
        <v>DLR_Journeys</v>
      </c>
      <c r="B557" s="4" t="str">
        <f>IFERROR(__xludf.DUMMYFUNCTION("""COMPUTED_VALUE"""),"16/17")</f>
        <v>16/17</v>
      </c>
      <c r="C557" s="4">
        <f>IFERROR(__xludf.DUMMYFUNCTION("""COMPUTED_VALUE"""),2.0)</f>
        <v>2</v>
      </c>
      <c r="D557" s="4">
        <f>IFERROR(__xludf.DUMMYFUNCTION("""COMPUTED_VALUE"""),9.5)</f>
        <v>9.5</v>
      </c>
      <c r="E557" s="4" t="str">
        <f>IFERROR(__xludf.DUMMYFUNCTION("""COMPUTED_VALUE"""),"May")</f>
        <v>May</v>
      </c>
      <c r="F557" s="4">
        <f>IFERROR(__xludf.DUMMYFUNCTION("""COMPUTED_VALUE"""),2016.0)</f>
        <v>2016</v>
      </c>
    </row>
    <row r="558">
      <c r="A558" s="4" t="str">
        <f>IFERROR(__xludf.DUMMYFUNCTION("""COMPUTED_VALUE"""),"Tram_Journeys")</f>
        <v>Tram_Journeys</v>
      </c>
      <c r="B558" s="4" t="str">
        <f>IFERROR(__xludf.DUMMYFUNCTION("""COMPUTED_VALUE"""),"16/17")</f>
        <v>16/17</v>
      </c>
      <c r="C558" s="4">
        <f>IFERROR(__xludf.DUMMYFUNCTION("""COMPUTED_VALUE"""),2.0)</f>
        <v>2</v>
      </c>
      <c r="D558" s="4">
        <f>IFERROR(__xludf.DUMMYFUNCTION("""COMPUTED_VALUE"""),2.4)</f>
        <v>2.4</v>
      </c>
      <c r="E558" s="4" t="str">
        <f>IFERROR(__xludf.DUMMYFUNCTION("""COMPUTED_VALUE"""),"May")</f>
        <v>May</v>
      </c>
      <c r="F558" s="4">
        <f>IFERROR(__xludf.DUMMYFUNCTION("""COMPUTED_VALUE"""),2016.0)</f>
        <v>2016</v>
      </c>
    </row>
    <row r="559">
      <c r="A559" s="4" t="str">
        <f>IFERROR(__xludf.DUMMYFUNCTION("""COMPUTED_VALUE"""),"Overground_Journeys")</f>
        <v>Overground_Journeys</v>
      </c>
      <c r="B559" s="4" t="str">
        <f>IFERROR(__xludf.DUMMYFUNCTION("""COMPUTED_VALUE"""),"16/17")</f>
        <v>16/17</v>
      </c>
      <c r="C559" s="4">
        <f>IFERROR(__xludf.DUMMYFUNCTION("""COMPUTED_VALUE"""),2.0)</f>
        <v>2</v>
      </c>
      <c r="D559" s="4">
        <f>IFERROR(__xludf.DUMMYFUNCTION("""COMPUTED_VALUE"""),14.4)</f>
        <v>14.4</v>
      </c>
      <c r="E559" s="4" t="str">
        <f>IFERROR(__xludf.DUMMYFUNCTION("""COMPUTED_VALUE"""),"May")</f>
        <v>May</v>
      </c>
      <c r="F559" s="4">
        <f>IFERROR(__xludf.DUMMYFUNCTION("""COMPUTED_VALUE"""),2016.0)</f>
        <v>2016</v>
      </c>
    </row>
    <row r="560">
      <c r="A560" s="4" t="str">
        <f>IFERROR(__xludf.DUMMYFUNCTION("""COMPUTED_VALUE"""),"London_Cable_Car_Journeys")</f>
        <v>London_Cable_Car_Journeys</v>
      </c>
      <c r="B560" s="4" t="str">
        <f>IFERROR(__xludf.DUMMYFUNCTION("""COMPUTED_VALUE"""),"16/17")</f>
        <v>16/17</v>
      </c>
      <c r="C560" s="4">
        <f>IFERROR(__xludf.DUMMYFUNCTION("""COMPUTED_VALUE"""),2.0)</f>
        <v>2</v>
      </c>
      <c r="D560" s="4">
        <f>IFERROR(__xludf.DUMMYFUNCTION("""COMPUTED_VALUE"""),0.13)</f>
        <v>0.13</v>
      </c>
      <c r="E560" s="4" t="str">
        <f>IFERROR(__xludf.DUMMYFUNCTION("""COMPUTED_VALUE"""),"May")</f>
        <v>May</v>
      </c>
      <c r="F560" s="4">
        <f>IFERROR(__xludf.DUMMYFUNCTION("""COMPUTED_VALUE"""),2016.0)</f>
        <v>2016</v>
      </c>
    </row>
    <row r="561">
      <c r="A561" s="4" t="str">
        <f>IFERROR(__xludf.DUMMYFUNCTION("""COMPUTED_VALUE"""),"TfL_Rail_Journeys")</f>
        <v>TfL_Rail_Journeys</v>
      </c>
      <c r="B561" s="4" t="str">
        <f>IFERROR(__xludf.DUMMYFUNCTION("""COMPUTED_VALUE"""),"16/17")</f>
        <v>16/17</v>
      </c>
      <c r="C561" s="4">
        <f>IFERROR(__xludf.DUMMYFUNCTION("""COMPUTED_VALUE"""),2.0)</f>
        <v>2</v>
      </c>
      <c r="D561" s="4">
        <f>IFERROR(__xludf.DUMMYFUNCTION("""COMPUTED_VALUE"""),3.7)</f>
        <v>3.7</v>
      </c>
      <c r="E561" s="4" t="str">
        <f>IFERROR(__xludf.DUMMYFUNCTION("""COMPUTED_VALUE"""),"May")</f>
        <v>May</v>
      </c>
      <c r="F561" s="4">
        <f>IFERROR(__xludf.DUMMYFUNCTION("""COMPUTED_VALUE"""),2016.0)</f>
        <v>2016</v>
      </c>
    </row>
    <row r="562">
      <c r="A562" s="4" t="str">
        <f>IFERROR(__xludf.DUMMYFUNCTION("""COMPUTED_VALUE"""),"Bus_journeys")</f>
        <v>Bus_journeys</v>
      </c>
      <c r="B562" s="4" t="str">
        <f>IFERROR(__xludf.DUMMYFUNCTION("""COMPUTED_VALUE"""),"16/17")</f>
        <v>16/17</v>
      </c>
      <c r="C562" s="4">
        <f>IFERROR(__xludf.DUMMYFUNCTION("""COMPUTED_VALUE"""),3.0)</f>
        <v>3</v>
      </c>
      <c r="D562" s="4">
        <f>IFERROR(__xludf.DUMMYFUNCTION("""COMPUTED_VALUE"""),173.6)</f>
        <v>173.6</v>
      </c>
      <c r="E562" s="4" t="str">
        <f>IFERROR(__xludf.DUMMYFUNCTION("""COMPUTED_VALUE"""),"Jun")</f>
        <v>Jun</v>
      </c>
      <c r="F562" s="4">
        <f>IFERROR(__xludf.DUMMYFUNCTION("""COMPUTED_VALUE"""),2016.0)</f>
        <v>2016</v>
      </c>
    </row>
    <row r="563">
      <c r="A563" s="4" t="str">
        <f>IFERROR(__xludf.DUMMYFUNCTION("""COMPUTED_VALUE"""),"Underground_journeys")</f>
        <v>Underground_journeys</v>
      </c>
      <c r="B563" s="4" t="str">
        <f>IFERROR(__xludf.DUMMYFUNCTION("""COMPUTED_VALUE"""),"16/17")</f>
        <v>16/17</v>
      </c>
      <c r="C563" s="4">
        <f>IFERROR(__xludf.DUMMYFUNCTION("""COMPUTED_VALUE"""),3.0)</f>
        <v>3</v>
      </c>
      <c r="D563" s="4">
        <f>IFERROR(__xludf.DUMMYFUNCTION("""COMPUTED_VALUE"""),104.2)</f>
        <v>104.2</v>
      </c>
      <c r="E563" s="4" t="str">
        <f>IFERROR(__xludf.DUMMYFUNCTION("""COMPUTED_VALUE"""),"Jun")</f>
        <v>Jun</v>
      </c>
      <c r="F563" s="4">
        <f>IFERROR(__xludf.DUMMYFUNCTION("""COMPUTED_VALUE"""),2016.0)</f>
        <v>2016</v>
      </c>
    </row>
    <row r="564">
      <c r="A564" s="4" t="str">
        <f>IFERROR(__xludf.DUMMYFUNCTION("""COMPUTED_VALUE"""),"DLR_Journeys")</f>
        <v>DLR_Journeys</v>
      </c>
      <c r="B564" s="4" t="str">
        <f>IFERROR(__xludf.DUMMYFUNCTION("""COMPUTED_VALUE"""),"16/17")</f>
        <v>16/17</v>
      </c>
      <c r="C564" s="4">
        <f>IFERROR(__xludf.DUMMYFUNCTION("""COMPUTED_VALUE"""),3.0)</f>
        <v>3</v>
      </c>
      <c r="D564" s="4">
        <f>IFERROR(__xludf.DUMMYFUNCTION("""COMPUTED_VALUE"""),9.2)</f>
        <v>9.2</v>
      </c>
      <c r="E564" s="4" t="str">
        <f>IFERROR(__xludf.DUMMYFUNCTION("""COMPUTED_VALUE"""),"Jun")</f>
        <v>Jun</v>
      </c>
      <c r="F564" s="4">
        <f>IFERROR(__xludf.DUMMYFUNCTION("""COMPUTED_VALUE"""),2016.0)</f>
        <v>2016</v>
      </c>
    </row>
    <row r="565">
      <c r="A565" s="4" t="str">
        <f>IFERROR(__xludf.DUMMYFUNCTION("""COMPUTED_VALUE"""),"Tram_Journeys")</f>
        <v>Tram_Journeys</v>
      </c>
      <c r="B565" s="4" t="str">
        <f>IFERROR(__xludf.DUMMYFUNCTION("""COMPUTED_VALUE"""),"16/17")</f>
        <v>16/17</v>
      </c>
      <c r="C565" s="4">
        <f>IFERROR(__xludf.DUMMYFUNCTION("""COMPUTED_VALUE"""),3.0)</f>
        <v>3</v>
      </c>
      <c r="D565" s="4">
        <f>IFERROR(__xludf.DUMMYFUNCTION("""COMPUTED_VALUE"""),2.3)</f>
        <v>2.3</v>
      </c>
      <c r="E565" s="4" t="str">
        <f>IFERROR(__xludf.DUMMYFUNCTION("""COMPUTED_VALUE"""),"Jun")</f>
        <v>Jun</v>
      </c>
      <c r="F565" s="4">
        <f>IFERROR(__xludf.DUMMYFUNCTION("""COMPUTED_VALUE"""),2016.0)</f>
        <v>2016</v>
      </c>
    </row>
    <row r="566">
      <c r="A566" s="4" t="str">
        <f>IFERROR(__xludf.DUMMYFUNCTION("""COMPUTED_VALUE"""),"Overground_Journeys")</f>
        <v>Overground_Journeys</v>
      </c>
      <c r="B566" s="4" t="str">
        <f>IFERROR(__xludf.DUMMYFUNCTION("""COMPUTED_VALUE"""),"16/17")</f>
        <v>16/17</v>
      </c>
      <c r="C566" s="4">
        <f>IFERROR(__xludf.DUMMYFUNCTION("""COMPUTED_VALUE"""),3.0)</f>
        <v>3</v>
      </c>
      <c r="D566" s="4">
        <f>IFERROR(__xludf.DUMMYFUNCTION("""COMPUTED_VALUE"""),13.8)</f>
        <v>13.8</v>
      </c>
      <c r="E566" s="4" t="str">
        <f>IFERROR(__xludf.DUMMYFUNCTION("""COMPUTED_VALUE"""),"Jun")</f>
        <v>Jun</v>
      </c>
      <c r="F566" s="4">
        <f>IFERROR(__xludf.DUMMYFUNCTION("""COMPUTED_VALUE"""),2016.0)</f>
        <v>2016</v>
      </c>
    </row>
    <row r="567">
      <c r="A567" s="4" t="str">
        <f>IFERROR(__xludf.DUMMYFUNCTION("""COMPUTED_VALUE"""),"London_Cable_Car_Journeys")</f>
        <v>London_Cable_Car_Journeys</v>
      </c>
      <c r="B567" s="4" t="str">
        <f>IFERROR(__xludf.DUMMYFUNCTION("""COMPUTED_VALUE"""),"16/17")</f>
        <v>16/17</v>
      </c>
      <c r="C567" s="4">
        <f>IFERROR(__xludf.DUMMYFUNCTION("""COMPUTED_VALUE"""),3.0)</f>
        <v>3</v>
      </c>
      <c r="D567" s="4">
        <f>IFERROR(__xludf.DUMMYFUNCTION("""COMPUTED_VALUE"""),0.11)</f>
        <v>0.11</v>
      </c>
      <c r="E567" s="4" t="str">
        <f>IFERROR(__xludf.DUMMYFUNCTION("""COMPUTED_VALUE"""),"Jun")</f>
        <v>Jun</v>
      </c>
      <c r="F567" s="4">
        <f>IFERROR(__xludf.DUMMYFUNCTION("""COMPUTED_VALUE"""),2016.0)</f>
        <v>2016</v>
      </c>
    </row>
    <row r="568">
      <c r="A568" s="4" t="str">
        <f>IFERROR(__xludf.DUMMYFUNCTION("""COMPUTED_VALUE"""),"TfL_Rail_Journeys")</f>
        <v>TfL_Rail_Journeys</v>
      </c>
      <c r="B568" s="4" t="str">
        <f>IFERROR(__xludf.DUMMYFUNCTION("""COMPUTED_VALUE"""),"16/17")</f>
        <v>16/17</v>
      </c>
      <c r="C568" s="4">
        <f>IFERROR(__xludf.DUMMYFUNCTION("""COMPUTED_VALUE"""),3.0)</f>
        <v>3</v>
      </c>
      <c r="D568" s="4">
        <f>IFERROR(__xludf.DUMMYFUNCTION("""COMPUTED_VALUE"""),3.5)</f>
        <v>3.5</v>
      </c>
      <c r="E568" s="4" t="str">
        <f>IFERROR(__xludf.DUMMYFUNCTION("""COMPUTED_VALUE"""),"Jun")</f>
        <v>Jun</v>
      </c>
      <c r="F568" s="4">
        <f>IFERROR(__xludf.DUMMYFUNCTION("""COMPUTED_VALUE"""),2016.0)</f>
        <v>2016</v>
      </c>
    </row>
    <row r="569">
      <c r="A569" s="4" t="str">
        <f>IFERROR(__xludf.DUMMYFUNCTION("""COMPUTED_VALUE"""),"Bus_journeys")</f>
        <v>Bus_journeys</v>
      </c>
      <c r="B569" s="4" t="str">
        <f>IFERROR(__xludf.DUMMYFUNCTION("""COMPUTED_VALUE"""),"16/17")</f>
        <v>16/17</v>
      </c>
      <c r="C569" s="4">
        <f>IFERROR(__xludf.DUMMYFUNCTION("""COMPUTED_VALUE"""),4.0)</f>
        <v>4</v>
      </c>
      <c r="D569" s="4">
        <f>IFERROR(__xludf.DUMMYFUNCTION("""COMPUTED_VALUE"""),177.7)</f>
        <v>177.7</v>
      </c>
      <c r="E569" s="4" t="str">
        <f>IFERROR(__xludf.DUMMYFUNCTION("""COMPUTED_VALUE"""),"Jul")</f>
        <v>Jul</v>
      </c>
      <c r="F569" s="4">
        <f>IFERROR(__xludf.DUMMYFUNCTION("""COMPUTED_VALUE"""),2016.0)</f>
        <v>2016</v>
      </c>
    </row>
    <row r="570">
      <c r="A570" s="4" t="str">
        <f>IFERROR(__xludf.DUMMYFUNCTION("""COMPUTED_VALUE"""),"Underground_journeys")</f>
        <v>Underground_journeys</v>
      </c>
      <c r="B570" s="4" t="str">
        <f>IFERROR(__xludf.DUMMYFUNCTION("""COMPUTED_VALUE"""),"16/17")</f>
        <v>16/17</v>
      </c>
      <c r="C570" s="4">
        <f>IFERROR(__xludf.DUMMYFUNCTION("""COMPUTED_VALUE"""),4.0)</f>
        <v>4</v>
      </c>
      <c r="D570" s="4">
        <f>IFERROR(__xludf.DUMMYFUNCTION("""COMPUTED_VALUE"""),109.1)</f>
        <v>109.1</v>
      </c>
      <c r="E570" s="4" t="str">
        <f>IFERROR(__xludf.DUMMYFUNCTION("""COMPUTED_VALUE"""),"Jul")</f>
        <v>Jul</v>
      </c>
      <c r="F570" s="4">
        <f>IFERROR(__xludf.DUMMYFUNCTION("""COMPUTED_VALUE"""),2016.0)</f>
        <v>2016</v>
      </c>
    </row>
    <row r="571">
      <c r="A571" s="4" t="str">
        <f>IFERROR(__xludf.DUMMYFUNCTION("""COMPUTED_VALUE"""),"DLR_Journeys")</f>
        <v>DLR_Journeys</v>
      </c>
      <c r="B571" s="4" t="str">
        <f>IFERROR(__xludf.DUMMYFUNCTION("""COMPUTED_VALUE"""),"16/17")</f>
        <v>16/17</v>
      </c>
      <c r="C571" s="4">
        <f>IFERROR(__xludf.DUMMYFUNCTION("""COMPUTED_VALUE"""),4.0)</f>
        <v>4</v>
      </c>
      <c r="D571" s="4">
        <f>IFERROR(__xludf.DUMMYFUNCTION("""COMPUTED_VALUE"""),9.4)</f>
        <v>9.4</v>
      </c>
      <c r="E571" s="4" t="str">
        <f>IFERROR(__xludf.DUMMYFUNCTION("""COMPUTED_VALUE"""),"Jul")</f>
        <v>Jul</v>
      </c>
      <c r="F571" s="4">
        <f>IFERROR(__xludf.DUMMYFUNCTION("""COMPUTED_VALUE"""),2016.0)</f>
        <v>2016</v>
      </c>
    </row>
    <row r="572">
      <c r="A572" s="4" t="str">
        <f>IFERROR(__xludf.DUMMYFUNCTION("""COMPUTED_VALUE"""),"Tram_Journeys")</f>
        <v>Tram_Journeys</v>
      </c>
      <c r="B572" s="4" t="str">
        <f>IFERROR(__xludf.DUMMYFUNCTION("""COMPUTED_VALUE"""),"16/17")</f>
        <v>16/17</v>
      </c>
      <c r="C572" s="4">
        <f>IFERROR(__xludf.DUMMYFUNCTION("""COMPUTED_VALUE"""),4.0)</f>
        <v>4</v>
      </c>
      <c r="D572" s="4">
        <f>IFERROR(__xludf.DUMMYFUNCTION("""COMPUTED_VALUE"""),2.4)</f>
        <v>2.4</v>
      </c>
      <c r="E572" s="4" t="str">
        <f>IFERROR(__xludf.DUMMYFUNCTION("""COMPUTED_VALUE"""),"Jul")</f>
        <v>Jul</v>
      </c>
      <c r="F572" s="4">
        <f>IFERROR(__xludf.DUMMYFUNCTION("""COMPUTED_VALUE"""),2016.0)</f>
        <v>2016</v>
      </c>
    </row>
    <row r="573">
      <c r="A573" s="4" t="str">
        <f>IFERROR(__xludf.DUMMYFUNCTION("""COMPUTED_VALUE"""),"Overground_Journeys")</f>
        <v>Overground_Journeys</v>
      </c>
      <c r="B573" s="4" t="str">
        <f>IFERROR(__xludf.DUMMYFUNCTION("""COMPUTED_VALUE"""),"16/17")</f>
        <v>16/17</v>
      </c>
      <c r="C573" s="4">
        <f>IFERROR(__xludf.DUMMYFUNCTION("""COMPUTED_VALUE"""),4.0)</f>
        <v>4</v>
      </c>
      <c r="D573" s="4">
        <f>IFERROR(__xludf.DUMMYFUNCTION("""COMPUTED_VALUE"""),14.1)</f>
        <v>14.1</v>
      </c>
      <c r="E573" s="4" t="str">
        <f>IFERROR(__xludf.DUMMYFUNCTION("""COMPUTED_VALUE"""),"Jul")</f>
        <v>Jul</v>
      </c>
      <c r="F573" s="4">
        <f>IFERROR(__xludf.DUMMYFUNCTION("""COMPUTED_VALUE"""),2016.0)</f>
        <v>2016</v>
      </c>
    </row>
    <row r="574">
      <c r="A574" s="4" t="str">
        <f>IFERROR(__xludf.DUMMYFUNCTION("""COMPUTED_VALUE"""),"London_Cable_Car_Journeys")</f>
        <v>London_Cable_Car_Journeys</v>
      </c>
      <c r="B574" s="4" t="str">
        <f>IFERROR(__xludf.DUMMYFUNCTION("""COMPUTED_VALUE"""),"16/17")</f>
        <v>16/17</v>
      </c>
      <c r="C574" s="4">
        <f>IFERROR(__xludf.DUMMYFUNCTION("""COMPUTED_VALUE"""),4.0)</f>
        <v>4</v>
      </c>
      <c r="D574" s="4">
        <f>IFERROR(__xludf.DUMMYFUNCTION("""COMPUTED_VALUE"""),0.13)</f>
        <v>0.13</v>
      </c>
      <c r="E574" s="4" t="str">
        <f>IFERROR(__xludf.DUMMYFUNCTION("""COMPUTED_VALUE"""),"Jul")</f>
        <v>Jul</v>
      </c>
      <c r="F574" s="4">
        <f>IFERROR(__xludf.DUMMYFUNCTION("""COMPUTED_VALUE"""),2016.0)</f>
        <v>2016</v>
      </c>
    </row>
    <row r="575">
      <c r="A575" s="4" t="str">
        <f>IFERROR(__xludf.DUMMYFUNCTION("""COMPUTED_VALUE"""),"TfL_Rail_Journeys")</f>
        <v>TfL_Rail_Journeys</v>
      </c>
      <c r="B575" s="4" t="str">
        <f>IFERROR(__xludf.DUMMYFUNCTION("""COMPUTED_VALUE"""),"16/17")</f>
        <v>16/17</v>
      </c>
      <c r="C575" s="4">
        <f>IFERROR(__xludf.DUMMYFUNCTION("""COMPUTED_VALUE"""),4.0)</f>
        <v>4</v>
      </c>
      <c r="D575" s="4">
        <f>IFERROR(__xludf.DUMMYFUNCTION("""COMPUTED_VALUE"""),3.8)</f>
        <v>3.8</v>
      </c>
      <c r="E575" s="4" t="str">
        <f>IFERROR(__xludf.DUMMYFUNCTION("""COMPUTED_VALUE"""),"Jul")</f>
        <v>Jul</v>
      </c>
      <c r="F575" s="4">
        <f>IFERROR(__xludf.DUMMYFUNCTION("""COMPUTED_VALUE"""),2016.0)</f>
        <v>2016</v>
      </c>
    </row>
    <row r="576">
      <c r="A576" s="4" t="str">
        <f>IFERROR(__xludf.DUMMYFUNCTION("""COMPUTED_VALUE"""),"Bus_journeys")</f>
        <v>Bus_journeys</v>
      </c>
      <c r="B576" s="4" t="str">
        <f>IFERROR(__xludf.DUMMYFUNCTION("""COMPUTED_VALUE"""),"16/17")</f>
        <v>16/17</v>
      </c>
      <c r="C576" s="4">
        <f>IFERROR(__xludf.DUMMYFUNCTION("""COMPUTED_VALUE"""),5.0)</f>
        <v>5</v>
      </c>
      <c r="D576" s="4">
        <f>IFERROR(__xludf.DUMMYFUNCTION("""COMPUTED_VALUE"""),155.3)</f>
        <v>155.3</v>
      </c>
      <c r="E576" s="4" t="str">
        <f>IFERROR(__xludf.DUMMYFUNCTION("""COMPUTED_VALUE"""),"Aug")</f>
        <v>Aug</v>
      </c>
      <c r="F576" s="4">
        <f>IFERROR(__xludf.DUMMYFUNCTION("""COMPUTED_VALUE"""),2016.0)</f>
        <v>2016</v>
      </c>
    </row>
    <row r="577">
      <c r="A577" s="4" t="str">
        <f>IFERROR(__xludf.DUMMYFUNCTION("""COMPUTED_VALUE"""),"Underground_journeys")</f>
        <v>Underground_journeys</v>
      </c>
      <c r="B577" s="4" t="str">
        <f>IFERROR(__xludf.DUMMYFUNCTION("""COMPUTED_VALUE"""),"16/17")</f>
        <v>16/17</v>
      </c>
      <c r="C577" s="4">
        <f>IFERROR(__xludf.DUMMYFUNCTION("""COMPUTED_VALUE"""),5.0)</f>
        <v>5</v>
      </c>
      <c r="D577" s="4">
        <f>IFERROR(__xludf.DUMMYFUNCTION("""COMPUTED_VALUE"""),101.1)</f>
        <v>101.1</v>
      </c>
      <c r="E577" s="4" t="str">
        <f>IFERROR(__xludf.DUMMYFUNCTION("""COMPUTED_VALUE"""),"Aug")</f>
        <v>Aug</v>
      </c>
      <c r="F577" s="4">
        <f>IFERROR(__xludf.DUMMYFUNCTION("""COMPUTED_VALUE"""),2016.0)</f>
        <v>2016</v>
      </c>
    </row>
    <row r="578">
      <c r="A578" s="4" t="str">
        <f>IFERROR(__xludf.DUMMYFUNCTION("""COMPUTED_VALUE"""),"DLR_Journeys")</f>
        <v>DLR_Journeys</v>
      </c>
      <c r="B578" s="4" t="str">
        <f>IFERROR(__xludf.DUMMYFUNCTION("""COMPUTED_VALUE"""),"16/17")</f>
        <v>16/17</v>
      </c>
      <c r="C578" s="4">
        <f>IFERROR(__xludf.DUMMYFUNCTION("""COMPUTED_VALUE"""),5.0)</f>
        <v>5</v>
      </c>
      <c r="D578" s="4">
        <f>IFERROR(__xludf.DUMMYFUNCTION("""COMPUTED_VALUE"""),9.0)</f>
        <v>9</v>
      </c>
      <c r="E578" s="4" t="str">
        <f>IFERROR(__xludf.DUMMYFUNCTION("""COMPUTED_VALUE"""),"Aug")</f>
        <v>Aug</v>
      </c>
      <c r="F578" s="4">
        <f>IFERROR(__xludf.DUMMYFUNCTION("""COMPUTED_VALUE"""),2016.0)</f>
        <v>2016</v>
      </c>
    </row>
    <row r="579">
      <c r="A579" s="4" t="str">
        <f>IFERROR(__xludf.DUMMYFUNCTION("""COMPUTED_VALUE"""),"Tram_Journeys")</f>
        <v>Tram_Journeys</v>
      </c>
      <c r="B579" s="4" t="str">
        <f>IFERROR(__xludf.DUMMYFUNCTION("""COMPUTED_VALUE"""),"16/17")</f>
        <v>16/17</v>
      </c>
      <c r="C579" s="4">
        <f>IFERROR(__xludf.DUMMYFUNCTION("""COMPUTED_VALUE"""),5.0)</f>
        <v>5</v>
      </c>
      <c r="D579" s="4">
        <f>IFERROR(__xludf.DUMMYFUNCTION("""COMPUTED_VALUE"""),1.8)</f>
        <v>1.8</v>
      </c>
      <c r="E579" s="4" t="str">
        <f>IFERROR(__xludf.DUMMYFUNCTION("""COMPUTED_VALUE"""),"Aug")</f>
        <v>Aug</v>
      </c>
      <c r="F579" s="4">
        <f>IFERROR(__xludf.DUMMYFUNCTION("""COMPUTED_VALUE"""),2016.0)</f>
        <v>2016</v>
      </c>
    </row>
    <row r="580">
      <c r="A580" s="4" t="str">
        <f>IFERROR(__xludf.DUMMYFUNCTION("""COMPUTED_VALUE"""),"Overground_Journeys")</f>
        <v>Overground_Journeys</v>
      </c>
      <c r="B580" s="4" t="str">
        <f>IFERROR(__xludf.DUMMYFUNCTION("""COMPUTED_VALUE"""),"16/17")</f>
        <v>16/17</v>
      </c>
      <c r="C580" s="4">
        <f>IFERROR(__xludf.DUMMYFUNCTION("""COMPUTED_VALUE"""),5.0)</f>
        <v>5</v>
      </c>
      <c r="D580" s="4">
        <f>IFERROR(__xludf.DUMMYFUNCTION("""COMPUTED_VALUE"""),13.7)</f>
        <v>13.7</v>
      </c>
      <c r="E580" s="4" t="str">
        <f>IFERROR(__xludf.DUMMYFUNCTION("""COMPUTED_VALUE"""),"Aug")</f>
        <v>Aug</v>
      </c>
      <c r="F580" s="4">
        <f>IFERROR(__xludf.DUMMYFUNCTION("""COMPUTED_VALUE"""),2016.0)</f>
        <v>2016</v>
      </c>
    </row>
    <row r="581">
      <c r="A581" s="4" t="str">
        <f>IFERROR(__xludf.DUMMYFUNCTION("""COMPUTED_VALUE"""),"London_Cable_Car_Journeys")</f>
        <v>London_Cable_Car_Journeys</v>
      </c>
      <c r="B581" s="4" t="str">
        <f>IFERROR(__xludf.DUMMYFUNCTION("""COMPUTED_VALUE"""),"16/17")</f>
        <v>16/17</v>
      </c>
      <c r="C581" s="4">
        <f>IFERROR(__xludf.DUMMYFUNCTION("""COMPUTED_VALUE"""),5.0)</f>
        <v>5</v>
      </c>
      <c r="D581" s="4">
        <f>IFERROR(__xludf.DUMMYFUNCTION("""COMPUTED_VALUE"""),0.18)</f>
        <v>0.18</v>
      </c>
      <c r="E581" s="4" t="str">
        <f>IFERROR(__xludf.DUMMYFUNCTION("""COMPUTED_VALUE"""),"Aug")</f>
        <v>Aug</v>
      </c>
      <c r="F581" s="4">
        <f>IFERROR(__xludf.DUMMYFUNCTION("""COMPUTED_VALUE"""),2016.0)</f>
        <v>2016</v>
      </c>
    </row>
    <row r="582">
      <c r="A582" s="4" t="str">
        <f>IFERROR(__xludf.DUMMYFUNCTION("""COMPUTED_VALUE"""),"TfL_Rail_Journeys")</f>
        <v>TfL_Rail_Journeys</v>
      </c>
      <c r="B582" s="4" t="str">
        <f>IFERROR(__xludf.DUMMYFUNCTION("""COMPUTED_VALUE"""),"16/17")</f>
        <v>16/17</v>
      </c>
      <c r="C582" s="4">
        <f>IFERROR(__xludf.DUMMYFUNCTION("""COMPUTED_VALUE"""),5.0)</f>
        <v>5</v>
      </c>
      <c r="D582" s="4">
        <f>IFERROR(__xludf.DUMMYFUNCTION("""COMPUTED_VALUE"""),3.6)</f>
        <v>3.6</v>
      </c>
      <c r="E582" s="4" t="str">
        <f>IFERROR(__xludf.DUMMYFUNCTION("""COMPUTED_VALUE"""),"Aug")</f>
        <v>Aug</v>
      </c>
      <c r="F582" s="4">
        <f>IFERROR(__xludf.DUMMYFUNCTION("""COMPUTED_VALUE"""),2016.0)</f>
        <v>2016</v>
      </c>
    </row>
    <row r="583">
      <c r="A583" s="4" t="str">
        <f>IFERROR(__xludf.DUMMYFUNCTION("""COMPUTED_VALUE"""),"Bus_journeys")</f>
        <v>Bus_journeys</v>
      </c>
      <c r="B583" s="4" t="str">
        <f>IFERROR(__xludf.DUMMYFUNCTION("""COMPUTED_VALUE"""),"16/17")</f>
        <v>16/17</v>
      </c>
      <c r="C583" s="4">
        <f>IFERROR(__xludf.DUMMYFUNCTION("""COMPUTED_VALUE"""),6.0)</f>
        <v>6</v>
      </c>
      <c r="D583" s="4">
        <f>IFERROR(__xludf.DUMMYFUNCTION("""COMPUTED_VALUE"""),166.3)</f>
        <v>166.3</v>
      </c>
      <c r="E583" s="4" t="str">
        <f>IFERROR(__xludf.DUMMYFUNCTION("""COMPUTED_VALUE"""),"Sep")</f>
        <v>Sep</v>
      </c>
      <c r="F583" s="4">
        <f>IFERROR(__xludf.DUMMYFUNCTION("""COMPUTED_VALUE"""),2016.0)</f>
        <v>2016</v>
      </c>
    </row>
    <row r="584">
      <c r="A584" s="4" t="str">
        <f>IFERROR(__xludf.DUMMYFUNCTION("""COMPUTED_VALUE"""),"Underground_journeys")</f>
        <v>Underground_journeys</v>
      </c>
      <c r="B584" s="4" t="str">
        <f>IFERROR(__xludf.DUMMYFUNCTION("""COMPUTED_VALUE"""),"16/17")</f>
        <v>16/17</v>
      </c>
      <c r="C584" s="4">
        <f>IFERROR(__xludf.DUMMYFUNCTION("""COMPUTED_VALUE"""),6.0)</f>
        <v>6</v>
      </c>
      <c r="D584" s="4">
        <f>IFERROR(__xludf.DUMMYFUNCTION("""COMPUTED_VALUE"""),98.8)</f>
        <v>98.8</v>
      </c>
      <c r="E584" s="4" t="str">
        <f>IFERROR(__xludf.DUMMYFUNCTION("""COMPUTED_VALUE"""),"Sep")</f>
        <v>Sep</v>
      </c>
      <c r="F584" s="4">
        <f>IFERROR(__xludf.DUMMYFUNCTION("""COMPUTED_VALUE"""),2016.0)</f>
        <v>2016</v>
      </c>
    </row>
    <row r="585">
      <c r="A585" s="4" t="str">
        <f>IFERROR(__xludf.DUMMYFUNCTION("""COMPUTED_VALUE"""),"DLR_Journeys")</f>
        <v>DLR_Journeys</v>
      </c>
      <c r="B585" s="4" t="str">
        <f>IFERROR(__xludf.DUMMYFUNCTION("""COMPUTED_VALUE"""),"16/17")</f>
        <v>16/17</v>
      </c>
      <c r="C585" s="4">
        <f>IFERROR(__xludf.DUMMYFUNCTION("""COMPUTED_VALUE"""),6.0)</f>
        <v>6</v>
      </c>
      <c r="D585" s="4">
        <f>IFERROR(__xludf.DUMMYFUNCTION("""COMPUTED_VALUE"""),8.8)</f>
        <v>8.8</v>
      </c>
      <c r="E585" s="4" t="str">
        <f>IFERROR(__xludf.DUMMYFUNCTION("""COMPUTED_VALUE"""),"Sep")</f>
        <v>Sep</v>
      </c>
      <c r="F585" s="4">
        <f>IFERROR(__xludf.DUMMYFUNCTION("""COMPUTED_VALUE"""),2016.0)</f>
        <v>2016</v>
      </c>
    </row>
    <row r="586">
      <c r="A586" s="4" t="str">
        <f>IFERROR(__xludf.DUMMYFUNCTION("""COMPUTED_VALUE"""),"Tram_Journeys")</f>
        <v>Tram_Journeys</v>
      </c>
      <c r="B586" s="4" t="str">
        <f>IFERROR(__xludf.DUMMYFUNCTION("""COMPUTED_VALUE"""),"16/17")</f>
        <v>16/17</v>
      </c>
      <c r="C586" s="4">
        <f>IFERROR(__xludf.DUMMYFUNCTION("""COMPUTED_VALUE"""),6.0)</f>
        <v>6</v>
      </c>
      <c r="D586" s="4">
        <f>IFERROR(__xludf.DUMMYFUNCTION("""COMPUTED_VALUE"""),2.2)</f>
        <v>2.2</v>
      </c>
      <c r="E586" s="4" t="str">
        <f>IFERROR(__xludf.DUMMYFUNCTION("""COMPUTED_VALUE"""),"Sep")</f>
        <v>Sep</v>
      </c>
      <c r="F586" s="4">
        <f>IFERROR(__xludf.DUMMYFUNCTION("""COMPUTED_VALUE"""),2016.0)</f>
        <v>2016</v>
      </c>
    </row>
    <row r="587">
      <c r="A587" s="4" t="str">
        <f>IFERROR(__xludf.DUMMYFUNCTION("""COMPUTED_VALUE"""),"Overground_Journeys")</f>
        <v>Overground_Journeys</v>
      </c>
      <c r="B587" s="4" t="str">
        <f>IFERROR(__xludf.DUMMYFUNCTION("""COMPUTED_VALUE"""),"16/17")</f>
        <v>16/17</v>
      </c>
      <c r="C587" s="4">
        <f>IFERROR(__xludf.DUMMYFUNCTION("""COMPUTED_VALUE"""),6.0)</f>
        <v>6</v>
      </c>
      <c r="D587" s="4">
        <f>IFERROR(__xludf.DUMMYFUNCTION("""COMPUTED_VALUE"""),14.2)</f>
        <v>14.2</v>
      </c>
      <c r="E587" s="4" t="str">
        <f>IFERROR(__xludf.DUMMYFUNCTION("""COMPUTED_VALUE"""),"Sep")</f>
        <v>Sep</v>
      </c>
      <c r="F587" s="4">
        <f>IFERROR(__xludf.DUMMYFUNCTION("""COMPUTED_VALUE"""),2016.0)</f>
        <v>2016</v>
      </c>
    </row>
    <row r="588">
      <c r="A588" s="4" t="str">
        <f>IFERROR(__xludf.DUMMYFUNCTION("""COMPUTED_VALUE"""),"London_Cable_Car_Journeys")</f>
        <v>London_Cable_Car_Journeys</v>
      </c>
      <c r="B588" s="4" t="str">
        <f>IFERROR(__xludf.DUMMYFUNCTION("""COMPUTED_VALUE"""),"16/17")</f>
        <v>16/17</v>
      </c>
      <c r="C588" s="4">
        <f>IFERROR(__xludf.DUMMYFUNCTION("""COMPUTED_VALUE"""),6.0)</f>
        <v>6</v>
      </c>
      <c r="D588" s="4">
        <f>IFERROR(__xludf.DUMMYFUNCTION("""COMPUTED_VALUE"""),0.14)</f>
        <v>0.14</v>
      </c>
      <c r="E588" s="4" t="str">
        <f>IFERROR(__xludf.DUMMYFUNCTION("""COMPUTED_VALUE"""),"Sep")</f>
        <v>Sep</v>
      </c>
      <c r="F588" s="4">
        <f>IFERROR(__xludf.DUMMYFUNCTION("""COMPUTED_VALUE"""),2016.0)</f>
        <v>2016</v>
      </c>
    </row>
    <row r="589">
      <c r="A589" s="4" t="str">
        <f>IFERROR(__xludf.DUMMYFUNCTION("""COMPUTED_VALUE"""),"TfL_Rail_Journeys")</f>
        <v>TfL_Rail_Journeys</v>
      </c>
      <c r="B589" s="4" t="str">
        <f>IFERROR(__xludf.DUMMYFUNCTION("""COMPUTED_VALUE"""),"16/17")</f>
        <v>16/17</v>
      </c>
      <c r="C589" s="4">
        <f>IFERROR(__xludf.DUMMYFUNCTION("""COMPUTED_VALUE"""),6.0)</f>
        <v>6</v>
      </c>
      <c r="D589" s="4">
        <f>IFERROR(__xludf.DUMMYFUNCTION("""COMPUTED_VALUE"""),3.5)</f>
        <v>3.5</v>
      </c>
      <c r="E589" s="4" t="str">
        <f>IFERROR(__xludf.DUMMYFUNCTION("""COMPUTED_VALUE"""),"Sep")</f>
        <v>Sep</v>
      </c>
      <c r="F589" s="4">
        <f>IFERROR(__xludf.DUMMYFUNCTION("""COMPUTED_VALUE"""),2016.0)</f>
        <v>2016</v>
      </c>
    </row>
    <row r="590">
      <c r="A590" s="4" t="str">
        <f>IFERROR(__xludf.DUMMYFUNCTION("""COMPUTED_VALUE"""),"Bus_journeys")</f>
        <v>Bus_journeys</v>
      </c>
      <c r="B590" s="4" t="str">
        <f>IFERROR(__xludf.DUMMYFUNCTION("""COMPUTED_VALUE"""),"16/17")</f>
        <v>16/17</v>
      </c>
      <c r="C590" s="4">
        <f>IFERROR(__xludf.DUMMYFUNCTION("""COMPUTED_VALUE"""),7.0)</f>
        <v>7</v>
      </c>
      <c r="D590" s="4">
        <f>IFERROR(__xludf.DUMMYFUNCTION("""COMPUTED_VALUE"""),186.9)</f>
        <v>186.9</v>
      </c>
      <c r="E590" s="4" t="str">
        <f>IFERROR(__xludf.DUMMYFUNCTION("""COMPUTED_VALUE"""),"Oct")</f>
        <v>Oct</v>
      </c>
      <c r="F590" s="4">
        <f>IFERROR(__xludf.DUMMYFUNCTION("""COMPUTED_VALUE"""),2016.0)</f>
        <v>2016</v>
      </c>
    </row>
    <row r="591">
      <c r="A591" s="4" t="str">
        <f>IFERROR(__xludf.DUMMYFUNCTION("""COMPUTED_VALUE"""),"Underground_journeys")</f>
        <v>Underground_journeys</v>
      </c>
      <c r="B591" s="4" t="str">
        <f>IFERROR(__xludf.DUMMYFUNCTION("""COMPUTED_VALUE"""),"16/17")</f>
        <v>16/17</v>
      </c>
      <c r="C591" s="4">
        <f>IFERROR(__xludf.DUMMYFUNCTION("""COMPUTED_VALUE"""),7.0)</f>
        <v>7</v>
      </c>
      <c r="D591" s="4">
        <f>IFERROR(__xludf.DUMMYFUNCTION("""COMPUTED_VALUE"""),110.4)</f>
        <v>110.4</v>
      </c>
      <c r="E591" s="4" t="str">
        <f>IFERROR(__xludf.DUMMYFUNCTION("""COMPUTED_VALUE"""),"Oct")</f>
        <v>Oct</v>
      </c>
      <c r="F591" s="4">
        <f>IFERROR(__xludf.DUMMYFUNCTION("""COMPUTED_VALUE"""),2016.0)</f>
        <v>2016</v>
      </c>
    </row>
    <row r="592">
      <c r="A592" s="4" t="str">
        <f>IFERROR(__xludf.DUMMYFUNCTION("""COMPUTED_VALUE"""),"DLR_Journeys")</f>
        <v>DLR_Journeys</v>
      </c>
      <c r="B592" s="4" t="str">
        <f>IFERROR(__xludf.DUMMYFUNCTION("""COMPUTED_VALUE"""),"16/17")</f>
        <v>16/17</v>
      </c>
      <c r="C592" s="4">
        <f>IFERROR(__xludf.DUMMYFUNCTION("""COMPUTED_VALUE"""),7.0)</f>
        <v>7</v>
      </c>
      <c r="D592" s="4">
        <f>IFERROR(__xludf.DUMMYFUNCTION("""COMPUTED_VALUE"""),9.6)</f>
        <v>9.6</v>
      </c>
      <c r="E592" s="4" t="str">
        <f>IFERROR(__xludf.DUMMYFUNCTION("""COMPUTED_VALUE"""),"Oct")</f>
        <v>Oct</v>
      </c>
      <c r="F592" s="4">
        <f>IFERROR(__xludf.DUMMYFUNCTION("""COMPUTED_VALUE"""),2016.0)</f>
        <v>2016</v>
      </c>
    </row>
    <row r="593">
      <c r="A593" s="4" t="str">
        <f>IFERROR(__xludf.DUMMYFUNCTION("""COMPUTED_VALUE"""),"Tram_Journeys")</f>
        <v>Tram_Journeys</v>
      </c>
      <c r="B593" s="4" t="str">
        <f>IFERROR(__xludf.DUMMYFUNCTION("""COMPUTED_VALUE"""),"16/17")</f>
        <v>16/17</v>
      </c>
      <c r="C593" s="4">
        <f>IFERROR(__xludf.DUMMYFUNCTION("""COMPUTED_VALUE"""),7.0)</f>
        <v>7</v>
      </c>
      <c r="D593" s="4">
        <f>IFERROR(__xludf.DUMMYFUNCTION("""COMPUTED_VALUE"""),2.5)</f>
        <v>2.5</v>
      </c>
      <c r="E593" s="4" t="str">
        <f>IFERROR(__xludf.DUMMYFUNCTION("""COMPUTED_VALUE"""),"Oct")</f>
        <v>Oct</v>
      </c>
      <c r="F593" s="4">
        <f>IFERROR(__xludf.DUMMYFUNCTION("""COMPUTED_VALUE"""),2016.0)</f>
        <v>2016</v>
      </c>
    </row>
    <row r="594">
      <c r="A594" s="4" t="str">
        <f>IFERROR(__xludf.DUMMYFUNCTION("""COMPUTED_VALUE"""),"Overground_Journeys")</f>
        <v>Overground_Journeys</v>
      </c>
      <c r="B594" s="4" t="str">
        <f>IFERROR(__xludf.DUMMYFUNCTION("""COMPUTED_VALUE"""),"16/17")</f>
        <v>16/17</v>
      </c>
      <c r="C594" s="4">
        <f>IFERROR(__xludf.DUMMYFUNCTION("""COMPUTED_VALUE"""),7.0)</f>
        <v>7</v>
      </c>
      <c r="D594" s="4">
        <f>IFERROR(__xludf.DUMMYFUNCTION("""COMPUTED_VALUE"""),15.2)</f>
        <v>15.2</v>
      </c>
      <c r="E594" s="4" t="str">
        <f>IFERROR(__xludf.DUMMYFUNCTION("""COMPUTED_VALUE"""),"Oct")</f>
        <v>Oct</v>
      </c>
      <c r="F594" s="4">
        <f>IFERROR(__xludf.DUMMYFUNCTION("""COMPUTED_VALUE"""),2016.0)</f>
        <v>2016</v>
      </c>
    </row>
    <row r="595">
      <c r="A595" s="4" t="str">
        <f>IFERROR(__xludf.DUMMYFUNCTION("""COMPUTED_VALUE"""),"London_Cable_Car_Journeys")</f>
        <v>London_Cable_Car_Journeys</v>
      </c>
      <c r="B595" s="4" t="str">
        <f>IFERROR(__xludf.DUMMYFUNCTION("""COMPUTED_VALUE"""),"16/17")</f>
        <v>16/17</v>
      </c>
      <c r="C595" s="4">
        <f>IFERROR(__xludf.DUMMYFUNCTION("""COMPUTED_VALUE"""),7.0)</f>
        <v>7</v>
      </c>
      <c r="D595" s="4">
        <f>IFERROR(__xludf.DUMMYFUNCTION("""COMPUTED_VALUE"""),0.1)</f>
        <v>0.1</v>
      </c>
      <c r="E595" s="4" t="str">
        <f>IFERROR(__xludf.DUMMYFUNCTION("""COMPUTED_VALUE"""),"Oct")</f>
        <v>Oct</v>
      </c>
      <c r="F595" s="4">
        <f>IFERROR(__xludf.DUMMYFUNCTION("""COMPUTED_VALUE"""),2016.0)</f>
        <v>2016</v>
      </c>
    </row>
    <row r="596">
      <c r="A596" s="4" t="str">
        <f>IFERROR(__xludf.DUMMYFUNCTION("""COMPUTED_VALUE"""),"TfL_Rail_Journeys")</f>
        <v>TfL_Rail_Journeys</v>
      </c>
      <c r="B596" s="4" t="str">
        <f>IFERROR(__xludf.DUMMYFUNCTION("""COMPUTED_VALUE"""),"16/17")</f>
        <v>16/17</v>
      </c>
      <c r="C596" s="4">
        <f>IFERROR(__xludf.DUMMYFUNCTION("""COMPUTED_VALUE"""),7.0)</f>
        <v>7</v>
      </c>
      <c r="D596" s="4">
        <f>IFERROR(__xludf.DUMMYFUNCTION("""COMPUTED_VALUE"""),3.7)</f>
        <v>3.7</v>
      </c>
      <c r="E596" s="4" t="str">
        <f>IFERROR(__xludf.DUMMYFUNCTION("""COMPUTED_VALUE"""),"Oct")</f>
        <v>Oct</v>
      </c>
      <c r="F596" s="4">
        <f>IFERROR(__xludf.DUMMYFUNCTION("""COMPUTED_VALUE"""),2016.0)</f>
        <v>2016</v>
      </c>
    </row>
    <row r="597">
      <c r="A597" s="4" t="str">
        <f>IFERROR(__xludf.DUMMYFUNCTION("""COMPUTED_VALUE"""),"Bus_journeys")</f>
        <v>Bus_journeys</v>
      </c>
      <c r="B597" s="4" t="str">
        <f>IFERROR(__xludf.DUMMYFUNCTION("""COMPUTED_VALUE"""),"16/17")</f>
        <v>16/17</v>
      </c>
      <c r="C597" s="4">
        <f>IFERROR(__xludf.DUMMYFUNCTION("""COMPUTED_VALUE"""),8.0)</f>
        <v>8</v>
      </c>
      <c r="D597" s="4">
        <f>IFERROR(__xludf.DUMMYFUNCTION("""COMPUTED_VALUE"""),176.6)</f>
        <v>176.6</v>
      </c>
      <c r="E597" s="4" t="str">
        <f>IFERROR(__xludf.DUMMYFUNCTION("""COMPUTED_VALUE"""),"Nov")</f>
        <v>Nov</v>
      </c>
      <c r="F597" s="4">
        <f>IFERROR(__xludf.DUMMYFUNCTION("""COMPUTED_VALUE"""),2016.0)</f>
        <v>2016</v>
      </c>
    </row>
    <row r="598">
      <c r="A598" s="4" t="str">
        <f>IFERROR(__xludf.DUMMYFUNCTION("""COMPUTED_VALUE"""),"Underground_journeys")</f>
        <v>Underground_journeys</v>
      </c>
      <c r="B598" s="4" t="str">
        <f>IFERROR(__xludf.DUMMYFUNCTION("""COMPUTED_VALUE"""),"16/17")</f>
        <v>16/17</v>
      </c>
      <c r="C598" s="4">
        <f>IFERROR(__xludf.DUMMYFUNCTION("""COMPUTED_VALUE"""),8.0)</f>
        <v>8</v>
      </c>
      <c r="D598" s="4">
        <f>IFERROR(__xludf.DUMMYFUNCTION("""COMPUTED_VALUE"""),112.6)</f>
        <v>112.6</v>
      </c>
      <c r="E598" s="4" t="str">
        <f>IFERROR(__xludf.DUMMYFUNCTION("""COMPUTED_VALUE"""),"Nov")</f>
        <v>Nov</v>
      </c>
      <c r="F598" s="4">
        <f>IFERROR(__xludf.DUMMYFUNCTION("""COMPUTED_VALUE"""),2016.0)</f>
        <v>2016</v>
      </c>
    </row>
    <row r="599">
      <c r="A599" s="4" t="str">
        <f>IFERROR(__xludf.DUMMYFUNCTION("""COMPUTED_VALUE"""),"DLR_Journeys")</f>
        <v>DLR_Journeys</v>
      </c>
      <c r="B599" s="4" t="str">
        <f>IFERROR(__xludf.DUMMYFUNCTION("""COMPUTED_VALUE"""),"16/17")</f>
        <v>16/17</v>
      </c>
      <c r="C599" s="4">
        <f>IFERROR(__xludf.DUMMYFUNCTION("""COMPUTED_VALUE"""),8.0)</f>
        <v>8</v>
      </c>
      <c r="D599" s="4">
        <f>IFERROR(__xludf.DUMMYFUNCTION("""COMPUTED_VALUE"""),10.1)</f>
        <v>10.1</v>
      </c>
      <c r="E599" s="4" t="str">
        <f>IFERROR(__xludf.DUMMYFUNCTION("""COMPUTED_VALUE"""),"Nov")</f>
        <v>Nov</v>
      </c>
      <c r="F599" s="4">
        <f>IFERROR(__xludf.DUMMYFUNCTION("""COMPUTED_VALUE"""),2016.0)</f>
        <v>2016</v>
      </c>
    </row>
    <row r="600">
      <c r="A600" s="4" t="str">
        <f>IFERROR(__xludf.DUMMYFUNCTION("""COMPUTED_VALUE"""),"Tram_Journeys")</f>
        <v>Tram_Journeys</v>
      </c>
      <c r="B600" s="4" t="str">
        <f>IFERROR(__xludf.DUMMYFUNCTION("""COMPUTED_VALUE"""),"16/17")</f>
        <v>16/17</v>
      </c>
      <c r="C600" s="4">
        <f>IFERROR(__xludf.DUMMYFUNCTION("""COMPUTED_VALUE"""),8.0)</f>
        <v>8</v>
      </c>
      <c r="D600" s="4">
        <f>IFERROR(__xludf.DUMMYFUNCTION("""COMPUTED_VALUE"""),2.2)</f>
        <v>2.2</v>
      </c>
      <c r="E600" s="4" t="str">
        <f>IFERROR(__xludf.DUMMYFUNCTION("""COMPUTED_VALUE"""),"Nov")</f>
        <v>Nov</v>
      </c>
      <c r="F600" s="4">
        <f>IFERROR(__xludf.DUMMYFUNCTION("""COMPUTED_VALUE"""),2016.0)</f>
        <v>2016</v>
      </c>
    </row>
    <row r="601">
      <c r="A601" s="4" t="str">
        <f>IFERROR(__xludf.DUMMYFUNCTION("""COMPUTED_VALUE"""),"Overground_Journeys")</f>
        <v>Overground_Journeys</v>
      </c>
      <c r="B601" s="4" t="str">
        <f>IFERROR(__xludf.DUMMYFUNCTION("""COMPUTED_VALUE"""),"16/17")</f>
        <v>16/17</v>
      </c>
      <c r="C601" s="4">
        <f>IFERROR(__xludf.DUMMYFUNCTION("""COMPUTED_VALUE"""),8.0)</f>
        <v>8</v>
      </c>
      <c r="D601" s="4">
        <f>IFERROR(__xludf.DUMMYFUNCTION("""COMPUTED_VALUE"""),15.4)</f>
        <v>15.4</v>
      </c>
      <c r="E601" s="4" t="str">
        <f>IFERROR(__xludf.DUMMYFUNCTION("""COMPUTED_VALUE"""),"Nov")</f>
        <v>Nov</v>
      </c>
      <c r="F601" s="4">
        <f>IFERROR(__xludf.DUMMYFUNCTION("""COMPUTED_VALUE"""),2016.0)</f>
        <v>2016</v>
      </c>
    </row>
    <row r="602">
      <c r="A602" s="4" t="str">
        <f>IFERROR(__xludf.DUMMYFUNCTION("""COMPUTED_VALUE"""),"London_Cable_Car_Journeys")</f>
        <v>London_Cable_Car_Journeys</v>
      </c>
      <c r="B602" s="4" t="str">
        <f>IFERROR(__xludf.DUMMYFUNCTION("""COMPUTED_VALUE"""),"16/17")</f>
        <v>16/17</v>
      </c>
      <c r="C602" s="4">
        <f>IFERROR(__xludf.DUMMYFUNCTION("""COMPUTED_VALUE"""),8.0)</f>
        <v>8</v>
      </c>
      <c r="D602" s="4">
        <f>IFERROR(__xludf.DUMMYFUNCTION("""COMPUTED_VALUE"""),0.12)</f>
        <v>0.12</v>
      </c>
      <c r="E602" s="4" t="str">
        <f>IFERROR(__xludf.DUMMYFUNCTION("""COMPUTED_VALUE"""),"Nov")</f>
        <v>Nov</v>
      </c>
      <c r="F602" s="4">
        <f>IFERROR(__xludf.DUMMYFUNCTION("""COMPUTED_VALUE"""),2016.0)</f>
        <v>2016</v>
      </c>
    </row>
    <row r="603">
      <c r="A603" s="4" t="str">
        <f>IFERROR(__xludf.DUMMYFUNCTION("""COMPUTED_VALUE"""),"TfL_Rail_Journeys")</f>
        <v>TfL_Rail_Journeys</v>
      </c>
      <c r="B603" s="4" t="str">
        <f>IFERROR(__xludf.DUMMYFUNCTION("""COMPUTED_VALUE"""),"16/17")</f>
        <v>16/17</v>
      </c>
      <c r="C603" s="4">
        <f>IFERROR(__xludf.DUMMYFUNCTION("""COMPUTED_VALUE"""),8.0)</f>
        <v>8</v>
      </c>
      <c r="D603" s="4">
        <f>IFERROR(__xludf.DUMMYFUNCTION("""COMPUTED_VALUE"""),3.8)</f>
        <v>3.8</v>
      </c>
      <c r="E603" s="4" t="str">
        <f>IFERROR(__xludf.DUMMYFUNCTION("""COMPUTED_VALUE"""),"Nov")</f>
        <v>Nov</v>
      </c>
      <c r="F603" s="4">
        <f>IFERROR(__xludf.DUMMYFUNCTION("""COMPUTED_VALUE"""),2016.0)</f>
        <v>2016</v>
      </c>
    </row>
    <row r="604">
      <c r="A604" s="4" t="str">
        <f>IFERROR(__xludf.DUMMYFUNCTION("""COMPUTED_VALUE"""),"Bus_journeys")</f>
        <v>Bus_journeys</v>
      </c>
      <c r="B604" s="4" t="str">
        <f>IFERROR(__xludf.DUMMYFUNCTION("""COMPUTED_VALUE"""),"16/17")</f>
        <v>16/17</v>
      </c>
      <c r="C604" s="4">
        <f>IFERROR(__xludf.DUMMYFUNCTION("""COMPUTED_VALUE"""),9.0)</f>
        <v>9</v>
      </c>
      <c r="D604" s="4">
        <f>IFERROR(__xludf.DUMMYFUNCTION("""COMPUTED_VALUE"""),182.7)</f>
        <v>182.7</v>
      </c>
      <c r="E604" s="4" t="str">
        <f>IFERROR(__xludf.DUMMYFUNCTION("""COMPUTED_VALUE"""),"Dec")</f>
        <v>Dec</v>
      </c>
      <c r="F604" s="4">
        <f>IFERROR(__xludf.DUMMYFUNCTION("""COMPUTED_VALUE"""),2016.0)</f>
        <v>2016</v>
      </c>
    </row>
    <row r="605">
      <c r="A605" s="4" t="str">
        <f>IFERROR(__xludf.DUMMYFUNCTION("""COMPUTED_VALUE"""),"Underground_journeys")</f>
        <v>Underground_journeys</v>
      </c>
      <c r="B605" s="4" t="str">
        <f>IFERROR(__xludf.DUMMYFUNCTION("""COMPUTED_VALUE"""),"16/17")</f>
        <v>16/17</v>
      </c>
      <c r="C605" s="4">
        <f>IFERROR(__xludf.DUMMYFUNCTION("""COMPUTED_VALUE"""),9.0)</f>
        <v>9</v>
      </c>
      <c r="D605" s="4">
        <f>IFERROR(__xludf.DUMMYFUNCTION("""COMPUTED_VALUE"""),116.7)</f>
        <v>116.7</v>
      </c>
      <c r="E605" s="4" t="str">
        <f>IFERROR(__xludf.DUMMYFUNCTION("""COMPUTED_VALUE"""),"Dec")</f>
        <v>Dec</v>
      </c>
      <c r="F605" s="4">
        <f>IFERROR(__xludf.DUMMYFUNCTION("""COMPUTED_VALUE"""),2016.0)</f>
        <v>2016</v>
      </c>
    </row>
    <row r="606">
      <c r="A606" s="4" t="str">
        <f>IFERROR(__xludf.DUMMYFUNCTION("""COMPUTED_VALUE"""),"DLR_Journeys")</f>
        <v>DLR_Journeys</v>
      </c>
      <c r="B606" s="4" t="str">
        <f>IFERROR(__xludf.DUMMYFUNCTION("""COMPUTED_VALUE"""),"16/17")</f>
        <v>16/17</v>
      </c>
      <c r="C606" s="4">
        <f>IFERROR(__xludf.DUMMYFUNCTION("""COMPUTED_VALUE"""),9.0)</f>
        <v>9</v>
      </c>
      <c r="D606" s="4">
        <f>IFERROR(__xludf.DUMMYFUNCTION("""COMPUTED_VALUE"""),10.1)</f>
        <v>10.1</v>
      </c>
      <c r="E606" s="4" t="str">
        <f>IFERROR(__xludf.DUMMYFUNCTION("""COMPUTED_VALUE"""),"Dec")</f>
        <v>Dec</v>
      </c>
      <c r="F606" s="4">
        <f>IFERROR(__xludf.DUMMYFUNCTION("""COMPUTED_VALUE"""),2016.0)</f>
        <v>2016</v>
      </c>
    </row>
    <row r="607">
      <c r="A607" s="4" t="str">
        <f>IFERROR(__xludf.DUMMYFUNCTION("""COMPUTED_VALUE"""),"Tram_Journeys")</f>
        <v>Tram_Journeys</v>
      </c>
      <c r="B607" s="4" t="str">
        <f>IFERROR(__xludf.DUMMYFUNCTION("""COMPUTED_VALUE"""),"16/17")</f>
        <v>16/17</v>
      </c>
      <c r="C607" s="4">
        <f>IFERROR(__xludf.DUMMYFUNCTION("""COMPUTED_VALUE"""),9.0)</f>
        <v>9</v>
      </c>
      <c r="D607" s="4">
        <f>IFERROR(__xludf.DUMMYFUNCTION("""COMPUTED_VALUE"""),2.1)</f>
        <v>2.1</v>
      </c>
      <c r="E607" s="4" t="str">
        <f>IFERROR(__xludf.DUMMYFUNCTION("""COMPUTED_VALUE"""),"Dec")</f>
        <v>Dec</v>
      </c>
      <c r="F607" s="4">
        <f>IFERROR(__xludf.DUMMYFUNCTION("""COMPUTED_VALUE"""),2016.0)</f>
        <v>2016</v>
      </c>
    </row>
    <row r="608">
      <c r="A608" s="4" t="str">
        <f>IFERROR(__xludf.DUMMYFUNCTION("""COMPUTED_VALUE"""),"Overground_Journeys")</f>
        <v>Overground_Journeys</v>
      </c>
      <c r="B608" s="4" t="str">
        <f>IFERROR(__xludf.DUMMYFUNCTION("""COMPUTED_VALUE"""),"16/17")</f>
        <v>16/17</v>
      </c>
      <c r="C608" s="4">
        <f>IFERROR(__xludf.DUMMYFUNCTION("""COMPUTED_VALUE"""),9.0)</f>
        <v>9</v>
      </c>
      <c r="D608" s="4">
        <f>IFERROR(__xludf.DUMMYFUNCTION("""COMPUTED_VALUE"""),15.7)</f>
        <v>15.7</v>
      </c>
      <c r="E608" s="4" t="str">
        <f>IFERROR(__xludf.DUMMYFUNCTION("""COMPUTED_VALUE"""),"Dec")</f>
        <v>Dec</v>
      </c>
      <c r="F608" s="4">
        <f>IFERROR(__xludf.DUMMYFUNCTION("""COMPUTED_VALUE"""),2016.0)</f>
        <v>2016</v>
      </c>
    </row>
    <row r="609">
      <c r="A609" s="4" t="str">
        <f>IFERROR(__xludf.DUMMYFUNCTION("""COMPUTED_VALUE"""),"London_Cable_Car_Journeys")</f>
        <v>London_Cable_Car_Journeys</v>
      </c>
      <c r="B609" s="4" t="str">
        <f>IFERROR(__xludf.DUMMYFUNCTION("""COMPUTED_VALUE"""),"16/17")</f>
        <v>16/17</v>
      </c>
      <c r="C609" s="4">
        <f>IFERROR(__xludf.DUMMYFUNCTION("""COMPUTED_VALUE"""),9.0)</f>
        <v>9</v>
      </c>
      <c r="D609" s="4">
        <f>IFERROR(__xludf.DUMMYFUNCTION("""COMPUTED_VALUE"""),0.08)</f>
        <v>0.08</v>
      </c>
      <c r="E609" s="4" t="str">
        <f>IFERROR(__xludf.DUMMYFUNCTION("""COMPUTED_VALUE"""),"Dec")</f>
        <v>Dec</v>
      </c>
      <c r="F609" s="4">
        <f>IFERROR(__xludf.DUMMYFUNCTION("""COMPUTED_VALUE"""),2016.0)</f>
        <v>2016</v>
      </c>
    </row>
    <row r="610">
      <c r="A610" s="4" t="str">
        <f>IFERROR(__xludf.DUMMYFUNCTION("""COMPUTED_VALUE"""),"TfL_Rail_Journeys")</f>
        <v>TfL_Rail_Journeys</v>
      </c>
      <c r="B610" s="4" t="str">
        <f>IFERROR(__xludf.DUMMYFUNCTION("""COMPUTED_VALUE"""),"16/17")</f>
        <v>16/17</v>
      </c>
      <c r="C610" s="4">
        <f>IFERROR(__xludf.DUMMYFUNCTION("""COMPUTED_VALUE"""),9.0)</f>
        <v>9</v>
      </c>
      <c r="D610" s="4">
        <f>IFERROR(__xludf.DUMMYFUNCTION("""COMPUTED_VALUE"""),4.0)</f>
        <v>4</v>
      </c>
      <c r="E610" s="4" t="str">
        <f>IFERROR(__xludf.DUMMYFUNCTION("""COMPUTED_VALUE"""),"Dec")</f>
        <v>Dec</v>
      </c>
      <c r="F610" s="4">
        <f>IFERROR(__xludf.DUMMYFUNCTION("""COMPUTED_VALUE"""),2016.0)</f>
        <v>2016</v>
      </c>
    </row>
    <row r="611">
      <c r="A611" s="4" t="str">
        <f>IFERROR(__xludf.DUMMYFUNCTION("""COMPUTED_VALUE"""),"Bus_journeys")</f>
        <v>Bus_journeys</v>
      </c>
      <c r="B611" s="4" t="str">
        <f>IFERROR(__xludf.DUMMYFUNCTION("""COMPUTED_VALUE"""),"16/17")</f>
        <v>16/17</v>
      </c>
      <c r="C611" s="4">
        <f>IFERROR(__xludf.DUMMYFUNCTION("""COMPUTED_VALUE"""),10.0)</f>
        <v>10</v>
      </c>
      <c r="D611" s="4">
        <f>IFERROR(__xludf.DUMMYFUNCTION("""COMPUTED_VALUE"""),145.8)</f>
        <v>145.8</v>
      </c>
      <c r="E611" s="4" t="str">
        <f>IFERROR(__xludf.DUMMYFUNCTION("""COMPUTED_VALUE"""),"Jan")</f>
        <v>Jan</v>
      </c>
      <c r="F611" s="4">
        <f>IFERROR(__xludf.DUMMYFUNCTION("""COMPUTED_VALUE"""),2017.0)</f>
        <v>2017</v>
      </c>
    </row>
    <row r="612">
      <c r="A612" s="4" t="str">
        <f>IFERROR(__xludf.DUMMYFUNCTION("""COMPUTED_VALUE"""),"Underground_journeys")</f>
        <v>Underground_journeys</v>
      </c>
      <c r="B612" s="4" t="str">
        <f>IFERROR(__xludf.DUMMYFUNCTION("""COMPUTED_VALUE"""),"16/17")</f>
        <v>16/17</v>
      </c>
      <c r="C612" s="4">
        <f>IFERROR(__xludf.DUMMYFUNCTION("""COMPUTED_VALUE"""),10.0)</f>
        <v>10</v>
      </c>
      <c r="D612" s="4">
        <f>IFERROR(__xludf.DUMMYFUNCTION("""COMPUTED_VALUE"""),89.0)</f>
        <v>89</v>
      </c>
      <c r="E612" s="4" t="str">
        <f>IFERROR(__xludf.DUMMYFUNCTION("""COMPUTED_VALUE"""),"Jan")</f>
        <v>Jan</v>
      </c>
      <c r="F612" s="4">
        <f>IFERROR(__xludf.DUMMYFUNCTION("""COMPUTED_VALUE"""),2017.0)</f>
        <v>2017</v>
      </c>
    </row>
    <row r="613">
      <c r="A613" s="4" t="str">
        <f>IFERROR(__xludf.DUMMYFUNCTION("""COMPUTED_VALUE"""),"DLR_Journeys")</f>
        <v>DLR_Journeys</v>
      </c>
      <c r="B613" s="4" t="str">
        <f>IFERROR(__xludf.DUMMYFUNCTION("""COMPUTED_VALUE"""),"16/17")</f>
        <v>16/17</v>
      </c>
      <c r="C613" s="4">
        <f>IFERROR(__xludf.DUMMYFUNCTION("""COMPUTED_VALUE"""),10.0)</f>
        <v>10</v>
      </c>
      <c r="D613" s="4">
        <f>IFERROR(__xludf.DUMMYFUNCTION("""COMPUTED_VALUE"""),7.6)</f>
        <v>7.6</v>
      </c>
      <c r="E613" s="4" t="str">
        <f>IFERROR(__xludf.DUMMYFUNCTION("""COMPUTED_VALUE"""),"Jan")</f>
        <v>Jan</v>
      </c>
      <c r="F613" s="4">
        <f>IFERROR(__xludf.DUMMYFUNCTION("""COMPUTED_VALUE"""),2017.0)</f>
        <v>2017</v>
      </c>
    </row>
    <row r="614">
      <c r="A614" s="4" t="str">
        <f>IFERROR(__xludf.DUMMYFUNCTION("""COMPUTED_VALUE"""),"Tram_Journeys")</f>
        <v>Tram_Journeys</v>
      </c>
      <c r="B614" s="4" t="str">
        <f>IFERROR(__xludf.DUMMYFUNCTION("""COMPUTED_VALUE"""),"16/17")</f>
        <v>16/17</v>
      </c>
      <c r="C614" s="4">
        <f>IFERROR(__xludf.DUMMYFUNCTION("""COMPUTED_VALUE"""),10.0)</f>
        <v>10</v>
      </c>
      <c r="D614" s="4">
        <f>IFERROR(__xludf.DUMMYFUNCTION("""COMPUTED_VALUE"""),2.1)</f>
        <v>2.1</v>
      </c>
      <c r="E614" s="4" t="str">
        <f>IFERROR(__xludf.DUMMYFUNCTION("""COMPUTED_VALUE"""),"Jan")</f>
        <v>Jan</v>
      </c>
      <c r="F614" s="4">
        <f>IFERROR(__xludf.DUMMYFUNCTION("""COMPUTED_VALUE"""),2017.0)</f>
        <v>2017</v>
      </c>
    </row>
    <row r="615">
      <c r="A615" s="4" t="str">
        <f>IFERROR(__xludf.DUMMYFUNCTION("""COMPUTED_VALUE"""),"Overground_Journeys")</f>
        <v>Overground_Journeys</v>
      </c>
      <c r="B615" s="4" t="str">
        <f>IFERROR(__xludf.DUMMYFUNCTION("""COMPUTED_VALUE"""),"16/17")</f>
        <v>16/17</v>
      </c>
      <c r="C615" s="4">
        <f>IFERROR(__xludf.DUMMYFUNCTION("""COMPUTED_VALUE"""),10.0)</f>
        <v>10</v>
      </c>
      <c r="D615" s="4">
        <f>IFERROR(__xludf.DUMMYFUNCTION("""COMPUTED_VALUE"""),12.0)</f>
        <v>12</v>
      </c>
      <c r="E615" s="4" t="str">
        <f>IFERROR(__xludf.DUMMYFUNCTION("""COMPUTED_VALUE"""),"Jan")</f>
        <v>Jan</v>
      </c>
      <c r="F615" s="4">
        <f>IFERROR(__xludf.DUMMYFUNCTION("""COMPUTED_VALUE"""),2017.0)</f>
        <v>2017</v>
      </c>
    </row>
    <row r="616">
      <c r="A616" s="4" t="str">
        <f>IFERROR(__xludf.DUMMYFUNCTION("""COMPUTED_VALUE"""),"London_Cable_Car_Journeys")</f>
        <v>London_Cable_Car_Journeys</v>
      </c>
      <c r="B616" s="4" t="str">
        <f>IFERROR(__xludf.DUMMYFUNCTION("""COMPUTED_VALUE"""),"16/17")</f>
        <v>16/17</v>
      </c>
      <c r="C616" s="4">
        <f>IFERROR(__xludf.DUMMYFUNCTION("""COMPUTED_VALUE"""),10.0)</f>
        <v>10</v>
      </c>
      <c r="D616" s="4">
        <f>IFERROR(__xludf.DUMMYFUNCTION("""COMPUTED_VALUE"""),0.09)</f>
        <v>0.09</v>
      </c>
      <c r="E616" s="4" t="str">
        <f>IFERROR(__xludf.DUMMYFUNCTION("""COMPUTED_VALUE"""),"Jan")</f>
        <v>Jan</v>
      </c>
      <c r="F616" s="4">
        <f>IFERROR(__xludf.DUMMYFUNCTION("""COMPUTED_VALUE"""),2017.0)</f>
        <v>2017</v>
      </c>
    </row>
    <row r="617">
      <c r="A617" s="4" t="str">
        <f>IFERROR(__xludf.DUMMYFUNCTION("""COMPUTED_VALUE"""),"TfL_Rail_Journeys")</f>
        <v>TfL_Rail_Journeys</v>
      </c>
      <c r="B617" s="4" t="str">
        <f>IFERROR(__xludf.DUMMYFUNCTION("""COMPUTED_VALUE"""),"16/17")</f>
        <v>16/17</v>
      </c>
      <c r="C617" s="4">
        <f>IFERROR(__xludf.DUMMYFUNCTION("""COMPUTED_VALUE"""),10.0)</f>
        <v>10</v>
      </c>
      <c r="D617" s="4">
        <f>IFERROR(__xludf.DUMMYFUNCTION("""COMPUTED_VALUE"""),3.3)</f>
        <v>3.3</v>
      </c>
      <c r="E617" s="4" t="str">
        <f>IFERROR(__xludf.DUMMYFUNCTION("""COMPUTED_VALUE"""),"Jan")</f>
        <v>Jan</v>
      </c>
      <c r="F617" s="4">
        <f>IFERROR(__xludf.DUMMYFUNCTION("""COMPUTED_VALUE"""),2017.0)</f>
        <v>2017</v>
      </c>
    </row>
    <row r="618">
      <c r="A618" s="4" t="str">
        <f>IFERROR(__xludf.DUMMYFUNCTION("""COMPUTED_VALUE"""),"Bus_journeys")</f>
        <v>Bus_journeys</v>
      </c>
      <c r="B618" s="4" t="str">
        <f>IFERROR(__xludf.DUMMYFUNCTION("""COMPUTED_VALUE"""),"16/17")</f>
        <v>16/17</v>
      </c>
      <c r="C618" s="4">
        <f>IFERROR(__xludf.DUMMYFUNCTION("""COMPUTED_VALUE"""),11.0)</f>
        <v>11</v>
      </c>
      <c r="D618" s="4">
        <f>IFERROR(__xludf.DUMMYFUNCTION("""COMPUTED_VALUE"""),174.4)</f>
        <v>174.4</v>
      </c>
      <c r="E618" s="4" t="str">
        <f>IFERROR(__xludf.DUMMYFUNCTION("""COMPUTED_VALUE"""),"Feb")</f>
        <v>Feb</v>
      </c>
      <c r="F618" s="4">
        <f>IFERROR(__xludf.DUMMYFUNCTION("""COMPUTED_VALUE"""),2017.0)</f>
        <v>2017</v>
      </c>
    </row>
    <row r="619">
      <c r="A619" s="4" t="str">
        <f>IFERROR(__xludf.DUMMYFUNCTION("""COMPUTED_VALUE"""),"Underground_journeys")</f>
        <v>Underground_journeys</v>
      </c>
      <c r="B619" s="4" t="str">
        <f>IFERROR(__xludf.DUMMYFUNCTION("""COMPUTED_VALUE"""),"16/17")</f>
        <v>16/17</v>
      </c>
      <c r="C619" s="4">
        <f>IFERROR(__xludf.DUMMYFUNCTION("""COMPUTED_VALUE"""),11.0)</f>
        <v>11</v>
      </c>
      <c r="D619" s="4">
        <f>IFERROR(__xludf.DUMMYFUNCTION("""COMPUTED_VALUE"""),101.9)</f>
        <v>101.9</v>
      </c>
      <c r="E619" s="4" t="str">
        <f>IFERROR(__xludf.DUMMYFUNCTION("""COMPUTED_VALUE"""),"Feb")</f>
        <v>Feb</v>
      </c>
      <c r="F619" s="4">
        <f>IFERROR(__xludf.DUMMYFUNCTION("""COMPUTED_VALUE"""),2017.0)</f>
        <v>2017</v>
      </c>
    </row>
    <row r="620">
      <c r="A620" s="4" t="str">
        <f>IFERROR(__xludf.DUMMYFUNCTION("""COMPUTED_VALUE"""),"DLR_Journeys")</f>
        <v>DLR_Journeys</v>
      </c>
      <c r="B620" s="4" t="str">
        <f>IFERROR(__xludf.DUMMYFUNCTION("""COMPUTED_VALUE"""),"16/17")</f>
        <v>16/17</v>
      </c>
      <c r="C620" s="4">
        <f>IFERROR(__xludf.DUMMYFUNCTION("""COMPUTED_VALUE"""),11.0)</f>
        <v>11</v>
      </c>
      <c r="D620" s="4">
        <f>IFERROR(__xludf.DUMMYFUNCTION("""COMPUTED_VALUE"""),9.6)</f>
        <v>9.6</v>
      </c>
      <c r="E620" s="4" t="str">
        <f>IFERROR(__xludf.DUMMYFUNCTION("""COMPUTED_VALUE"""),"Feb")</f>
        <v>Feb</v>
      </c>
      <c r="F620" s="4">
        <f>IFERROR(__xludf.DUMMYFUNCTION("""COMPUTED_VALUE"""),2017.0)</f>
        <v>2017</v>
      </c>
    </row>
    <row r="621">
      <c r="A621" s="4" t="str">
        <f>IFERROR(__xludf.DUMMYFUNCTION("""COMPUTED_VALUE"""),"Tram_Journeys")</f>
        <v>Tram_Journeys</v>
      </c>
      <c r="B621" s="4" t="str">
        <f>IFERROR(__xludf.DUMMYFUNCTION("""COMPUTED_VALUE"""),"16/17")</f>
        <v>16/17</v>
      </c>
      <c r="C621" s="4">
        <f>IFERROR(__xludf.DUMMYFUNCTION("""COMPUTED_VALUE"""),11.0)</f>
        <v>11</v>
      </c>
      <c r="D621" s="4">
        <f>IFERROR(__xludf.DUMMYFUNCTION("""COMPUTED_VALUE"""),2.4)</f>
        <v>2.4</v>
      </c>
      <c r="E621" s="4" t="str">
        <f>IFERROR(__xludf.DUMMYFUNCTION("""COMPUTED_VALUE"""),"Feb")</f>
        <v>Feb</v>
      </c>
      <c r="F621" s="4">
        <f>IFERROR(__xludf.DUMMYFUNCTION("""COMPUTED_VALUE"""),2017.0)</f>
        <v>2017</v>
      </c>
    </row>
    <row r="622">
      <c r="A622" s="4" t="str">
        <f>IFERROR(__xludf.DUMMYFUNCTION("""COMPUTED_VALUE"""),"Overground_Journeys")</f>
        <v>Overground_Journeys</v>
      </c>
      <c r="B622" s="4" t="str">
        <f>IFERROR(__xludf.DUMMYFUNCTION("""COMPUTED_VALUE"""),"16/17")</f>
        <v>16/17</v>
      </c>
      <c r="C622" s="4">
        <f>IFERROR(__xludf.DUMMYFUNCTION("""COMPUTED_VALUE"""),11.0)</f>
        <v>11</v>
      </c>
      <c r="D622" s="4">
        <f>IFERROR(__xludf.DUMMYFUNCTION("""COMPUTED_VALUE"""),14.8)</f>
        <v>14.8</v>
      </c>
      <c r="E622" s="4" t="str">
        <f>IFERROR(__xludf.DUMMYFUNCTION("""COMPUTED_VALUE"""),"Feb")</f>
        <v>Feb</v>
      </c>
      <c r="F622" s="4">
        <f>IFERROR(__xludf.DUMMYFUNCTION("""COMPUTED_VALUE"""),2017.0)</f>
        <v>2017</v>
      </c>
    </row>
    <row r="623">
      <c r="A623" s="4" t="str">
        <f>IFERROR(__xludf.DUMMYFUNCTION("""COMPUTED_VALUE"""),"London_Cable_Car_Journeys")</f>
        <v>London_Cable_Car_Journeys</v>
      </c>
      <c r="B623" s="4" t="str">
        <f>IFERROR(__xludf.DUMMYFUNCTION("""COMPUTED_VALUE"""),"16/17")</f>
        <v>16/17</v>
      </c>
      <c r="C623" s="4">
        <f>IFERROR(__xludf.DUMMYFUNCTION("""COMPUTED_VALUE"""),11.0)</f>
        <v>11</v>
      </c>
      <c r="D623" s="4">
        <f>IFERROR(__xludf.DUMMYFUNCTION("""COMPUTED_VALUE"""),0.08)</f>
        <v>0.08</v>
      </c>
      <c r="E623" s="4" t="str">
        <f>IFERROR(__xludf.DUMMYFUNCTION("""COMPUTED_VALUE"""),"Feb")</f>
        <v>Feb</v>
      </c>
      <c r="F623" s="4">
        <f>IFERROR(__xludf.DUMMYFUNCTION("""COMPUTED_VALUE"""),2017.0)</f>
        <v>2017</v>
      </c>
    </row>
    <row r="624">
      <c r="A624" s="4" t="str">
        <f>IFERROR(__xludf.DUMMYFUNCTION("""COMPUTED_VALUE"""),"TfL_Rail_Journeys")</f>
        <v>TfL_Rail_Journeys</v>
      </c>
      <c r="B624" s="4" t="str">
        <f>IFERROR(__xludf.DUMMYFUNCTION("""COMPUTED_VALUE"""),"16/17")</f>
        <v>16/17</v>
      </c>
      <c r="C624" s="4">
        <f>IFERROR(__xludf.DUMMYFUNCTION("""COMPUTED_VALUE"""),11.0)</f>
        <v>11</v>
      </c>
      <c r="D624" s="4">
        <f>IFERROR(__xludf.DUMMYFUNCTION("""COMPUTED_VALUE"""),3.8)</f>
        <v>3.8</v>
      </c>
      <c r="E624" s="4" t="str">
        <f>IFERROR(__xludf.DUMMYFUNCTION("""COMPUTED_VALUE"""),"Feb")</f>
        <v>Feb</v>
      </c>
      <c r="F624" s="4">
        <f>IFERROR(__xludf.DUMMYFUNCTION("""COMPUTED_VALUE"""),2017.0)</f>
        <v>2017</v>
      </c>
    </row>
    <row r="625">
      <c r="A625" s="4" t="str">
        <f>IFERROR(__xludf.DUMMYFUNCTION("""COMPUTED_VALUE"""),"Bus_journeys")</f>
        <v>Bus_journeys</v>
      </c>
      <c r="B625" s="4" t="str">
        <f>IFERROR(__xludf.DUMMYFUNCTION("""COMPUTED_VALUE"""),"16/17")</f>
        <v>16/17</v>
      </c>
      <c r="C625" s="4">
        <f>IFERROR(__xludf.DUMMYFUNCTION("""COMPUTED_VALUE"""),12.0)</f>
        <v>12</v>
      </c>
      <c r="D625" s="4">
        <f>IFERROR(__xludf.DUMMYFUNCTION("""COMPUTED_VALUE"""),172.9)</f>
        <v>172.9</v>
      </c>
      <c r="E625" s="4" t="str">
        <f>IFERROR(__xludf.DUMMYFUNCTION("""COMPUTED_VALUE"""),"Mar")</f>
        <v>Mar</v>
      </c>
      <c r="F625" s="4">
        <f>IFERROR(__xludf.DUMMYFUNCTION("""COMPUTED_VALUE"""),2017.0)</f>
        <v>2017</v>
      </c>
    </row>
    <row r="626">
      <c r="A626" s="4" t="str">
        <f>IFERROR(__xludf.DUMMYFUNCTION("""COMPUTED_VALUE"""),"Underground_journeys")</f>
        <v>Underground_journeys</v>
      </c>
      <c r="B626" s="4" t="str">
        <f>IFERROR(__xludf.DUMMYFUNCTION("""COMPUTED_VALUE"""),"16/17")</f>
        <v>16/17</v>
      </c>
      <c r="C626" s="4">
        <f>IFERROR(__xludf.DUMMYFUNCTION("""COMPUTED_VALUE"""),12.0)</f>
        <v>12</v>
      </c>
      <c r="D626" s="4">
        <f>IFERROR(__xludf.DUMMYFUNCTION("""COMPUTED_VALUE"""),108.3)</f>
        <v>108.3</v>
      </c>
      <c r="E626" s="4" t="str">
        <f>IFERROR(__xludf.DUMMYFUNCTION("""COMPUTED_VALUE"""),"Mar")</f>
        <v>Mar</v>
      </c>
      <c r="F626" s="4">
        <f>IFERROR(__xludf.DUMMYFUNCTION("""COMPUTED_VALUE"""),2017.0)</f>
        <v>2017</v>
      </c>
    </row>
    <row r="627">
      <c r="A627" s="4" t="str">
        <f>IFERROR(__xludf.DUMMYFUNCTION("""COMPUTED_VALUE"""),"DLR_Journeys")</f>
        <v>DLR_Journeys</v>
      </c>
      <c r="B627" s="4" t="str">
        <f>IFERROR(__xludf.DUMMYFUNCTION("""COMPUTED_VALUE"""),"16/17")</f>
        <v>16/17</v>
      </c>
      <c r="C627" s="4">
        <f>IFERROR(__xludf.DUMMYFUNCTION("""COMPUTED_VALUE"""),12.0)</f>
        <v>12</v>
      </c>
      <c r="D627" s="4">
        <f>IFERROR(__xludf.DUMMYFUNCTION("""COMPUTED_VALUE"""),9.7)</f>
        <v>9.7</v>
      </c>
      <c r="E627" s="4" t="str">
        <f>IFERROR(__xludf.DUMMYFUNCTION("""COMPUTED_VALUE"""),"Mar")</f>
        <v>Mar</v>
      </c>
      <c r="F627" s="4">
        <f>IFERROR(__xludf.DUMMYFUNCTION("""COMPUTED_VALUE"""),2017.0)</f>
        <v>2017</v>
      </c>
    </row>
    <row r="628">
      <c r="A628" s="4" t="str">
        <f>IFERROR(__xludf.DUMMYFUNCTION("""COMPUTED_VALUE"""),"Tram_Journeys")</f>
        <v>Tram_Journeys</v>
      </c>
      <c r="B628" s="4" t="str">
        <f>IFERROR(__xludf.DUMMYFUNCTION("""COMPUTED_VALUE"""),"16/17")</f>
        <v>16/17</v>
      </c>
      <c r="C628" s="4">
        <f>IFERROR(__xludf.DUMMYFUNCTION("""COMPUTED_VALUE"""),12.0)</f>
        <v>12</v>
      </c>
      <c r="D628" s="4">
        <f>IFERROR(__xludf.DUMMYFUNCTION("""COMPUTED_VALUE"""),2.2)</f>
        <v>2.2</v>
      </c>
      <c r="E628" s="4" t="str">
        <f>IFERROR(__xludf.DUMMYFUNCTION("""COMPUTED_VALUE"""),"Mar")</f>
        <v>Mar</v>
      </c>
      <c r="F628" s="4">
        <f>IFERROR(__xludf.DUMMYFUNCTION("""COMPUTED_VALUE"""),2017.0)</f>
        <v>2017</v>
      </c>
    </row>
    <row r="629">
      <c r="A629" s="4" t="str">
        <f>IFERROR(__xludf.DUMMYFUNCTION("""COMPUTED_VALUE"""),"Overground_Journeys")</f>
        <v>Overground_Journeys</v>
      </c>
      <c r="B629" s="4" t="str">
        <f>IFERROR(__xludf.DUMMYFUNCTION("""COMPUTED_VALUE"""),"16/17")</f>
        <v>16/17</v>
      </c>
      <c r="C629" s="4">
        <f>IFERROR(__xludf.DUMMYFUNCTION("""COMPUTED_VALUE"""),12.0)</f>
        <v>12</v>
      </c>
      <c r="D629" s="4">
        <f>IFERROR(__xludf.DUMMYFUNCTION("""COMPUTED_VALUE"""),14.6)</f>
        <v>14.6</v>
      </c>
      <c r="E629" s="4" t="str">
        <f>IFERROR(__xludf.DUMMYFUNCTION("""COMPUTED_VALUE"""),"Mar")</f>
        <v>Mar</v>
      </c>
      <c r="F629" s="4">
        <f>IFERROR(__xludf.DUMMYFUNCTION("""COMPUTED_VALUE"""),2017.0)</f>
        <v>2017</v>
      </c>
    </row>
    <row r="630">
      <c r="A630" s="4" t="str">
        <f>IFERROR(__xludf.DUMMYFUNCTION("""COMPUTED_VALUE"""),"London_Cable_Car_Journeys")</f>
        <v>London_Cable_Car_Journeys</v>
      </c>
      <c r="B630" s="4" t="str">
        <f>IFERROR(__xludf.DUMMYFUNCTION("""COMPUTED_VALUE"""),"16/17")</f>
        <v>16/17</v>
      </c>
      <c r="C630" s="4">
        <f>IFERROR(__xludf.DUMMYFUNCTION("""COMPUTED_VALUE"""),12.0)</f>
        <v>12</v>
      </c>
      <c r="D630" s="4">
        <f>IFERROR(__xludf.DUMMYFUNCTION("""COMPUTED_VALUE"""),0.11)</f>
        <v>0.11</v>
      </c>
      <c r="E630" s="4" t="str">
        <f>IFERROR(__xludf.DUMMYFUNCTION("""COMPUTED_VALUE"""),"Mar")</f>
        <v>Mar</v>
      </c>
      <c r="F630" s="4">
        <f>IFERROR(__xludf.DUMMYFUNCTION("""COMPUTED_VALUE"""),2017.0)</f>
        <v>2017</v>
      </c>
    </row>
    <row r="631">
      <c r="A631" s="4" t="str">
        <f>IFERROR(__xludf.DUMMYFUNCTION("""COMPUTED_VALUE"""),"TfL_Rail_Journeys")</f>
        <v>TfL_Rail_Journeys</v>
      </c>
      <c r="B631" s="4" t="str">
        <f>IFERROR(__xludf.DUMMYFUNCTION("""COMPUTED_VALUE"""),"16/17")</f>
        <v>16/17</v>
      </c>
      <c r="C631" s="4">
        <f>IFERROR(__xludf.DUMMYFUNCTION("""COMPUTED_VALUE"""),12.0)</f>
        <v>12</v>
      </c>
      <c r="D631" s="4">
        <f>IFERROR(__xludf.DUMMYFUNCTION("""COMPUTED_VALUE"""),3.6)</f>
        <v>3.6</v>
      </c>
      <c r="E631" s="4" t="str">
        <f>IFERROR(__xludf.DUMMYFUNCTION("""COMPUTED_VALUE"""),"Mar")</f>
        <v>Mar</v>
      </c>
      <c r="F631" s="4">
        <f>IFERROR(__xludf.DUMMYFUNCTION("""COMPUTED_VALUE"""),2017.0)</f>
        <v>2017</v>
      </c>
    </row>
    <row r="632">
      <c r="A632" s="4" t="str">
        <f>IFERROR(__xludf.DUMMYFUNCTION("""COMPUTED_VALUE"""),"Bus_journeys")</f>
        <v>Bus_journeys</v>
      </c>
      <c r="B632" s="4" t="str">
        <f>IFERROR(__xludf.DUMMYFUNCTION("""COMPUTED_VALUE"""),"16/17")</f>
        <v>16/17</v>
      </c>
      <c r="C632" s="4">
        <f>IFERROR(__xludf.DUMMYFUNCTION("""COMPUTED_VALUE"""),13.0)</f>
        <v>13</v>
      </c>
      <c r="D632" s="4">
        <f>IFERROR(__xludf.DUMMYFUNCTION("""COMPUTED_VALUE"""),178.4)</f>
        <v>178.4</v>
      </c>
      <c r="E632" s="4" t="str">
        <f>IFERROR(__xludf.DUMMYFUNCTION("""COMPUTED_VALUE"""),"Mar")</f>
        <v>Mar</v>
      </c>
      <c r="F632" s="4">
        <f>IFERROR(__xludf.DUMMYFUNCTION("""COMPUTED_VALUE"""),2017.0)</f>
        <v>2017</v>
      </c>
    </row>
    <row r="633">
      <c r="A633" s="4" t="str">
        <f>IFERROR(__xludf.DUMMYFUNCTION("""COMPUTED_VALUE"""),"Underground_journeys")</f>
        <v>Underground_journeys</v>
      </c>
      <c r="B633" s="4" t="str">
        <f>IFERROR(__xludf.DUMMYFUNCTION("""COMPUTED_VALUE"""),"16/17")</f>
        <v>16/17</v>
      </c>
      <c r="C633" s="4">
        <f>IFERROR(__xludf.DUMMYFUNCTION("""COMPUTED_VALUE"""),13.0)</f>
        <v>13</v>
      </c>
      <c r="D633" s="4">
        <f>IFERROR(__xludf.DUMMYFUNCTION("""COMPUTED_VALUE"""),106.0)</f>
        <v>106</v>
      </c>
      <c r="E633" s="4" t="str">
        <f>IFERROR(__xludf.DUMMYFUNCTION("""COMPUTED_VALUE"""),"Mar")</f>
        <v>Mar</v>
      </c>
      <c r="F633" s="4">
        <f>IFERROR(__xludf.DUMMYFUNCTION("""COMPUTED_VALUE"""),2017.0)</f>
        <v>2017</v>
      </c>
    </row>
    <row r="634">
      <c r="A634" s="4" t="str">
        <f>IFERROR(__xludf.DUMMYFUNCTION("""COMPUTED_VALUE"""),"DLR_Journeys")</f>
        <v>DLR_Journeys</v>
      </c>
      <c r="B634" s="4" t="str">
        <f>IFERROR(__xludf.DUMMYFUNCTION("""COMPUTED_VALUE"""),"16/17")</f>
        <v>16/17</v>
      </c>
      <c r="C634" s="4">
        <f>IFERROR(__xludf.DUMMYFUNCTION("""COMPUTED_VALUE"""),13.0)</f>
        <v>13</v>
      </c>
      <c r="D634" s="4">
        <f>IFERROR(__xludf.DUMMYFUNCTION("""COMPUTED_VALUE"""),9.5)</f>
        <v>9.5</v>
      </c>
      <c r="E634" s="4" t="str">
        <f>IFERROR(__xludf.DUMMYFUNCTION("""COMPUTED_VALUE"""),"Mar")</f>
        <v>Mar</v>
      </c>
      <c r="F634" s="4">
        <f>IFERROR(__xludf.DUMMYFUNCTION("""COMPUTED_VALUE"""),2017.0)</f>
        <v>2017</v>
      </c>
    </row>
    <row r="635">
      <c r="A635" s="4" t="str">
        <f>IFERROR(__xludf.DUMMYFUNCTION("""COMPUTED_VALUE"""),"Tram_Journeys")</f>
        <v>Tram_Journeys</v>
      </c>
      <c r="B635" s="4" t="str">
        <f>IFERROR(__xludf.DUMMYFUNCTION("""COMPUTED_VALUE"""),"16/17")</f>
        <v>16/17</v>
      </c>
      <c r="C635" s="4">
        <f>IFERROR(__xludf.DUMMYFUNCTION("""COMPUTED_VALUE"""),13.0)</f>
        <v>13</v>
      </c>
      <c r="D635" s="4">
        <f>IFERROR(__xludf.DUMMYFUNCTION("""COMPUTED_VALUE"""),2.4)</f>
        <v>2.4</v>
      </c>
      <c r="E635" s="4" t="str">
        <f>IFERROR(__xludf.DUMMYFUNCTION("""COMPUTED_VALUE"""),"Mar")</f>
        <v>Mar</v>
      </c>
      <c r="F635" s="4">
        <f>IFERROR(__xludf.DUMMYFUNCTION("""COMPUTED_VALUE"""),2017.0)</f>
        <v>2017</v>
      </c>
    </row>
    <row r="636">
      <c r="A636" s="4" t="str">
        <f>IFERROR(__xludf.DUMMYFUNCTION("""COMPUTED_VALUE"""),"Overground_Journeys")</f>
        <v>Overground_Journeys</v>
      </c>
      <c r="B636" s="4" t="str">
        <f>IFERROR(__xludf.DUMMYFUNCTION("""COMPUTED_VALUE"""),"16/17")</f>
        <v>16/17</v>
      </c>
      <c r="C636" s="4">
        <f>IFERROR(__xludf.DUMMYFUNCTION("""COMPUTED_VALUE"""),13.0)</f>
        <v>13</v>
      </c>
      <c r="D636" s="4">
        <f>IFERROR(__xludf.DUMMYFUNCTION("""COMPUTED_VALUE"""),15.1)</f>
        <v>15.1</v>
      </c>
      <c r="E636" s="4" t="str">
        <f>IFERROR(__xludf.DUMMYFUNCTION("""COMPUTED_VALUE"""),"Mar")</f>
        <v>Mar</v>
      </c>
      <c r="F636" s="4">
        <f>IFERROR(__xludf.DUMMYFUNCTION("""COMPUTED_VALUE"""),2017.0)</f>
        <v>2017</v>
      </c>
    </row>
    <row r="637">
      <c r="A637" s="4" t="str">
        <f>IFERROR(__xludf.DUMMYFUNCTION("""COMPUTED_VALUE"""),"London_Cable_Car_Journeys")</f>
        <v>London_Cable_Car_Journeys</v>
      </c>
      <c r="B637" s="4" t="str">
        <f>IFERROR(__xludf.DUMMYFUNCTION("""COMPUTED_VALUE"""),"16/17")</f>
        <v>16/17</v>
      </c>
      <c r="C637" s="4">
        <f>IFERROR(__xludf.DUMMYFUNCTION("""COMPUTED_VALUE"""),13.0)</f>
        <v>13</v>
      </c>
      <c r="D637" s="4">
        <f>IFERROR(__xludf.DUMMYFUNCTION("""COMPUTED_VALUE"""),0.07)</f>
        <v>0.07</v>
      </c>
      <c r="E637" s="4" t="str">
        <f>IFERROR(__xludf.DUMMYFUNCTION("""COMPUTED_VALUE"""),"Mar")</f>
        <v>Mar</v>
      </c>
      <c r="F637" s="4">
        <f>IFERROR(__xludf.DUMMYFUNCTION("""COMPUTED_VALUE"""),2017.0)</f>
        <v>2017</v>
      </c>
    </row>
    <row r="638">
      <c r="A638" s="4" t="str">
        <f>IFERROR(__xludf.DUMMYFUNCTION("""COMPUTED_VALUE"""),"TfL_Rail_Journeys")</f>
        <v>TfL_Rail_Journeys</v>
      </c>
      <c r="B638" s="4" t="str">
        <f>IFERROR(__xludf.DUMMYFUNCTION("""COMPUTED_VALUE"""),"16/17")</f>
        <v>16/17</v>
      </c>
      <c r="C638" s="4">
        <f>IFERROR(__xludf.DUMMYFUNCTION("""COMPUTED_VALUE"""),13.0)</f>
        <v>13</v>
      </c>
      <c r="D638" s="4">
        <f>IFERROR(__xludf.DUMMYFUNCTION("""COMPUTED_VALUE"""),3.4)</f>
        <v>3.4</v>
      </c>
      <c r="E638" s="4" t="str">
        <f>IFERROR(__xludf.DUMMYFUNCTION("""COMPUTED_VALUE"""),"Mar")</f>
        <v>Mar</v>
      </c>
      <c r="F638" s="4">
        <f>IFERROR(__xludf.DUMMYFUNCTION("""COMPUTED_VALUE"""),2017.0)</f>
        <v>2017</v>
      </c>
    </row>
    <row r="639">
      <c r="A639" s="4" t="str">
        <f>IFERROR(__xludf.DUMMYFUNCTION("""COMPUTED_VALUE"""),"Bus_journeys")</f>
        <v>Bus_journeys</v>
      </c>
      <c r="B639" s="4" t="str">
        <f>IFERROR(__xludf.DUMMYFUNCTION("""COMPUTED_VALUE"""),"17/18")</f>
        <v>17/18</v>
      </c>
      <c r="C639" s="4">
        <f>IFERROR(__xludf.DUMMYFUNCTION("""COMPUTED_VALUE"""),1.0)</f>
        <v>1</v>
      </c>
      <c r="D639" s="4">
        <f>IFERROR(__xludf.DUMMYFUNCTION("""COMPUTED_VALUE"""),172.6)</f>
        <v>172.6</v>
      </c>
      <c r="E639" s="4" t="str">
        <f>IFERROR(__xludf.DUMMYFUNCTION("""COMPUTED_VALUE"""),"Apr")</f>
        <v>Apr</v>
      </c>
      <c r="F639" s="4">
        <f>IFERROR(__xludf.DUMMYFUNCTION("""COMPUTED_VALUE"""),2017.0)</f>
        <v>2017</v>
      </c>
    </row>
    <row r="640">
      <c r="A640" s="4" t="str">
        <f>IFERROR(__xludf.DUMMYFUNCTION("""COMPUTED_VALUE"""),"Underground_journeys")</f>
        <v>Underground_journeys</v>
      </c>
      <c r="B640" s="4" t="str">
        <f>IFERROR(__xludf.DUMMYFUNCTION("""COMPUTED_VALUE"""),"17/18")</f>
        <v>17/18</v>
      </c>
      <c r="C640" s="4">
        <f>IFERROR(__xludf.DUMMYFUNCTION("""COMPUTED_VALUE"""),1.0)</f>
        <v>1</v>
      </c>
      <c r="D640" s="4">
        <f>IFERROR(__xludf.DUMMYFUNCTION("""COMPUTED_VALUE"""),104.6)</f>
        <v>104.6</v>
      </c>
      <c r="E640" s="4" t="str">
        <f>IFERROR(__xludf.DUMMYFUNCTION("""COMPUTED_VALUE"""),"Apr")</f>
        <v>Apr</v>
      </c>
      <c r="F640" s="4">
        <f>IFERROR(__xludf.DUMMYFUNCTION("""COMPUTED_VALUE"""),2017.0)</f>
        <v>2017</v>
      </c>
    </row>
    <row r="641">
      <c r="A641" s="4" t="str">
        <f>IFERROR(__xludf.DUMMYFUNCTION("""COMPUTED_VALUE"""),"DLR_Journeys")</f>
        <v>DLR_Journeys</v>
      </c>
      <c r="B641" s="4" t="str">
        <f>IFERROR(__xludf.DUMMYFUNCTION("""COMPUTED_VALUE"""),"17/18")</f>
        <v>17/18</v>
      </c>
      <c r="C641" s="4">
        <f>IFERROR(__xludf.DUMMYFUNCTION("""COMPUTED_VALUE"""),1.0)</f>
        <v>1</v>
      </c>
      <c r="D641" s="4">
        <f>IFERROR(__xludf.DUMMYFUNCTION("""COMPUTED_VALUE"""),9.7)</f>
        <v>9.7</v>
      </c>
      <c r="E641" s="4" t="str">
        <f>IFERROR(__xludf.DUMMYFUNCTION("""COMPUTED_VALUE"""),"Apr")</f>
        <v>Apr</v>
      </c>
      <c r="F641" s="4">
        <f>IFERROR(__xludf.DUMMYFUNCTION("""COMPUTED_VALUE"""),2017.0)</f>
        <v>2017</v>
      </c>
    </row>
    <row r="642">
      <c r="A642" s="4" t="str">
        <f>IFERROR(__xludf.DUMMYFUNCTION("""COMPUTED_VALUE"""),"Tram_Journeys")</f>
        <v>Tram_Journeys</v>
      </c>
      <c r="B642" s="4" t="str">
        <f>IFERROR(__xludf.DUMMYFUNCTION("""COMPUTED_VALUE"""),"17/18")</f>
        <v>17/18</v>
      </c>
      <c r="C642" s="4">
        <f>IFERROR(__xludf.DUMMYFUNCTION("""COMPUTED_VALUE"""),1.0)</f>
        <v>1</v>
      </c>
      <c r="D642" s="4">
        <f>IFERROR(__xludf.DUMMYFUNCTION("""COMPUTED_VALUE"""),2.1)</f>
        <v>2.1</v>
      </c>
      <c r="E642" s="4" t="str">
        <f>IFERROR(__xludf.DUMMYFUNCTION("""COMPUTED_VALUE"""),"Apr")</f>
        <v>Apr</v>
      </c>
      <c r="F642" s="4">
        <f>IFERROR(__xludf.DUMMYFUNCTION("""COMPUTED_VALUE"""),2017.0)</f>
        <v>2017</v>
      </c>
    </row>
    <row r="643">
      <c r="A643" s="4" t="str">
        <f>IFERROR(__xludf.DUMMYFUNCTION("""COMPUTED_VALUE"""),"Overground_Journeys")</f>
        <v>Overground_Journeys</v>
      </c>
      <c r="B643" s="4" t="str">
        <f>IFERROR(__xludf.DUMMYFUNCTION("""COMPUTED_VALUE"""),"17/18")</f>
        <v>17/18</v>
      </c>
      <c r="C643" s="4">
        <f>IFERROR(__xludf.DUMMYFUNCTION("""COMPUTED_VALUE"""),1.0)</f>
        <v>1</v>
      </c>
      <c r="D643" s="4">
        <f>IFERROR(__xludf.DUMMYFUNCTION("""COMPUTED_VALUE"""),14.7)</f>
        <v>14.7</v>
      </c>
      <c r="E643" s="4" t="str">
        <f>IFERROR(__xludf.DUMMYFUNCTION("""COMPUTED_VALUE"""),"Apr")</f>
        <v>Apr</v>
      </c>
      <c r="F643" s="4">
        <f>IFERROR(__xludf.DUMMYFUNCTION("""COMPUTED_VALUE"""),2017.0)</f>
        <v>2017</v>
      </c>
    </row>
    <row r="644">
      <c r="A644" s="4" t="str">
        <f>IFERROR(__xludf.DUMMYFUNCTION("""COMPUTED_VALUE"""),"London_Cable_Car_Journeys")</f>
        <v>London_Cable_Car_Journeys</v>
      </c>
      <c r="B644" s="4" t="str">
        <f>IFERROR(__xludf.DUMMYFUNCTION("""COMPUTED_VALUE"""),"17/18")</f>
        <v>17/18</v>
      </c>
      <c r="C644" s="4">
        <f>IFERROR(__xludf.DUMMYFUNCTION("""COMPUTED_VALUE"""),1.0)</f>
        <v>1</v>
      </c>
      <c r="D644" s="4">
        <f>IFERROR(__xludf.DUMMYFUNCTION("""COMPUTED_VALUE"""),0.16)</f>
        <v>0.16</v>
      </c>
      <c r="E644" s="4" t="str">
        <f>IFERROR(__xludf.DUMMYFUNCTION("""COMPUTED_VALUE"""),"Apr")</f>
        <v>Apr</v>
      </c>
      <c r="F644" s="4">
        <f>IFERROR(__xludf.DUMMYFUNCTION("""COMPUTED_VALUE"""),2017.0)</f>
        <v>2017</v>
      </c>
    </row>
    <row r="645">
      <c r="A645" s="4" t="str">
        <f>IFERROR(__xludf.DUMMYFUNCTION("""COMPUTED_VALUE"""),"TfL_Rail_Journeys")</f>
        <v>TfL_Rail_Journeys</v>
      </c>
      <c r="B645" s="4" t="str">
        <f>IFERROR(__xludf.DUMMYFUNCTION("""COMPUTED_VALUE"""),"17/18")</f>
        <v>17/18</v>
      </c>
      <c r="C645" s="4">
        <f>IFERROR(__xludf.DUMMYFUNCTION("""COMPUTED_VALUE"""),1.0)</f>
        <v>1</v>
      </c>
      <c r="D645" s="4">
        <f>IFERROR(__xludf.DUMMYFUNCTION("""COMPUTED_VALUE"""),3.3)</f>
        <v>3.3</v>
      </c>
      <c r="E645" s="4" t="str">
        <f>IFERROR(__xludf.DUMMYFUNCTION("""COMPUTED_VALUE"""),"Apr")</f>
        <v>Apr</v>
      </c>
      <c r="F645" s="4">
        <f>IFERROR(__xludf.DUMMYFUNCTION("""COMPUTED_VALUE"""),2017.0)</f>
        <v>2017</v>
      </c>
    </row>
    <row r="646">
      <c r="A646" s="4" t="str">
        <f>IFERROR(__xludf.DUMMYFUNCTION("""COMPUTED_VALUE"""),"Bus_journeys")</f>
        <v>Bus_journeys</v>
      </c>
      <c r="B646" s="4" t="str">
        <f>IFERROR(__xludf.DUMMYFUNCTION("""COMPUTED_VALUE"""),"17/18")</f>
        <v>17/18</v>
      </c>
      <c r="C646" s="4">
        <f>IFERROR(__xludf.DUMMYFUNCTION("""COMPUTED_VALUE"""),2.0)</f>
        <v>2</v>
      </c>
      <c r="D646" s="4">
        <f>IFERROR(__xludf.DUMMYFUNCTION("""COMPUTED_VALUE"""),182.3)</f>
        <v>182.3</v>
      </c>
      <c r="E646" s="4" t="str">
        <f>IFERROR(__xludf.DUMMYFUNCTION("""COMPUTED_VALUE"""),"May")</f>
        <v>May</v>
      </c>
      <c r="F646" s="4">
        <f>IFERROR(__xludf.DUMMYFUNCTION("""COMPUTED_VALUE"""),2017.0)</f>
        <v>2017</v>
      </c>
    </row>
    <row r="647">
      <c r="A647" s="4" t="str">
        <f>IFERROR(__xludf.DUMMYFUNCTION("""COMPUTED_VALUE"""),"Underground_journeys")</f>
        <v>Underground_journeys</v>
      </c>
      <c r="B647" s="4" t="str">
        <f>IFERROR(__xludf.DUMMYFUNCTION("""COMPUTED_VALUE"""),"17/18")</f>
        <v>17/18</v>
      </c>
      <c r="C647" s="4">
        <f>IFERROR(__xludf.DUMMYFUNCTION("""COMPUTED_VALUE"""),2.0)</f>
        <v>2</v>
      </c>
      <c r="D647" s="4">
        <f>IFERROR(__xludf.DUMMYFUNCTION("""COMPUTED_VALUE"""),106.1)</f>
        <v>106.1</v>
      </c>
      <c r="E647" s="4" t="str">
        <f>IFERROR(__xludf.DUMMYFUNCTION("""COMPUTED_VALUE"""),"May")</f>
        <v>May</v>
      </c>
      <c r="F647" s="4">
        <f>IFERROR(__xludf.DUMMYFUNCTION("""COMPUTED_VALUE"""),2017.0)</f>
        <v>2017</v>
      </c>
    </row>
    <row r="648">
      <c r="A648" s="4" t="str">
        <f>IFERROR(__xludf.DUMMYFUNCTION("""COMPUTED_VALUE"""),"DLR_Journeys")</f>
        <v>DLR_Journeys</v>
      </c>
      <c r="B648" s="4" t="str">
        <f>IFERROR(__xludf.DUMMYFUNCTION("""COMPUTED_VALUE"""),"17/18")</f>
        <v>17/18</v>
      </c>
      <c r="C648" s="4">
        <f>IFERROR(__xludf.DUMMYFUNCTION("""COMPUTED_VALUE"""),2.0)</f>
        <v>2</v>
      </c>
      <c r="D648" s="4">
        <f>IFERROR(__xludf.DUMMYFUNCTION("""COMPUTED_VALUE"""),9.4)</f>
        <v>9.4</v>
      </c>
      <c r="E648" s="4" t="str">
        <f>IFERROR(__xludf.DUMMYFUNCTION("""COMPUTED_VALUE"""),"May")</f>
        <v>May</v>
      </c>
      <c r="F648" s="4">
        <f>IFERROR(__xludf.DUMMYFUNCTION("""COMPUTED_VALUE"""),2017.0)</f>
        <v>2017</v>
      </c>
    </row>
    <row r="649">
      <c r="A649" s="4" t="str">
        <f>IFERROR(__xludf.DUMMYFUNCTION("""COMPUTED_VALUE"""),"Tram_Journeys")</f>
        <v>Tram_Journeys</v>
      </c>
      <c r="B649" s="4" t="str">
        <f>IFERROR(__xludf.DUMMYFUNCTION("""COMPUTED_VALUE"""),"17/18")</f>
        <v>17/18</v>
      </c>
      <c r="C649" s="4">
        <f>IFERROR(__xludf.DUMMYFUNCTION("""COMPUTED_VALUE"""),2.0)</f>
        <v>2</v>
      </c>
      <c r="D649" s="4">
        <f>IFERROR(__xludf.DUMMYFUNCTION("""COMPUTED_VALUE"""),2.3)</f>
        <v>2.3</v>
      </c>
      <c r="E649" s="4" t="str">
        <f>IFERROR(__xludf.DUMMYFUNCTION("""COMPUTED_VALUE"""),"May")</f>
        <v>May</v>
      </c>
      <c r="F649" s="4">
        <f>IFERROR(__xludf.DUMMYFUNCTION("""COMPUTED_VALUE"""),2017.0)</f>
        <v>2017</v>
      </c>
    </row>
    <row r="650">
      <c r="A650" s="4" t="str">
        <f>IFERROR(__xludf.DUMMYFUNCTION("""COMPUTED_VALUE"""),"Overground_Journeys")</f>
        <v>Overground_Journeys</v>
      </c>
      <c r="B650" s="4" t="str">
        <f>IFERROR(__xludf.DUMMYFUNCTION("""COMPUTED_VALUE"""),"17/18")</f>
        <v>17/18</v>
      </c>
      <c r="C650" s="4">
        <f>IFERROR(__xludf.DUMMYFUNCTION("""COMPUTED_VALUE"""),2.0)</f>
        <v>2</v>
      </c>
      <c r="D650" s="4">
        <f>IFERROR(__xludf.DUMMYFUNCTION("""COMPUTED_VALUE"""),14.8)</f>
        <v>14.8</v>
      </c>
      <c r="E650" s="4" t="str">
        <f>IFERROR(__xludf.DUMMYFUNCTION("""COMPUTED_VALUE"""),"May")</f>
        <v>May</v>
      </c>
      <c r="F650" s="4">
        <f>IFERROR(__xludf.DUMMYFUNCTION("""COMPUTED_VALUE"""),2017.0)</f>
        <v>2017</v>
      </c>
    </row>
    <row r="651">
      <c r="A651" s="4" t="str">
        <f>IFERROR(__xludf.DUMMYFUNCTION("""COMPUTED_VALUE"""),"London_Cable_Car_Journeys")</f>
        <v>London_Cable_Car_Journeys</v>
      </c>
      <c r="B651" s="4" t="str">
        <f>IFERROR(__xludf.DUMMYFUNCTION("""COMPUTED_VALUE"""),"17/18")</f>
        <v>17/18</v>
      </c>
      <c r="C651" s="4">
        <f>IFERROR(__xludf.DUMMYFUNCTION("""COMPUTED_VALUE"""),2.0)</f>
        <v>2</v>
      </c>
      <c r="D651" s="4">
        <f>IFERROR(__xludf.DUMMYFUNCTION("""COMPUTED_VALUE"""),0.11)</f>
        <v>0.11</v>
      </c>
      <c r="E651" s="4" t="str">
        <f>IFERROR(__xludf.DUMMYFUNCTION("""COMPUTED_VALUE"""),"May")</f>
        <v>May</v>
      </c>
      <c r="F651" s="4">
        <f>IFERROR(__xludf.DUMMYFUNCTION("""COMPUTED_VALUE"""),2017.0)</f>
        <v>2017</v>
      </c>
    </row>
    <row r="652">
      <c r="A652" s="4" t="str">
        <f>IFERROR(__xludf.DUMMYFUNCTION("""COMPUTED_VALUE"""),"TfL_Rail_Journeys")</f>
        <v>TfL_Rail_Journeys</v>
      </c>
      <c r="B652" s="4" t="str">
        <f>IFERROR(__xludf.DUMMYFUNCTION("""COMPUTED_VALUE"""),"17/18")</f>
        <v>17/18</v>
      </c>
      <c r="C652" s="4">
        <f>IFERROR(__xludf.DUMMYFUNCTION("""COMPUTED_VALUE"""),2.0)</f>
        <v>2</v>
      </c>
      <c r="D652" s="4">
        <f>IFERROR(__xludf.DUMMYFUNCTION("""COMPUTED_VALUE"""),3.5)</f>
        <v>3.5</v>
      </c>
      <c r="E652" s="4" t="str">
        <f>IFERROR(__xludf.DUMMYFUNCTION("""COMPUTED_VALUE"""),"May")</f>
        <v>May</v>
      </c>
      <c r="F652" s="4">
        <f>IFERROR(__xludf.DUMMYFUNCTION("""COMPUTED_VALUE"""),2017.0)</f>
        <v>2017</v>
      </c>
    </row>
    <row r="653">
      <c r="A653" s="4" t="str">
        <f>IFERROR(__xludf.DUMMYFUNCTION("""COMPUTED_VALUE"""),"Bus_journeys")</f>
        <v>Bus_journeys</v>
      </c>
      <c r="B653" s="4" t="str">
        <f>IFERROR(__xludf.DUMMYFUNCTION("""COMPUTED_VALUE"""),"17/18")</f>
        <v>17/18</v>
      </c>
      <c r="C653" s="4">
        <f>IFERROR(__xludf.DUMMYFUNCTION("""COMPUTED_VALUE"""),3.0)</f>
        <v>3</v>
      </c>
      <c r="D653" s="4">
        <f>IFERROR(__xludf.DUMMYFUNCTION("""COMPUTED_VALUE"""),175.8)</f>
        <v>175.8</v>
      </c>
      <c r="E653" s="4" t="str">
        <f>IFERROR(__xludf.DUMMYFUNCTION("""COMPUTED_VALUE"""),"Jun")</f>
        <v>Jun</v>
      </c>
      <c r="F653" s="4">
        <f>IFERROR(__xludf.DUMMYFUNCTION("""COMPUTED_VALUE"""),2017.0)</f>
        <v>2017</v>
      </c>
    </row>
    <row r="654">
      <c r="A654" s="4" t="str">
        <f>IFERROR(__xludf.DUMMYFUNCTION("""COMPUTED_VALUE"""),"Underground_journeys")</f>
        <v>Underground_journeys</v>
      </c>
      <c r="B654" s="4" t="str">
        <f>IFERROR(__xludf.DUMMYFUNCTION("""COMPUTED_VALUE"""),"17/18")</f>
        <v>17/18</v>
      </c>
      <c r="C654" s="4">
        <f>IFERROR(__xludf.DUMMYFUNCTION("""COMPUTED_VALUE"""),3.0)</f>
        <v>3</v>
      </c>
      <c r="D654" s="4">
        <f>IFERROR(__xludf.DUMMYFUNCTION("""COMPUTED_VALUE"""),101.6)</f>
        <v>101.6</v>
      </c>
      <c r="E654" s="4" t="str">
        <f>IFERROR(__xludf.DUMMYFUNCTION("""COMPUTED_VALUE"""),"Jun")</f>
        <v>Jun</v>
      </c>
      <c r="F654" s="4">
        <f>IFERROR(__xludf.DUMMYFUNCTION("""COMPUTED_VALUE"""),2017.0)</f>
        <v>2017</v>
      </c>
    </row>
    <row r="655">
      <c r="A655" s="4" t="str">
        <f>IFERROR(__xludf.DUMMYFUNCTION("""COMPUTED_VALUE"""),"DLR_Journeys")</f>
        <v>DLR_Journeys</v>
      </c>
      <c r="B655" s="4" t="str">
        <f>IFERROR(__xludf.DUMMYFUNCTION("""COMPUTED_VALUE"""),"17/18")</f>
        <v>17/18</v>
      </c>
      <c r="C655" s="4">
        <f>IFERROR(__xludf.DUMMYFUNCTION("""COMPUTED_VALUE"""),3.0)</f>
        <v>3</v>
      </c>
      <c r="D655" s="4">
        <f>IFERROR(__xludf.DUMMYFUNCTION("""COMPUTED_VALUE"""),9.2)</f>
        <v>9.2</v>
      </c>
      <c r="E655" s="4" t="str">
        <f>IFERROR(__xludf.DUMMYFUNCTION("""COMPUTED_VALUE"""),"Jun")</f>
        <v>Jun</v>
      </c>
      <c r="F655" s="4">
        <f>IFERROR(__xludf.DUMMYFUNCTION("""COMPUTED_VALUE"""),2017.0)</f>
        <v>2017</v>
      </c>
    </row>
    <row r="656">
      <c r="A656" s="4" t="str">
        <f>IFERROR(__xludf.DUMMYFUNCTION("""COMPUTED_VALUE"""),"Tram_Journeys")</f>
        <v>Tram_Journeys</v>
      </c>
      <c r="B656" s="4" t="str">
        <f>IFERROR(__xludf.DUMMYFUNCTION("""COMPUTED_VALUE"""),"17/18")</f>
        <v>17/18</v>
      </c>
      <c r="C656" s="4">
        <f>IFERROR(__xludf.DUMMYFUNCTION("""COMPUTED_VALUE"""),3.0)</f>
        <v>3</v>
      </c>
      <c r="D656" s="4">
        <f>IFERROR(__xludf.DUMMYFUNCTION("""COMPUTED_VALUE"""),2.2)</f>
        <v>2.2</v>
      </c>
      <c r="E656" s="4" t="str">
        <f>IFERROR(__xludf.DUMMYFUNCTION("""COMPUTED_VALUE"""),"Jun")</f>
        <v>Jun</v>
      </c>
      <c r="F656" s="4">
        <f>IFERROR(__xludf.DUMMYFUNCTION("""COMPUTED_VALUE"""),2017.0)</f>
        <v>2017</v>
      </c>
    </row>
    <row r="657">
      <c r="A657" s="4" t="str">
        <f>IFERROR(__xludf.DUMMYFUNCTION("""COMPUTED_VALUE"""),"Overground_Journeys")</f>
        <v>Overground_Journeys</v>
      </c>
      <c r="B657" s="4" t="str">
        <f>IFERROR(__xludf.DUMMYFUNCTION("""COMPUTED_VALUE"""),"17/18")</f>
        <v>17/18</v>
      </c>
      <c r="C657" s="4">
        <f>IFERROR(__xludf.DUMMYFUNCTION("""COMPUTED_VALUE"""),3.0)</f>
        <v>3</v>
      </c>
      <c r="D657" s="4">
        <f>IFERROR(__xludf.DUMMYFUNCTION("""COMPUTED_VALUE"""),14.4)</f>
        <v>14.4</v>
      </c>
      <c r="E657" s="4" t="str">
        <f>IFERROR(__xludf.DUMMYFUNCTION("""COMPUTED_VALUE"""),"Jun")</f>
        <v>Jun</v>
      </c>
      <c r="F657" s="4">
        <f>IFERROR(__xludf.DUMMYFUNCTION("""COMPUTED_VALUE"""),2017.0)</f>
        <v>2017</v>
      </c>
    </row>
    <row r="658">
      <c r="A658" s="4" t="str">
        <f>IFERROR(__xludf.DUMMYFUNCTION("""COMPUTED_VALUE"""),"London_Cable_Car_Journeys")</f>
        <v>London_Cable_Car_Journeys</v>
      </c>
      <c r="B658" s="4" t="str">
        <f>IFERROR(__xludf.DUMMYFUNCTION("""COMPUTED_VALUE"""),"17/18")</f>
        <v>17/18</v>
      </c>
      <c r="C658" s="4">
        <f>IFERROR(__xludf.DUMMYFUNCTION("""COMPUTED_VALUE"""),3.0)</f>
        <v>3</v>
      </c>
      <c r="D658" s="4">
        <f>IFERROR(__xludf.DUMMYFUNCTION("""COMPUTED_VALUE"""),0.11)</f>
        <v>0.11</v>
      </c>
      <c r="E658" s="4" t="str">
        <f>IFERROR(__xludf.DUMMYFUNCTION("""COMPUTED_VALUE"""),"Jun")</f>
        <v>Jun</v>
      </c>
      <c r="F658" s="4">
        <f>IFERROR(__xludf.DUMMYFUNCTION("""COMPUTED_VALUE"""),2017.0)</f>
        <v>2017</v>
      </c>
    </row>
    <row r="659">
      <c r="A659" s="4" t="str">
        <f>IFERROR(__xludf.DUMMYFUNCTION("""COMPUTED_VALUE"""),"TfL_Rail_Journeys")</f>
        <v>TfL_Rail_Journeys</v>
      </c>
      <c r="B659" s="4" t="str">
        <f>IFERROR(__xludf.DUMMYFUNCTION("""COMPUTED_VALUE"""),"17/18")</f>
        <v>17/18</v>
      </c>
      <c r="C659" s="4">
        <f>IFERROR(__xludf.DUMMYFUNCTION("""COMPUTED_VALUE"""),3.0)</f>
        <v>3</v>
      </c>
      <c r="D659" s="4">
        <f>IFERROR(__xludf.DUMMYFUNCTION("""COMPUTED_VALUE"""),3.4)</f>
        <v>3.4</v>
      </c>
      <c r="E659" s="4" t="str">
        <f>IFERROR(__xludf.DUMMYFUNCTION("""COMPUTED_VALUE"""),"Jun")</f>
        <v>Jun</v>
      </c>
      <c r="F659" s="4">
        <f>IFERROR(__xludf.DUMMYFUNCTION("""COMPUTED_VALUE"""),2017.0)</f>
        <v>2017</v>
      </c>
    </row>
    <row r="660">
      <c r="A660" s="4" t="str">
        <f>IFERROR(__xludf.DUMMYFUNCTION("""COMPUTED_VALUE"""),"Bus_journeys")</f>
        <v>Bus_journeys</v>
      </c>
      <c r="B660" s="4" t="str">
        <f>IFERROR(__xludf.DUMMYFUNCTION("""COMPUTED_VALUE"""),"17/18")</f>
        <v>17/18</v>
      </c>
      <c r="C660" s="4">
        <f>IFERROR(__xludf.DUMMYFUNCTION("""COMPUTED_VALUE"""),4.0)</f>
        <v>4</v>
      </c>
      <c r="D660" s="4">
        <f>IFERROR(__xludf.DUMMYFUNCTION("""COMPUTED_VALUE"""),181.5)</f>
        <v>181.5</v>
      </c>
      <c r="E660" s="4" t="str">
        <f>IFERROR(__xludf.DUMMYFUNCTION("""COMPUTED_VALUE"""),"Jul")</f>
        <v>Jul</v>
      </c>
      <c r="F660" s="4">
        <f>IFERROR(__xludf.DUMMYFUNCTION("""COMPUTED_VALUE"""),2017.0)</f>
        <v>2017</v>
      </c>
    </row>
    <row r="661">
      <c r="A661" s="4" t="str">
        <f>IFERROR(__xludf.DUMMYFUNCTION("""COMPUTED_VALUE"""),"Underground_journeys")</f>
        <v>Underground_journeys</v>
      </c>
      <c r="B661" s="4" t="str">
        <f>IFERROR(__xludf.DUMMYFUNCTION("""COMPUTED_VALUE"""),"17/18")</f>
        <v>17/18</v>
      </c>
      <c r="C661" s="4">
        <f>IFERROR(__xludf.DUMMYFUNCTION("""COMPUTED_VALUE"""),4.0)</f>
        <v>4</v>
      </c>
      <c r="D661" s="4">
        <f>IFERROR(__xludf.DUMMYFUNCTION("""COMPUTED_VALUE"""),109.0)</f>
        <v>109</v>
      </c>
      <c r="E661" s="4" t="str">
        <f>IFERROR(__xludf.DUMMYFUNCTION("""COMPUTED_VALUE"""),"Jul")</f>
        <v>Jul</v>
      </c>
      <c r="F661" s="4">
        <f>IFERROR(__xludf.DUMMYFUNCTION("""COMPUTED_VALUE"""),2017.0)</f>
        <v>2017</v>
      </c>
    </row>
    <row r="662">
      <c r="A662" s="4" t="str">
        <f>IFERROR(__xludf.DUMMYFUNCTION("""COMPUTED_VALUE"""),"DLR_Journeys")</f>
        <v>DLR_Journeys</v>
      </c>
      <c r="B662" s="4" t="str">
        <f>IFERROR(__xludf.DUMMYFUNCTION("""COMPUTED_VALUE"""),"17/18")</f>
        <v>17/18</v>
      </c>
      <c r="C662" s="4">
        <f>IFERROR(__xludf.DUMMYFUNCTION("""COMPUTED_VALUE"""),4.0)</f>
        <v>4</v>
      </c>
      <c r="D662" s="4">
        <f>IFERROR(__xludf.DUMMYFUNCTION("""COMPUTED_VALUE"""),9.6)</f>
        <v>9.6</v>
      </c>
      <c r="E662" s="4" t="str">
        <f>IFERROR(__xludf.DUMMYFUNCTION("""COMPUTED_VALUE"""),"Jul")</f>
        <v>Jul</v>
      </c>
      <c r="F662" s="4">
        <f>IFERROR(__xludf.DUMMYFUNCTION("""COMPUTED_VALUE"""),2017.0)</f>
        <v>2017</v>
      </c>
    </row>
    <row r="663">
      <c r="A663" s="4" t="str">
        <f>IFERROR(__xludf.DUMMYFUNCTION("""COMPUTED_VALUE"""),"Tram_Journeys")</f>
        <v>Tram_Journeys</v>
      </c>
      <c r="B663" s="4" t="str">
        <f>IFERROR(__xludf.DUMMYFUNCTION("""COMPUTED_VALUE"""),"17/18")</f>
        <v>17/18</v>
      </c>
      <c r="C663" s="4">
        <f>IFERROR(__xludf.DUMMYFUNCTION("""COMPUTED_VALUE"""),4.0)</f>
        <v>4</v>
      </c>
      <c r="D663" s="4">
        <f>IFERROR(__xludf.DUMMYFUNCTION("""COMPUTED_VALUE"""),2.4)</f>
        <v>2.4</v>
      </c>
      <c r="E663" s="4" t="str">
        <f>IFERROR(__xludf.DUMMYFUNCTION("""COMPUTED_VALUE"""),"Jul")</f>
        <v>Jul</v>
      </c>
      <c r="F663" s="4">
        <f>IFERROR(__xludf.DUMMYFUNCTION("""COMPUTED_VALUE"""),2017.0)</f>
        <v>2017</v>
      </c>
    </row>
    <row r="664">
      <c r="A664" s="4" t="str">
        <f>IFERROR(__xludf.DUMMYFUNCTION("""COMPUTED_VALUE"""),"Overground_Journeys")</f>
        <v>Overground_Journeys</v>
      </c>
      <c r="B664" s="4" t="str">
        <f>IFERROR(__xludf.DUMMYFUNCTION("""COMPUTED_VALUE"""),"17/18")</f>
        <v>17/18</v>
      </c>
      <c r="C664" s="4">
        <f>IFERROR(__xludf.DUMMYFUNCTION("""COMPUTED_VALUE"""),4.0)</f>
        <v>4</v>
      </c>
      <c r="D664" s="4">
        <f>IFERROR(__xludf.DUMMYFUNCTION("""COMPUTED_VALUE"""),15.0)</f>
        <v>15</v>
      </c>
      <c r="E664" s="4" t="str">
        <f>IFERROR(__xludf.DUMMYFUNCTION("""COMPUTED_VALUE"""),"Jul")</f>
        <v>Jul</v>
      </c>
      <c r="F664" s="4">
        <f>IFERROR(__xludf.DUMMYFUNCTION("""COMPUTED_VALUE"""),2017.0)</f>
        <v>2017</v>
      </c>
    </row>
    <row r="665">
      <c r="A665" s="4" t="str">
        <f>IFERROR(__xludf.DUMMYFUNCTION("""COMPUTED_VALUE"""),"London_Cable_Car_Journeys")</f>
        <v>London_Cable_Car_Journeys</v>
      </c>
      <c r="B665" s="4" t="str">
        <f>IFERROR(__xludf.DUMMYFUNCTION("""COMPUTED_VALUE"""),"17/18")</f>
        <v>17/18</v>
      </c>
      <c r="C665" s="4">
        <f>IFERROR(__xludf.DUMMYFUNCTION("""COMPUTED_VALUE"""),4.0)</f>
        <v>4</v>
      </c>
      <c r="D665" s="4">
        <f>IFERROR(__xludf.DUMMYFUNCTION("""COMPUTED_VALUE"""),0.13)</f>
        <v>0.13</v>
      </c>
      <c r="E665" s="4" t="str">
        <f>IFERROR(__xludf.DUMMYFUNCTION("""COMPUTED_VALUE"""),"Jul")</f>
        <v>Jul</v>
      </c>
      <c r="F665" s="4">
        <f>IFERROR(__xludf.DUMMYFUNCTION("""COMPUTED_VALUE"""),2017.0)</f>
        <v>2017</v>
      </c>
    </row>
    <row r="666">
      <c r="A666" s="4" t="str">
        <f>IFERROR(__xludf.DUMMYFUNCTION("""COMPUTED_VALUE"""),"TfL_Rail_Journeys")</f>
        <v>TfL_Rail_Journeys</v>
      </c>
      <c r="B666" s="4" t="str">
        <f>IFERROR(__xludf.DUMMYFUNCTION("""COMPUTED_VALUE"""),"17/18")</f>
        <v>17/18</v>
      </c>
      <c r="C666" s="4">
        <f>IFERROR(__xludf.DUMMYFUNCTION("""COMPUTED_VALUE"""),4.0)</f>
        <v>4</v>
      </c>
      <c r="D666" s="4">
        <f>IFERROR(__xludf.DUMMYFUNCTION("""COMPUTED_VALUE"""),3.7)</f>
        <v>3.7</v>
      </c>
      <c r="E666" s="4" t="str">
        <f>IFERROR(__xludf.DUMMYFUNCTION("""COMPUTED_VALUE"""),"Jul")</f>
        <v>Jul</v>
      </c>
      <c r="F666" s="4">
        <f>IFERROR(__xludf.DUMMYFUNCTION("""COMPUTED_VALUE"""),2017.0)</f>
        <v>2017</v>
      </c>
    </row>
    <row r="667">
      <c r="A667" s="4" t="str">
        <f>IFERROR(__xludf.DUMMYFUNCTION("""COMPUTED_VALUE"""),"Bus_journeys")</f>
        <v>Bus_journeys</v>
      </c>
      <c r="B667" s="4" t="str">
        <f>IFERROR(__xludf.DUMMYFUNCTION("""COMPUTED_VALUE"""),"17/18")</f>
        <v>17/18</v>
      </c>
      <c r="C667" s="4">
        <f>IFERROR(__xludf.DUMMYFUNCTION("""COMPUTED_VALUE"""),5.0)</f>
        <v>5</v>
      </c>
      <c r="D667" s="4">
        <f>IFERROR(__xludf.DUMMYFUNCTION("""COMPUTED_VALUE"""),155.1)</f>
        <v>155.1</v>
      </c>
      <c r="E667" s="4" t="str">
        <f>IFERROR(__xludf.DUMMYFUNCTION("""COMPUTED_VALUE"""),"Aug")</f>
        <v>Aug</v>
      </c>
      <c r="F667" s="4">
        <f>IFERROR(__xludf.DUMMYFUNCTION("""COMPUTED_VALUE"""),2017.0)</f>
        <v>2017</v>
      </c>
    </row>
    <row r="668">
      <c r="A668" s="4" t="str">
        <f>IFERROR(__xludf.DUMMYFUNCTION("""COMPUTED_VALUE"""),"Underground_journeys")</f>
        <v>Underground_journeys</v>
      </c>
      <c r="B668" s="4" t="str">
        <f>IFERROR(__xludf.DUMMYFUNCTION("""COMPUTED_VALUE"""),"17/18")</f>
        <v>17/18</v>
      </c>
      <c r="C668" s="4">
        <f>IFERROR(__xludf.DUMMYFUNCTION("""COMPUTED_VALUE"""),5.0)</f>
        <v>5</v>
      </c>
      <c r="D668" s="4">
        <f>IFERROR(__xludf.DUMMYFUNCTION("""COMPUTED_VALUE"""),101.0)</f>
        <v>101</v>
      </c>
      <c r="E668" s="4" t="str">
        <f>IFERROR(__xludf.DUMMYFUNCTION("""COMPUTED_VALUE"""),"Aug")</f>
        <v>Aug</v>
      </c>
      <c r="F668" s="4">
        <f>IFERROR(__xludf.DUMMYFUNCTION("""COMPUTED_VALUE"""),2017.0)</f>
        <v>2017</v>
      </c>
    </row>
    <row r="669">
      <c r="A669" s="4" t="str">
        <f>IFERROR(__xludf.DUMMYFUNCTION("""COMPUTED_VALUE"""),"DLR_Journeys")</f>
        <v>DLR_Journeys</v>
      </c>
      <c r="B669" s="4" t="str">
        <f>IFERROR(__xludf.DUMMYFUNCTION("""COMPUTED_VALUE"""),"17/18")</f>
        <v>17/18</v>
      </c>
      <c r="C669" s="4">
        <f>IFERROR(__xludf.DUMMYFUNCTION("""COMPUTED_VALUE"""),5.0)</f>
        <v>5</v>
      </c>
      <c r="D669" s="4">
        <f>IFERROR(__xludf.DUMMYFUNCTION("""COMPUTED_VALUE"""),9.2)</f>
        <v>9.2</v>
      </c>
      <c r="E669" s="4" t="str">
        <f>IFERROR(__xludf.DUMMYFUNCTION("""COMPUTED_VALUE"""),"Aug")</f>
        <v>Aug</v>
      </c>
      <c r="F669" s="4">
        <f>IFERROR(__xludf.DUMMYFUNCTION("""COMPUTED_VALUE"""),2017.0)</f>
        <v>2017</v>
      </c>
    </row>
    <row r="670">
      <c r="A670" s="4" t="str">
        <f>IFERROR(__xludf.DUMMYFUNCTION("""COMPUTED_VALUE"""),"Tram_Journeys")</f>
        <v>Tram_Journeys</v>
      </c>
      <c r="B670" s="4" t="str">
        <f>IFERROR(__xludf.DUMMYFUNCTION("""COMPUTED_VALUE"""),"17/18")</f>
        <v>17/18</v>
      </c>
      <c r="C670" s="4">
        <f>IFERROR(__xludf.DUMMYFUNCTION("""COMPUTED_VALUE"""),5.0)</f>
        <v>5</v>
      </c>
      <c r="D670" s="4">
        <f>IFERROR(__xludf.DUMMYFUNCTION("""COMPUTED_VALUE"""),2.1)</f>
        <v>2.1</v>
      </c>
      <c r="E670" s="4" t="str">
        <f>IFERROR(__xludf.DUMMYFUNCTION("""COMPUTED_VALUE"""),"Aug")</f>
        <v>Aug</v>
      </c>
      <c r="F670" s="4">
        <f>IFERROR(__xludf.DUMMYFUNCTION("""COMPUTED_VALUE"""),2017.0)</f>
        <v>2017</v>
      </c>
    </row>
    <row r="671">
      <c r="A671" s="4" t="str">
        <f>IFERROR(__xludf.DUMMYFUNCTION("""COMPUTED_VALUE"""),"Overground_Journeys")</f>
        <v>Overground_Journeys</v>
      </c>
      <c r="B671" s="4" t="str">
        <f>IFERROR(__xludf.DUMMYFUNCTION("""COMPUTED_VALUE"""),"17/18")</f>
        <v>17/18</v>
      </c>
      <c r="C671" s="4">
        <f>IFERROR(__xludf.DUMMYFUNCTION("""COMPUTED_VALUE"""),5.0)</f>
        <v>5</v>
      </c>
      <c r="D671" s="4">
        <f>IFERROR(__xludf.DUMMYFUNCTION("""COMPUTED_VALUE"""),14.4)</f>
        <v>14.4</v>
      </c>
      <c r="E671" s="4" t="str">
        <f>IFERROR(__xludf.DUMMYFUNCTION("""COMPUTED_VALUE"""),"Aug")</f>
        <v>Aug</v>
      </c>
      <c r="F671" s="4">
        <f>IFERROR(__xludf.DUMMYFUNCTION("""COMPUTED_VALUE"""),2017.0)</f>
        <v>2017</v>
      </c>
    </row>
    <row r="672">
      <c r="A672" s="4" t="str">
        <f>IFERROR(__xludf.DUMMYFUNCTION("""COMPUTED_VALUE"""),"London_Cable_Car_Journeys")</f>
        <v>London_Cable_Car_Journeys</v>
      </c>
      <c r="B672" s="4" t="str">
        <f>IFERROR(__xludf.DUMMYFUNCTION("""COMPUTED_VALUE"""),"17/18")</f>
        <v>17/18</v>
      </c>
      <c r="C672" s="4">
        <f>IFERROR(__xludf.DUMMYFUNCTION("""COMPUTED_VALUE"""),5.0)</f>
        <v>5</v>
      </c>
      <c r="D672" s="4">
        <f>IFERROR(__xludf.DUMMYFUNCTION("""COMPUTED_VALUE"""),0.18)</f>
        <v>0.18</v>
      </c>
      <c r="E672" s="4" t="str">
        <f>IFERROR(__xludf.DUMMYFUNCTION("""COMPUTED_VALUE"""),"Aug")</f>
        <v>Aug</v>
      </c>
      <c r="F672" s="4">
        <f>IFERROR(__xludf.DUMMYFUNCTION("""COMPUTED_VALUE"""),2017.0)</f>
        <v>2017</v>
      </c>
    </row>
    <row r="673">
      <c r="A673" s="4" t="str">
        <f>IFERROR(__xludf.DUMMYFUNCTION("""COMPUTED_VALUE"""),"TfL_Rail_Journeys")</f>
        <v>TfL_Rail_Journeys</v>
      </c>
      <c r="B673" s="4" t="str">
        <f>IFERROR(__xludf.DUMMYFUNCTION("""COMPUTED_VALUE"""),"17/18")</f>
        <v>17/18</v>
      </c>
      <c r="C673" s="4">
        <f>IFERROR(__xludf.DUMMYFUNCTION("""COMPUTED_VALUE"""),5.0)</f>
        <v>5</v>
      </c>
      <c r="D673" s="4">
        <f>IFERROR(__xludf.DUMMYFUNCTION("""COMPUTED_VALUE"""),3.5)</f>
        <v>3.5</v>
      </c>
      <c r="E673" s="4" t="str">
        <f>IFERROR(__xludf.DUMMYFUNCTION("""COMPUTED_VALUE"""),"Aug")</f>
        <v>Aug</v>
      </c>
      <c r="F673" s="4">
        <f>IFERROR(__xludf.DUMMYFUNCTION("""COMPUTED_VALUE"""),2017.0)</f>
        <v>2017</v>
      </c>
    </row>
    <row r="674">
      <c r="A674" s="4" t="str">
        <f>IFERROR(__xludf.DUMMYFUNCTION("""COMPUTED_VALUE"""),"Bus_journeys")</f>
        <v>Bus_journeys</v>
      </c>
      <c r="B674" s="4" t="str">
        <f>IFERROR(__xludf.DUMMYFUNCTION("""COMPUTED_VALUE"""),"17/18")</f>
        <v>17/18</v>
      </c>
      <c r="C674" s="4">
        <f>IFERROR(__xludf.DUMMYFUNCTION("""COMPUTED_VALUE"""),6.0)</f>
        <v>6</v>
      </c>
      <c r="D674" s="4">
        <f>IFERROR(__xludf.DUMMYFUNCTION("""COMPUTED_VALUE"""),166.0)</f>
        <v>166</v>
      </c>
      <c r="E674" s="4" t="str">
        <f>IFERROR(__xludf.DUMMYFUNCTION("""COMPUTED_VALUE"""),"Sep")</f>
        <v>Sep</v>
      </c>
      <c r="F674" s="4">
        <f>IFERROR(__xludf.DUMMYFUNCTION("""COMPUTED_VALUE"""),2017.0)</f>
        <v>2017</v>
      </c>
    </row>
    <row r="675">
      <c r="A675" s="4" t="str">
        <f>IFERROR(__xludf.DUMMYFUNCTION("""COMPUTED_VALUE"""),"Underground_journeys")</f>
        <v>Underground_journeys</v>
      </c>
      <c r="B675" s="4" t="str">
        <f>IFERROR(__xludf.DUMMYFUNCTION("""COMPUTED_VALUE"""),"17/18")</f>
        <v>17/18</v>
      </c>
      <c r="C675" s="4">
        <f>IFERROR(__xludf.DUMMYFUNCTION("""COMPUTED_VALUE"""),6.0)</f>
        <v>6</v>
      </c>
      <c r="D675" s="4">
        <f>IFERROR(__xludf.DUMMYFUNCTION("""COMPUTED_VALUE"""),96.4)</f>
        <v>96.4</v>
      </c>
      <c r="E675" s="4" t="str">
        <f>IFERROR(__xludf.DUMMYFUNCTION("""COMPUTED_VALUE"""),"Sep")</f>
        <v>Sep</v>
      </c>
      <c r="F675" s="4">
        <f>IFERROR(__xludf.DUMMYFUNCTION("""COMPUTED_VALUE"""),2017.0)</f>
        <v>2017</v>
      </c>
    </row>
    <row r="676">
      <c r="A676" s="4" t="str">
        <f>IFERROR(__xludf.DUMMYFUNCTION("""COMPUTED_VALUE"""),"DLR_Journeys")</f>
        <v>DLR_Journeys</v>
      </c>
      <c r="B676" s="4" t="str">
        <f>IFERROR(__xludf.DUMMYFUNCTION("""COMPUTED_VALUE"""),"17/18")</f>
        <v>17/18</v>
      </c>
      <c r="C676" s="4">
        <f>IFERROR(__xludf.DUMMYFUNCTION("""COMPUTED_VALUE"""),6.0)</f>
        <v>6</v>
      </c>
      <c r="D676" s="4">
        <f>IFERROR(__xludf.DUMMYFUNCTION("""COMPUTED_VALUE"""),8.6)</f>
        <v>8.6</v>
      </c>
      <c r="E676" s="4" t="str">
        <f>IFERROR(__xludf.DUMMYFUNCTION("""COMPUTED_VALUE"""),"Sep")</f>
        <v>Sep</v>
      </c>
      <c r="F676" s="4">
        <f>IFERROR(__xludf.DUMMYFUNCTION("""COMPUTED_VALUE"""),2017.0)</f>
        <v>2017</v>
      </c>
    </row>
    <row r="677">
      <c r="A677" s="4" t="str">
        <f>IFERROR(__xludf.DUMMYFUNCTION("""COMPUTED_VALUE"""),"Tram_Journeys")</f>
        <v>Tram_Journeys</v>
      </c>
      <c r="B677" s="4" t="str">
        <f>IFERROR(__xludf.DUMMYFUNCTION("""COMPUTED_VALUE"""),"17/18")</f>
        <v>17/18</v>
      </c>
      <c r="C677" s="4">
        <f>IFERROR(__xludf.DUMMYFUNCTION("""COMPUTED_VALUE"""),6.0)</f>
        <v>6</v>
      </c>
      <c r="D677" s="4">
        <f>IFERROR(__xludf.DUMMYFUNCTION("""COMPUTED_VALUE"""),2.2)</f>
        <v>2.2</v>
      </c>
      <c r="E677" s="4" t="str">
        <f>IFERROR(__xludf.DUMMYFUNCTION("""COMPUTED_VALUE"""),"Sep")</f>
        <v>Sep</v>
      </c>
      <c r="F677" s="4">
        <f>IFERROR(__xludf.DUMMYFUNCTION("""COMPUTED_VALUE"""),2017.0)</f>
        <v>2017</v>
      </c>
    </row>
    <row r="678">
      <c r="A678" s="4" t="str">
        <f>IFERROR(__xludf.DUMMYFUNCTION("""COMPUTED_VALUE"""),"Overground_Journeys")</f>
        <v>Overground_Journeys</v>
      </c>
      <c r="B678" s="4" t="str">
        <f>IFERROR(__xludf.DUMMYFUNCTION("""COMPUTED_VALUE"""),"17/18")</f>
        <v>17/18</v>
      </c>
      <c r="C678" s="4">
        <f>IFERROR(__xludf.DUMMYFUNCTION("""COMPUTED_VALUE"""),6.0)</f>
        <v>6</v>
      </c>
      <c r="D678" s="4">
        <f>IFERROR(__xludf.DUMMYFUNCTION("""COMPUTED_VALUE"""),14.5)</f>
        <v>14.5</v>
      </c>
      <c r="E678" s="4" t="str">
        <f>IFERROR(__xludf.DUMMYFUNCTION("""COMPUTED_VALUE"""),"Sep")</f>
        <v>Sep</v>
      </c>
      <c r="F678" s="4">
        <f>IFERROR(__xludf.DUMMYFUNCTION("""COMPUTED_VALUE"""),2017.0)</f>
        <v>2017</v>
      </c>
    </row>
    <row r="679">
      <c r="A679" s="4" t="str">
        <f>IFERROR(__xludf.DUMMYFUNCTION("""COMPUTED_VALUE"""),"London_Cable_Car_Journeys")</f>
        <v>London_Cable_Car_Journeys</v>
      </c>
      <c r="B679" s="4" t="str">
        <f>IFERROR(__xludf.DUMMYFUNCTION("""COMPUTED_VALUE"""),"17/18")</f>
        <v>17/18</v>
      </c>
      <c r="C679" s="4">
        <f>IFERROR(__xludf.DUMMYFUNCTION("""COMPUTED_VALUE"""),6.0)</f>
        <v>6</v>
      </c>
      <c r="D679" s="4">
        <f>IFERROR(__xludf.DUMMYFUNCTION("""COMPUTED_VALUE"""),0.12)</f>
        <v>0.12</v>
      </c>
      <c r="E679" s="4" t="str">
        <f>IFERROR(__xludf.DUMMYFUNCTION("""COMPUTED_VALUE"""),"Sep")</f>
        <v>Sep</v>
      </c>
      <c r="F679" s="4">
        <f>IFERROR(__xludf.DUMMYFUNCTION("""COMPUTED_VALUE"""),2017.0)</f>
        <v>2017</v>
      </c>
    </row>
    <row r="680">
      <c r="A680" s="4" t="str">
        <f>IFERROR(__xludf.DUMMYFUNCTION("""COMPUTED_VALUE"""),"TfL_Rail_Journeys")</f>
        <v>TfL_Rail_Journeys</v>
      </c>
      <c r="B680" s="4" t="str">
        <f>IFERROR(__xludf.DUMMYFUNCTION("""COMPUTED_VALUE"""),"17/18")</f>
        <v>17/18</v>
      </c>
      <c r="C680" s="4">
        <f>IFERROR(__xludf.DUMMYFUNCTION("""COMPUTED_VALUE"""),6.0)</f>
        <v>6</v>
      </c>
      <c r="D680" s="4">
        <f>IFERROR(__xludf.DUMMYFUNCTION("""COMPUTED_VALUE"""),3.3)</f>
        <v>3.3</v>
      </c>
      <c r="E680" s="4" t="str">
        <f>IFERROR(__xludf.DUMMYFUNCTION("""COMPUTED_VALUE"""),"Sep")</f>
        <v>Sep</v>
      </c>
      <c r="F680" s="4">
        <f>IFERROR(__xludf.DUMMYFUNCTION("""COMPUTED_VALUE"""),2017.0)</f>
        <v>2017</v>
      </c>
    </row>
    <row r="681">
      <c r="A681" s="4" t="str">
        <f>IFERROR(__xludf.DUMMYFUNCTION("""COMPUTED_VALUE"""),"Bus_journeys")</f>
        <v>Bus_journeys</v>
      </c>
      <c r="B681" s="4" t="str">
        <f>IFERROR(__xludf.DUMMYFUNCTION("""COMPUTED_VALUE"""),"17/18")</f>
        <v>17/18</v>
      </c>
      <c r="C681" s="4">
        <f>IFERROR(__xludf.DUMMYFUNCTION("""COMPUTED_VALUE"""),7.0)</f>
        <v>7</v>
      </c>
      <c r="D681" s="4">
        <f>IFERROR(__xludf.DUMMYFUNCTION("""COMPUTED_VALUE"""),186.9)</f>
        <v>186.9</v>
      </c>
      <c r="E681" s="4" t="str">
        <f>IFERROR(__xludf.DUMMYFUNCTION("""COMPUTED_VALUE"""),"Oct")</f>
        <v>Oct</v>
      </c>
      <c r="F681" s="4">
        <f>IFERROR(__xludf.DUMMYFUNCTION("""COMPUTED_VALUE"""),2017.0)</f>
        <v>2017</v>
      </c>
    </row>
    <row r="682">
      <c r="A682" s="4" t="str">
        <f>IFERROR(__xludf.DUMMYFUNCTION("""COMPUTED_VALUE"""),"Underground_journeys")</f>
        <v>Underground_journeys</v>
      </c>
      <c r="B682" s="4" t="str">
        <f>IFERROR(__xludf.DUMMYFUNCTION("""COMPUTED_VALUE"""),"17/18")</f>
        <v>17/18</v>
      </c>
      <c r="C682" s="4">
        <f>IFERROR(__xludf.DUMMYFUNCTION("""COMPUTED_VALUE"""),7.0)</f>
        <v>7</v>
      </c>
      <c r="D682" s="4">
        <f>IFERROR(__xludf.DUMMYFUNCTION("""COMPUTED_VALUE"""),108.6)</f>
        <v>108.6</v>
      </c>
      <c r="E682" s="4" t="str">
        <f>IFERROR(__xludf.DUMMYFUNCTION("""COMPUTED_VALUE"""),"Oct")</f>
        <v>Oct</v>
      </c>
      <c r="F682" s="4">
        <f>IFERROR(__xludf.DUMMYFUNCTION("""COMPUTED_VALUE"""),2017.0)</f>
        <v>2017</v>
      </c>
    </row>
    <row r="683">
      <c r="A683" s="4" t="str">
        <f>IFERROR(__xludf.DUMMYFUNCTION("""COMPUTED_VALUE"""),"DLR_Journeys")</f>
        <v>DLR_Journeys</v>
      </c>
      <c r="B683" s="4" t="str">
        <f>IFERROR(__xludf.DUMMYFUNCTION("""COMPUTED_VALUE"""),"17/18")</f>
        <v>17/18</v>
      </c>
      <c r="C683" s="4">
        <f>IFERROR(__xludf.DUMMYFUNCTION("""COMPUTED_VALUE"""),7.0)</f>
        <v>7</v>
      </c>
      <c r="D683" s="4">
        <f>IFERROR(__xludf.DUMMYFUNCTION("""COMPUTED_VALUE"""),9.6)</f>
        <v>9.6</v>
      </c>
      <c r="E683" s="4" t="str">
        <f>IFERROR(__xludf.DUMMYFUNCTION("""COMPUTED_VALUE"""),"Oct")</f>
        <v>Oct</v>
      </c>
      <c r="F683" s="4">
        <f>IFERROR(__xludf.DUMMYFUNCTION("""COMPUTED_VALUE"""),2017.0)</f>
        <v>2017</v>
      </c>
    </row>
    <row r="684">
      <c r="A684" s="4" t="str">
        <f>IFERROR(__xludf.DUMMYFUNCTION("""COMPUTED_VALUE"""),"Tram_Journeys")</f>
        <v>Tram_Journeys</v>
      </c>
      <c r="B684" s="4" t="str">
        <f>IFERROR(__xludf.DUMMYFUNCTION("""COMPUTED_VALUE"""),"17/18")</f>
        <v>17/18</v>
      </c>
      <c r="C684" s="4">
        <f>IFERROR(__xludf.DUMMYFUNCTION("""COMPUTED_VALUE"""),7.0)</f>
        <v>7</v>
      </c>
      <c r="D684" s="4">
        <f>IFERROR(__xludf.DUMMYFUNCTION("""COMPUTED_VALUE"""),2.5)</f>
        <v>2.5</v>
      </c>
      <c r="E684" s="4" t="str">
        <f>IFERROR(__xludf.DUMMYFUNCTION("""COMPUTED_VALUE"""),"Oct")</f>
        <v>Oct</v>
      </c>
      <c r="F684" s="4">
        <f>IFERROR(__xludf.DUMMYFUNCTION("""COMPUTED_VALUE"""),2017.0)</f>
        <v>2017</v>
      </c>
    </row>
    <row r="685">
      <c r="A685" s="4" t="str">
        <f>IFERROR(__xludf.DUMMYFUNCTION("""COMPUTED_VALUE"""),"Overground_Journeys")</f>
        <v>Overground_Journeys</v>
      </c>
      <c r="B685" s="4" t="str">
        <f>IFERROR(__xludf.DUMMYFUNCTION("""COMPUTED_VALUE"""),"17/18")</f>
        <v>17/18</v>
      </c>
      <c r="C685" s="4">
        <f>IFERROR(__xludf.DUMMYFUNCTION("""COMPUTED_VALUE"""),7.0)</f>
        <v>7</v>
      </c>
      <c r="D685" s="4">
        <f>IFERROR(__xludf.DUMMYFUNCTION("""COMPUTED_VALUE"""),15.6)</f>
        <v>15.6</v>
      </c>
      <c r="E685" s="4" t="str">
        <f>IFERROR(__xludf.DUMMYFUNCTION("""COMPUTED_VALUE"""),"Oct")</f>
        <v>Oct</v>
      </c>
      <c r="F685" s="4">
        <f>IFERROR(__xludf.DUMMYFUNCTION("""COMPUTED_VALUE"""),2017.0)</f>
        <v>2017</v>
      </c>
    </row>
    <row r="686">
      <c r="A686" s="4" t="str">
        <f>IFERROR(__xludf.DUMMYFUNCTION("""COMPUTED_VALUE"""),"London_Cable_Car_Journeys")</f>
        <v>London_Cable_Car_Journeys</v>
      </c>
      <c r="B686" s="4" t="str">
        <f>IFERROR(__xludf.DUMMYFUNCTION("""COMPUTED_VALUE"""),"17/18")</f>
        <v>17/18</v>
      </c>
      <c r="C686" s="4">
        <f>IFERROR(__xludf.DUMMYFUNCTION("""COMPUTED_VALUE"""),7.0)</f>
        <v>7</v>
      </c>
      <c r="D686" s="4">
        <f>IFERROR(__xludf.DUMMYFUNCTION("""COMPUTED_VALUE"""),0.1)</f>
        <v>0.1</v>
      </c>
      <c r="E686" s="4" t="str">
        <f>IFERROR(__xludf.DUMMYFUNCTION("""COMPUTED_VALUE"""),"Oct")</f>
        <v>Oct</v>
      </c>
      <c r="F686" s="4">
        <f>IFERROR(__xludf.DUMMYFUNCTION("""COMPUTED_VALUE"""),2017.0)</f>
        <v>2017</v>
      </c>
    </row>
    <row r="687">
      <c r="A687" s="4" t="str">
        <f>IFERROR(__xludf.DUMMYFUNCTION("""COMPUTED_VALUE"""),"TfL_Rail_Journeys")</f>
        <v>TfL_Rail_Journeys</v>
      </c>
      <c r="B687" s="4" t="str">
        <f>IFERROR(__xludf.DUMMYFUNCTION("""COMPUTED_VALUE"""),"17/18")</f>
        <v>17/18</v>
      </c>
      <c r="C687" s="4">
        <f>IFERROR(__xludf.DUMMYFUNCTION("""COMPUTED_VALUE"""),7.0)</f>
        <v>7</v>
      </c>
      <c r="D687" s="4">
        <f>IFERROR(__xludf.DUMMYFUNCTION("""COMPUTED_VALUE"""),3.8)</f>
        <v>3.8</v>
      </c>
      <c r="E687" s="4" t="str">
        <f>IFERROR(__xludf.DUMMYFUNCTION("""COMPUTED_VALUE"""),"Oct")</f>
        <v>Oct</v>
      </c>
      <c r="F687" s="4">
        <f>IFERROR(__xludf.DUMMYFUNCTION("""COMPUTED_VALUE"""),2017.0)</f>
        <v>2017</v>
      </c>
    </row>
    <row r="688">
      <c r="A688" s="4" t="str">
        <f>IFERROR(__xludf.DUMMYFUNCTION("""COMPUTED_VALUE"""),"Bus_journeys")</f>
        <v>Bus_journeys</v>
      </c>
      <c r="B688" s="4" t="str">
        <f>IFERROR(__xludf.DUMMYFUNCTION("""COMPUTED_VALUE"""),"17/18")</f>
        <v>17/18</v>
      </c>
      <c r="C688" s="4">
        <f>IFERROR(__xludf.DUMMYFUNCTION("""COMPUTED_VALUE"""),8.0)</f>
        <v>8</v>
      </c>
      <c r="D688" s="4">
        <f>IFERROR(__xludf.DUMMYFUNCTION("""COMPUTED_VALUE"""),178.1)</f>
        <v>178.1</v>
      </c>
      <c r="E688" s="4" t="str">
        <f>IFERROR(__xludf.DUMMYFUNCTION("""COMPUTED_VALUE"""),"Nov")</f>
        <v>Nov</v>
      </c>
      <c r="F688" s="4">
        <f>IFERROR(__xludf.DUMMYFUNCTION("""COMPUTED_VALUE"""),2017.0)</f>
        <v>2017</v>
      </c>
    </row>
    <row r="689">
      <c r="A689" s="4" t="str">
        <f>IFERROR(__xludf.DUMMYFUNCTION("""COMPUTED_VALUE"""),"Underground_journeys")</f>
        <v>Underground_journeys</v>
      </c>
      <c r="B689" s="4" t="str">
        <f>IFERROR(__xludf.DUMMYFUNCTION("""COMPUTED_VALUE"""),"17/18")</f>
        <v>17/18</v>
      </c>
      <c r="C689" s="4">
        <f>IFERROR(__xludf.DUMMYFUNCTION("""COMPUTED_VALUE"""),8.0)</f>
        <v>8</v>
      </c>
      <c r="D689" s="4">
        <f>IFERROR(__xludf.DUMMYFUNCTION("""COMPUTED_VALUE"""),110.6)</f>
        <v>110.6</v>
      </c>
      <c r="E689" s="4" t="str">
        <f>IFERROR(__xludf.DUMMYFUNCTION("""COMPUTED_VALUE"""),"Nov")</f>
        <v>Nov</v>
      </c>
      <c r="F689" s="4">
        <f>IFERROR(__xludf.DUMMYFUNCTION("""COMPUTED_VALUE"""),2017.0)</f>
        <v>2017</v>
      </c>
    </row>
    <row r="690">
      <c r="A690" s="4" t="str">
        <f>IFERROR(__xludf.DUMMYFUNCTION("""COMPUTED_VALUE"""),"DLR_Journeys")</f>
        <v>DLR_Journeys</v>
      </c>
      <c r="B690" s="4" t="str">
        <f>IFERROR(__xludf.DUMMYFUNCTION("""COMPUTED_VALUE"""),"17/18")</f>
        <v>17/18</v>
      </c>
      <c r="C690" s="4">
        <f>IFERROR(__xludf.DUMMYFUNCTION("""COMPUTED_VALUE"""),8.0)</f>
        <v>8</v>
      </c>
      <c r="D690" s="4">
        <f>IFERROR(__xludf.DUMMYFUNCTION("""COMPUTED_VALUE"""),9.9)</f>
        <v>9.9</v>
      </c>
      <c r="E690" s="4" t="str">
        <f>IFERROR(__xludf.DUMMYFUNCTION("""COMPUTED_VALUE"""),"Nov")</f>
        <v>Nov</v>
      </c>
      <c r="F690" s="4">
        <f>IFERROR(__xludf.DUMMYFUNCTION("""COMPUTED_VALUE"""),2017.0)</f>
        <v>2017</v>
      </c>
    </row>
    <row r="691">
      <c r="A691" s="4" t="str">
        <f>IFERROR(__xludf.DUMMYFUNCTION("""COMPUTED_VALUE"""),"Tram_Journeys")</f>
        <v>Tram_Journeys</v>
      </c>
      <c r="B691" s="4" t="str">
        <f>IFERROR(__xludf.DUMMYFUNCTION("""COMPUTED_VALUE"""),"17/18")</f>
        <v>17/18</v>
      </c>
      <c r="C691" s="4">
        <f>IFERROR(__xludf.DUMMYFUNCTION("""COMPUTED_VALUE"""),8.0)</f>
        <v>8</v>
      </c>
      <c r="D691" s="4">
        <f>IFERROR(__xludf.DUMMYFUNCTION("""COMPUTED_VALUE"""),2.3)</f>
        <v>2.3</v>
      </c>
      <c r="E691" s="4" t="str">
        <f>IFERROR(__xludf.DUMMYFUNCTION("""COMPUTED_VALUE"""),"Nov")</f>
        <v>Nov</v>
      </c>
      <c r="F691" s="4">
        <f>IFERROR(__xludf.DUMMYFUNCTION("""COMPUTED_VALUE"""),2017.0)</f>
        <v>2017</v>
      </c>
    </row>
    <row r="692">
      <c r="A692" s="4" t="str">
        <f>IFERROR(__xludf.DUMMYFUNCTION("""COMPUTED_VALUE"""),"Overground_Journeys")</f>
        <v>Overground_Journeys</v>
      </c>
      <c r="B692" s="4" t="str">
        <f>IFERROR(__xludf.DUMMYFUNCTION("""COMPUTED_VALUE"""),"17/18")</f>
        <v>17/18</v>
      </c>
      <c r="C692" s="4">
        <f>IFERROR(__xludf.DUMMYFUNCTION("""COMPUTED_VALUE"""),8.0)</f>
        <v>8</v>
      </c>
      <c r="D692" s="4">
        <f>IFERROR(__xludf.DUMMYFUNCTION("""COMPUTED_VALUE"""),15.4)</f>
        <v>15.4</v>
      </c>
      <c r="E692" s="4" t="str">
        <f>IFERROR(__xludf.DUMMYFUNCTION("""COMPUTED_VALUE"""),"Nov")</f>
        <v>Nov</v>
      </c>
      <c r="F692" s="4">
        <f>IFERROR(__xludf.DUMMYFUNCTION("""COMPUTED_VALUE"""),2017.0)</f>
        <v>2017</v>
      </c>
    </row>
    <row r="693">
      <c r="A693" s="4" t="str">
        <f>IFERROR(__xludf.DUMMYFUNCTION("""COMPUTED_VALUE"""),"London_Cable_Car_Journeys")</f>
        <v>London_Cable_Car_Journeys</v>
      </c>
      <c r="B693" s="4" t="str">
        <f>IFERROR(__xludf.DUMMYFUNCTION("""COMPUTED_VALUE"""),"17/18")</f>
        <v>17/18</v>
      </c>
      <c r="C693" s="4">
        <f>IFERROR(__xludf.DUMMYFUNCTION("""COMPUTED_VALUE"""),8.0)</f>
        <v>8</v>
      </c>
      <c r="D693" s="4">
        <f>IFERROR(__xludf.DUMMYFUNCTION("""COMPUTED_VALUE"""),0.11)</f>
        <v>0.11</v>
      </c>
      <c r="E693" s="4" t="str">
        <f>IFERROR(__xludf.DUMMYFUNCTION("""COMPUTED_VALUE"""),"Nov")</f>
        <v>Nov</v>
      </c>
      <c r="F693" s="4">
        <f>IFERROR(__xludf.DUMMYFUNCTION("""COMPUTED_VALUE"""),2017.0)</f>
        <v>2017</v>
      </c>
    </row>
    <row r="694">
      <c r="A694" s="4" t="str">
        <f>IFERROR(__xludf.DUMMYFUNCTION("""COMPUTED_VALUE"""),"TfL_Rail_Journeys")</f>
        <v>TfL_Rail_Journeys</v>
      </c>
      <c r="B694" s="4" t="str">
        <f>IFERROR(__xludf.DUMMYFUNCTION("""COMPUTED_VALUE"""),"17/18")</f>
        <v>17/18</v>
      </c>
      <c r="C694" s="4">
        <f>IFERROR(__xludf.DUMMYFUNCTION("""COMPUTED_VALUE"""),8.0)</f>
        <v>8</v>
      </c>
      <c r="D694" s="4">
        <f>IFERROR(__xludf.DUMMYFUNCTION("""COMPUTED_VALUE"""),3.7)</f>
        <v>3.7</v>
      </c>
      <c r="E694" s="4" t="str">
        <f>IFERROR(__xludf.DUMMYFUNCTION("""COMPUTED_VALUE"""),"Nov")</f>
        <v>Nov</v>
      </c>
      <c r="F694" s="4">
        <f>IFERROR(__xludf.DUMMYFUNCTION("""COMPUTED_VALUE"""),2017.0)</f>
        <v>2017</v>
      </c>
    </row>
    <row r="695">
      <c r="A695" s="4" t="str">
        <f>IFERROR(__xludf.DUMMYFUNCTION("""COMPUTED_VALUE"""),"Bus_journeys")</f>
        <v>Bus_journeys</v>
      </c>
      <c r="B695" s="4" t="str">
        <f>IFERROR(__xludf.DUMMYFUNCTION("""COMPUTED_VALUE"""),"17/18")</f>
        <v>17/18</v>
      </c>
      <c r="C695" s="4">
        <f>IFERROR(__xludf.DUMMYFUNCTION("""COMPUTED_VALUE"""),9.0)</f>
        <v>9</v>
      </c>
      <c r="D695" s="4">
        <f>IFERROR(__xludf.DUMMYFUNCTION("""COMPUTED_VALUE"""),183.8)</f>
        <v>183.8</v>
      </c>
      <c r="E695" s="4" t="str">
        <f>IFERROR(__xludf.DUMMYFUNCTION("""COMPUTED_VALUE"""),"Dec")</f>
        <v>Dec</v>
      </c>
      <c r="F695" s="4">
        <f>IFERROR(__xludf.DUMMYFUNCTION("""COMPUTED_VALUE"""),2017.0)</f>
        <v>2017</v>
      </c>
    </row>
    <row r="696">
      <c r="A696" s="4" t="str">
        <f>IFERROR(__xludf.DUMMYFUNCTION("""COMPUTED_VALUE"""),"Underground_journeys")</f>
        <v>Underground_journeys</v>
      </c>
      <c r="B696" s="4" t="str">
        <f>IFERROR(__xludf.DUMMYFUNCTION("""COMPUTED_VALUE"""),"17/18")</f>
        <v>17/18</v>
      </c>
      <c r="C696" s="4">
        <f>IFERROR(__xludf.DUMMYFUNCTION("""COMPUTED_VALUE"""),9.0)</f>
        <v>9</v>
      </c>
      <c r="D696" s="4">
        <f>IFERROR(__xludf.DUMMYFUNCTION("""COMPUTED_VALUE"""),115.1)</f>
        <v>115.1</v>
      </c>
      <c r="E696" s="4" t="str">
        <f>IFERROR(__xludf.DUMMYFUNCTION("""COMPUTED_VALUE"""),"Dec")</f>
        <v>Dec</v>
      </c>
      <c r="F696" s="4">
        <f>IFERROR(__xludf.DUMMYFUNCTION("""COMPUTED_VALUE"""),2017.0)</f>
        <v>2017</v>
      </c>
    </row>
    <row r="697">
      <c r="A697" s="4" t="str">
        <f>IFERROR(__xludf.DUMMYFUNCTION("""COMPUTED_VALUE"""),"DLR_Journeys")</f>
        <v>DLR_Journeys</v>
      </c>
      <c r="B697" s="4" t="str">
        <f>IFERROR(__xludf.DUMMYFUNCTION("""COMPUTED_VALUE"""),"17/18")</f>
        <v>17/18</v>
      </c>
      <c r="C697" s="4">
        <f>IFERROR(__xludf.DUMMYFUNCTION("""COMPUTED_VALUE"""),9.0)</f>
        <v>9</v>
      </c>
      <c r="D697" s="4">
        <f>IFERROR(__xludf.DUMMYFUNCTION("""COMPUTED_VALUE"""),9.8)</f>
        <v>9.8</v>
      </c>
      <c r="E697" s="4" t="str">
        <f>IFERROR(__xludf.DUMMYFUNCTION("""COMPUTED_VALUE"""),"Dec")</f>
        <v>Dec</v>
      </c>
      <c r="F697" s="4">
        <f>IFERROR(__xludf.DUMMYFUNCTION("""COMPUTED_VALUE"""),2017.0)</f>
        <v>2017</v>
      </c>
    </row>
    <row r="698">
      <c r="A698" s="4" t="str">
        <f>IFERROR(__xludf.DUMMYFUNCTION("""COMPUTED_VALUE"""),"Tram_Journeys")</f>
        <v>Tram_Journeys</v>
      </c>
      <c r="B698" s="4" t="str">
        <f>IFERROR(__xludf.DUMMYFUNCTION("""COMPUTED_VALUE"""),"17/18")</f>
        <v>17/18</v>
      </c>
      <c r="C698" s="4">
        <f>IFERROR(__xludf.DUMMYFUNCTION("""COMPUTED_VALUE"""),9.0)</f>
        <v>9</v>
      </c>
      <c r="D698" s="4">
        <f>IFERROR(__xludf.DUMMYFUNCTION("""COMPUTED_VALUE"""),2.4)</f>
        <v>2.4</v>
      </c>
      <c r="E698" s="4" t="str">
        <f>IFERROR(__xludf.DUMMYFUNCTION("""COMPUTED_VALUE"""),"Dec")</f>
        <v>Dec</v>
      </c>
      <c r="F698" s="4">
        <f>IFERROR(__xludf.DUMMYFUNCTION("""COMPUTED_VALUE"""),2017.0)</f>
        <v>2017</v>
      </c>
    </row>
    <row r="699">
      <c r="A699" s="4" t="str">
        <f>IFERROR(__xludf.DUMMYFUNCTION("""COMPUTED_VALUE"""),"Overground_Journeys")</f>
        <v>Overground_Journeys</v>
      </c>
      <c r="B699" s="4" t="str">
        <f>IFERROR(__xludf.DUMMYFUNCTION("""COMPUTED_VALUE"""),"17/18")</f>
        <v>17/18</v>
      </c>
      <c r="C699" s="4">
        <f>IFERROR(__xludf.DUMMYFUNCTION("""COMPUTED_VALUE"""),9.0)</f>
        <v>9</v>
      </c>
      <c r="D699" s="4">
        <f>IFERROR(__xludf.DUMMYFUNCTION("""COMPUTED_VALUE"""),15.5)</f>
        <v>15.5</v>
      </c>
      <c r="E699" s="4" t="str">
        <f>IFERROR(__xludf.DUMMYFUNCTION("""COMPUTED_VALUE"""),"Dec")</f>
        <v>Dec</v>
      </c>
      <c r="F699" s="4">
        <f>IFERROR(__xludf.DUMMYFUNCTION("""COMPUTED_VALUE"""),2017.0)</f>
        <v>2017</v>
      </c>
    </row>
    <row r="700">
      <c r="A700" s="4" t="str">
        <f>IFERROR(__xludf.DUMMYFUNCTION("""COMPUTED_VALUE"""),"London_Cable_Car_Journeys")</f>
        <v>London_Cable_Car_Journeys</v>
      </c>
      <c r="B700" s="4" t="str">
        <f>IFERROR(__xludf.DUMMYFUNCTION("""COMPUTED_VALUE"""),"17/18")</f>
        <v>17/18</v>
      </c>
      <c r="C700" s="4">
        <f>IFERROR(__xludf.DUMMYFUNCTION("""COMPUTED_VALUE"""),9.0)</f>
        <v>9</v>
      </c>
      <c r="D700" s="4">
        <f>IFERROR(__xludf.DUMMYFUNCTION("""COMPUTED_VALUE"""),0.08)</f>
        <v>0.08</v>
      </c>
      <c r="E700" s="4" t="str">
        <f>IFERROR(__xludf.DUMMYFUNCTION("""COMPUTED_VALUE"""),"Dec")</f>
        <v>Dec</v>
      </c>
      <c r="F700" s="4">
        <f>IFERROR(__xludf.DUMMYFUNCTION("""COMPUTED_VALUE"""),2017.0)</f>
        <v>2017</v>
      </c>
    </row>
    <row r="701">
      <c r="A701" s="4" t="str">
        <f>IFERROR(__xludf.DUMMYFUNCTION("""COMPUTED_VALUE"""),"TfL_Rail_Journeys")</f>
        <v>TfL_Rail_Journeys</v>
      </c>
      <c r="B701" s="4" t="str">
        <f>IFERROR(__xludf.DUMMYFUNCTION("""COMPUTED_VALUE"""),"17/18")</f>
        <v>17/18</v>
      </c>
      <c r="C701" s="4">
        <f>IFERROR(__xludf.DUMMYFUNCTION("""COMPUTED_VALUE"""),9.0)</f>
        <v>9</v>
      </c>
      <c r="D701" s="4">
        <f>IFERROR(__xludf.DUMMYFUNCTION("""COMPUTED_VALUE"""),3.9)</f>
        <v>3.9</v>
      </c>
      <c r="E701" s="4" t="str">
        <f>IFERROR(__xludf.DUMMYFUNCTION("""COMPUTED_VALUE"""),"Dec")</f>
        <v>Dec</v>
      </c>
      <c r="F701" s="4">
        <f>IFERROR(__xludf.DUMMYFUNCTION("""COMPUTED_VALUE"""),2017.0)</f>
        <v>2017</v>
      </c>
    </row>
    <row r="702">
      <c r="A702" s="4" t="str">
        <f>IFERROR(__xludf.DUMMYFUNCTION("""COMPUTED_VALUE"""),"Bus_journeys")</f>
        <v>Bus_journeys</v>
      </c>
      <c r="B702" s="4" t="str">
        <f>IFERROR(__xludf.DUMMYFUNCTION("""COMPUTED_VALUE"""),"17/18")</f>
        <v>17/18</v>
      </c>
      <c r="C702" s="4">
        <f>IFERROR(__xludf.DUMMYFUNCTION("""COMPUTED_VALUE"""),10.0)</f>
        <v>10</v>
      </c>
      <c r="D702" s="4">
        <f>IFERROR(__xludf.DUMMYFUNCTION("""COMPUTED_VALUE"""),145.1)</f>
        <v>145.1</v>
      </c>
      <c r="E702" s="4" t="str">
        <f>IFERROR(__xludf.DUMMYFUNCTION("""COMPUTED_VALUE"""),"Jan")</f>
        <v>Jan</v>
      </c>
      <c r="F702" s="4">
        <f>IFERROR(__xludf.DUMMYFUNCTION("""COMPUTED_VALUE"""),2018.0)</f>
        <v>2018</v>
      </c>
    </row>
    <row r="703">
      <c r="A703" s="4" t="str">
        <f>IFERROR(__xludf.DUMMYFUNCTION("""COMPUTED_VALUE"""),"Underground_journeys")</f>
        <v>Underground_journeys</v>
      </c>
      <c r="B703" s="4" t="str">
        <f>IFERROR(__xludf.DUMMYFUNCTION("""COMPUTED_VALUE"""),"17/18")</f>
        <v>17/18</v>
      </c>
      <c r="C703" s="4">
        <f>IFERROR(__xludf.DUMMYFUNCTION("""COMPUTED_VALUE"""),10.0)</f>
        <v>10</v>
      </c>
      <c r="D703" s="4">
        <f>IFERROR(__xludf.DUMMYFUNCTION("""COMPUTED_VALUE"""),87.7)</f>
        <v>87.7</v>
      </c>
      <c r="E703" s="4" t="str">
        <f>IFERROR(__xludf.DUMMYFUNCTION("""COMPUTED_VALUE"""),"Jan")</f>
        <v>Jan</v>
      </c>
      <c r="F703" s="4">
        <f>IFERROR(__xludf.DUMMYFUNCTION("""COMPUTED_VALUE"""),2018.0)</f>
        <v>2018</v>
      </c>
    </row>
    <row r="704">
      <c r="A704" s="4" t="str">
        <f>IFERROR(__xludf.DUMMYFUNCTION("""COMPUTED_VALUE"""),"DLR_Journeys")</f>
        <v>DLR_Journeys</v>
      </c>
      <c r="B704" s="4" t="str">
        <f>IFERROR(__xludf.DUMMYFUNCTION("""COMPUTED_VALUE"""),"17/18")</f>
        <v>17/18</v>
      </c>
      <c r="C704" s="4">
        <f>IFERROR(__xludf.DUMMYFUNCTION("""COMPUTED_VALUE"""),10.0)</f>
        <v>10</v>
      </c>
      <c r="D704" s="4">
        <f>IFERROR(__xludf.DUMMYFUNCTION("""COMPUTED_VALUE"""),7.4)</f>
        <v>7.4</v>
      </c>
      <c r="E704" s="4" t="str">
        <f>IFERROR(__xludf.DUMMYFUNCTION("""COMPUTED_VALUE"""),"Jan")</f>
        <v>Jan</v>
      </c>
      <c r="F704" s="4">
        <f>IFERROR(__xludf.DUMMYFUNCTION("""COMPUTED_VALUE"""),2018.0)</f>
        <v>2018</v>
      </c>
    </row>
    <row r="705">
      <c r="A705" s="4" t="str">
        <f>IFERROR(__xludf.DUMMYFUNCTION("""COMPUTED_VALUE"""),"Tram_Journeys")</f>
        <v>Tram_Journeys</v>
      </c>
      <c r="B705" s="4" t="str">
        <f>IFERROR(__xludf.DUMMYFUNCTION("""COMPUTED_VALUE"""),"17/18")</f>
        <v>17/18</v>
      </c>
      <c r="C705" s="4">
        <f>IFERROR(__xludf.DUMMYFUNCTION("""COMPUTED_VALUE"""),10.0)</f>
        <v>10</v>
      </c>
      <c r="D705" s="4">
        <f>IFERROR(__xludf.DUMMYFUNCTION("""COMPUTED_VALUE"""),1.9)</f>
        <v>1.9</v>
      </c>
      <c r="E705" s="4" t="str">
        <f>IFERROR(__xludf.DUMMYFUNCTION("""COMPUTED_VALUE"""),"Jan")</f>
        <v>Jan</v>
      </c>
      <c r="F705" s="4">
        <f>IFERROR(__xludf.DUMMYFUNCTION("""COMPUTED_VALUE"""),2018.0)</f>
        <v>2018</v>
      </c>
    </row>
    <row r="706">
      <c r="A706" s="4" t="str">
        <f>IFERROR(__xludf.DUMMYFUNCTION("""COMPUTED_VALUE"""),"Overground_Journeys")</f>
        <v>Overground_Journeys</v>
      </c>
      <c r="B706" s="4" t="str">
        <f>IFERROR(__xludf.DUMMYFUNCTION("""COMPUTED_VALUE"""),"17/18")</f>
        <v>17/18</v>
      </c>
      <c r="C706" s="4">
        <f>IFERROR(__xludf.DUMMYFUNCTION("""COMPUTED_VALUE"""),10.0)</f>
        <v>10</v>
      </c>
      <c r="D706" s="4">
        <f>IFERROR(__xludf.DUMMYFUNCTION("""COMPUTED_VALUE"""),11.6)</f>
        <v>11.6</v>
      </c>
      <c r="E706" s="4" t="str">
        <f>IFERROR(__xludf.DUMMYFUNCTION("""COMPUTED_VALUE"""),"Jan")</f>
        <v>Jan</v>
      </c>
      <c r="F706" s="4">
        <f>IFERROR(__xludf.DUMMYFUNCTION("""COMPUTED_VALUE"""),2018.0)</f>
        <v>2018</v>
      </c>
    </row>
    <row r="707">
      <c r="A707" s="4" t="str">
        <f>IFERROR(__xludf.DUMMYFUNCTION("""COMPUTED_VALUE"""),"London_Cable_Car_Journeys")</f>
        <v>London_Cable_Car_Journeys</v>
      </c>
      <c r="B707" s="4" t="str">
        <f>IFERROR(__xludf.DUMMYFUNCTION("""COMPUTED_VALUE"""),"17/18")</f>
        <v>17/18</v>
      </c>
      <c r="C707" s="4">
        <f>IFERROR(__xludf.DUMMYFUNCTION("""COMPUTED_VALUE"""),10.0)</f>
        <v>10</v>
      </c>
      <c r="D707" s="4">
        <f>IFERROR(__xludf.DUMMYFUNCTION("""COMPUTED_VALUE"""),0.06)</f>
        <v>0.06</v>
      </c>
      <c r="E707" s="4" t="str">
        <f>IFERROR(__xludf.DUMMYFUNCTION("""COMPUTED_VALUE"""),"Jan")</f>
        <v>Jan</v>
      </c>
      <c r="F707" s="4">
        <f>IFERROR(__xludf.DUMMYFUNCTION("""COMPUTED_VALUE"""),2018.0)</f>
        <v>2018</v>
      </c>
    </row>
    <row r="708">
      <c r="A708" s="4" t="str">
        <f>IFERROR(__xludf.DUMMYFUNCTION("""COMPUTED_VALUE"""),"TfL_Rail_Journeys")</f>
        <v>TfL_Rail_Journeys</v>
      </c>
      <c r="B708" s="4" t="str">
        <f>IFERROR(__xludf.DUMMYFUNCTION("""COMPUTED_VALUE"""),"17/18")</f>
        <v>17/18</v>
      </c>
      <c r="C708" s="4">
        <f>IFERROR(__xludf.DUMMYFUNCTION("""COMPUTED_VALUE"""),10.0)</f>
        <v>10</v>
      </c>
      <c r="D708" s="4">
        <f>IFERROR(__xludf.DUMMYFUNCTION("""COMPUTED_VALUE"""),2.9)</f>
        <v>2.9</v>
      </c>
      <c r="E708" s="4" t="str">
        <f>IFERROR(__xludf.DUMMYFUNCTION("""COMPUTED_VALUE"""),"Jan")</f>
        <v>Jan</v>
      </c>
      <c r="F708" s="4">
        <f>IFERROR(__xludf.DUMMYFUNCTION("""COMPUTED_VALUE"""),2018.0)</f>
        <v>2018</v>
      </c>
    </row>
    <row r="709">
      <c r="A709" s="4" t="str">
        <f>IFERROR(__xludf.DUMMYFUNCTION("""COMPUTED_VALUE"""),"Bus_journeys")</f>
        <v>Bus_journeys</v>
      </c>
      <c r="B709" s="4" t="str">
        <f>IFERROR(__xludf.DUMMYFUNCTION("""COMPUTED_VALUE"""),"17/18")</f>
        <v>17/18</v>
      </c>
      <c r="C709" s="4">
        <f>IFERROR(__xludf.DUMMYFUNCTION("""COMPUTED_VALUE"""),11.0)</f>
        <v>11</v>
      </c>
      <c r="D709" s="4">
        <f>IFERROR(__xludf.DUMMYFUNCTION("""COMPUTED_VALUE"""),175.2)</f>
        <v>175.2</v>
      </c>
      <c r="E709" s="4" t="str">
        <f>IFERROR(__xludf.DUMMYFUNCTION("""COMPUTED_VALUE"""),"Feb")</f>
        <v>Feb</v>
      </c>
      <c r="F709" s="4">
        <f>IFERROR(__xludf.DUMMYFUNCTION("""COMPUTED_VALUE"""),2018.0)</f>
        <v>2018</v>
      </c>
    </row>
    <row r="710">
      <c r="A710" s="4" t="str">
        <f>IFERROR(__xludf.DUMMYFUNCTION("""COMPUTED_VALUE"""),"Underground_journeys")</f>
        <v>Underground_journeys</v>
      </c>
      <c r="B710" s="4" t="str">
        <f>IFERROR(__xludf.DUMMYFUNCTION("""COMPUTED_VALUE"""),"17/18")</f>
        <v>17/18</v>
      </c>
      <c r="C710" s="4">
        <f>IFERROR(__xludf.DUMMYFUNCTION("""COMPUTED_VALUE"""),11.0)</f>
        <v>11</v>
      </c>
      <c r="D710" s="4">
        <f>IFERROR(__xludf.DUMMYFUNCTION("""COMPUTED_VALUE"""),105.5)</f>
        <v>105.5</v>
      </c>
      <c r="E710" s="4" t="str">
        <f>IFERROR(__xludf.DUMMYFUNCTION("""COMPUTED_VALUE"""),"Feb")</f>
        <v>Feb</v>
      </c>
      <c r="F710" s="4">
        <f>IFERROR(__xludf.DUMMYFUNCTION("""COMPUTED_VALUE"""),2018.0)</f>
        <v>2018</v>
      </c>
    </row>
    <row r="711">
      <c r="A711" s="4" t="str">
        <f>IFERROR(__xludf.DUMMYFUNCTION("""COMPUTED_VALUE"""),"DLR_Journeys")</f>
        <v>DLR_Journeys</v>
      </c>
      <c r="B711" s="4" t="str">
        <f>IFERROR(__xludf.DUMMYFUNCTION("""COMPUTED_VALUE"""),"17/18")</f>
        <v>17/18</v>
      </c>
      <c r="C711" s="4">
        <f>IFERROR(__xludf.DUMMYFUNCTION("""COMPUTED_VALUE"""),11.0)</f>
        <v>11</v>
      </c>
      <c r="D711" s="4">
        <f>IFERROR(__xludf.DUMMYFUNCTION("""COMPUTED_VALUE"""),9.3)</f>
        <v>9.3</v>
      </c>
      <c r="E711" s="4" t="str">
        <f>IFERROR(__xludf.DUMMYFUNCTION("""COMPUTED_VALUE"""),"Feb")</f>
        <v>Feb</v>
      </c>
      <c r="F711" s="4">
        <f>IFERROR(__xludf.DUMMYFUNCTION("""COMPUTED_VALUE"""),2018.0)</f>
        <v>2018</v>
      </c>
    </row>
    <row r="712">
      <c r="A712" s="4" t="str">
        <f>IFERROR(__xludf.DUMMYFUNCTION("""COMPUTED_VALUE"""),"Tram_Journeys")</f>
        <v>Tram_Journeys</v>
      </c>
      <c r="B712" s="4" t="str">
        <f>IFERROR(__xludf.DUMMYFUNCTION("""COMPUTED_VALUE"""),"17/18")</f>
        <v>17/18</v>
      </c>
      <c r="C712" s="4">
        <f>IFERROR(__xludf.DUMMYFUNCTION("""COMPUTED_VALUE"""),11.0)</f>
        <v>11</v>
      </c>
      <c r="D712" s="4">
        <f>IFERROR(__xludf.DUMMYFUNCTION("""COMPUTED_VALUE"""),2.2)</f>
        <v>2.2</v>
      </c>
      <c r="E712" s="4" t="str">
        <f>IFERROR(__xludf.DUMMYFUNCTION("""COMPUTED_VALUE"""),"Feb")</f>
        <v>Feb</v>
      </c>
      <c r="F712" s="4">
        <f>IFERROR(__xludf.DUMMYFUNCTION("""COMPUTED_VALUE"""),2018.0)</f>
        <v>2018</v>
      </c>
    </row>
    <row r="713">
      <c r="A713" s="4" t="str">
        <f>IFERROR(__xludf.DUMMYFUNCTION("""COMPUTED_VALUE"""),"Overground_Journeys")</f>
        <v>Overground_Journeys</v>
      </c>
      <c r="B713" s="4" t="str">
        <f>IFERROR(__xludf.DUMMYFUNCTION("""COMPUTED_VALUE"""),"17/18")</f>
        <v>17/18</v>
      </c>
      <c r="C713" s="4">
        <f>IFERROR(__xludf.DUMMYFUNCTION("""COMPUTED_VALUE"""),11.0)</f>
        <v>11</v>
      </c>
      <c r="D713" s="4">
        <f>IFERROR(__xludf.DUMMYFUNCTION("""COMPUTED_VALUE"""),14.8)</f>
        <v>14.8</v>
      </c>
      <c r="E713" s="4" t="str">
        <f>IFERROR(__xludf.DUMMYFUNCTION("""COMPUTED_VALUE"""),"Feb")</f>
        <v>Feb</v>
      </c>
      <c r="F713" s="4">
        <f>IFERROR(__xludf.DUMMYFUNCTION("""COMPUTED_VALUE"""),2018.0)</f>
        <v>2018</v>
      </c>
    </row>
    <row r="714">
      <c r="A714" s="4" t="str">
        <f>IFERROR(__xludf.DUMMYFUNCTION("""COMPUTED_VALUE"""),"London_Cable_Car_Journeys")</f>
        <v>London_Cable_Car_Journeys</v>
      </c>
      <c r="B714" s="4" t="str">
        <f>IFERROR(__xludf.DUMMYFUNCTION("""COMPUTED_VALUE"""),"17/18")</f>
        <v>17/18</v>
      </c>
      <c r="C714" s="4">
        <f>IFERROR(__xludf.DUMMYFUNCTION("""COMPUTED_VALUE"""),11.0)</f>
        <v>11</v>
      </c>
      <c r="D714" s="4">
        <f>IFERROR(__xludf.DUMMYFUNCTION("""COMPUTED_VALUE"""),0.07)</f>
        <v>0.07</v>
      </c>
      <c r="E714" s="4" t="str">
        <f>IFERROR(__xludf.DUMMYFUNCTION("""COMPUTED_VALUE"""),"Feb")</f>
        <v>Feb</v>
      </c>
      <c r="F714" s="4">
        <f>IFERROR(__xludf.DUMMYFUNCTION("""COMPUTED_VALUE"""),2018.0)</f>
        <v>2018</v>
      </c>
    </row>
    <row r="715">
      <c r="A715" s="4" t="str">
        <f>IFERROR(__xludf.DUMMYFUNCTION("""COMPUTED_VALUE"""),"TfL_Rail_Journeys")</f>
        <v>TfL_Rail_Journeys</v>
      </c>
      <c r="B715" s="4" t="str">
        <f>IFERROR(__xludf.DUMMYFUNCTION("""COMPUTED_VALUE"""),"17/18")</f>
        <v>17/18</v>
      </c>
      <c r="C715" s="4">
        <f>IFERROR(__xludf.DUMMYFUNCTION("""COMPUTED_VALUE"""),11.0)</f>
        <v>11</v>
      </c>
      <c r="D715" s="4">
        <f>IFERROR(__xludf.DUMMYFUNCTION("""COMPUTED_VALUE"""),3.7)</f>
        <v>3.7</v>
      </c>
      <c r="E715" s="4" t="str">
        <f>IFERROR(__xludf.DUMMYFUNCTION("""COMPUTED_VALUE"""),"Feb")</f>
        <v>Feb</v>
      </c>
      <c r="F715" s="4">
        <f>IFERROR(__xludf.DUMMYFUNCTION("""COMPUTED_VALUE"""),2018.0)</f>
        <v>2018</v>
      </c>
    </row>
    <row r="716">
      <c r="A716" s="4" t="str">
        <f>IFERROR(__xludf.DUMMYFUNCTION("""COMPUTED_VALUE"""),"Bus_journeys")</f>
        <v>Bus_journeys</v>
      </c>
      <c r="B716" s="4" t="str">
        <f>IFERROR(__xludf.DUMMYFUNCTION("""COMPUTED_VALUE"""),"17/18")</f>
        <v>17/18</v>
      </c>
      <c r="C716" s="4">
        <f>IFERROR(__xludf.DUMMYFUNCTION("""COMPUTED_VALUE"""),12.0)</f>
        <v>12</v>
      </c>
      <c r="D716" s="4">
        <f>IFERROR(__xludf.DUMMYFUNCTION("""COMPUTED_VALUE"""),168.7)</f>
        <v>168.7</v>
      </c>
      <c r="E716" s="4" t="str">
        <f>IFERROR(__xludf.DUMMYFUNCTION("""COMPUTED_VALUE"""),"Mar")</f>
        <v>Mar</v>
      </c>
      <c r="F716" s="4">
        <f>IFERROR(__xludf.DUMMYFUNCTION("""COMPUTED_VALUE"""),2018.0)</f>
        <v>2018</v>
      </c>
    </row>
    <row r="717">
      <c r="A717" s="4" t="str">
        <f>IFERROR(__xludf.DUMMYFUNCTION("""COMPUTED_VALUE"""),"Underground_journeys")</f>
        <v>Underground_journeys</v>
      </c>
      <c r="B717" s="4" t="str">
        <f>IFERROR(__xludf.DUMMYFUNCTION("""COMPUTED_VALUE"""),"17/18")</f>
        <v>17/18</v>
      </c>
      <c r="C717" s="4">
        <f>IFERROR(__xludf.DUMMYFUNCTION("""COMPUTED_VALUE"""),12.0)</f>
        <v>12</v>
      </c>
      <c r="D717" s="4">
        <f>IFERROR(__xludf.DUMMYFUNCTION("""COMPUTED_VALUE"""),105.3)</f>
        <v>105.3</v>
      </c>
      <c r="E717" s="4" t="str">
        <f>IFERROR(__xludf.DUMMYFUNCTION("""COMPUTED_VALUE"""),"Mar")</f>
        <v>Mar</v>
      </c>
      <c r="F717" s="4">
        <f>IFERROR(__xludf.DUMMYFUNCTION("""COMPUTED_VALUE"""),2018.0)</f>
        <v>2018</v>
      </c>
    </row>
    <row r="718">
      <c r="A718" s="4" t="str">
        <f>IFERROR(__xludf.DUMMYFUNCTION("""COMPUTED_VALUE"""),"DLR_Journeys")</f>
        <v>DLR_Journeys</v>
      </c>
      <c r="B718" s="4" t="str">
        <f>IFERROR(__xludf.DUMMYFUNCTION("""COMPUTED_VALUE"""),"17/18")</f>
        <v>17/18</v>
      </c>
      <c r="C718" s="4">
        <f>IFERROR(__xludf.DUMMYFUNCTION("""COMPUTED_VALUE"""),12.0)</f>
        <v>12</v>
      </c>
      <c r="D718" s="4">
        <f>IFERROR(__xludf.DUMMYFUNCTION("""COMPUTED_VALUE"""),9.3)</f>
        <v>9.3</v>
      </c>
      <c r="E718" s="4" t="str">
        <f>IFERROR(__xludf.DUMMYFUNCTION("""COMPUTED_VALUE"""),"Mar")</f>
        <v>Mar</v>
      </c>
      <c r="F718" s="4">
        <f>IFERROR(__xludf.DUMMYFUNCTION("""COMPUTED_VALUE"""),2018.0)</f>
        <v>2018</v>
      </c>
    </row>
    <row r="719">
      <c r="A719" s="4" t="str">
        <f>IFERROR(__xludf.DUMMYFUNCTION("""COMPUTED_VALUE"""),"Tram_Journeys")</f>
        <v>Tram_Journeys</v>
      </c>
      <c r="B719" s="4" t="str">
        <f>IFERROR(__xludf.DUMMYFUNCTION("""COMPUTED_VALUE"""),"17/18")</f>
        <v>17/18</v>
      </c>
      <c r="C719" s="4">
        <f>IFERROR(__xludf.DUMMYFUNCTION("""COMPUTED_VALUE"""),12.0)</f>
        <v>12</v>
      </c>
      <c r="D719" s="4">
        <f>IFERROR(__xludf.DUMMYFUNCTION("""COMPUTED_VALUE"""),2.2)</f>
        <v>2.2</v>
      </c>
      <c r="E719" s="4" t="str">
        <f>IFERROR(__xludf.DUMMYFUNCTION("""COMPUTED_VALUE"""),"Mar")</f>
        <v>Mar</v>
      </c>
      <c r="F719" s="4">
        <f>IFERROR(__xludf.DUMMYFUNCTION("""COMPUTED_VALUE"""),2018.0)</f>
        <v>2018</v>
      </c>
    </row>
    <row r="720">
      <c r="A720" s="4" t="str">
        <f>IFERROR(__xludf.DUMMYFUNCTION("""COMPUTED_VALUE"""),"Overground_Journeys")</f>
        <v>Overground_Journeys</v>
      </c>
      <c r="B720" s="4" t="str">
        <f>IFERROR(__xludf.DUMMYFUNCTION("""COMPUTED_VALUE"""),"17/18")</f>
        <v>17/18</v>
      </c>
      <c r="C720" s="4">
        <f>IFERROR(__xludf.DUMMYFUNCTION("""COMPUTED_VALUE"""),12.0)</f>
        <v>12</v>
      </c>
      <c r="D720" s="4">
        <f>IFERROR(__xludf.DUMMYFUNCTION("""COMPUTED_VALUE"""),14.1)</f>
        <v>14.1</v>
      </c>
      <c r="E720" s="4" t="str">
        <f>IFERROR(__xludf.DUMMYFUNCTION("""COMPUTED_VALUE"""),"Mar")</f>
        <v>Mar</v>
      </c>
      <c r="F720" s="4">
        <f>IFERROR(__xludf.DUMMYFUNCTION("""COMPUTED_VALUE"""),2018.0)</f>
        <v>2018</v>
      </c>
    </row>
    <row r="721">
      <c r="A721" s="4" t="str">
        <f>IFERROR(__xludf.DUMMYFUNCTION("""COMPUTED_VALUE"""),"London_Cable_Car_Journeys")</f>
        <v>London_Cable_Car_Journeys</v>
      </c>
      <c r="B721" s="4" t="str">
        <f>IFERROR(__xludf.DUMMYFUNCTION("""COMPUTED_VALUE"""),"17/18")</f>
        <v>17/18</v>
      </c>
      <c r="C721" s="4">
        <f>IFERROR(__xludf.DUMMYFUNCTION("""COMPUTED_VALUE"""),12.0)</f>
        <v>12</v>
      </c>
      <c r="D721" s="4">
        <f>IFERROR(__xludf.DUMMYFUNCTION("""COMPUTED_VALUE"""),0.09)</f>
        <v>0.09</v>
      </c>
      <c r="E721" s="4" t="str">
        <f>IFERROR(__xludf.DUMMYFUNCTION("""COMPUTED_VALUE"""),"Mar")</f>
        <v>Mar</v>
      </c>
      <c r="F721" s="4">
        <f>IFERROR(__xludf.DUMMYFUNCTION("""COMPUTED_VALUE"""),2018.0)</f>
        <v>2018</v>
      </c>
    </row>
    <row r="722">
      <c r="A722" s="4" t="str">
        <f>IFERROR(__xludf.DUMMYFUNCTION("""COMPUTED_VALUE"""),"TfL_Rail_Journeys")</f>
        <v>TfL_Rail_Journeys</v>
      </c>
      <c r="B722" s="4" t="str">
        <f>IFERROR(__xludf.DUMMYFUNCTION("""COMPUTED_VALUE"""),"17/18")</f>
        <v>17/18</v>
      </c>
      <c r="C722" s="4">
        <f>IFERROR(__xludf.DUMMYFUNCTION("""COMPUTED_VALUE"""),12.0)</f>
        <v>12</v>
      </c>
      <c r="D722" s="4">
        <f>IFERROR(__xludf.DUMMYFUNCTION("""COMPUTED_VALUE"""),3.4)</f>
        <v>3.4</v>
      </c>
      <c r="E722" s="4" t="str">
        <f>IFERROR(__xludf.DUMMYFUNCTION("""COMPUTED_VALUE"""),"Mar")</f>
        <v>Mar</v>
      </c>
      <c r="F722" s="4">
        <f>IFERROR(__xludf.DUMMYFUNCTION("""COMPUTED_VALUE"""),2018.0)</f>
        <v>2018</v>
      </c>
    </row>
    <row r="723">
      <c r="A723" s="4" t="str">
        <f>IFERROR(__xludf.DUMMYFUNCTION("""COMPUTED_VALUE"""),"Bus_journeys")</f>
        <v>Bus_journeys</v>
      </c>
      <c r="B723" s="4" t="str">
        <f>IFERROR(__xludf.DUMMYFUNCTION("""COMPUTED_VALUE"""),"17/18")</f>
        <v>17/18</v>
      </c>
      <c r="C723" s="4">
        <f>IFERROR(__xludf.DUMMYFUNCTION("""COMPUTED_VALUE"""),13.0)</f>
        <v>13</v>
      </c>
      <c r="D723" s="4">
        <f>IFERROR(__xludf.DUMMYFUNCTION("""COMPUTED_VALUE"""),176.5)</f>
        <v>176.5</v>
      </c>
      <c r="E723" s="4" t="str">
        <f>IFERROR(__xludf.DUMMYFUNCTION("""COMPUTED_VALUE"""),"Mar")</f>
        <v>Mar</v>
      </c>
      <c r="F723" s="4">
        <f>IFERROR(__xludf.DUMMYFUNCTION("""COMPUTED_VALUE"""),2018.0)</f>
        <v>2018</v>
      </c>
    </row>
    <row r="724">
      <c r="A724" s="4" t="str">
        <f>IFERROR(__xludf.DUMMYFUNCTION("""COMPUTED_VALUE"""),"Underground_journeys")</f>
        <v>Underground_journeys</v>
      </c>
      <c r="B724" s="4" t="str">
        <f>IFERROR(__xludf.DUMMYFUNCTION("""COMPUTED_VALUE"""),"17/18")</f>
        <v>17/18</v>
      </c>
      <c r="C724" s="4">
        <f>IFERROR(__xludf.DUMMYFUNCTION("""COMPUTED_VALUE"""),13.0)</f>
        <v>13</v>
      </c>
      <c r="D724" s="4">
        <f>IFERROR(__xludf.DUMMYFUNCTION("""COMPUTED_VALUE"""),105.3)</f>
        <v>105.3</v>
      </c>
      <c r="E724" s="4" t="str">
        <f>IFERROR(__xludf.DUMMYFUNCTION("""COMPUTED_VALUE"""),"Mar")</f>
        <v>Mar</v>
      </c>
      <c r="F724" s="4">
        <f>IFERROR(__xludf.DUMMYFUNCTION("""COMPUTED_VALUE"""),2018.0)</f>
        <v>2018</v>
      </c>
    </row>
    <row r="725">
      <c r="A725" s="4" t="str">
        <f>IFERROR(__xludf.DUMMYFUNCTION("""COMPUTED_VALUE"""),"DLR_Journeys")</f>
        <v>DLR_Journeys</v>
      </c>
      <c r="B725" s="4" t="str">
        <f>IFERROR(__xludf.DUMMYFUNCTION("""COMPUTED_VALUE"""),"17/18")</f>
        <v>17/18</v>
      </c>
      <c r="C725" s="4">
        <f>IFERROR(__xludf.DUMMYFUNCTION("""COMPUTED_VALUE"""),13.0)</f>
        <v>13</v>
      </c>
      <c r="D725" s="4">
        <f>IFERROR(__xludf.DUMMYFUNCTION("""COMPUTED_VALUE"""),8.7)</f>
        <v>8.7</v>
      </c>
      <c r="E725" s="4" t="str">
        <f>IFERROR(__xludf.DUMMYFUNCTION("""COMPUTED_VALUE"""),"Mar")</f>
        <v>Mar</v>
      </c>
      <c r="F725" s="4">
        <f>IFERROR(__xludf.DUMMYFUNCTION("""COMPUTED_VALUE"""),2018.0)</f>
        <v>2018</v>
      </c>
    </row>
    <row r="726">
      <c r="A726" s="4" t="str">
        <f>IFERROR(__xludf.DUMMYFUNCTION("""COMPUTED_VALUE"""),"Tram_Journeys")</f>
        <v>Tram_Journeys</v>
      </c>
      <c r="B726" s="4" t="str">
        <f>IFERROR(__xludf.DUMMYFUNCTION("""COMPUTED_VALUE"""),"17/18")</f>
        <v>17/18</v>
      </c>
      <c r="C726" s="4">
        <f>IFERROR(__xludf.DUMMYFUNCTION("""COMPUTED_VALUE"""),13.0)</f>
        <v>13</v>
      </c>
      <c r="D726" s="4">
        <f>IFERROR(__xludf.DUMMYFUNCTION("""COMPUTED_VALUE"""),2.2)</f>
        <v>2.2</v>
      </c>
      <c r="E726" s="4" t="str">
        <f>IFERROR(__xludf.DUMMYFUNCTION("""COMPUTED_VALUE"""),"Mar")</f>
        <v>Mar</v>
      </c>
      <c r="F726" s="4">
        <f>IFERROR(__xludf.DUMMYFUNCTION("""COMPUTED_VALUE"""),2018.0)</f>
        <v>2018</v>
      </c>
    </row>
    <row r="727">
      <c r="A727" s="4" t="str">
        <f>IFERROR(__xludf.DUMMYFUNCTION("""COMPUTED_VALUE"""),"Overground_Journeys")</f>
        <v>Overground_Journeys</v>
      </c>
      <c r="B727" s="4" t="str">
        <f>IFERROR(__xludf.DUMMYFUNCTION("""COMPUTED_VALUE"""),"17/18")</f>
        <v>17/18</v>
      </c>
      <c r="C727" s="4">
        <f>IFERROR(__xludf.DUMMYFUNCTION("""COMPUTED_VALUE"""),13.0)</f>
        <v>13</v>
      </c>
      <c r="D727" s="4">
        <f>IFERROR(__xludf.DUMMYFUNCTION("""COMPUTED_VALUE"""),15.1)</f>
        <v>15.1</v>
      </c>
      <c r="E727" s="4" t="str">
        <f>IFERROR(__xludf.DUMMYFUNCTION("""COMPUTED_VALUE"""),"Mar")</f>
        <v>Mar</v>
      </c>
      <c r="F727" s="4">
        <f>IFERROR(__xludf.DUMMYFUNCTION("""COMPUTED_VALUE"""),2018.0)</f>
        <v>2018</v>
      </c>
    </row>
    <row r="728">
      <c r="A728" s="4" t="str">
        <f>IFERROR(__xludf.DUMMYFUNCTION("""COMPUTED_VALUE"""),"London_Cable_Car_Journeys")</f>
        <v>London_Cable_Car_Journeys</v>
      </c>
      <c r="B728" s="4" t="str">
        <f>IFERROR(__xludf.DUMMYFUNCTION("""COMPUTED_VALUE"""),"17/18")</f>
        <v>17/18</v>
      </c>
      <c r="C728" s="4">
        <f>IFERROR(__xludf.DUMMYFUNCTION("""COMPUTED_VALUE"""),13.0)</f>
        <v>13</v>
      </c>
      <c r="D728" s="4">
        <f>IFERROR(__xludf.DUMMYFUNCTION("""COMPUTED_VALUE"""),0.06)</f>
        <v>0.06</v>
      </c>
      <c r="E728" s="4" t="str">
        <f>IFERROR(__xludf.DUMMYFUNCTION("""COMPUTED_VALUE"""),"Mar")</f>
        <v>Mar</v>
      </c>
      <c r="F728" s="4">
        <f>IFERROR(__xludf.DUMMYFUNCTION("""COMPUTED_VALUE"""),2018.0)</f>
        <v>2018</v>
      </c>
    </row>
    <row r="729">
      <c r="A729" s="4" t="str">
        <f>IFERROR(__xludf.DUMMYFUNCTION("""COMPUTED_VALUE"""),"TfL_Rail_Journeys")</f>
        <v>TfL_Rail_Journeys</v>
      </c>
      <c r="B729" s="4" t="str">
        <f>IFERROR(__xludf.DUMMYFUNCTION("""COMPUTED_VALUE"""),"17/18")</f>
        <v>17/18</v>
      </c>
      <c r="C729" s="4">
        <f>IFERROR(__xludf.DUMMYFUNCTION("""COMPUTED_VALUE"""),13.0)</f>
        <v>13</v>
      </c>
      <c r="D729" s="4">
        <f>IFERROR(__xludf.DUMMYFUNCTION("""COMPUTED_VALUE"""),3.3)</f>
        <v>3.3</v>
      </c>
      <c r="E729" s="4" t="str">
        <f>IFERROR(__xludf.DUMMYFUNCTION("""COMPUTED_VALUE"""),"Mar")</f>
        <v>Mar</v>
      </c>
      <c r="F729" s="4">
        <f>IFERROR(__xludf.DUMMYFUNCTION("""COMPUTED_VALUE"""),2018.0)</f>
        <v>2018</v>
      </c>
    </row>
    <row r="730">
      <c r="A730" s="4" t="str">
        <f>IFERROR(__xludf.DUMMYFUNCTION("""COMPUTED_VALUE"""),"Bus_journeys")</f>
        <v>Bus_journeys</v>
      </c>
      <c r="B730" s="4" t="str">
        <f>IFERROR(__xludf.DUMMYFUNCTION("""COMPUTED_VALUE"""),"18/19")</f>
        <v>18/19</v>
      </c>
      <c r="C730" s="4">
        <f>IFERROR(__xludf.DUMMYFUNCTION("""COMPUTED_VALUE"""),1.0)</f>
        <v>1</v>
      </c>
      <c r="D730" s="4">
        <f>IFERROR(__xludf.DUMMYFUNCTION("""COMPUTED_VALUE"""),165.9)</f>
        <v>165.9</v>
      </c>
      <c r="E730" s="4" t="str">
        <f>IFERROR(__xludf.DUMMYFUNCTION("""COMPUTED_VALUE"""),"Apr")</f>
        <v>Apr</v>
      </c>
      <c r="F730" s="4">
        <f>IFERROR(__xludf.DUMMYFUNCTION("""COMPUTED_VALUE"""),2018.0)</f>
        <v>2018</v>
      </c>
    </row>
    <row r="731">
      <c r="A731" s="4" t="str">
        <f>IFERROR(__xludf.DUMMYFUNCTION("""COMPUTED_VALUE"""),"Underground_journeys")</f>
        <v>Underground_journeys</v>
      </c>
      <c r="B731" s="4" t="str">
        <f>IFERROR(__xludf.DUMMYFUNCTION("""COMPUTED_VALUE"""),"18/19")</f>
        <v>18/19</v>
      </c>
      <c r="C731" s="4">
        <f>IFERROR(__xludf.DUMMYFUNCTION("""COMPUTED_VALUE"""),1.0)</f>
        <v>1</v>
      </c>
      <c r="D731" s="4">
        <f>IFERROR(__xludf.DUMMYFUNCTION("""COMPUTED_VALUE"""),103.5)</f>
        <v>103.5</v>
      </c>
      <c r="E731" s="4" t="str">
        <f>IFERROR(__xludf.DUMMYFUNCTION("""COMPUTED_VALUE"""),"Apr")</f>
        <v>Apr</v>
      </c>
      <c r="F731" s="4">
        <f>IFERROR(__xludf.DUMMYFUNCTION("""COMPUTED_VALUE"""),2018.0)</f>
        <v>2018</v>
      </c>
    </row>
    <row r="732">
      <c r="A732" s="4" t="str">
        <f>IFERROR(__xludf.DUMMYFUNCTION("""COMPUTED_VALUE"""),"DLR_Journeys")</f>
        <v>DLR_Journeys</v>
      </c>
      <c r="B732" s="4" t="str">
        <f>IFERROR(__xludf.DUMMYFUNCTION("""COMPUTED_VALUE"""),"18/19")</f>
        <v>18/19</v>
      </c>
      <c r="C732" s="4">
        <f>IFERROR(__xludf.DUMMYFUNCTION("""COMPUTED_VALUE"""),1.0)</f>
        <v>1</v>
      </c>
      <c r="D732" s="4">
        <f>IFERROR(__xludf.DUMMYFUNCTION("""COMPUTED_VALUE"""),9.4)</f>
        <v>9.4</v>
      </c>
      <c r="E732" s="4" t="str">
        <f>IFERROR(__xludf.DUMMYFUNCTION("""COMPUTED_VALUE"""),"Apr")</f>
        <v>Apr</v>
      </c>
      <c r="F732" s="4">
        <f>IFERROR(__xludf.DUMMYFUNCTION("""COMPUTED_VALUE"""),2018.0)</f>
        <v>2018</v>
      </c>
    </row>
    <row r="733">
      <c r="A733" s="4" t="str">
        <f>IFERROR(__xludf.DUMMYFUNCTION("""COMPUTED_VALUE"""),"Tram_Journeys")</f>
        <v>Tram_Journeys</v>
      </c>
      <c r="B733" s="4" t="str">
        <f>IFERROR(__xludf.DUMMYFUNCTION("""COMPUTED_VALUE"""),"18/19")</f>
        <v>18/19</v>
      </c>
      <c r="C733" s="4">
        <f>IFERROR(__xludf.DUMMYFUNCTION("""COMPUTED_VALUE"""),1.0)</f>
        <v>1</v>
      </c>
      <c r="D733" s="4">
        <f>IFERROR(__xludf.DUMMYFUNCTION("""COMPUTED_VALUE"""),1.9)</f>
        <v>1.9</v>
      </c>
      <c r="E733" s="4" t="str">
        <f>IFERROR(__xludf.DUMMYFUNCTION("""COMPUTED_VALUE"""),"Apr")</f>
        <v>Apr</v>
      </c>
      <c r="F733" s="4">
        <f>IFERROR(__xludf.DUMMYFUNCTION("""COMPUTED_VALUE"""),2018.0)</f>
        <v>2018</v>
      </c>
    </row>
    <row r="734">
      <c r="A734" s="4" t="str">
        <f>IFERROR(__xludf.DUMMYFUNCTION("""COMPUTED_VALUE"""),"Overground_Journeys")</f>
        <v>Overground_Journeys</v>
      </c>
      <c r="B734" s="4" t="str">
        <f>IFERROR(__xludf.DUMMYFUNCTION("""COMPUTED_VALUE"""),"18/19")</f>
        <v>18/19</v>
      </c>
      <c r="C734" s="4">
        <f>IFERROR(__xludf.DUMMYFUNCTION("""COMPUTED_VALUE"""),1.0)</f>
        <v>1</v>
      </c>
      <c r="D734" s="4">
        <f>IFERROR(__xludf.DUMMYFUNCTION("""COMPUTED_VALUE"""),14.7)</f>
        <v>14.7</v>
      </c>
      <c r="E734" s="4" t="str">
        <f>IFERROR(__xludf.DUMMYFUNCTION("""COMPUTED_VALUE"""),"Apr")</f>
        <v>Apr</v>
      </c>
      <c r="F734" s="4">
        <f>IFERROR(__xludf.DUMMYFUNCTION("""COMPUTED_VALUE"""),2018.0)</f>
        <v>2018</v>
      </c>
    </row>
    <row r="735">
      <c r="A735" s="4" t="str">
        <f>IFERROR(__xludf.DUMMYFUNCTION("""COMPUTED_VALUE"""),"London_Cable_Car_Journeys")</f>
        <v>London_Cable_Car_Journeys</v>
      </c>
      <c r="B735" s="4" t="str">
        <f>IFERROR(__xludf.DUMMYFUNCTION("""COMPUTED_VALUE"""),"18/19")</f>
        <v>18/19</v>
      </c>
      <c r="C735" s="4">
        <f>IFERROR(__xludf.DUMMYFUNCTION("""COMPUTED_VALUE"""),1.0)</f>
        <v>1</v>
      </c>
      <c r="D735" s="4">
        <f>IFERROR(__xludf.DUMMYFUNCTION("""COMPUTED_VALUE"""),0.12)</f>
        <v>0.12</v>
      </c>
      <c r="E735" s="4" t="str">
        <f>IFERROR(__xludf.DUMMYFUNCTION("""COMPUTED_VALUE"""),"Apr")</f>
        <v>Apr</v>
      </c>
      <c r="F735" s="4">
        <f>IFERROR(__xludf.DUMMYFUNCTION("""COMPUTED_VALUE"""),2018.0)</f>
        <v>2018</v>
      </c>
    </row>
    <row r="736">
      <c r="A736" s="4" t="str">
        <f>IFERROR(__xludf.DUMMYFUNCTION("""COMPUTED_VALUE"""),"TfL_Rail_Journeys")</f>
        <v>TfL_Rail_Journeys</v>
      </c>
      <c r="B736" s="4" t="str">
        <f>IFERROR(__xludf.DUMMYFUNCTION("""COMPUTED_VALUE"""),"18/19")</f>
        <v>18/19</v>
      </c>
      <c r="C736" s="4">
        <f>IFERROR(__xludf.DUMMYFUNCTION("""COMPUTED_VALUE"""),1.0)</f>
        <v>1</v>
      </c>
      <c r="D736" s="4">
        <f>IFERROR(__xludf.DUMMYFUNCTION("""COMPUTED_VALUE"""),3.5)</f>
        <v>3.5</v>
      </c>
      <c r="E736" s="4" t="str">
        <f>IFERROR(__xludf.DUMMYFUNCTION("""COMPUTED_VALUE"""),"Apr")</f>
        <v>Apr</v>
      </c>
      <c r="F736" s="4">
        <f>IFERROR(__xludf.DUMMYFUNCTION("""COMPUTED_VALUE"""),2018.0)</f>
        <v>2018</v>
      </c>
    </row>
    <row r="737">
      <c r="A737" s="4" t="str">
        <f>IFERROR(__xludf.DUMMYFUNCTION("""COMPUTED_VALUE"""),"Bus_journeys")</f>
        <v>Bus_journeys</v>
      </c>
      <c r="B737" s="4" t="str">
        <f>IFERROR(__xludf.DUMMYFUNCTION("""COMPUTED_VALUE"""),"18/19")</f>
        <v>18/19</v>
      </c>
      <c r="C737" s="4">
        <f>IFERROR(__xludf.DUMMYFUNCTION("""COMPUTED_VALUE"""),2.0)</f>
        <v>2</v>
      </c>
      <c r="D737" s="4">
        <f>IFERROR(__xludf.DUMMYFUNCTION("""COMPUTED_VALUE"""),179.6)</f>
        <v>179.6</v>
      </c>
      <c r="E737" s="4" t="str">
        <f>IFERROR(__xludf.DUMMYFUNCTION("""COMPUTED_VALUE"""),"May")</f>
        <v>May</v>
      </c>
      <c r="F737" s="4">
        <f>IFERROR(__xludf.DUMMYFUNCTION("""COMPUTED_VALUE"""),2018.0)</f>
        <v>2018</v>
      </c>
    </row>
    <row r="738">
      <c r="A738" s="4" t="str">
        <f>IFERROR(__xludf.DUMMYFUNCTION("""COMPUTED_VALUE"""),"Underground_journeys")</f>
        <v>Underground_journeys</v>
      </c>
      <c r="B738" s="4" t="str">
        <f>IFERROR(__xludf.DUMMYFUNCTION("""COMPUTED_VALUE"""),"18/19")</f>
        <v>18/19</v>
      </c>
      <c r="C738" s="4">
        <f>IFERROR(__xludf.DUMMYFUNCTION("""COMPUTED_VALUE"""),2.0)</f>
        <v>2</v>
      </c>
      <c r="D738" s="4">
        <f>IFERROR(__xludf.DUMMYFUNCTION("""COMPUTED_VALUE"""),105.6)</f>
        <v>105.6</v>
      </c>
      <c r="E738" s="4" t="str">
        <f>IFERROR(__xludf.DUMMYFUNCTION("""COMPUTED_VALUE"""),"May")</f>
        <v>May</v>
      </c>
      <c r="F738" s="4">
        <f>IFERROR(__xludf.DUMMYFUNCTION("""COMPUTED_VALUE"""),2018.0)</f>
        <v>2018</v>
      </c>
    </row>
    <row r="739">
      <c r="A739" s="4" t="str">
        <f>IFERROR(__xludf.DUMMYFUNCTION("""COMPUTED_VALUE"""),"DLR_Journeys")</f>
        <v>DLR_Journeys</v>
      </c>
      <c r="B739" s="4" t="str">
        <f>IFERROR(__xludf.DUMMYFUNCTION("""COMPUTED_VALUE"""),"18/19")</f>
        <v>18/19</v>
      </c>
      <c r="C739" s="4">
        <f>IFERROR(__xludf.DUMMYFUNCTION("""COMPUTED_VALUE"""),2.0)</f>
        <v>2</v>
      </c>
      <c r="D739" s="4">
        <f>IFERROR(__xludf.DUMMYFUNCTION("""COMPUTED_VALUE"""),9.7)</f>
        <v>9.7</v>
      </c>
      <c r="E739" s="4" t="str">
        <f>IFERROR(__xludf.DUMMYFUNCTION("""COMPUTED_VALUE"""),"May")</f>
        <v>May</v>
      </c>
      <c r="F739" s="4">
        <f>IFERROR(__xludf.DUMMYFUNCTION("""COMPUTED_VALUE"""),2018.0)</f>
        <v>2018</v>
      </c>
    </row>
    <row r="740">
      <c r="A740" s="4" t="str">
        <f>IFERROR(__xludf.DUMMYFUNCTION("""COMPUTED_VALUE"""),"Tram_Journeys")</f>
        <v>Tram_Journeys</v>
      </c>
      <c r="B740" s="4" t="str">
        <f>IFERROR(__xludf.DUMMYFUNCTION("""COMPUTED_VALUE"""),"18/19")</f>
        <v>18/19</v>
      </c>
      <c r="C740" s="4">
        <f>IFERROR(__xludf.DUMMYFUNCTION("""COMPUTED_VALUE"""),2.0)</f>
        <v>2</v>
      </c>
      <c r="D740" s="4">
        <f>IFERROR(__xludf.DUMMYFUNCTION("""COMPUTED_VALUE"""),2.3)</f>
        <v>2.3</v>
      </c>
      <c r="E740" s="4" t="str">
        <f>IFERROR(__xludf.DUMMYFUNCTION("""COMPUTED_VALUE"""),"May")</f>
        <v>May</v>
      </c>
      <c r="F740" s="4">
        <f>IFERROR(__xludf.DUMMYFUNCTION("""COMPUTED_VALUE"""),2018.0)</f>
        <v>2018</v>
      </c>
    </row>
    <row r="741">
      <c r="A741" s="4" t="str">
        <f>IFERROR(__xludf.DUMMYFUNCTION("""COMPUTED_VALUE"""),"Overground_Journeys")</f>
        <v>Overground_Journeys</v>
      </c>
      <c r="B741" s="4" t="str">
        <f>IFERROR(__xludf.DUMMYFUNCTION("""COMPUTED_VALUE"""),"18/19")</f>
        <v>18/19</v>
      </c>
      <c r="C741" s="4">
        <f>IFERROR(__xludf.DUMMYFUNCTION("""COMPUTED_VALUE"""),2.0)</f>
        <v>2</v>
      </c>
      <c r="D741" s="4">
        <f>IFERROR(__xludf.DUMMYFUNCTION("""COMPUTED_VALUE"""),14.4)</f>
        <v>14.4</v>
      </c>
      <c r="E741" s="4" t="str">
        <f>IFERROR(__xludf.DUMMYFUNCTION("""COMPUTED_VALUE"""),"May")</f>
        <v>May</v>
      </c>
      <c r="F741" s="4">
        <f>IFERROR(__xludf.DUMMYFUNCTION("""COMPUTED_VALUE"""),2018.0)</f>
        <v>2018</v>
      </c>
    </row>
    <row r="742">
      <c r="A742" s="4" t="str">
        <f>IFERROR(__xludf.DUMMYFUNCTION("""COMPUTED_VALUE"""),"London_Cable_Car_Journeys")</f>
        <v>London_Cable_Car_Journeys</v>
      </c>
      <c r="B742" s="4" t="str">
        <f>IFERROR(__xludf.DUMMYFUNCTION("""COMPUTED_VALUE"""),"18/19")</f>
        <v>18/19</v>
      </c>
      <c r="C742" s="4">
        <f>IFERROR(__xludf.DUMMYFUNCTION("""COMPUTED_VALUE"""),2.0)</f>
        <v>2</v>
      </c>
      <c r="D742" s="4">
        <f>IFERROR(__xludf.DUMMYFUNCTION("""COMPUTED_VALUE"""),0.11)</f>
        <v>0.11</v>
      </c>
      <c r="E742" s="4" t="str">
        <f>IFERROR(__xludf.DUMMYFUNCTION("""COMPUTED_VALUE"""),"May")</f>
        <v>May</v>
      </c>
      <c r="F742" s="4">
        <f>IFERROR(__xludf.DUMMYFUNCTION("""COMPUTED_VALUE"""),2018.0)</f>
        <v>2018</v>
      </c>
    </row>
    <row r="743">
      <c r="A743" s="4" t="str">
        <f>IFERROR(__xludf.DUMMYFUNCTION("""COMPUTED_VALUE"""),"TfL_Rail_Journeys")</f>
        <v>TfL_Rail_Journeys</v>
      </c>
      <c r="B743" s="4" t="str">
        <f>IFERROR(__xludf.DUMMYFUNCTION("""COMPUTED_VALUE"""),"18/19")</f>
        <v>18/19</v>
      </c>
      <c r="C743" s="4">
        <f>IFERROR(__xludf.DUMMYFUNCTION("""COMPUTED_VALUE"""),2.0)</f>
        <v>2</v>
      </c>
      <c r="D743" s="4">
        <f>IFERROR(__xludf.DUMMYFUNCTION("""COMPUTED_VALUE"""),3.7)</f>
        <v>3.7</v>
      </c>
      <c r="E743" s="4" t="str">
        <f>IFERROR(__xludf.DUMMYFUNCTION("""COMPUTED_VALUE"""),"May")</f>
        <v>May</v>
      </c>
      <c r="F743" s="4">
        <f>IFERROR(__xludf.DUMMYFUNCTION("""COMPUTED_VALUE"""),2018.0)</f>
        <v>2018</v>
      </c>
    </row>
    <row r="744">
      <c r="A744" s="4" t="str">
        <f>IFERROR(__xludf.DUMMYFUNCTION("""COMPUTED_VALUE"""),"Bus_journeys")</f>
        <v>Bus_journeys</v>
      </c>
      <c r="B744" s="4" t="str">
        <f>IFERROR(__xludf.DUMMYFUNCTION("""COMPUTED_VALUE"""),"18/19")</f>
        <v>18/19</v>
      </c>
      <c r="C744" s="4">
        <f>IFERROR(__xludf.DUMMYFUNCTION("""COMPUTED_VALUE"""),3.0)</f>
        <v>3</v>
      </c>
      <c r="D744" s="4">
        <f>IFERROR(__xludf.DUMMYFUNCTION("""COMPUTED_VALUE"""),173.9)</f>
        <v>173.9</v>
      </c>
      <c r="E744" s="4" t="str">
        <f>IFERROR(__xludf.DUMMYFUNCTION("""COMPUTED_VALUE"""),"Jun")</f>
        <v>Jun</v>
      </c>
      <c r="F744" s="4">
        <f>IFERROR(__xludf.DUMMYFUNCTION("""COMPUTED_VALUE"""),2018.0)</f>
        <v>2018</v>
      </c>
    </row>
    <row r="745">
      <c r="A745" s="4" t="str">
        <f>IFERROR(__xludf.DUMMYFUNCTION("""COMPUTED_VALUE"""),"Underground_journeys")</f>
        <v>Underground_journeys</v>
      </c>
      <c r="B745" s="4" t="str">
        <f>IFERROR(__xludf.DUMMYFUNCTION("""COMPUTED_VALUE"""),"18/19")</f>
        <v>18/19</v>
      </c>
      <c r="C745" s="4">
        <f>IFERROR(__xludf.DUMMYFUNCTION("""COMPUTED_VALUE"""),3.0)</f>
        <v>3</v>
      </c>
      <c r="D745" s="4">
        <f>IFERROR(__xludf.DUMMYFUNCTION("""COMPUTED_VALUE"""),104.4)</f>
        <v>104.4</v>
      </c>
      <c r="E745" s="4" t="str">
        <f>IFERROR(__xludf.DUMMYFUNCTION("""COMPUTED_VALUE"""),"Jun")</f>
        <v>Jun</v>
      </c>
      <c r="F745" s="4">
        <f>IFERROR(__xludf.DUMMYFUNCTION("""COMPUTED_VALUE"""),2018.0)</f>
        <v>2018</v>
      </c>
    </row>
    <row r="746">
      <c r="A746" s="4" t="str">
        <f>IFERROR(__xludf.DUMMYFUNCTION("""COMPUTED_VALUE"""),"DLR_Journeys")</f>
        <v>DLR_Journeys</v>
      </c>
      <c r="B746" s="4" t="str">
        <f>IFERROR(__xludf.DUMMYFUNCTION("""COMPUTED_VALUE"""),"18/19")</f>
        <v>18/19</v>
      </c>
      <c r="C746" s="4">
        <f>IFERROR(__xludf.DUMMYFUNCTION("""COMPUTED_VALUE"""),3.0)</f>
        <v>3</v>
      </c>
      <c r="D746" s="4">
        <f>IFERROR(__xludf.DUMMYFUNCTION("""COMPUTED_VALUE"""),9.2)</f>
        <v>9.2</v>
      </c>
      <c r="E746" s="4" t="str">
        <f>IFERROR(__xludf.DUMMYFUNCTION("""COMPUTED_VALUE"""),"Jun")</f>
        <v>Jun</v>
      </c>
      <c r="F746" s="4">
        <f>IFERROR(__xludf.DUMMYFUNCTION("""COMPUTED_VALUE"""),2018.0)</f>
        <v>2018</v>
      </c>
    </row>
    <row r="747">
      <c r="A747" s="4" t="str">
        <f>IFERROR(__xludf.DUMMYFUNCTION("""COMPUTED_VALUE"""),"Tram_Journeys")</f>
        <v>Tram_Journeys</v>
      </c>
      <c r="B747" s="4" t="str">
        <f>IFERROR(__xludf.DUMMYFUNCTION("""COMPUTED_VALUE"""),"18/19")</f>
        <v>18/19</v>
      </c>
      <c r="C747" s="4">
        <f>IFERROR(__xludf.DUMMYFUNCTION("""COMPUTED_VALUE"""),3.0)</f>
        <v>3</v>
      </c>
      <c r="D747" s="4">
        <f>IFERROR(__xludf.DUMMYFUNCTION("""COMPUTED_VALUE"""),2.3)</f>
        <v>2.3</v>
      </c>
      <c r="E747" s="4" t="str">
        <f>IFERROR(__xludf.DUMMYFUNCTION("""COMPUTED_VALUE"""),"Jun")</f>
        <v>Jun</v>
      </c>
      <c r="F747" s="4">
        <f>IFERROR(__xludf.DUMMYFUNCTION("""COMPUTED_VALUE"""),2018.0)</f>
        <v>2018</v>
      </c>
    </row>
    <row r="748">
      <c r="A748" s="4" t="str">
        <f>IFERROR(__xludf.DUMMYFUNCTION("""COMPUTED_VALUE"""),"Overground_Journeys")</f>
        <v>Overground_Journeys</v>
      </c>
      <c r="B748" s="4" t="str">
        <f>IFERROR(__xludf.DUMMYFUNCTION("""COMPUTED_VALUE"""),"18/19")</f>
        <v>18/19</v>
      </c>
      <c r="C748" s="4">
        <f>IFERROR(__xludf.DUMMYFUNCTION("""COMPUTED_VALUE"""),3.0)</f>
        <v>3</v>
      </c>
      <c r="D748" s="4">
        <f>IFERROR(__xludf.DUMMYFUNCTION("""COMPUTED_VALUE"""),14.3)</f>
        <v>14.3</v>
      </c>
      <c r="E748" s="4" t="str">
        <f>IFERROR(__xludf.DUMMYFUNCTION("""COMPUTED_VALUE"""),"Jun")</f>
        <v>Jun</v>
      </c>
      <c r="F748" s="4">
        <f>IFERROR(__xludf.DUMMYFUNCTION("""COMPUTED_VALUE"""),2018.0)</f>
        <v>2018</v>
      </c>
    </row>
    <row r="749">
      <c r="A749" s="4" t="str">
        <f>IFERROR(__xludf.DUMMYFUNCTION("""COMPUTED_VALUE"""),"London_Cable_Car_Journeys")</f>
        <v>London_Cable_Car_Journeys</v>
      </c>
      <c r="B749" s="4" t="str">
        <f>IFERROR(__xludf.DUMMYFUNCTION("""COMPUTED_VALUE"""),"18/19")</f>
        <v>18/19</v>
      </c>
      <c r="C749" s="4">
        <f>IFERROR(__xludf.DUMMYFUNCTION("""COMPUTED_VALUE"""),3.0)</f>
        <v>3</v>
      </c>
      <c r="D749" s="4">
        <f>IFERROR(__xludf.DUMMYFUNCTION("""COMPUTED_VALUE"""),0.11)</f>
        <v>0.11</v>
      </c>
      <c r="E749" s="4" t="str">
        <f>IFERROR(__xludf.DUMMYFUNCTION("""COMPUTED_VALUE"""),"Jun")</f>
        <v>Jun</v>
      </c>
      <c r="F749" s="4">
        <f>IFERROR(__xludf.DUMMYFUNCTION("""COMPUTED_VALUE"""),2018.0)</f>
        <v>2018</v>
      </c>
    </row>
    <row r="750">
      <c r="A750" s="4" t="str">
        <f>IFERROR(__xludf.DUMMYFUNCTION("""COMPUTED_VALUE"""),"TfL_Rail_Journeys")</f>
        <v>TfL_Rail_Journeys</v>
      </c>
      <c r="B750" s="4" t="str">
        <f>IFERROR(__xludf.DUMMYFUNCTION("""COMPUTED_VALUE"""),"18/19")</f>
        <v>18/19</v>
      </c>
      <c r="C750" s="4">
        <f>IFERROR(__xludf.DUMMYFUNCTION("""COMPUTED_VALUE"""),3.0)</f>
        <v>3</v>
      </c>
      <c r="D750" s="4">
        <f>IFERROR(__xludf.DUMMYFUNCTION("""COMPUTED_VALUE"""),4.2)</f>
        <v>4.2</v>
      </c>
      <c r="E750" s="4" t="str">
        <f>IFERROR(__xludf.DUMMYFUNCTION("""COMPUTED_VALUE"""),"Jun")</f>
        <v>Jun</v>
      </c>
      <c r="F750" s="4">
        <f>IFERROR(__xludf.DUMMYFUNCTION("""COMPUTED_VALUE"""),2018.0)</f>
        <v>2018</v>
      </c>
    </row>
    <row r="751">
      <c r="A751" s="4" t="str">
        <f>IFERROR(__xludf.DUMMYFUNCTION("""COMPUTED_VALUE"""),"Bus_journeys")</f>
        <v>Bus_journeys</v>
      </c>
      <c r="B751" s="4" t="str">
        <f>IFERROR(__xludf.DUMMYFUNCTION("""COMPUTED_VALUE"""),"18/19")</f>
        <v>18/19</v>
      </c>
      <c r="C751" s="4">
        <f>IFERROR(__xludf.DUMMYFUNCTION("""COMPUTED_VALUE"""),4.0)</f>
        <v>4</v>
      </c>
      <c r="D751" s="4">
        <f>IFERROR(__xludf.DUMMYFUNCTION("""COMPUTED_VALUE"""),177.8)</f>
        <v>177.8</v>
      </c>
      <c r="E751" s="4" t="str">
        <f>IFERROR(__xludf.DUMMYFUNCTION("""COMPUTED_VALUE"""),"Jul")</f>
        <v>Jul</v>
      </c>
      <c r="F751" s="4">
        <f>IFERROR(__xludf.DUMMYFUNCTION("""COMPUTED_VALUE"""),2018.0)</f>
        <v>2018</v>
      </c>
    </row>
    <row r="752">
      <c r="A752" s="4" t="str">
        <f>IFERROR(__xludf.DUMMYFUNCTION("""COMPUTED_VALUE"""),"Underground_journeys")</f>
        <v>Underground_journeys</v>
      </c>
      <c r="B752" s="4" t="str">
        <f>IFERROR(__xludf.DUMMYFUNCTION("""COMPUTED_VALUE"""),"18/19")</f>
        <v>18/19</v>
      </c>
      <c r="C752" s="4">
        <f>IFERROR(__xludf.DUMMYFUNCTION("""COMPUTED_VALUE"""),4.0)</f>
        <v>4</v>
      </c>
      <c r="D752" s="4">
        <f>IFERROR(__xludf.DUMMYFUNCTION("""COMPUTED_VALUE"""),109.0)</f>
        <v>109</v>
      </c>
      <c r="E752" s="4" t="str">
        <f>IFERROR(__xludf.DUMMYFUNCTION("""COMPUTED_VALUE"""),"Jul")</f>
        <v>Jul</v>
      </c>
      <c r="F752" s="4">
        <f>IFERROR(__xludf.DUMMYFUNCTION("""COMPUTED_VALUE"""),2018.0)</f>
        <v>2018</v>
      </c>
    </row>
    <row r="753">
      <c r="A753" s="4" t="str">
        <f>IFERROR(__xludf.DUMMYFUNCTION("""COMPUTED_VALUE"""),"DLR_Journeys")</f>
        <v>DLR_Journeys</v>
      </c>
      <c r="B753" s="4" t="str">
        <f>IFERROR(__xludf.DUMMYFUNCTION("""COMPUTED_VALUE"""),"18/19")</f>
        <v>18/19</v>
      </c>
      <c r="C753" s="4">
        <f>IFERROR(__xludf.DUMMYFUNCTION("""COMPUTED_VALUE"""),4.0)</f>
        <v>4</v>
      </c>
      <c r="D753" s="4">
        <f>IFERROR(__xludf.DUMMYFUNCTION("""COMPUTED_VALUE"""),9.6)</f>
        <v>9.6</v>
      </c>
      <c r="E753" s="4" t="str">
        <f>IFERROR(__xludf.DUMMYFUNCTION("""COMPUTED_VALUE"""),"Jul")</f>
        <v>Jul</v>
      </c>
      <c r="F753" s="4">
        <f>IFERROR(__xludf.DUMMYFUNCTION("""COMPUTED_VALUE"""),2018.0)</f>
        <v>2018</v>
      </c>
    </row>
    <row r="754">
      <c r="A754" s="4" t="str">
        <f>IFERROR(__xludf.DUMMYFUNCTION("""COMPUTED_VALUE"""),"Tram_Journeys")</f>
        <v>Tram_Journeys</v>
      </c>
      <c r="B754" s="4" t="str">
        <f>IFERROR(__xludf.DUMMYFUNCTION("""COMPUTED_VALUE"""),"18/19")</f>
        <v>18/19</v>
      </c>
      <c r="C754" s="4">
        <f>IFERROR(__xludf.DUMMYFUNCTION("""COMPUTED_VALUE"""),4.0)</f>
        <v>4</v>
      </c>
      <c r="D754" s="4">
        <f>IFERROR(__xludf.DUMMYFUNCTION("""COMPUTED_VALUE"""),2.4)</f>
        <v>2.4</v>
      </c>
      <c r="E754" s="4" t="str">
        <f>IFERROR(__xludf.DUMMYFUNCTION("""COMPUTED_VALUE"""),"Jul")</f>
        <v>Jul</v>
      </c>
      <c r="F754" s="4">
        <f>IFERROR(__xludf.DUMMYFUNCTION("""COMPUTED_VALUE"""),2018.0)</f>
        <v>2018</v>
      </c>
    </row>
    <row r="755">
      <c r="A755" s="4" t="str">
        <f>IFERROR(__xludf.DUMMYFUNCTION("""COMPUTED_VALUE"""),"Overground_Journeys")</f>
        <v>Overground_Journeys</v>
      </c>
      <c r="B755" s="4" t="str">
        <f>IFERROR(__xludf.DUMMYFUNCTION("""COMPUTED_VALUE"""),"18/19")</f>
        <v>18/19</v>
      </c>
      <c r="C755" s="4">
        <f>IFERROR(__xludf.DUMMYFUNCTION("""COMPUTED_VALUE"""),4.0)</f>
        <v>4</v>
      </c>
      <c r="D755" s="4">
        <f>IFERROR(__xludf.DUMMYFUNCTION("""COMPUTED_VALUE"""),14.8)</f>
        <v>14.8</v>
      </c>
      <c r="E755" s="4" t="str">
        <f>IFERROR(__xludf.DUMMYFUNCTION("""COMPUTED_VALUE"""),"Jul")</f>
        <v>Jul</v>
      </c>
      <c r="F755" s="4">
        <f>IFERROR(__xludf.DUMMYFUNCTION("""COMPUTED_VALUE"""),2018.0)</f>
        <v>2018</v>
      </c>
    </row>
    <row r="756">
      <c r="A756" s="4" t="str">
        <f>IFERROR(__xludf.DUMMYFUNCTION("""COMPUTED_VALUE"""),"London_Cable_Car_Journeys")</f>
        <v>London_Cable_Car_Journeys</v>
      </c>
      <c r="B756" s="4" t="str">
        <f>IFERROR(__xludf.DUMMYFUNCTION("""COMPUTED_VALUE"""),"18/19")</f>
        <v>18/19</v>
      </c>
      <c r="C756" s="4">
        <f>IFERROR(__xludf.DUMMYFUNCTION("""COMPUTED_VALUE"""),4.0)</f>
        <v>4</v>
      </c>
      <c r="D756" s="4">
        <f>IFERROR(__xludf.DUMMYFUNCTION("""COMPUTED_VALUE"""),0.12)</f>
        <v>0.12</v>
      </c>
      <c r="E756" s="4" t="str">
        <f>IFERROR(__xludf.DUMMYFUNCTION("""COMPUTED_VALUE"""),"Jul")</f>
        <v>Jul</v>
      </c>
      <c r="F756" s="4">
        <f>IFERROR(__xludf.DUMMYFUNCTION("""COMPUTED_VALUE"""),2018.0)</f>
        <v>2018</v>
      </c>
    </row>
    <row r="757">
      <c r="A757" s="4" t="str">
        <f>IFERROR(__xludf.DUMMYFUNCTION("""COMPUTED_VALUE"""),"TfL_Rail_Journeys")</f>
        <v>TfL_Rail_Journeys</v>
      </c>
      <c r="B757" s="4" t="str">
        <f>IFERROR(__xludf.DUMMYFUNCTION("""COMPUTED_VALUE"""),"18/19")</f>
        <v>18/19</v>
      </c>
      <c r="C757" s="4">
        <f>IFERROR(__xludf.DUMMYFUNCTION("""COMPUTED_VALUE"""),4.0)</f>
        <v>4</v>
      </c>
      <c r="D757" s="4">
        <f>IFERROR(__xludf.DUMMYFUNCTION("""COMPUTED_VALUE"""),4.5)</f>
        <v>4.5</v>
      </c>
      <c r="E757" s="4" t="str">
        <f>IFERROR(__xludf.DUMMYFUNCTION("""COMPUTED_VALUE"""),"Jul")</f>
        <v>Jul</v>
      </c>
      <c r="F757" s="4">
        <f>IFERROR(__xludf.DUMMYFUNCTION("""COMPUTED_VALUE"""),2018.0)</f>
        <v>2018</v>
      </c>
    </row>
    <row r="758">
      <c r="A758" s="4" t="str">
        <f>IFERROR(__xludf.DUMMYFUNCTION("""COMPUTED_VALUE"""),"Bus_journeys")</f>
        <v>Bus_journeys</v>
      </c>
      <c r="B758" s="4" t="str">
        <f>IFERROR(__xludf.DUMMYFUNCTION("""COMPUTED_VALUE"""),"18/19")</f>
        <v>18/19</v>
      </c>
      <c r="C758" s="4">
        <f>IFERROR(__xludf.DUMMYFUNCTION("""COMPUTED_VALUE"""),5.0)</f>
        <v>5</v>
      </c>
      <c r="D758" s="4">
        <f>IFERROR(__xludf.DUMMYFUNCTION("""COMPUTED_VALUE"""),151.5)</f>
        <v>151.5</v>
      </c>
      <c r="E758" s="4" t="str">
        <f>IFERROR(__xludf.DUMMYFUNCTION("""COMPUTED_VALUE"""),"Aug")</f>
        <v>Aug</v>
      </c>
      <c r="F758" s="4">
        <f>IFERROR(__xludf.DUMMYFUNCTION("""COMPUTED_VALUE"""),2018.0)</f>
        <v>2018</v>
      </c>
    </row>
    <row r="759">
      <c r="A759" s="4" t="str">
        <f>IFERROR(__xludf.DUMMYFUNCTION("""COMPUTED_VALUE"""),"Underground_journeys")</f>
        <v>Underground_journeys</v>
      </c>
      <c r="B759" s="4" t="str">
        <f>IFERROR(__xludf.DUMMYFUNCTION("""COMPUTED_VALUE"""),"18/19")</f>
        <v>18/19</v>
      </c>
      <c r="C759" s="4">
        <f>IFERROR(__xludf.DUMMYFUNCTION("""COMPUTED_VALUE"""),5.0)</f>
        <v>5</v>
      </c>
      <c r="D759" s="4">
        <f>IFERROR(__xludf.DUMMYFUNCTION("""COMPUTED_VALUE"""),100.4)</f>
        <v>100.4</v>
      </c>
      <c r="E759" s="4" t="str">
        <f>IFERROR(__xludf.DUMMYFUNCTION("""COMPUTED_VALUE"""),"Aug")</f>
        <v>Aug</v>
      </c>
      <c r="F759" s="4">
        <f>IFERROR(__xludf.DUMMYFUNCTION("""COMPUTED_VALUE"""),2018.0)</f>
        <v>2018</v>
      </c>
    </row>
    <row r="760">
      <c r="A760" s="4" t="str">
        <f>IFERROR(__xludf.DUMMYFUNCTION("""COMPUTED_VALUE"""),"DLR_Journeys")</f>
        <v>DLR_Journeys</v>
      </c>
      <c r="B760" s="4" t="str">
        <f>IFERROR(__xludf.DUMMYFUNCTION("""COMPUTED_VALUE"""),"18/19")</f>
        <v>18/19</v>
      </c>
      <c r="C760" s="4">
        <f>IFERROR(__xludf.DUMMYFUNCTION("""COMPUTED_VALUE"""),5.0)</f>
        <v>5</v>
      </c>
      <c r="D760" s="4">
        <f>IFERROR(__xludf.DUMMYFUNCTION("""COMPUTED_VALUE"""),9.0)</f>
        <v>9</v>
      </c>
      <c r="E760" s="4" t="str">
        <f>IFERROR(__xludf.DUMMYFUNCTION("""COMPUTED_VALUE"""),"Aug")</f>
        <v>Aug</v>
      </c>
      <c r="F760" s="4">
        <f>IFERROR(__xludf.DUMMYFUNCTION("""COMPUTED_VALUE"""),2018.0)</f>
        <v>2018</v>
      </c>
    </row>
    <row r="761">
      <c r="A761" s="4" t="str">
        <f>IFERROR(__xludf.DUMMYFUNCTION("""COMPUTED_VALUE"""),"Tram_Journeys")</f>
        <v>Tram_Journeys</v>
      </c>
      <c r="B761" s="4" t="str">
        <f>IFERROR(__xludf.DUMMYFUNCTION("""COMPUTED_VALUE"""),"18/19")</f>
        <v>18/19</v>
      </c>
      <c r="C761" s="4">
        <f>IFERROR(__xludf.DUMMYFUNCTION("""COMPUTED_VALUE"""),5.0)</f>
        <v>5</v>
      </c>
      <c r="D761" s="4">
        <f>IFERROR(__xludf.DUMMYFUNCTION("""COMPUTED_VALUE"""),2.1)</f>
        <v>2.1</v>
      </c>
      <c r="E761" s="4" t="str">
        <f>IFERROR(__xludf.DUMMYFUNCTION("""COMPUTED_VALUE"""),"Aug")</f>
        <v>Aug</v>
      </c>
      <c r="F761" s="4">
        <f>IFERROR(__xludf.DUMMYFUNCTION("""COMPUTED_VALUE"""),2018.0)</f>
        <v>2018</v>
      </c>
    </row>
    <row r="762">
      <c r="A762" s="4" t="str">
        <f>IFERROR(__xludf.DUMMYFUNCTION("""COMPUTED_VALUE"""),"Overground_Journeys")</f>
        <v>Overground_Journeys</v>
      </c>
      <c r="B762" s="4" t="str">
        <f>IFERROR(__xludf.DUMMYFUNCTION("""COMPUTED_VALUE"""),"18/19")</f>
        <v>18/19</v>
      </c>
      <c r="C762" s="4">
        <f>IFERROR(__xludf.DUMMYFUNCTION("""COMPUTED_VALUE"""),5.0)</f>
        <v>5</v>
      </c>
      <c r="D762" s="4">
        <f>IFERROR(__xludf.DUMMYFUNCTION("""COMPUTED_VALUE"""),14.0)</f>
        <v>14</v>
      </c>
      <c r="E762" s="4" t="str">
        <f>IFERROR(__xludf.DUMMYFUNCTION("""COMPUTED_VALUE"""),"Aug")</f>
        <v>Aug</v>
      </c>
      <c r="F762" s="4">
        <f>IFERROR(__xludf.DUMMYFUNCTION("""COMPUTED_VALUE"""),2018.0)</f>
        <v>2018</v>
      </c>
    </row>
    <row r="763">
      <c r="A763" s="4" t="str">
        <f>IFERROR(__xludf.DUMMYFUNCTION("""COMPUTED_VALUE"""),"London_Cable_Car_Journeys")</f>
        <v>London_Cable_Car_Journeys</v>
      </c>
      <c r="B763" s="4" t="str">
        <f>IFERROR(__xludf.DUMMYFUNCTION("""COMPUTED_VALUE"""),"18/19")</f>
        <v>18/19</v>
      </c>
      <c r="C763" s="4">
        <f>IFERROR(__xludf.DUMMYFUNCTION("""COMPUTED_VALUE"""),5.0)</f>
        <v>5</v>
      </c>
      <c r="D763" s="4">
        <f>IFERROR(__xludf.DUMMYFUNCTION("""COMPUTED_VALUE"""),0.16)</f>
        <v>0.16</v>
      </c>
      <c r="E763" s="4" t="str">
        <f>IFERROR(__xludf.DUMMYFUNCTION("""COMPUTED_VALUE"""),"Aug")</f>
        <v>Aug</v>
      </c>
      <c r="F763" s="4">
        <f>IFERROR(__xludf.DUMMYFUNCTION("""COMPUTED_VALUE"""),2018.0)</f>
        <v>2018</v>
      </c>
    </row>
    <row r="764">
      <c r="A764" s="4" t="str">
        <f>IFERROR(__xludf.DUMMYFUNCTION("""COMPUTED_VALUE"""),"TfL_Rail_Journeys")</f>
        <v>TfL_Rail_Journeys</v>
      </c>
      <c r="B764" s="4" t="str">
        <f>IFERROR(__xludf.DUMMYFUNCTION("""COMPUTED_VALUE"""),"18/19")</f>
        <v>18/19</v>
      </c>
      <c r="C764" s="4">
        <f>IFERROR(__xludf.DUMMYFUNCTION("""COMPUTED_VALUE"""),5.0)</f>
        <v>5</v>
      </c>
      <c r="D764" s="4">
        <f>IFERROR(__xludf.DUMMYFUNCTION("""COMPUTED_VALUE"""),4.1)</f>
        <v>4.1</v>
      </c>
      <c r="E764" s="4" t="str">
        <f>IFERROR(__xludf.DUMMYFUNCTION("""COMPUTED_VALUE"""),"Aug")</f>
        <v>Aug</v>
      </c>
      <c r="F764" s="4">
        <f>IFERROR(__xludf.DUMMYFUNCTION("""COMPUTED_VALUE"""),2018.0)</f>
        <v>2018</v>
      </c>
    </row>
    <row r="765">
      <c r="A765" s="4" t="str">
        <f>IFERROR(__xludf.DUMMYFUNCTION("""COMPUTED_VALUE"""),"Bus_journeys")</f>
        <v>Bus_journeys</v>
      </c>
      <c r="B765" s="4" t="str">
        <f>IFERROR(__xludf.DUMMYFUNCTION("""COMPUTED_VALUE"""),"18/19")</f>
        <v>18/19</v>
      </c>
      <c r="C765" s="4">
        <f>IFERROR(__xludf.DUMMYFUNCTION("""COMPUTED_VALUE"""),6.0)</f>
        <v>6</v>
      </c>
      <c r="D765" s="4">
        <f>IFERROR(__xludf.DUMMYFUNCTION("""COMPUTED_VALUE"""),162.1)</f>
        <v>162.1</v>
      </c>
      <c r="E765" s="4" t="str">
        <f>IFERROR(__xludf.DUMMYFUNCTION("""COMPUTED_VALUE"""),"Sep")</f>
        <v>Sep</v>
      </c>
      <c r="F765" s="4">
        <f>IFERROR(__xludf.DUMMYFUNCTION("""COMPUTED_VALUE"""),2018.0)</f>
        <v>2018</v>
      </c>
    </row>
    <row r="766">
      <c r="A766" s="4" t="str">
        <f>IFERROR(__xludf.DUMMYFUNCTION("""COMPUTED_VALUE"""),"Underground_journeys")</f>
        <v>Underground_journeys</v>
      </c>
      <c r="B766" s="4" t="str">
        <f>IFERROR(__xludf.DUMMYFUNCTION("""COMPUTED_VALUE"""),"18/19")</f>
        <v>18/19</v>
      </c>
      <c r="C766" s="4">
        <f>IFERROR(__xludf.DUMMYFUNCTION("""COMPUTED_VALUE"""),6.0)</f>
        <v>6</v>
      </c>
      <c r="D766" s="4">
        <f>IFERROR(__xludf.DUMMYFUNCTION("""COMPUTED_VALUE"""),97.5)</f>
        <v>97.5</v>
      </c>
      <c r="E766" s="4" t="str">
        <f>IFERROR(__xludf.DUMMYFUNCTION("""COMPUTED_VALUE"""),"Sep")</f>
        <v>Sep</v>
      </c>
      <c r="F766" s="4">
        <f>IFERROR(__xludf.DUMMYFUNCTION("""COMPUTED_VALUE"""),2018.0)</f>
        <v>2018</v>
      </c>
    </row>
    <row r="767">
      <c r="A767" s="4" t="str">
        <f>IFERROR(__xludf.DUMMYFUNCTION("""COMPUTED_VALUE"""),"DLR_Journeys")</f>
        <v>DLR_Journeys</v>
      </c>
      <c r="B767" s="4" t="str">
        <f>IFERROR(__xludf.DUMMYFUNCTION("""COMPUTED_VALUE"""),"18/19")</f>
        <v>18/19</v>
      </c>
      <c r="C767" s="4">
        <f>IFERROR(__xludf.DUMMYFUNCTION("""COMPUTED_VALUE"""),6.0)</f>
        <v>6</v>
      </c>
      <c r="D767" s="4">
        <f>IFERROR(__xludf.DUMMYFUNCTION("""COMPUTED_VALUE"""),8.6)</f>
        <v>8.6</v>
      </c>
      <c r="E767" s="4" t="str">
        <f>IFERROR(__xludf.DUMMYFUNCTION("""COMPUTED_VALUE"""),"Sep")</f>
        <v>Sep</v>
      </c>
      <c r="F767" s="4">
        <f>IFERROR(__xludf.DUMMYFUNCTION("""COMPUTED_VALUE"""),2018.0)</f>
        <v>2018</v>
      </c>
    </row>
    <row r="768">
      <c r="A768" s="4" t="str">
        <f>IFERROR(__xludf.DUMMYFUNCTION("""COMPUTED_VALUE"""),"Tram_Journeys")</f>
        <v>Tram_Journeys</v>
      </c>
      <c r="B768" s="4" t="str">
        <f>IFERROR(__xludf.DUMMYFUNCTION("""COMPUTED_VALUE"""),"18/19")</f>
        <v>18/19</v>
      </c>
      <c r="C768" s="4">
        <f>IFERROR(__xludf.DUMMYFUNCTION("""COMPUTED_VALUE"""),6.0)</f>
        <v>6</v>
      </c>
      <c r="D768" s="4">
        <f>IFERROR(__xludf.DUMMYFUNCTION("""COMPUTED_VALUE"""),2.2)</f>
        <v>2.2</v>
      </c>
      <c r="E768" s="4" t="str">
        <f>IFERROR(__xludf.DUMMYFUNCTION("""COMPUTED_VALUE"""),"Sep")</f>
        <v>Sep</v>
      </c>
      <c r="F768" s="4">
        <f>IFERROR(__xludf.DUMMYFUNCTION("""COMPUTED_VALUE"""),2018.0)</f>
        <v>2018</v>
      </c>
    </row>
    <row r="769">
      <c r="A769" s="4" t="str">
        <f>IFERROR(__xludf.DUMMYFUNCTION("""COMPUTED_VALUE"""),"Overground_Journeys")</f>
        <v>Overground_Journeys</v>
      </c>
      <c r="B769" s="4" t="str">
        <f>IFERROR(__xludf.DUMMYFUNCTION("""COMPUTED_VALUE"""),"18/19")</f>
        <v>18/19</v>
      </c>
      <c r="C769" s="4">
        <f>IFERROR(__xludf.DUMMYFUNCTION("""COMPUTED_VALUE"""),6.0)</f>
        <v>6</v>
      </c>
      <c r="D769" s="4">
        <f>IFERROR(__xludf.DUMMYFUNCTION("""COMPUTED_VALUE"""),14.1)</f>
        <v>14.1</v>
      </c>
      <c r="E769" s="4" t="str">
        <f>IFERROR(__xludf.DUMMYFUNCTION("""COMPUTED_VALUE"""),"Sep")</f>
        <v>Sep</v>
      </c>
      <c r="F769" s="4">
        <f>IFERROR(__xludf.DUMMYFUNCTION("""COMPUTED_VALUE"""),2018.0)</f>
        <v>2018</v>
      </c>
    </row>
    <row r="770">
      <c r="A770" s="4" t="str">
        <f>IFERROR(__xludf.DUMMYFUNCTION("""COMPUTED_VALUE"""),"London_Cable_Car_Journeys")</f>
        <v>London_Cable_Car_Journeys</v>
      </c>
      <c r="B770" s="4" t="str">
        <f>IFERROR(__xludf.DUMMYFUNCTION("""COMPUTED_VALUE"""),"18/19")</f>
        <v>18/19</v>
      </c>
      <c r="C770" s="4">
        <f>IFERROR(__xludf.DUMMYFUNCTION("""COMPUTED_VALUE"""),6.0)</f>
        <v>6</v>
      </c>
      <c r="D770" s="4">
        <f>IFERROR(__xludf.DUMMYFUNCTION("""COMPUTED_VALUE"""),0.12)</f>
        <v>0.12</v>
      </c>
      <c r="E770" s="4" t="str">
        <f>IFERROR(__xludf.DUMMYFUNCTION("""COMPUTED_VALUE"""),"Sep")</f>
        <v>Sep</v>
      </c>
      <c r="F770" s="4">
        <f>IFERROR(__xludf.DUMMYFUNCTION("""COMPUTED_VALUE"""),2018.0)</f>
        <v>2018</v>
      </c>
    </row>
    <row r="771">
      <c r="A771" s="4" t="str">
        <f>IFERROR(__xludf.DUMMYFUNCTION("""COMPUTED_VALUE"""),"TfL_Rail_Journeys")</f>
        <v>TfL_Rail_Journeys</v>
      </c>
      <c r="B771" s="4" t="str">
        <f>IFERROR(__xludf.DUMMYFUNCTION("""COMPUTED_VALUE"""),"18/19")</f>
        <v>18/19</v>
      </c>
      <c r="C771" s="4">
        <f>IFERROR(__xludf.DUMMYFUNCTION("""COMPUTED_VALUE"""),6.0)</f>
        <v>6</v>
      </c>
      <c r="D771" s="4">
        <f>IFERROR(__xludf.DUMMYFUNCTION("""COMPUTED_VALUE"""),4.1)</f>
        <v>4.1</v>
      </c>
      <c r="E771" s="4" t="str">
        <f>IFERROR(__xludf.DUMMYFUNCTION("""COMPUTED_VALUE"""),"Sep")</f>
        <v>Sep</v>
      </c>
      <c r="F771" s="4">
        <f>IFERROR(__xludf.DUMMYFUNCTION("""COMPUTED_VALUE"""),2018.0)</f>
        <v>2018</v>
      </c>
    </row>
    <row r="772">
      <c r="A772" s="4" t="str">
        <f>IFERROR(__xludf.DUMMYFUNCTION("""COMPUTED_VALUE"""),"Bus_journeys")</f>
        <v>Bus_journeys</v>
      </c>
      <c r="B772" s="4" t="str">
        <f>IFERROR(__xludf.DUMMYFUNCTION("""COMPUTED_VALUE"""),"18/19")</f>
        <v>18/19</v>
      </c>
      <c r="C772" s="4">
        <f>IFERROR(__xludf.DUMMYFUNCTION("""COMPUTED_VALUE"""),7.0)</f>
        <v>7</v>
      </c>
      <c r="D772" s="4">
        <f>IFERROR(__xludf.DUMMYFUNCTION("""COMPUTED_VALUE"""),183.7)</f>
        <v>183.7</v>
      </c>
      <c r="E772" s="4" t="str">
        <f>IFERROR(__xludf.DUMMYFUNCTION("""COMPUTED_VALUE"""),"Oct")</f>
        <v>Oct</v>
      </c>
      <c r="F772" s="4">
        <f>IFERROR(__xludf.DUMMYFUNCTION("""COMPUTED_VALUE"""),2018.0)</f>
        <v>2018</v>
      </c>
    </row>
    <row r="773">
      <c r="A773" s="4" t="str">
        <f>IFERROR(__xludf.DUMMYFUNCTION("""COMPUTED_VALUE"""),"Underground_journeys")</f>
        <v>Underground_journeys</v>
      </c>
      <c r="B773" s="4" t="str">
        <f>IFERROR(__xludf.DUMMYFUNCTION("""COMPUTED_VALUE"""),"18/19")</f>
        <v>18/19</v>
      </c>
      <c r="C773" s="4">
        <f>IFERROR(__xludf.DUMMYFUNCTION("""COMPUTED_VALUE"""),7.0)</f>
        <v>7</v>
      </c>
      <c r="D773" s="4">
        <f>IFERROR(__xludf.DUMMYFUNCTION("""COMPUTED_VALUE"""),109.9)</f>
        <v>109.9</v>
      </c>
      <c r="E773" s="4" t="str">
        <f>IFERROR(__xludf.DUMMYFUNCTION("""COMPUTED_VALUE"""),"Oct")</f>
        <v>Oct</v>
      </c>
      <c r="F773" s="4">
        <f>IFERROR(__xludf.DUMMYFUNCTION("""COMPUTED_VALUE"""),2018.0)</f>
        <v>2018</v>
      </c>
    </row>
    <row r="774">
      <c r="A774" s="4" t="str">
        <f>IFERROR(__xludf.DUMMYFUNCTION("""COMPUTED_VALUE"""),"DLR_Journeys")</f>
        <v>DLR_Journeys</v>
      </c>
      <c r="B774" s="4" t="str">
        <f>IFERROR(__xludf.DUMMYFUNCTION("""COMPUTED_VALUE"""),"18/19")</f>
        <v>18/19</v>
      </c>
      <c r="C774" s="4">
        <f>IFERROR(__xludf.DUMMYFUNCTION("""COMPUTED_VALUE"""),7.0)</f>
        <v>7</v>
      </c>
      <c r="D774" s="4">
        <f>IFERROR(__xludf.DUMMYFUNCTION("""COMPUTED_VALUE"""),9.6)</f>
        <v>9.6</v>
      </c>
      <c r="E774" s="4" t="str">
        <f>IFERROR(__xludf.DUMMYFUNCTION("""COMPUTED_VALUE"""),"Oct")</f>
        <v>Oct</v>
      </c>
      <c r="F774" s="4">
        <f>IFERROR(__xludf.DUMMYFUNCTION("""COMPUTED_VALUE"""),2018.0)</f>
        <v>2018</v>
      </c>
    </row>
    <row r="775">
      <c r="A775" s="4" t="str">
        <f>IFERROR(__xludf.DUMMYFUNCTION("""COMPUTED_VALUE"""),"Tram_Journeys")</f>
        <v>Tram_Journeys</v>
      </c>
      <c r="B775" s="4" t="str">
        <f>IFERROR(__xludf.DUMMYFUNCTION("""COMPUTED_VALUE"""),"18/19")</f>
        <v>18/19</v>
      </c>
      <c r="C775" s="4">
        <f>IFERROR(__xludf.DUMMYFUNCTION("""COMPUTED_VALUE"""),7.0)</f>
        <v>7</v>
      </c>
      <c r="D775" s="4">
        <f>IFERROR(__xludf.DUMMYFUNCTION("""COMPUTED_VALUE"""),2.4)</f>
        <v>2.4</v>
      </c>
      <c r="E775" s="4" t="str">
        <f>IFERROR(__xludf.DUMMYFUNCTION("""COMPUTED_VALUE"""),"Oct")</f>
        <v>Oct</v>
      </c>
      <c r="F775" s="4">
        <f>IFERROR(__xludf.DUMMYFUNCTION("""COMPUTED_VALUE"""),2018.0)</f>
        <v>2018</v>
      </c>
    </row>
    <row r="776">
      <c r="A776" s="4" t="str">
        <f>IFERROR(__xludf.DUMMYFUNCTION("""COMPUTED_VALUE"""),"Overground_Journeys")</f>
        <v>Overground_Journeys</v>
      </c>
      <c r="B776" s="4" t="str">
        <f>IFERROR(__xludf.DUMMYFUNCTION("""COMPUTED_VALUE"""),"18/19")</f>
        <v>18/19</v>
      </c>
      <c r="C776" s="4">
        <f>IFERROR(__xludf.DUMMYFUNCTION("""COMPUTED_VALUE"""),7.0)</f>
        <v>7</v>
      </c>
      <c r="D776" s="4">
        <f>IFERROR(__xludf.DUMMYFUNCTION("""COMPUTED_VALUE"""),15.8)</f>
        <v>15.8</v>
      </c>
      <c r="E776" s="4" t="str">
        <f>IFERROR(__xludf.DUMMYFUNCTION("""COMPUTED_VALUE"""),"Oct")</f>
        <v>Oct</v>
      </c>
      <c r="F776" s="4">
        <f>IFERROR(__xludf.DUMMYFUNCTION("""COMPUTED_VALUE"""),2018.0)</f>
        <v>2018</v>
      </c>
    </row>
    <row r="777">
      <c r="A777" s="4" t="str">
        <f>IFERROR(__xludf.DUMMYFUNCTION("""COMPUTED_VALUE"""),"London_Cable_Car_Journeys")</f>
        <v>London_Cable_Car_Journeys</v>
      </c>
      <c r="B777" s="4" t="str">
        <f>IFERROR(__xludf.DUMMYFUNCTION("""COMPUTED_VALUE"""),"18/19")</f>
        <v>18/19</v>
      </c>
      <c r="C777" s="4">
        <f>IFERROR(__xludf.DUMMYFUNCTION("""COMPUTED_VALUE"""),7.0)</f>
        <v>7</v>
      </c>
      <c r="D777" s="4">
        <f>IFERROR(__xludf.DUMMYFUNCTION("""COMPUTED_VALUE"""),0.09)</f>
        <v>0.09</v>
      </c>
      <c r="E777" s="4" t="str">
        <f>IFERROR(__xludf.DUMMYFUNCTION("""COMPUTED_VALUE"""),"Oct")</f>
        <v>Oct</v>
      </c>
      <c r="F777" s="4">
        <f>IFERROR(__xludf.DUMMYFUNCTION("""COMPUTED_VALUE"""),2018.0)</f>
        <v>2018</v>
      </c>
    </row>
    <row r="778">
      <c r="A778" s="4" t="str">
        <f>IFERROR(__xludf.DUMMYFUNCTION("""COMPUTED_VALUE"""),"TfL_Rail_Journeys")</f>
        <v>TfL_Rail_Journeys</v>
      </c>
      <c r="B778" s="4" t="str">
        <f>IFERROR(__xludf.DUMMYFUNCTION("""COMPUTED_VALUE"""),"18/19")</f>
        <v>18/19</v>
      </c>
      <c r="C778" s="4">
        <f>IFERROR(__xludf.DUMMYFUNCTION("""COMPUTED_VALUE"""),7.0)</f>
        <v>7</v>
      </c>
      <c r="D778" s="4">
        <f>IFERROR(__xludf.DUMMYFUNCTION("""COMPUTED_VALUE"""),4.7)</f>
        <v>4.7</v>
      </c>
      <c r="E778" s="4" t="str">
        <f>IFERROR(__xludf.DUMMYFUNCTION("""COMPUTED_VALUE"""),"Oct")</f>
        <v>Oct</v>
      </c>
      <c r="F778" s="4">
        <f>IFERROR(__xludf.DUMMYFUNCTION("""COMPUTED_VALUE"""),2018.0)</f>
        <v>2018</v>
      </c>
    </row>
    <row r="779">
      <c r="A779" s="4" t="str">
        <f>IFERROR(__xludf.DUMMYFUNCTION("""COMPUTED_VALUE"""),"Bus_journeys")</f>
        <v>Bus_journeys</v>
      </c>
      <c r="B779" s="4" t="str">
        <f>IFERROR(__xludf.DUMMYFUNCTION("""COMPUTED_VALUE"""),"18/19")</f>
        <v>18/19</v>
      </c>
      <c r="C779" s="4">
        <f>IFERROR(__xludf.DUMMYFUNCTION("""COMPUTED_VALUE"""),8.0)</f>
        <v>8</v>
      </c>
      <c r="D779" s="4">
        <f>IFERROR(__xludf.DUMMYFUNCTION("""COMPUTED_VALUE"""),175.2)</f>
        <v>175.2</v>
      </c>
      <c r="E779" s="4" t="str">
        <f>IFERROR(__xludf.DUMMYFUNCTION("""COMPUTED_VALUE"""),"Nov")</f>
        <v>Nov</v>
      </c>
      <c r="F779" s="4">
        <f>IFERROR(__xludf.DUMMYFUNCTION("""COMPUTED_VALUE"""),2018.0)</f>
        <v>2018</v>
      </c>
    </row>
    <row r="780">
      <c r="A780" s="4" t="str">
        <f>IFERROR(__xludf.DUMMYFUNCTION("""COMPUTED_VALUE"""),"Underground_journeys")</f>
        <v>Underground_journeys</v>
      </c>
      <c r="B780" s="4" t="str">
        <f>IFERROR(__xludf.DUMMYFUNCTION("""COMPUTED_VALUE"""),"18/19")</f>
        <v>18/19</v>
      </c>
      <c r="C780" s="4">
        <f>IFERROR(__xludf.DUMMYFUNCTION("""COMPUTED_VALUE"""),8.0)</f>
        <v>8</v>
      </c>
      <c r="D780" s="4">
        <f>IFERROR(__xludf.DUMMYFUNCTION("""COMPUTED_VALUE"""),112.7)</f>
        <v>112.7</v>
      </c>
      <c r="E780" s="4" t="str">
        <f>IFERROR(__xludf.DUMMYFUNCTION("""COMPUTED_VALUE"""),"Nov")</f>
        <v>Nov</v>
      </c>
      <c r="F780" s="4">
        <f>IFERROR(__xludf.DUMMYFUNCTION("""COMPUTED_VALUE"""),2018.0)</f>
        <v>2018</v>
      </c>
    </row>
    <row r="781">
      <c r="A781" s="4" t="str">
        <f>IFERROR(__xludf.DUMMYFUNCTION("""COMPUTED_VALUE"""),"DLR_Journeys")</f>
        <v>DLR_Journeys</v>
      </c>
      <c r="B781" s="4" t="str">
        <f>IFERROR(__xludf.DUMMYFUNCTION("""COMPUTED_VALUE"""),"18/19")</f>
        <v>18/19</v>
      </c>
      <c r="C781" s="4">
        <f>IFERROR(__xludf.DUMMYFUNCTION("""COMPUTED_VALUE"""),8.0)</f>
        <v>8</v>
      </c>
      <c r="D781" s="4">
        <f>IFERROR(__xludf.DUMMYFUNCTION("""COMPUTED_VALUE"""),10.1)</f>
        <v>10.1</v>
      </c>
      <c r="E781" s="4" t="str">
        <f>IFERROR(__xludf.DUMMYFUNCTION("""COMPUTED_VALUE"""),"Nov")</f>
        <v>Nov</v>
      </c>
      <c r="F781" s="4">
        <f>IFERROR(__xludf.DUMMYFUNCTION("""COMPUTED_VALUE"""),2018.0)</f>
        <v>2018</v>
      </c>
    </row>
    <row r="782">
      <c r="A782" s="4" t="str">
        <f>IFERROR(__xludf.DUMMYFUNCTION("""COMPUTED_VALUE"""),"Tram_Journeys")</f>
        <v>Tram_Journeys</v>
      </c>
      <c r="B782" s="4" t="str">
        <f>IFERROR(__xludf.DUMMYFUNCTION("""COMPUTED_VALUE"""),"18/19")</f>
        <v>18/19</v>
      </c>
      <c r="C782" s="4">
        <f>IFERROR(__xludf.DUMMYFUNCTION("""COMPUTED_VALUE"""),8.0)</f>
        <v>8</v>
      </c>
      <c r="D782" s="4">
        <f>IFERROR(__xludf.DUMMYFUNCTION("""COMPUTED_VALUE"""),2.3)</f>
        <v>2.3</v>
      </c>
      <c r="E782" s="4" t="str">
        <f>IFERROR(__xludf.DUMMYFUNCTION("""COMPUTED_VALUE"""),"Nov")</f>
        <v>Nov</v>
      </c>
      <c r="F782" s="4">
        <f>IFERROR(__xludf.DUMMYFUNCTION("""COMPUTED_VALUE"""),2018.0)</f>
        <v>2018</v>
      </c>
    </row>
    <row r="783">
      <c r="A783" s="4" t="str">
        <f>IFERROR(__xludf.DUMMYFUNCTION("""COMPUTED_VALUE"""),"Overground_Journeys")</f>
        <v>Overground_Journeys</v>
      </c>
      <c r="B783" s="4" t="str">
        <f>IFERROR(__xludf.DUMMYFUNCTION("""COMPUTED_VALUE"""),"18/19")</f>
        <v>18/19</v>
      </c>
      <c r="C783" s="4">
        <f>IFERROR(__xludf.DUMMYFUNCTION("""COMPUTED_VALUE"""),8.0)</f>
        <v>8</v>
      </c>
      <c r="D783" s="4">
        <f>IFERROR(__xludf.DUMMYFUNCTION("""COMPUTED_VALUE"""),15.6)</f>
        <v>15.6</v>
      </c>
      <c r="E783" s="4" t="str">
        <f>IFERROR(__xludf.DUMMYFUNCTION("""COMPUTED_VALUE"""),"Nov")</f>
        <v>Nov</v>
      </c>
      <c r="F783" s="4">
        <f>IFERROR(__xludf.DUMMYFUNCTION("""COMPUTED_VALUE"""),2018.0)</f>
        <v>2018</v>
      </c>
    </row>
    <row r="784">
      <c r="A784" s="4" t="str">
        <f>IFERROR(__xludf.DUMMYFUNCTION("""COMPUTED_VALUE"""),"London_Cable_Car_Journeys")</f>
        <v>London_Cable_Car_Journeys</v>
      </c>
      <c r="B784" s="4" t="str">
        <f>IFERROR(__xludf.DUMMYFUNCTION("""COMPUTED_VALUE"""),"18/19")</f>
        <v>18/19</v>
      </c>
      <c r="C784" s="4">
        <f>IFERROR(__xludf.DUMMYFUNCTION("""COMPUTED_VALUE"""),8.0)</f>
        <v>8</v>
      </c>
      <c r="D784" s="4">
        <f>IFERROR(__xludf.DUMMYFUNCTION("""COMPUTED_VALUE"""),0.12)</f>
        <v>0.12</v>
      </c>
      <c r="E784" s="4" t="str">
        <f>IFERROR(__xludf.DUMMYFUNCTION("""COMPUTED_VALUE"""),"Nov")</f>
        <v>Nov</v>
      </c>
      <c r="F784" s="4">
        <f>IFERROR(__xludf.DUMMYFUNCTION("""COMPUTED_VALUE"""),2018.0)</f>
        <v>2018</v>
      </c>
    </row>
    <row r="785">
      <c r="A785" s="4" t="str">
        <f>IFERROR(__xludf.DUMMYFUNCTION("""COMPUTED_VALUE"""),"TfL_Rail_Journeys")</f>
        <v>TfL_Rail_Journeys</v>
      </c>
      <c r="B785" s="4" t="str">
        <f>IFERROR(__xludf.DUMMYFUNCTION("""COMPUTED_VALUE"""),"18/19")</f>
        <v>18/19</v>
      </c>
      <c r="C785" s="4">
        <f>IFERROR(__xludf.DUMMYFUNCTION("""COMPUTED_VALUE"""),8.0)</f>
        <v>8</v>
      </c>
      <c r="D785" s="4">
        <f>IFERROR(__xludf.DUMMYFUNCTION("""COMPUTED_VALUE"""),4.7)</f>
        <v>4.7</v>
      </c>
      <c r="E785" s="4" t="str">
        <f>IFERROR(__xludf.DUMMYFUNCTION("""COMPUTED_VALUE"""),"Nov")</f>
        <v>Nov</v>
      </c>
      <c r="F785" s="4">
        <f>IFERROR(__xludf.DUMMYFUNCTION("""COMPUTED_VALUE"""),2018.0)</f>
        <v>2018</v>
      </c>
    </row>
    <row r="786">
      <c r="A786" s="4" t="str">
        <f>IFERROR(__xludf.DUMMYFUNCTION("""COMPUTED_VALUE"""),"Bus_journeys")</f>
        <v>Bus_journeys</v>
      </c>
      <c r="B786" s="4" t="str">
        <f>IFERROR(__xludf.DUMMYFUNCTION("""COMPUTED_VALUE"""),"18/19")</f>
        <v>18/19</v>
      </c>
      <c r="C786" s="4">
        <f>IFERROR(__xludf.DUMMYFUNCTION("""COMPUTED_VALUE"""),9.0)</f>
        <v>9</v>
      </c>
      <c r="D786" s="4">
        <f>IFERROR(__xludf.DUMMYFUNCTION("""COMPUTED_VALUE"""),180.5)</f>
        <v>180.5</v>
      </c>
      <c r="E786" s="4" t="str">
        <f>IFERROR(__xludf.DUMMYFUNCTION("""COMPUTED_VALUE"""),"Dec")</f>
        <v>Dec</v>
      </c>
      <c r="F786" s="4">
        <f>IFERROR(__xludf.DUMMYFUNCTION("""COMPUTED_VALUE"""),2018.0)</f>
        <v>2018</v>
      </c>
    </row>
    <row r="787">
      <c r="A787" s="4" t="str">
        <f>IFERROR(__xludf.DUMMYFUNCTION("""COMPUTED_VALUE"""),"Underground_journeys")</f>
        <v>Underground_journeys</v>
      </c>
      <c r="B787" s="4" t="str">
        <f>IFERROR(__xludf.DUMMYFUNCTION("""COMPUTED_VALUE"""),"18/19")</f>
        <v>18/19</v>
      </c>
      <c r="C787" s="4">
        <f>IFERROR(__xludf.DUMMYFUNCTION("""COMPUTED_VALUE"""),9.0)</f>
        <v>9</v>
      </c>
      <c r="D787" s="4">
        <f>IFERROR(__xludf.DUMMYFUNCTION("""COMPUTED_VALUE"""),118.2)</f>
        <v>118.2</v>
      </c>
      <c r="E787" s="4" t="str">
        <f>IFERROR(__xludf.DUMMYFUNCTION("""COMPUTED_VALUE"""),"Dec")</f>
        <v>Dec</v>
      </c>
      <c r="F787" s="4">
        <f>IFERROR(__xludf.DUMMYFUNCTION("""COMPUTED_VALUE"""),2018.0)</f>
        <v>2018</v>
      </c>
    </row>
    <row r="788">
      <c r="A788" s="4" t="str">
        <f>IFERROR(__xludf.DUMMYFUNCTION("""COMPUTED_VALUE"""),"DLR_Journeys")</f>
        <v>DLR_Journeys</v>
      </c>
      <c r="B788" s="4" t="str">
        <f>IFERROR(__xludf.DUMMYFUNCTION("""COMPUTED_VALUE"""),"18/19")</f>
        <v>18/19</v>
      </c>
      <c r="C788" s="4">
        <f>IFERROR(__xludf.DUMMYFUNCTION("""COMPUTED_VALUE"""),9.0)</f>
        <v>9</v>
      </c>
      <c r="D788" s="4">
        <f>IFERROR(__xludf.DUMMYFUNCTION("""COMPUTED_VALUE"""),9.9)</f>
        <v>9.9</v>
      </c>
      <c r="E788" s="4" t="str">
        <f>IFERROR(__xludf.DUMMYFUNCTION("""COMPUTED_VALUE"""),"Dec")</f>
        <v>Dec</v>
      </c>
      <c r="F788" s="4">
        <f>IFERROR(__xludf.DUMMYFUNCTION("""COMPUTED_VALUE"""),2018.0)</f>
        <v>2018</v>
      </c>
    </row>
    <row r="789">
      <c r="A789" s="4" t="str">
        <f>IFERROR(__xludf.DUMMYFUNCTION("""COMPUTED_VALUE"""),"Tram_Journeys")</f>
        <v>Tram_Journeys</v>
      </c>
      <c r="B789" s="4" t="str">
        <f>IFERROR(__xludf.DUMMYFUNCTION("""COMPUTED_VALUE"""),"18/19")</f>
        <v>18/19</v>
      </c>
      <c r="C789" s="4">
        <f>IFERROR(__xludf.DUMMYFUNCTION("""COMPUTED_VALUE"""),9.0)</f>
        <v>9</v>
      </c>
      <c r="D789" s="4">
        <f>IFERROR(__xludf.DUMMYFUNCTION("""COMPUTED_VALUE"""),2.4)</f>
        <v>2.4</v>
      </c>
      <c r="E789" s="4" t="str">
        <f>IFERROR(__xludf.DUMMYFUNCTION("""COMPUTED_VALUE"""),"Dec")</f>
        <v>Dec</v>
      </c>
      <c r="F789" s="4">
        <f>IFERROR(__xludf.DUMMYFUNCTION("""COMPUTED_VALUE"""),2018.0)</f>
        <v>2018</v>
      </c>
    </row>
    <row r="790">
      <c r="A790" s="4" t="str">
        <f>IFERROR(__xludf.DUMMYFUNCTION("""COMPUTED_VALUE"""),"Overground_Journeys")</f>
        <v>Overground_Journeys</v>
      </c>
      <c r="B790" s="4" t="str">
        <f>IFERROR(__xludf.DUMMYFUNCTION("""COMPUTED_VALUE"""),"18/19")</f>
        <v>18/19</v>
      </c>
      <c r="C790" s="4">
        <f>IFERROR(__xludf.DUMMYFUNCTION("""COMPUTED_VALUE"""),9.0)</f>
        <v>9</v>
      </c>
      <c r="D790" s="4">
        <f>IFERROR(__xludf.DUMMYFUNCTION("""COMPUTED_VALUE"""),15.6)</f>
        <v>15.6</v>
      </c>
      <c r="E790" s="4" t="str">
        <f>IFERROR(__xludf.DUMMYFUNCTION("""COMPUTED_VALUE"""),"Dec")</f>
        <v>Dec</v>
      </c>
      <c r="F790" s="4">
        <f>IFERROR(__xludf.DUMMYFUNCTION("""COMPUTED_VALUE"""),2018.0)</f>
        <v>2018</v>
      </c>
    </row>
    <row r="791">
      <c r="A791" s="4" t="str">
        <f>IFERROR(__xludf.DUMMYFUNCTION("""COMPUTED_VALUE"""),"London_Cable_Car_Journeys")</f>
        <v>London_Cable_Car_Journeys</v>
      </c>
      <c r="B791" s="4" t="str">
        <f>IFERROR(__xludf.DUMMYFUNCTION("""COMPUTED_VALUE"""),"18/19")</f>
        <v>18/19</v>
      </c>
      <c r="C791" s="4">
        <f>IFERROR(__xludf.DUMMYFUNCTION("""COMPUTED_VALUE"""),9.0)</f>
        <v>9</v>
      </c>
      <c r="D791" s="4">
        <f>IFERROR(__xludf.DUMMYFUNCTION("""COMPUTED_VALUE"""),0.07)</f>
        <v>0.07</v>
      </c>
      <c r="E791" s="4" t="str">
        <f>IFERROR(__xludf.DUMMYFUNCTION("""COMPUTED_VALUE"""),"Dec")</f>
        <v>Dec</v>
      </c>
      <c r="F791" s="4">
        <f>IFERROR(__xludf.DUMMYFUNCTION("""COMPUTED_VALUE"""),2018.0)</f>
        <v>2018</v>
      </c>
    </row>
    <row r="792">
      <c r="A792" s="4" t="str">
        <f>IFERROR(__xludf.DUMMYFUNCTION("""COMPUTED_VALUE"""),"TfL_Rail_Journeys")</f>
        <v>TfL_Rail_Journeys</v>
      </c>
      <c r="B792" s="4" t="str">
        <f>IFERROR(__xludf.DUMMYFUNCTION("""COMPUTED_VALUE"""),"18/19")</f>
        <v>18/19</v>
      </c>
      <c r="C792" s="4">
        <f>IFERROR(__xludf.DUMMYFUNCTION("""COMPUTED_VALUE"""),9.0)</f>
        <v>9</v>
      </c>
      <c r="D792" s="4">
        <f>IFERROR(__xludf.DUMMYFUNCTION("""COMPUTED_VALUE"""),4.6)</f>
        <v>4.6</v>
      </c>
      <c r="E792" s="4" t="str">
        <f>IFERROR(__xludf.DUMMYFUNCTION("""COMPUTED_VALUE"""),"Dec")</f>
        <v>Dec</v>
      </c>
      <c r="F792" s="4">
        <f>IFERROR(__xludf.DUMMYFUNCTION("""COMPUTED_VALUE"""),2018.0)</f>
        <v>2018</v>
      </c>
    </row>
    <row r="793">
      <c r="A793" s="4" t="str">
        <f>IFERROR(__xludf.DUMMYFUNCTION("""COMPUTED_VALUE"""),"Bus_journeys")</f>
        <v>Bus_journeys</v>
      </c>
      <c r="B793" s="4" t="str">
        <f>IFERROR(__xludf.DUMMYFUNCTION("""COMPUTED_VALUE"""),"18/19")</f>
        <v>18/19</v>
      </c>
      <c r="C793" s="4">
        <f>IFERROR(__xludf.DUMMYFUNCTION("""COMPUTED_VALUE"""),10.0)</f>
        <v>10</v>
      </c>
      <c r="D793" s="4">
        <f>IFERROR(__xludf.DUMMYFUNCTION("""COMPUTED_VALUE"""),144.9)</f>
        <v>144.9</v>
      </c>
      <c r="E793" s="4" t="str">
        <f>IFERROR(__xludf.DUMMYFUNCTION("""COMPUTED_VALUE"""),"Jan")</f>
        <v>Jan</v>
      </c>
      <c r="F793" s="4">
        <f>IFERROR(__xludf.DUMMYFUNCTION("""COMPUTED_VALUE"""),2019.0)</f>
        <v>2019</v>
      </c>
    </row>
    <row r="794">
      <c r="A794" s="4" t="str">
        <f>IFERROR(__xludf.DUMMYFUNCTION("""COMPUTED_VALUE"""),"Underground_journeys")</f>
        <v>Underground_journeys</v>
      </c>
      <c r="B794" s="4" t="str">
        <f>IFERROR(__xludf.DUMMYFUNCTION("""COMPUTED_VALUE"""),"18/19")</f>
        <v>18/19</v>
      </c>
      <c r="C794" s="4">
        <f>IFERROR(__xludf.DUMMYFUNCTION("""COMPUTED_VALUE"""),10.0)</f>
        <v>10</v>
      </c>
      <c r="D794" s="4">
        <f>IFERROR(__xludf.DUMMYFUNCTION("""COMPUTED_VALUE"""),91.9)</f>
        <v>91.9</v>
      </c>
      <c r="E794" s="4" t="str">
        <f>IFERROR(__xludf.DUMMYFUNCTION("""COMPUTED_VALUE"""),"Jan")</f>
        <v>Jan</v>
      </c>
      <c r="F794" s="4">
        <f>IFERROR(__xludf.DUMMYFUNCTION("""COMPUTED_VALUE"""),2019.0)</f>
        <v>2019</v>
      </c>
    </row>
    <row r="795">
      <c r="A795" s="4" t="str">
        <f>IFERROR(__xludf.DUMMYFUNCTION("""COMPUTED_VALUE"""),"DLR_Journeys")</f>
        <v>DLR_Journeys</v>
      </c>
      <c r="B795" s="4" t="str">
        <f>IFERROR(__xludf.DUMMYFUNCTION("""COMPUTED_VALUE"""),"18/19")</f>
        <v>18/19</v>
      </c>
      <c r="C795" s="4">
        <f>IFERROR(__xludf.DUMMYFUNCTION("""COMPUTED_VALUE"""),10.0)</f>
        <v>10</v>
      </c>
      <c r="D795" s="4">
        <f>IFERROR(__xludf.DUMMYFUNCTION("""COMPUTED_VALUE"""),7.5)</f>
        <v>7.5</v>
      </c>
      <c r="E795" s="4" t="str">
        <f>IFERROR(__xludf.DUMMYFUNCTION("""COMPUTED_VALUE"""),"Jan")</f>
        <v>Jan</v>
      </c>
      <c r="F795" s="4">
        <f>IFERROR(__xludf.DUMMYFUNCTION("""COMPUTED_VALUE"""),2019.0)</f>
        <v>2019</v>
      </c>
    </row>
    <row r="796">
      <c r="A796" s="4" t="str">
        <f>IFERROR(__xludf.DUMMYFUNCTION("""COMPUTED_VALUE"""),"Tram_Journeys")</f>
        <v>Tram_Journeys</v>
      </c>
      <c r="B796" s="4" t="str">
        <f>IFERROR(__xludf.DUMMYFUNCTION("""COMPUTED_VALUE"""),"18/19")</f>
        <v>18/19</v>
      </c>
      <c r="C796" s="4">
        <f>IFERROR(__xludf.DUMMYFUNCTION("""COMPUTED_VALUE"""),10.0)</f>
        <v>10</v>
      </c>
      <c r="D796" s="4">
        <f>IFERROR(__xludf.DUMMYFUNCTION("""COMPUTED_VALUE"""),1.9)</f>
        <v>1.9</v>
      </c>
      <c r="E796" s="4" t="str">
        <f>IFERROR(__xludf.DUMMYFUNCTION("""COMPUTED_VALUE"""),"Jan")</f>
        <v>Jan</v>
      </c>
      <c r="F796" s="4">
        <f>IFERROR(__xludf.DUMMYFUNCTION("""COMPUTED_VALUE"""),2019.0)</f>
        <v>2019</v>
      </c>
    </row>
    <row r="797">
      <c r="A797" s="4" t="str">
        <f>IFERROR(__xludf.DUMMYFUNCTION("""COMPUTED_VALUE"""),"Overground_Journeys")</f>
        <v>Overground_Journeys</v>
      </c>
      <c r="B797" s="4" t="str">
        <f>IFERROR(__xludf.DUMMYFUNCTION("""COMPUTED_VALUE"""),"18/19")</f>
        <v>18/19</v>
      </c>
      <c r="C797" s="4">
        <f>IFERROR(__xludf.DUMMYFUNCTION("""COMPUTED_VALUE"""),10.0)</f>
        <v>10</v>
      </c>
      <c r="D797" s="4">
        <f>IFERROR(__xludf.DUMMYFUNCTION("""COMPUTED_VALUE"""),11.6)</f>
        <v>11.6</v>
      </c>
      <c r="E797" s="4" t="str">
        <f>IFERROR(__xludf.DUMMYFUNCTION("""COMPUTED_VALUE"""),"Jan")</f>
        <v>Jan</v>
      </c>
      <c r="F797" s="4">
        <f>IFERROR(__xludf.DUMMYFUNCTION("""COMPUTED_VALUE"""),2019.0)</f>
        <v>2019</v>
      </c>
    </row>
    <row r="798">
      <c r="A798" s="4" t="str">
        <f>IFERROR(__xludf.DUMMYFUNCTION("""COMPUTED_VALUE"""),"London_Cable_Car_Journeys")</f>
        <v>London_Cable_Car_Journeys</v>
      </c>
      <c r="B798" s="4" t="str">
        <f>IFERROR(__xludf.DUMMYFUNCTION("""COMPUTED_VALUE"""),"18/19")</f>
        <v>18/19</v>
      </c>
      <c r="C798" s="4">
        <f>IFERROR(__xludf.DUMMYFUNCTION("""COMPUTED_VALUE"""),10.0)</f>
        <v>10</v>
      </c>
      <c r="D798" s="4">
        <f>IFERROR(__xludf.DUMMYFUNCTION("""COMPUTED_VALUE"""),0.09)</f>
        <v>0.09</v>
      </c>
      <c r="E798" s="4" t="str">
        <f>IFERROR(__xludf.DUMMYFUNCTION("""COMPUTED_VALUE"""),"Jan")</f>
        <v>Jan</v>
      </c>
      <c r="F798" s="4">
        <f>IFERROR(__xludf.DUMMYFUNCTION("""COMPUTED_VALUE"""),2019.0)</f>
        <v>2019</v>
      </c>
    </row>
    <row r="799">
      <c r="A799" s="4" t="str">
        <f>IFERROR(__xludf.DUMMYFUNCTION("""COMPUTED_VALUE"""),"TfL_Rail_Journeys")</f>
        <v>TfL_Rail_Journeys</v>
      </c>
      <c r="B799" s="4" t="str">
        <f>IFERROR(__xludf.DUMMYFUNCTION("""COMPUTED_VALUE"""),"18/19")</f>
        <v>18/19</v>
      </c>
      <c r="C799" s="4">
        <f>IFERROR(__xludf.DUMMYFUNCTION("""COMPUTED_VALUE"""),10.0)</f>
        <v>10</v>
      </c>
      <c r="D799" s="4">
        <f>IFERROR(__xludf.DUMMYFUNCTION("""COMPUTED_VALUE"""),3.9)</f>
        <v>3.9</v>
      </c>
      <c r="E799" s="4" t="str">
        <f>IFERROR(__xludf.DUMMYFUNCTION("""COMPUTED_VALUE"""),"Jan")</f>
        <v>Jan</v>
      </c>
      <c r="F799" s="4">
        <f>IFERROR(__xludf.DUMMYFUNCTION("""COMPUTED_VALUE"""),2019.0)</f>
        <v>2019</v>
      </c>
    </row>
    <row r="800">
      <c r="A800" s="4" t="str">
        <f>IFERROR(__xludf.DUMMYFUNCTION("""COMPUTED_VALUE"""),"Bus_journeys")</f>
        <v>Bus_journeys</v>
      </c>
      <c r="B800" s="4" t="str">
        <f>IFERROR(__xludf.DUMMYFUNCTION("""COMPUTED_VALUE"""),"18/19")</f>
        <v>18/19</v>
      </c>
      <c r="C800" s="4">
        <f>IFERROR(__xludf.DUMMYFUNCTION("""COMPUTED_VALUE"""),11.0)</f>
        <v>11</v>
      </c>
      <c r="D800" s="4">
        <f>IFERROR(__xludf.DUMMYFUNCTION("""COMPUTED_VALUE"""),171.3)</f>
        <v>171.3</v>
      </c>
      <c r="E800" s="4" t="str">
        <f>IFERROR(__xludf.DUMMYFUNCTION("""COMPUTED_VALUE"""),"Feb")</f>
        <v>Feb</v>
      </c>
      <c r="F800" s="4">
        <f>IFERROR(__xludf.DUMMYFUNCTION("""COMPUTED_VALUE"""),2019.0)</f>
        <v>2019</v>
      </c>
    </row>
    <row r="801">
      <c r="A801" s="4" t="str">
        <f>IFERROR(__xludf.DUMMYFUNCTION("""COMPUTED_VALUE"""),"Underground_journeys")</f>
        <v>Underground_journeys</v>
      </c>
      <c r="B801" s="4" t="str">
        <f>IFERROR(__xludf.DUMMYFUNCTION("""COMPUTED_VALUE"""),"18/19")</f>
        <v>18/19</v>
      </c>
      <c r="C801" s="4">
        <f>IFERROR(__xludf.DUMMYFUNCTION("""COMPUTED_VALUE"""),11.0)</f>
        <v>11</v>
      </c>
      <c r="D801" s="4">
        <f>IFERROR(__xludf.DUMMYFUNCTION("""COMPUTED_VALUE"""),106.7)</f>
        <v>106.7</v>
      </c>
      <c r="E801" s="4" t="str">
        <f>IFERROR(__xludf.DUMMYFUNCTION("""COMPUTED_VALUE"""),"Feb")</f>
        <v>Feb</v>
      </c>
      <c r="F801" s="4">
        <f>IFERROR(__xludf.DUMMYFUNCTION("""COMPUTED_VALUE"""),2019.0)</f>
        <v>2019</v>
      </c>
    </row>
    <row r="802">
      <c r="A802" s="4" t="str">
        <f>IFERROR(__xludf.DUMMYFUNCTION("""COMPUTED_VALUE"""),"DLR_Journeys")</f>
        <v>DLR_Journeys</v>
      </c>
      <c r="B802" s="4" t="str">
        <f>IFERROR(__xludf.DUMMYFUNCTION("""COMPUTED_VALUE"""),"18/19")</f>
        <v>18/19</v>
      </c>
      <c r="C802" s="4">
        <f>IFERROR(__xludf.DUMMYFUNCTION("""COMPUTED_VALUE"""),11.0)</f>
        <v>11</v>
      </c>
      <c r="D802" s="4">
        <f>IFERROR(__xludf.DUMMYFUNCTION("""COMPUTED_VALUE"""),9.3)</f>
        <v>9.3</v>
      </c>
      <c r="E802" s="4" t="str">
        <f>IFERROR(__xludf.DUMMYFUNCTION("""COMPUTED_VALUE"""),"Feb")</f>
        <v>Feb</v>
      </c>
      <c r="F802" s="4">
        <f>IFERROR(__xludf.DUMMYFUNCTION("""COMPUTED_VALUE"""),2019.0)</f>
        <v>2019</v>
      </c>
    </row>
    <row r="803">
      <c r="A803" s="4" t="str">
        <f>IFERROR(__xludf.DUMMYFUNCTION("""COMPUTED_VALUE"""),"Tram_Journeys")</f>
        <v>Tram_Journeys</v>
      </c>
      <c r="B803" s="4" t="str">
        <f>IFERROR(__xludf.DUMMYFUNCTION("""COMPUTED_VALUE"""),"18/19")</f>
        <v>18/19</v>
      </c>
      <c r="C803" s="4">
        <f>IFERROR(__xludf.DUMMYFUNCTION("""COMPUTED_VALUE"""),11.0)</f>
        <v>11</v>
      </c>
      <c r="D803" s="4">
        <f>IFERROR(__xludf.DUMMYFUNCTION("""COMPUTED_VALUE"""),2.2)</f>
        <v>2.2</v>
      </c>
      <c r="E803" s="4" t="str">
        <f>IFERROR(__xludf.DUMMYFUNCTION("""COMPUTED_VALUE"""),"Feb")</f>
        <v>Feb</v>
      </c>
      <c r="F803" s="4">
        <f>IFERROR(__xludf.DUMMYFUNCTION("""COMPUTED_VALUE"""),2019.0)</f>
        <v>2019</v>
      </c>
    </row>
    <row r="804">
      <c r="A804" s="4" t="str">
        <f>IFERROR(__xludf.DUMMYFUNCTION("""COMPUTED_VALUE"""),"Overground_Journeys")</f>
        <v>Overground_Journeys</v>
      </c>
      <c r="B804" s="4" t="str">
        <f>IFERROR(__xludf.DUMMYFUNCTION("""COMPUTED_VALUE"""),"18/19")</f>
        <v>18/19</v>
      </c>
      <c r="C804" s="4">
        <f>IFERROR(__xludf.DUMMYFUNCTION("""COMPUTED_VALUE"""),11.0)</f>
        <v>11</v>
      </c>
      <c r="D804" s="4">
        <f>IFERROR(__xludf.DUMMYFUNCTION("""COMPUTED_VALUE"""),14.5)</f>
        <v>14.5</v>
      </c>
      <c r="E804" s="4" t="str">
        <f>IFERROR(__xludf.DUMMYFUNCTION("""COMPUTED_VALUE"""),"Feb")</f>
        <v>Feb</v>
      </c>
      <c r="F804" s="4">
        <f>IFERROR(__xludf.DUMMYFUNCTION("""COMPUTED_VALUE"""),2019.0)</f>
        <v>2019</v>
      </c>
    </row>
    <row r="805">
      <c r="A805" s="4" t="str">
        <f>IFERROR(__xludf.DUMMYFUNCTION("""COMPUTED_VALUE"""),"London_Cable_Car_Journeys")</f>
        <v>London_Cable_Car_Journeys</v>
      </c>
      <c r="B805" s="4" t="str">
        <f>IFERROR(__xludf.DUMMYFUNCTION("""COMPUTED_VALUE"""),"18/19")</f>
        <v>18/19</v>
      </c>
      <c r="C805" s="4">
        <f>IFERROR(__xludf.DUMMYFUNCTION("""COMPUTED_VALUE"""),11.0)</f>
        <v>11</v>
      </c>
      <c r="D805" s="4">
        <f>IFERROR(__xludf.DUMMYFUNCTION("""COMPUTED_VALUE"""),0.06)</f>
        <v>0.06</v>
      </c>
      <c r="E805" s="4" t="str">
        <f>IFERROR(__xludf.DUMMYFUNCTION("""COMPUTED_VALUE"""),"Feb")</f>
        <v>Feb</v>
      </c>
      <c r="F805" s="4">
        <f>IFERROR(__xludf.DUMMYFUNCTION("""COMPUTED_VALUE"""),2019.0)</f>
        <v>2019</v>
      </c>
    </row>
    <row r="806">
      <c r="A806" s="4" t="str">
        <f>IFERROR(__xludf.DUMMYFUNCTION("""COMPUTED_VALUE"""),"TfL_Rail_Journeys")</f>
        <v>TfL_Rail_Journeys</v>
      </c>
      <c r="B806" s="4" t="str">
        <f>IFERROR(__xludf.DUMMYFUNCTION("""COMPUTED_VALUE"""),"18/19")</f>
        <v>18/19</v>
      </c>
      <c r="C806" s="4">
        <f>IFERROR(__xludf.DUMMYFUNCTION("""COMPUTED_VALUE"""),11.0)</f>
        <v>11</v>
      </c>
      <c r="D806" s="4">
        <f>IFERROR(__xludf.DUMMYFUNCTION("""COMPUTED_VALUE"""),4.6)</f>
        <v>4.6</v>
      </c>
      <c r="E806" s="4" t="str">
        <f>IFERROR(__xludf.DUMMYFUNCTION("""COMPUTED_VALUE"""),"Feb")</f>
        <v>Feb</v>
      </c>
      <c r="F806" s="4">
        <f>IFERROR(__xludf.DUMMYFUNCTION("""COMPUTED_VALUE"""),2019.0)</f>
        <v>2019</v>
      </c>
    </row>
    <row r="807">
      <c r="A807" s="4" t="str">
        <f>IFERROR(__xludf.DUMMYFUNCTION("""COMPUTED_VALUE"""),"Bus_journeys")</f>
        <v>Bus_journeys</v>
      </c>
      <c r="B807" s="4" t="str">
        <f>IFERROR(__xludf.DUMMYFUNCTION("""COMPUTED_VALUE"""),"18/19")</f>
        <v>18/19</v>
      </c>
      <c r="C807" s="4">
        <f>IFERROR(__xludf.DUMMYFUNCTION("""COMPUTED_VALUE"""),12.0)</f>
        <v>12</v>
      </c>
      <c r="D807" s="4">
        <f>IFERROR(__xludf.DUMMYFUNCTION("""COMPUTED_VALUE"""),171.3)</f>
        <v>171.3</v>
      </c>
      <c r="E807" s="4" t="str">
        <f>IFERROR(__xludf.DUMMYFUNCTION("""COMPUTED_VALUE"""),"Mar")</f>
        <v>Mar</v>
      </c>
      <c r="F807" s="4">
        <f>IFERROR(__xludf.DUMMYFUNCTION("""COMPUTED_VALUE"""),2019.0)</f>
        <v>2019</v>
      </c>
    </row>
    <row r="808">
      <c r="A808" s="4" t="str">
        <f>IFERROR(__xludf.DUMMYFUNCTION("""COMPUTED_VALUE"""),"Underground_journeys")</f>
        <v>Underground_journeys</v>
      </c>
      <c r="B808" s="4" t="str">
        <f>IFERROR(__xludf.DUMMYFUNCTION("""COMPUTED_VALUE"""),"18/19")</f>
        <v>18/19</v>
      </c>
      <c r="C808" s="4">
        <f>IFERROR(__xludf.DUMMYFUNCTION("""COMPUTED_VALUE"""),12.0)</f>
        <v>12</v>
      </c>
      <c r="D808" s="4">
        <f>IFERROR(__xludf.DUMMYFUNCTION("""COMPUTED_VALUE"""),110.8)</f>
        <v>110.8</v>
      </c>
      <c r="E808" s="4" t="str">
        <f>IFERROR(__xludf.DUMMYFUNCTION("""COMPUTED_VALUE"""),"Mar")</f>
        <v>Mar</v>
      </c>
      <c r="F808" s="4">
        <f>IFERROR(__xludf.DUMMYFUNCTION("""COMPUTED_VALUE"""),2019.0)</f>
        <v>2019</v>
      </c>
    </row>
    <row r="809">
      <c r="A809" s="4" t="str">
        <f>IFERROR(__xludf.DUMMYFUNCTION("""COMPUTED_VALUE"""),"DLR_Journeys")</f>
        <v>DLR_Journeys</v>
      </c>
      <c r="B809" s="4" t="str">
        <f>IFERROR(__xludf.DUMMYFUNCTION("""COMPUTED_VALUE"""),"18/19")</f>
        <v>18/19</v>
      </c>
      <c r="C809" s="4">
        <f>IFERROR(__xludf.DUMMYFUNCTION("""COMPUTED_VALUE"""),12.0)</f>
        <v>12</v>
      </c>
      <c r="D809" s="4">
        <f>IFERROR(__xludf.DUMMYFUNCTION("""COMPUTED_VALUE"""),9.7)</f>
        <v>9.7</v>
      </c>
      <c r="E809" s="4" t="str">
        <f>IFERROR(__xludf.DUMMYFUNCTION("""COMPUTED_VALUE"""),"Mar")</f>
        <v>Mar</v>
      </c>
      <c r="F809" s="4">
        <f>IFERROR(__xludf.DUMMYFUNCTION("""COMPUTED_VALUE"""),2019.0)</f>
        <v>2019</v>
      </c>
    </row>
    <row r="810">
      <c r="A810" s="4" t="str">
        <f>IFERROR(__xludf.DUMMYFUNCTION("""COMPUTED_VALUE"""),"Tram_Journeys")</f>
        <v>Tram_Journeys</v>
      </c>
      <c r="B810" s="4" t="str">
        <f>IFERROR(__xludf.DUMMYFUNCTION("""COMPUTED_VALUE"""),"18/19")</f>
        <v>18/19</v>
      </c>
      <c r="C810" s="4">
        <f>IFERROR(__xludf.DUMMYFUNCTION("""COMPUTED_VALUE"""),12.0)</f>
        <v>12</v>
      </c>
      <c r="D810" s="4">
        <f>IFERROR(__xludf.DUMMYFUNCTION("""COMPUTED_VALUE"""),2.2)</f>
        <v>2.2</v>
      </c>
      <c r="E810" s="4" t="str">
        <f>IFERROR(__xludf.DUMMYFUNCTION("""COMPUTED_VALUE"""),"Mar")</f>
        <v>Mar</v>
      </c>
      <c r="F810" s="4">
        <f>IFERROR(__xludf.DUMMYFUNCTION("""COMPUTED_VALUE"""),2019.0)</f>
        <v>2019</v>
      </c>
    </row>
    <row r="811">
      <c r="A811" s="4" t="str">
        <f>IFERROR(__xludf.DUMMYFUNCTION("""COMPUTED_VALUE"""),"Overground_Journeys")</f>
        <v>Overground_Journeys</v>
      </c>
      <c r="B811" s="4" t="str">
        <f>IFERROR(__xludf.DUMMYFUNCTION("""COMPUTED_VALUE"""),"18/19")</f>
        <v>18/19</v>
      </c>
      <c r="C811" s="4">
        <f>IFERROR(__xludf.DUMMYFUNCTION("""COMPUTED_VALUE"""),12.0)</f>
        <v>12</v>
      </c>
      <c r="D811" s="4">
        <f>IFERROR(__xludf.DUMMYFUNCTION("""COMPUTED_VALUE"""),14.4)</f>
        <v>14.4</v>
      </c>
      <c r="E811" s="4" t="str">
        <f>IFERROR(__xludf.DUMMYFUNCTION("""COMPUTED_VALUE"""),"Mar")</f>
        <v>Mar</v>
      </c>
      <c r="F811" s="4">
        <f>IFERROR(__xludf.DUMMYFUNCTION("""COMPUTED_VALUE"""),2019.0)</f>
        <v>2019</v>
      </c>
    </row>
    <row r="812">
      <c r="A812" s="4" t="str">
        <f>IFERROR(__xludf.DUMMYFUNCTION("""COMPUTED_VALUE"""),"London_Cable_Car_Journeys")</f>
        <v>London_Cable_Car_Journeys</v>
      </c>
      <c r="B812" s="4" t="str">
        <f>IFERROR(__xludf.DUMMYFUNCTION("""COMPUTED_VALUE"""),"18/19")</f>
        <v>18/19</v>
      </c>
      <c r="C812" s="4">
        <f>IFERROR(__xludf.DUMMYFUNCTION("""COMPUTED_VALUE"""),12.0)</f>
        <v>12</v>
      </c>
      <c r="D812" s="4">
        <f>IFERROR(__xludf.DUMMYFUNCTION("""COMPUTED_VALUE"""),0.1)</f>
        <v>0.1</v>
      </c>
      <c r="E812" s="4" t="str">
        <f>IFERROR(__xludf.DUMMYFUNCTION("""COMPUTED_VALUE"""),"Mar")</f>
        <v>Mar</v>
      </c>
      <c r="F812" s="4">
        <f>IFERROR(__xludf.DUMMYFUNCTION("""COMPUTED_VALUE"""),2019.0)</f>
        <v>2019</v>
      </c>
    </row>
    <row r="813">
      <c r="A813" s="4" t="str">
        <f>IFERROR(__xludf.DUMMYFUNCTION("""COMPUTED_VALUE"""),"TfL_Rail_Journeys")</f>
        <v>TfL_Rail_Journeys</v>
      </c>
      <c r="B813" s="4" t="str">
        <f>IFERROR(__xludf.DUMMYFUNCTION("""COMPUTED_VALUE"""),"18/19")</f>
        <v>18/19</v>
      </c>
      <c r="C813" s="4">
        <f>IFERROR(__xludf.DUMMYFUNCTION("""COMPUTED_VALUE"""),12.0)</f>
        <v>12</v>
      </c>
      <c r="D813" s="4">
        <f>IFERROR(__xludf.DUMMYFUNCTION("""COMPUTED_VALUE"""),4.4)</f>
        <v>4.4</v>
      </c>
      <c r="E813" s="4" t="str">
        <f>IFERROR(__xludf.DUMMYFUNCTION("""COMPUTED_VALUE"""),"Mar")</f>
        <v>Mar</v>
      </c>
      <c r="F813" s="4">
        <f>IFERROR(__xludf.DUMMYFUNCTION("""COMPUTED_VALUE"""),2019.0)</f>
        <v>2019</v>
      </c>
    </row>
    <row r="814">
      <c r="A814" s="4" t="str">
        <f>IFERROR(__xludf.DUMMYFUNCTION("""COMPUTED_VALUE"""),"Bus_journeys")</f>
        <v>Bus_journeys</v>
      </c>
      <c r="B814" s="4" t="str">
        <f>IFERROR(__xludf.DUMMYFUNCTION("""COMPUTED_VALUE"""),"18/19")</f>
        <v>18/19</v>
      </c>
      <c r="C814" s="4">
        <f>IFERROR(__xludf.DUMMYFUNCTION("""COMPUTED_VALUE"""),13.0)</f>
        <v>13</v>
      </c>
      <c r="D814" s="4">
        <f>IFERROR(__xludf.DUMMYFUNCTION("""COMPUTED_VALUE"""),182.7)</f>
        <v>182.7</v>
      </c>
      <c r="E814" s="4" t="str">
        <f>IFERROR(__xludf.DUMMYFUNCTION("""COMPUTED_VALUE"""),"Mar")</f>
        <v>Mar</v>
      </c>
      <c r="F814" s="4">
        <f>IFERROR(__xludf.DUMMYFUNCTION("""COMPUTED_VALUE"""),2019.0)</f>
        <v>2019</v>
      </c>
    </row>
    <row r="815">
      <c r="A815" s="4" t="str">
        <f>IFERROR(__xludf.DUMMYFUNCTION("""COMPUTED_VALUE"""),"Underground_journeys")</f>
        <v>Underground_journeys</v>
      </c>
      <c r="B815" s="4" t="str">
        <f>IFERROR(__xludf.DUMMYFUNCTION("""COMPUTED_VALUE"""),"18/19")</f>
        <v>18/19</v>
      </c>
      <c r="C815" s="4">
        <f>IFERROR(__xludf.DUMMYFUNCTION("""COMPUTED_VALUE"""),13.0)</f>
        <v>13</v>
      </c>
      <c r="D815" s="4">
        <f>IFERROR(__xludf.DUMMYFUNCTION("""COMPUTED_VALUE"""),114.1)</f>
        <v>114.1</v>
      </c>
      <c r="E815" s="4" t="str">
        <f>IFERROR(__xludf.DUMMYFUNCTION("""COMPUTED_VALUE"""),"Mar")</f>
        <v>Mar</v>
      </c>
      <c r="F815" s="4">
        <f>IFERROR(__xludf.DUMMYFUNCTION("""COMPUTED_VALUE"""),2019.0)</f>
        <v>2019</v>
      </c>
    </row>
    <row r="816">
      <c r="A816" s="4" t="str">
        <f>IFERROR(__xludf.DUMMYFUNCTION("""COMPUTED_VALUE"""),"DLR_Journeys")</f>
        <v>DLR_Journeys</v>
      </c>
      <c r="B816" s="4" t="str">
        <f>IFERROR(__xludf.DUMMYFUNCTION("""COMPUTED_VALUE"""),"18/19")</f>
        <v>18/19</v>
      </c>
      <c r="C816" s="4">
        <f>IFERROR(__xludf.DUMMYFUNCTION("""COMPUTED_VALUE"""),13.0)</f>
        <v>13</v>
      </c>
      <c r="D816" s="4">
        <f>IFERROR(__xludf.DUMMYFUNCTION("""COMPUTED_VALUE"""),10.0)</f>
        <v>10</v>
      </c>
      <c r="E816" s="4" t="str">
        <f>IFERROR(__xludf.DUMMYFUNCTION("""COMPUTED_VALUE"""),"Mar")</f>
        <v>Mar</v>
      </c>
      <c r="F816" s="4">
        <f>IFERROR(__xludf.DUMMYFUNCTION("""COMPUTED_VALUE"""),2019.0)</f>
        <v>2019</v>
      </c>
    </row>
    <row r="817">
      <c r="A817" s="4" t="str">
        <f>IFERROR(__xludf.DUMMYFUNCTION("""COMPUTED_VALUE"""),"Tram_Journeys")</f>
        <v>Tram_Journeys</v>
      </c>
      <c r="B817" s="4" t="str">
        <f>IFERROR(__xludf.DUMMYFUNCTION("""COMPUTED_VALUE"""),"18/19")</f>
        <v>18/19</v>
      </c>
      <c r="C817" s="4">
        <f>IFERROR(__xludf.DUMMYFUNCTION("""COMPUTED_VALUE"""),13.0)</f>
        <v>13</v>
      </c>
      <c r="D817" s="4">
        <f>IFERROR(__xludf.DUMMYFUNCTION("""COMPUTED_VALUE"""),2.2)</f>
        <v>2.2</v>
      </c>
      <c r="E817" s="4" t="str">
        <f>IFERROR(__xludf.DUMMYFUNCTION("""COMPUTED_VALUE"""),"Mar")</f>
        <v>Mar</v>
      </c>
      <c r="F817" s="4">
        <f>IFERROR(__xludf.DUMMYFUNCTION("""COMPUTED_VALUE"""),2019.0)</f>
        <v>2019</v>
      </c>
    </row>
    <row r="818">
      <c r="A818" s="4" t="str">
        <f>IFERROR(__xludf.DUMMYFUNCTION("""COMPUTED_VALUE"""),"Overground_Journeys")</f>
        <v>Overground_Journeys</v>
      </c>
      <c r="B818" s="4" t="str">
        <f>IFERROR(__xludf.DUMMYFUNCTION("""COMPUTED_VALUE"""),"18/19")</f>
        <v>18/19</v>
      </c>
      <c r="C818" s="4">
        <f>IFERROR(__xludf.DUMMYFUNCTION("""COMPUTED_VALUE"""),13.0)</f>
        <v>13</v>
      </c>
      <c r="D818" s="4">
        <f>IFERROR(__xludf.DUMMYFUNCTION("""COMPUTED_VALUE"""),15.7)</f>
        <v>15.7</v>
      </c>
      <c r="E818" s="4" t="str">
        <f>IFERROR(__xludf.DUMMYFUNCTION("""COMPUTED_VALUE"""),"Mar")</f>
        <v>Mar</v>
      </c>
      <c r="F818" s="4">
        <f>IFERROR(__xludf.DUMMYFUNCTION("""COMPUTED_VALUE"""),2019.0)</f>
        <v>2019</v>
      </c>
    </row>
    <row r="819">
      <c r="A819" s="4" t="str">
        <f>IFERROR(__xludf.DUMMYFUNCTION("""COMPUTED_VALUE"""),"London_Cable_Car_Journeys")</f>
        <v>London_Cable_Car_Journeys</v>
      </c>
      <c r="B819" s="4" t="str">
        <f>IFERROR(__xludf.DUMMYFUNCTION("""COMPUTED_VALUE"""),"18/19")</f>
        <v>18/19</v>
      </c>
      <c r="C819" s="4">
        <f>IFERROR(__xludf.DUMMYFUNCTION("""COMPUTED_VALUE"""),13.0)</f>
        <v>13</v>
      </c>
      <c r="D819" s="4">
        <f>IFERROR(__xludf.DUMMYFUNCTION("""COMPUTED_VALUE"""),0.06)</f>
        <v>0.06</v>
      </c>
      <c r="E819" s="4" t="str">
        <f>IFERROR(__xludf.DUMMYFUNCTION("""COMPUTED_VALUE"""),"Mar")</f>
        <v>Mar</v>
      </c>
      <c r="F819" s="4">
        <f>IFERROR(__xludf.DUMMYFUNCTION("""COMPUTED_VALUE"""),2019.0)</f>
        <v>2019</v>
      </c>
    </row>
    <row r="820">
      <c r="A820" s="4" t="str">
        <f>IFERROR(__xludf.DUMMYFUNCTION("""COMPUTED_VALUE"""),"TfL_Rail_Journeys")</f>
        <v>TfL_Rail_Journeys</v>
      </c>
      <c r="B820" s="4" t="str">
        <f>IFERROR(__xludf.DUMMYFUNCTION("""COMPUTED_VALUE"""),"18/19")</f>
        <v>18/19</v>
      </c>
      <c r="C820" s="4">
        <f>IFERROR(__xludf.DUMMYFUNCTION("""COMPUTED_VALUE"""),13.0)</f>
        <v>13</v>
      </c>
      <c r="D820" s="4">
        <f>IFERROR(__xludf.DUMMYFUNCTION("""COMPUTED_VALUE"""),4.3)</f>
        <v>4.3</v>
      </c>
      <c r="E820" s="4" t="str">
        <f>IFERROR(__xludf.DUMMYFUNCTION("""COMPUTED_VALUE"""),"Mar")</f>
        <v>Mar</v>
      </c>
      <c r="F820" s="4">
        <f>IFERROR(__xludf.DUMMYFUNCTION("""COMPUTED_VALUE"""),2019.0)</f>
        <v>2019</v>
      </c>
    </row>
    <row r="821">
      <c r="A821" s="4" t="str">
        <f>IFERROR(__xludf.DUMMYFUNCTION("""COMPUTED_VALUE"""),"Bus_journeys")</f>
        <v>Bus_journeys</v>
      </c>
      <c r="B821" s="4" t="str">
        <f>IFERROR(__xludf.DUMMYFUNCTION("""COMPUTED_VALUE"""),"19/20")</f>
        <v>19/20</v>
      </c>
      <c r="C821" s="4">
        <f>IFERROR(__xludf.DUMMYFUNCTION("""COMPUTED_VALUE"""),1.0)</f>
        <v>1</v>
      </c>
      <c r="D821" s="4">
        <f>IFERROR(__xludf.DUMMYFUNCTION("""COMPUTED_VALUE"""),156.6)</f>
        <v>156.6</v>
      </c>
      <c r="E821" s="4" t="str">
        <f>IFERROR(__xludf.DUMMYFUNCTION("""COMPUTED_VALUE"""),"Apr")</f>
        <v>Apr</v>
      </c>
      <c r="F821" s="4">
        <f>IFERROR(__xludf.DUMMYFUNCTION("""COMPUTED_VALUE"""),2019.0)</f>
        <v>2019</v>
      </c>
    </row>
    <row r="822">
      <c r="A822" s="4" t="str">
        <f>IFERROR(__xludf.DUMMYFUNCTION("""COMPUTED_VALUE"""),"Underground_journeys")</f>
        <v>Underground_journeys</v>
      </c>
      <c r="B822" s="4" t="str">
        <f>IFERROR(__xludf.DUMMYFUNCTION("""COMPUTED_VALUE"""),"19/20")</f>
        <v>19/20</v>
      </c>
      <c r="C822" s="4">
        <f>IFERROR(__xludf.DUMMYFUNCTION("""COMPUTED_VALUE"""),1.0)</f>
        <v>1</v>
      </c>
      <c r="D822" s="4">
        <f>IFERROR(__xludf.DUMMYFUNCTION("""COMPUTED_VALUE"""),101.2)</f>
        <v>101.2</v>
      </c>
      <c r="E822" s="4" t="str">
        <f>IFERROR(__xludf.DUMMYFUNCTION("""COMPUTED_VALUE"""),"Apr")</f>
        <v>Apr</v>
      </c>
      <c r="F822" s="4">
        <f>IFERROR(__xludf.DUMMYFUNCTION("""COMPUTED_VALUE"""),2019.0)</f>
        <v>2019</v>
      </c>
    </row>
    <row r="823">
      <c r="A823" s="4" t="str">
        <f>IFERROR(__xludf.DUMMYFUNCTION("""COMPUTED_VALUE"""),"DLR_Journeys")</f>
        <v>DLR_Journeys</v>
      </c>
      <c r="B823" s="4" t="str">
        <f>IFERROR(__xludf.DUMMYFUNCTION("""COMPUTED_VALUE"""),"19/20")</f>
        <v>19/20</v>
      </c>
      <c r="C823" s="4">
        <f>IFERROR(__xludf.DUMMYFUNCTION("""COMPUTED_VALUE"""),1.0)</f>
        <v>1</v>
      </c>
      <c r="D823" s="4">
        <f>IFERROR(__xludf.DUMMYFUNCTION("""COMPUTED_VALUE"""),8.9)</f>
        <v>8.9</v>
      </c>
      <c r="E823" s="4" t="str">
        <f>IFERROR(__xludf.DUMMYFUNCTION("""COMPUTED_VALUE"""),"Apr")</f>
        <v>Apr</v>
      </c>
      <c r="F823" s="4">
        <f>IFERROR(__xludf.DUMMYFUNCTION("""COMPUTED_VALUE"""),2019.0)</f>
        <v>2019</v>
      </c>
    </row>
    <row r="824">
      <c r="A824" s="4" t="str">
        <f>IFERROR(__xludf.DUMMYFUNCTION("""COMPUTED_VALUE"""),"Tram_Journeys")</f>
        <v>Tram_Journeys</v>
      </c>
      <c r="B824" s="4" t="str">
        <f>IFERROR(__xludf.DUMMYFUNCTION("""COMPUTED_VALUE"""),"19/20")</f>
        <v>19/20</v>
      </c>
      <c r="C824" s="4">
        <f>IFERROR(__xludf.DUMMYFUNCTION("""COMPUTED_VALUE"""),1.0)</f>
        <v>1</v>
      </c>
      <c r="D824" s="4">
        <f>IFERROR(__xludf.DUMMYFUNCTION("""COMPUTED_VALUE"""),2.0)</f>
        <v>2</v>
      </c>
      <c r="E824" s="4" t="str">
        <f>IFERROR(__xludf.DUMMYFUNCTION("""COMPUTED_VALUE"""),"Apr")</f>
        <v>Apr</v>
      </c>
      <c r="F824" s="4">
        <f>IFERROR(__xludf.DUMMYFUNCTION("""COMPUTED_VALUE"""),2019.0)</f>
        <v>2019</v>
      </c>
    </row>
    <row r="825">
      <c r="A825" s="4" t="str">
        <f>IFERROR(__xludf.DUMMYFUNCTION("""COMPUTED_VALUE"""),"Overground_Journeys")</f>
        <v>Overground_Journeys</v>
      </c>
      <c r="B825" s="4" t="str">
        <f>IFERROR(__xludf.DUMMYFUNCTION("""COMPUTED_VALUE"""),"19/20")</f>
        <v>19/20</v>
      </c>
      <c r="C825" s="4">
        <f>IFERROR(__xludf.DUMMYFUNCTION("""COMPUTED_VALUE"""),1.0)</f>
        <v>1</v>
      </c>
      <c r="D825" s="4">
        <f>IFERROR(__xludf.DUMMYFUNCTION("""COMPUTED_VALUE"""),13.9)</f>
        <v>13.9</v>
      </c>
      <c r="E825" s="4" t="str">
        <f>IFERROR(__xludf.DUMMYFUNCTION("""COMPUTED_VALUE"""),"Apr")</f>
        <v>Apr</v>
      </c>
      <c r="F825" s="4">
        <f>IFERROR(__xludf.DUMMYFUNCTION("""COMPUTED_VALUE"""),2019.0)</f>
        <v>2019</v>
      </c>
    </row>
    <row r="826">
      <c r="A826" s="4" t="str">
        <f>IFERROR(__xludf.DUMMYFUNCTION("""COMPUTED_VALUE"""),"London_Cable_Car_Journeys")</f>
        <v>London_Cable_Car_Journeys</v>
      </c>
      <c r="B826" s="4" t="str">
        <f>IFERROR(__xludf.DUMMYFUNCTION("""COMPUTED_VALUE"""),"19/20")</f>
        <v>19/20</v>
      </c>
      <c r="C826" s="4">
        <f>IFERROR(__xludf.DUMMYFUNCTION("""COMPUTED_VALUE"""),1.0)</f>
        <v>1</v>
      </c>
      <c r="D826" s="4">
        <f>IFERROR(__xludf.DUMMYFUNCTION("""COMPUTED_VALUE"""),0.11)</f>
        <v>0.11</v>
      </c>
      <c r="E826" s="4" t="str">
        <f>IFERROR(__xludf.DUMMYFUNCTION("""COMPUTED_VALUE"""),"Apr")</f>
        <v>Apr</v>
      </c>
      <c r="F826" s="4">
        <f>IFERROR(__xludf.DUMMYFUNCTION("""COMPUTED_VALUE"""),2019.0)</f>
        <v>2019</v>
      </c>
    </row>
    <row r="827">
      <c r="A827" s="4" t="str">
        <f>IFERROR(__xludf.DUMMYFUNCTION("""COMPUTED_VALUE"""),"TfL_Rail_Journeys")</f>
        <v>TfL_Rail_Journeys</v>
      </c>
      <c r="B827" s="4" t="str">
        <f>IFERROR(__xludf.DUMMYFUNCTION("""COMPUTED_VALUE"""),"19/20")</f>
        <v>19/20</v>
      </c>
      <c r="C827" s="4">
        <f>IFERROR(__xludf.DUMMYFUNCTION("""COMPUTED_VALUE"""),1.0)</f>
        <v>1</v>
      </c>
      <c r="D827" s="4">
        <f>IFERROR(__xludf.DUMMYFUNCTION("""COMPUTED_VALUE"""),4.3)</f>
        <v>4.3</v>
      </c>
      <c r="E827" s="4" t="str">
        <f>IFERROR(__xludf.DUMMYFUNCTION("""COMPUTED_VALUE"""),"Apr")</f>
        <v>Apr</v>
      </c>
      <c r="F827" s="4">
        <f>IFERROR(__xludf.DUMMYFUNCTION("""COMPUTED_VALUE"""),2019.0)</f>
        <v>2019</v>
      </c>
    </row>
    <row r="828">
      <c r="A828" s="4" t="str">
        <f>IFERROR(__xludf.DUMMYFUNCTION("""COMPUTED_VALUE"""),"Bus_journeys")</f>
        <v>Bus_journeys</v>
      </c>
      <c r="B828" s="4" t="str">
        <f>IFERROR(__xludf.DUMMYFUNCTION("""COMPUTED_VALUE"""),"19/20")</f>
        <v>19/20</v>
      </c>
      <c r="C828" s="4">
        <f>IFERROR(__xludf.DUMMYFUNCTION("""COMPUTED_VALUE"""),2.0)</f>
        <v>2</v>
      </c>
      <c r="D828" s="4">
        <f>IFERROR(__xludf.DUMMYFUNCTION("""COMPUTED_VALUE"""),175.2)</f>
        <v>175.2</v>
      </c>
      <c r="E828" s="4" t="str">
        <f>IFERROR(__xludf.DUMMYFUNCTION("""COMPUTED_VALUE"""),"May")</f>
        <v>May</v>
      </c>
      <c r="F828" s="4">
        <f>IFERROR(__xludf.DUMMYFUNCTION("""COMPUTED_VALUE"""),2019.0)</f>
        <v>2019</v>
      </c>
    </row>
    <row r="829">
      <c r="A829" s="4" t="str">
        <f>IFERROR(__xludf.DUMMYFUNCTION("""COMPUTED_VALUE"""),"Underground_journeys")</f>
        <v>Underground_journeys</v>
      </c>
      <c r="B829" s="4" t="str">
        <f>IFERROR(__xludf.DUMMYFUNCTION("""COMPUTED_VALUE"""),"19/20")</f>
        <v>19/20</v>
      </c>
      <c r="C829" s="4">
        <f>IFERROR(__xludf.DUMMYFUNCTION("""COMPUTED_VALUE"""),2.0)</f>
        <v>2</v>
      </c>
      <c r="D829" s="4">
        <f>IFERROR(__xludf.DUMMYFUNCTION("""COMPUTED_VALUE"""),106.1)</f>
        <v>106.1</v>
      </c>
      <c r="E829" s="4" t="str">
        <f>IFERROR(__xludf.DUMMYFUNCTION("""COMPUTED_VALUE"""),"May")</f>
        <v>May</v>
      </c>
      <c r="F829" s="4">
        <f>IFERROR(__xludf.DUMMYFUNCTION("""COMPUTED_VALUE"""),2019.0)</f>
        <v>2019</v>
      </c>
    </row>
    <row r="830">
      <c r="A830" s="4" t="str">
        <f>IFERROR(__xludf.DUMMYFUNCTION("""COMPUTED_VALUE"""),"DLR_Journeys")</f>
        <v>DLR_Journeys</v>
      </c>
      <c r="B830" s="4" t="str">
        <f>IFERROR(__xludf.DUMMYFUNCTION("""COMPUTED_VALUE"""),"19/20")</f>
        <v>19/20</v>
      </c>
      <c r="C830" s="4">
        <f>IFERROR(__xludf.DUMMYFUNCTION("""COMPUTED_VALUE"""),2.0)</f>
        <v>2</v>
      </c>
      <c r="D830" s="4">
        <f>IFERROR(__xludf.DUMMYFUNCTION("""COMPUTED_VALUE"""),9.7)</f>
        <v>9.7</v>
      </c>
      <c r="E830" s="4" t="str">
        <f>IFERROR(__xludf.DUMMYFUNCTION("""COMPUTED_VALUE"""),"May")</f>
        <v>May</v>
      </c>
      <c r="F830" s="4">
        <f>IFERROR(__xludf.DUMMYFUNCTION("""COMPUTED_VALUE"""),2019.0)</f>
        <v>2019</v>
      </c>
    </row>
    <row r="831">
      <c r="A831" s="4" t="str">
        <f>IFERROR(__xludf.DUMMYFUNCTION("""COMPUTED_VALUE"""),"Tram_Journeys")</f>
        <v>Tram_Journeys</v>
      </c>
      <c r="B831" s="4" t="str">
        <f>IFERROR(__xludf.DUMMYFUNCTION("""COMPUTED_VALUE"""),"19/20")</f>
        <v>19/20</v>
      </c>
      <c r="C831" s="4">
        <f>IFERROR(__xludf.DUMMYFUNCTION("""COMPUTED_VALUE"""),2.0)</f>
        <v>2</v>
      </c>
      <c r="D831" s="4">
        <f>IFERROR(__xludf.DUMMYFUNCTION("""COMPUTED_VALUE"""),2.2)</f>
        <v>2.2</v>
      </c>
      <c r="E831" s="4" t="str">
        <f>IFERROR(__xludf.DUMMYFUNCTION("""COMPUTED_VALUE"""),"May")</f>
        <v>May</v>
      </c>
      <c r="F831" s="4">
        <f>IFERROR(__xludf.DUMMYFUNCTION("""COMPUTED_VALUE"""),2019.0)</f>
        <v>2019</v>
      </c>
    </row>
    <row r="832">
      <c r="A832" s="4" t="str">
        <f>IFERROR(__xludf.DUMMYFUNCTION("""COMPUTED_VALUE"""),"Overground_Journeys")</f>
        <v>Overground_Journeys</v>
      </c>
      <c r="B832" s="4" t="str">
        <f>IFERROR(__xludf.DUMMYFUNCTION("""COMPUTED_VALUE"""),"19/20")</f>
        <v>19/20</v>
      </c>
      <c r="C832" s="4">
        <f>IFERROR(__xludf.DUMMYFUNCTION("""COMPUTED_VALUE"""),2.0)</f>
        <v>2</v>
      </c>
      <c r="D832" s="4">
        <f>IFERROR(__xludf.DUMMYFUNCTION("""COMPUTED_VALUE"""),14.2)</f>
        <v>14.2</v>
      </c>
      <c r="E832" s="4" t="str">
        <f>IFERROR(__xludf.DUMMYFUNCTION("""COMPUTED_VALUE"""),"May")</f>
        <v>May</v>
      </c>
      <c r="F832" s="4">
        <f>IFERROR(__xludf.DUMMYFUNCTION("""COMPUTED_VALUE"""),2019.0)</f>
        <v>2019</v>
      </c>
    </row>
    <row r="833">
      <c r="A833" s="4" t="str">
        <f>IFERROR(__xludf.DUMMYFUNCTION("""COMPUTED_VALUE"""),"London_Cable_Car_Journeys")</f>
        <v>London_Cable_Car_Journeys</v>
      </c>
      <c r="B833" s="4" t="str">
        <f>IFERROR(__xludf.DUMMYFUNCTION("""COMPUTED_VALUE"""),"19/20")</f>
        <v>19/20</v>
      </c>
      <c r="C833" s="4">
        <f>IFERROR(__xludf.DUMMYFUNCTION("""COMPUTED_VALUE"""),2.0)</f>
        <v>2</v>
      </c>
      <c r="D833" s="4">
        <f>IFERROR(__xludf.DUMMYFUNCTION("""COMPUTED_VALUE"""),0.1)</f>
        <v>0.1</v>
      </c>
      <c r="E833" s="4" t="str">
        <f>IFERROR(__xludf.DUMMYFUNCTION("""COMPUTED_VALUE"""),"May")</f>
        <v>May</v>
      </c>
      <c r="F833" s="4">
        <f>IFERROR(__xludf.DUMMYFUNCTION("""COMPUTED_VALUE"""),2019.0)</f>
        <v>2019</v>
      </c>
    </row>
    <row r="834">
      <c r="A834" s="4" t="str">
        <f>IFERROR(__xludf.DUMMYFUNCTION("""COMPUTED_VALUE"""),"TfL_Rail_Journeys")</f>
        <v>TfL_Rail_Journeys</v>
      </c>
      <c r="B834" s="4" t="str">
        <f>IFERROR(__xludf.DUMMYFUNCTION("""COMPUTED_VALUE"""),"19/20")</f>
        <v>19/20</v>
      </c>
      <c r="C834" s="4">
        <f>IFERROR(__xludf.DUMMYFUNCTION("""COMPUTED_VALUE"""),2.0)</f>
        <v>2</v>
      </c>
      <c r="D834" s="4">
        <f>IFERROR(__xludf.DUMMYFUNCTION("""COMPUTED_VALUE"""),4.5)</f>
        <v>4.5</v>
      </c>
      <c r="E834" s="4" t="str">
        <f>IFERROR(__xludf.DUMMYFUNCTION("""COMPUTED_VALUE"""),"May")</f>
        <v>May</v>
      </c>
      <c r="F834" s="4">
        <f>IFERROR(__xludf.DUMMYFUNCTION("""COMPUTED_VALUE"""),2019.0)</f>
        <v>2019</v>
      </c>
    </row>
    <row r="835">
      <c r="A835" s="4" t="str">
        <f>IFERROR(__xludf.DUMMYFUNCTION("""COMPUTED_VALUE"""),"Bus_journeys")</f>
        <v>Bus_journeys</v>
      </c>
      <c r="B835" s="4" t="str">
        <f>IFERROR(__xludf.DUMMYFUNCTION("""COMPUTED_VALUE"""),"19/20")</f>
        <v>19/20</v>
      </c>
      <c r="C835" s="4">
        <f>IFERROR(__xludf.DUMMYFUNCTION("""COMPUTED_VALUE"""),3.0)</f>
        <v>3</v>
      </c>
      <c r="D835" s="4">
        <f>IFERROR(__xludf.DUMMYFUNCTION("""COMPUTED_VALUE"""),171.4)</f>
        <v>171.4</v>
      </c>
      <c r="E835" s="4" t="str">
        <f>IFERROR(__xludf.DUMMYFUNCTION("""COMPUTED_VALUE"""),"Jun")</f>
        <v>Jun</v>
      </c>
      <c r="F835" s="4">
        <f>IFERROR(__xludf.DUMMYFUNCTION("""COMPUTED_VALUE"""),2019.0)</f>
        <v>2019</v>
      </c>
    </row>
    <row r="836">
      <c r="A836" s="4" t="str">
        <f>IFERROR(__xludf.DUMMYFUNCTION("""COMPUTED_VALUE"""),"Underground_journeys")</f>
        <v>Underground_journeys</v>
      </c>
      <c r="B836" s="4" t="str">
        <f>IFERROR(__xludf.DUMMYFUNCTION("""COMPUTED_VALUE"""),"19/20")</f>
        <v>19/20</v>
      </c>
      <c r="C836" s="4">
        <f>IFERROR(__xludf.DUMMYFUNCTION("""COMPUTED_VALUE"""),3.0)</f>
        <v>3</v>
      </c>
      <c r="D836" s="4">
        <f>IFERROR(__xludf.DUMMYFUNCTION("""COMPUTED_VALUE"""),108.0)</f>
        <v>108</v>
      </c>
      <c r="E836" s="4" t="str">
        <f>IFERROR(__xludf.DUMMYFUNCTION("""COMPUTED_VALUE"""),"Jun")</f>
        <v>Jun</v>
      </c>
      <c r="F836" s="4">
        <f>IFERROR(__xludf.DUMMYFUNCTION("""COMPUTED_VALUE"""),2019.0)</f>
        <v>2019</v>
      </c>
    </row>
    <row r="837">
      <c r="A837" s="4" t="str">
        <f>IFERROR(__xludf.DUMMYFUNCTION("""COMPUTED_VALUE"""),"DLR_Journeys")</f>
        <v>DLR_Journeys</v>
      </c>
      <c r="B837" s="4" t="str">
        <f>IFERROR(__xludf.DUMMYFUNCTION("""COMPUTED_VALUE"""),"19/20")</f>
        <v>19/20</v>
      </c>
      <c r="C837" s="4">
        <f>IFERROR(__xludf.DUMMYFUNCTION("""COMPUTED_VALUE"""),3.0)</f>
        <v>3</v>
      </c>
      <c r="D837" s="4">
        <f>IFERROR(__xludf.DUMMYFUNCTION("""COMPUTED_VALUE"""),9.3)</f>
        <v>9.3</v>
      </c>
      <c r="E837" s="4" t="str">
        <f>IFERROR(__xludf.DUMMYFUNCTION("""COMPUTED_VALUE"""),"Jun")</f>
        <v>Jun</v>
      </c>
      <c r="F837" s="4">
        <f>IFERROR(__xludf.DUMMYFUNCTION("""COMPUTED_VALUE"""),2019.0)</f>
        <v>2019</v>
      </c>
    </row>
    <row r="838">
      <c r="A838" s="4" t="str">
        <f>IFERROR(__xludf.DUMMYFUNCTION("""COMPUTED_VALUE"""),"Tram_Journeys")</f>
        <v>Tram_Journeys</v>
      </c>
      <c r="B838" s="4" t="str">
        <f>IFERROR(__xludf.DUMMYFUNCTION("""COMPUTED_VALUE"""),"19/20")</f>
        <v>19/20</v>
      </c>
      <c r="C838" s="4">
        <f>IFERROR(__xludf.DUMMYFUNCTION("""COMPUTED_VALUE"""),3.0)</f>
        <v>3</v>
      </c>
      <c r="D838" s="4">
        <f>IFERROR(__xludf.DUMMYFUNCTION("""COMPUTED_VALUE"""),2.2)</f>
        <v>2.2</v>
      </c>
      <c r="E838" s="4" t="str">
        <f>IFERROR(__xludf.DUMMYFUNCTION("""COMPUTED_VALUE"""),"Jun")</f>
        <v>Jun</v>
      </c>
      <c r="F838" s="4">
        <f>IFERROR(__xludf.DUMMYFUNCTION("""COMPUTED_VALUE"""),2019.0)</f>
        <v>2019</v>
      </c>
    </row>
    <row r="839">
      <c r="A839" s="4" t="str">
        <f>IFERROR(__xludf.DUMMYFUNCTION("""COMPUTED_VALUE"""),"Overground_Journeys")</f>
        <v>Overground_Journeys</v>
      </c>
      <c r="B839" s="4" t="str">
        <f>IFERROR(__xludf.DUMMYFUNCTION("""COMPUTED_VALUE"""),"19/20")</f>
        <v>19/20</v>
      </c>
      <c r="C839" s="4">
        <f>IFERROR(__xludf.DUMMYFUNCTION("""COMPUTED_VALUE"""),3.0)</f>
        <v>3</v>
      </c>
      <c r="D839" s="4">
        <f>IFERROR(__xludf.DUMMYFUNCTION("""COMPUTED_VALUE"""),13.8)</f>
        <v>13.8</v>
      </c>
      <c r="E839" s="4" t="str">
        <f>IFERROR(__xludf.DUMMYFUNCTION("""COMPUTED_VALUE"""),"Jun")</f>
        <v>Jun</v>
      </c>
      <c r="F839" s="4">
        <f>IFERROR(__xludf.DUMMYFUNCTION("""COMPUTED_VALUE"""),2019.0)</f>
        <v>2019</v>
      </c>
    </row>
    <row r="840">
      <c r="A840" s="4" t="str">
        <f>IFERROR(__xludf.DUMMYFUNCTION("""COMPUTED_VALUE"""),"London_Cable_Car_Journeys")</f>
        <v>London_Cable_Car_Journeys</v>
      </c>
      <c r="B840" s="4" t="str">
        <f>IFERROR(__xludf.DUMMYFUNCTION("""COMPUTED_VALUE"""),"19/20")</f>
        <v>19/20</v>
      </c>
      <c r="C840" s="4">
        <f>IFERROR(__xludf.DUMMYFUNCTION("""COMPUTED_VALUE"""),3.0)</f>
        <v>3</v>
      </c>
      <c r="D840" s="4">
        <f>IFERROR(__xludf.DUMMYFUNCTION("""COMPUTED_VALUE"""),0.11)</f>
        <v>0.11</v>
      </c>
      <c r="E840" s="4" t="str">
        <f>IFERROR(__xludf.DUMMYFUNCTION("""COMPUTED_VALUE"""),"Jun")</f>
        <v>Jun</v>
      </c>
      <c r="F840" s="4">
        <f>IFERROR(__xludf.DUMMYFUNCTION("""COMPUTED_VALUE"""),2019.0)</f>
        <v>2019</v>
      </c>
    </row>
    <row r="841">
      <c r="A841" s="4" t="str">
        <f>IFERROR(__xludf.DUMMYFUNCTION("""COMPUTED_VALUE"""),"TfL_Rail_Journeys")</f>
        <v>TfL_Rail_Journeys</v>
      </c>
      <c r="B841" s="4" t="str">
        <f>IFERROR(__xludf.DUMMYFUNCTION("""COMPUTED_VALUE"""),"19/20")</f>
        <v>19/20</v>
      </c>
      <c r="C841" s="4">
        <f>IFERROR(__xludf.DUMMYFUNCTION("""COMPUTED_VALUE"""),3.0)</f>
        <v>3</v>
      </c>
      <c r="D841" s="4">
        <f>IFERROR(__xludf.DUMMYFUNCTION("""COMPUTED_VALUE"""),4.4)</f>
        <v>4.4</v>
      </c>
      <c r="E841" s="4" t="str">
        <f>IFERROR(__xludf.DUMMYFUNCTION("""COMPUTED_VALUE"""),"Jun")</f>
        <v>Jun</v>
      </c>
      <c r="F841" s="4">
        <f>IFERROR(__xludf.DUMMYFUNCTION("""COMPUTED_VALUE"""),2019.0)</f>
        <v>2019</v>
      </c>
    </row>
    <row r="842">
      <c r="A842" s="4" t="str">
        <f>IFERROR(__xludf.DUMMYFUNCTION("""COMPUTED_VALUE"""),"Bus_journeys")</f>
        <v>Bus_journeys</v>
      </c>
      <c r="B842" s="4" t="str">
        <f>IFERROR(__xludf.DUMMYFUNCTION("""COMPUTED_VALUE"""),"19/20")</f>
        <v>19/20</v>
      </c>
      <c r="C842" s="4">
        <f>IFERROR(__xludf.DUMMYFUNCTION("""COMPUTED_VALUE"""),4.0)</f>
        <v>4</v>
      </c>
      <c r="D842" s="4">
        <f>IFERROR(__xludf.DUMMYFUNCTION("""COMPUTED_VALUE"""),177.0)</f>
        <v>177</v>
      </c>
      <c r="E842" s="4" t="str">
        <f>IFERROR(__xludf.DUMMYFUNCTION("""COMPUTED_VALUE"""),"Jul")</f>
        <v>Jul</v>
      </c>
      <c r="F842" s="4">
        <f>IFERROR(__xludf.DUMMYFUNCTION("""COMPUTED_VALUE"""),2019.0)</f>
        <v>2019</v>
      </c>
    </row>
    <row r="843">
      <c r="A843" s="4" t="str">
        <f>IFERROR(__xludf.DUMMYFUNCTION("""COMPUTED_VALUE"""),"Underground_journeys")</f>
        <v>Underground_journeys</v>
      </c>
      <c r="B843" s="4" t="str">
        <f>IFERROR(__xludf.DUMMYFUNCTION("""COMPUTED_VALUE"""),"19/20")</f>
        <v>19/20</v>
      </c>
      <c r="C843" s="4">
        <f>IFERROR(__xludf.DUMMYFUNCTION("""COMPUTED_VALUE"""),4.0)</f>
        <v>4</v>
      </c>
      <c r="D843" s="4">
        <f>IFERROR(__xludf.DUMMYFUNCTION("""COMPUTED_VALUE"""),111.7)</f>
        <v>111.7</v>
      </c>
      <c r="E843" s="4" t="str">
        <f>IFERROR(__xludf.DUMMYFUNCTION("""COMPUTED_VALUE"""),"Jul")</f>
        <v>Jul</v>
      </c>
      <c r="F843" s="4">
        <f>IFERROR(__xludf.DUMMYFUNCTION("""COMPUTED_VALUE"""),2019.0)</f>
        <v>2019</v>
      </c>
    </row>
    <row r="844">
      <c r="A844" s="4" t="str">
        <f>IFERROR(__xludf.DUMMYFUNCTION("""COMPUTED_VALUE"""),"DLR_Journeys")</f>
        <v>DLR_Journeys</v>
      </c>
      <c r="B844" s="4" t="str">
        <f>IFERROR(__xludf.DUMMYFUNCTION("""COMPUTED_VALUE"""),"19/20")</f>
        <v>19/20</v>
      </c>
      <c r="C844" s="4">
        <f>IFERROR(__xludf.DUMMYFUNCTION("""COMPUTED_VALUE"""),4.0)</f>
        <v>4</v>
      </c>
      <c r="D844" s="4">
        <f>IFERROR(__xludf.DUMMYFUNCTION("""COMPUTED_VALUE"""),9.6)</f>
        <v>9.6</v>
      </c>
      <c r="E844" s="4" t="str">
        <f>IFERROR(__xludf.DUMMYFUNCTION("""COMPUTED_VALUE"""),"Jul")</f>
        <v>Jul</v>
      </c>
      <c r="F844" s="4">
        <f>IFERROR(__xludf.DUMMYFUNCTION("""COMPUTED_VALUE"""),2019.0)</f>
        <v>2019</v>
      </c>
    </row>
    <row r="845">
      <c r="A845" s="4" t="str">
        <f>IFERROR(__xludf.DUMMYFUNCTION("""COMPUTED_VALUE"""),"Tram_Journeys")</f>
        <v>Tram_Journeys</v>
      </c>
      <c r="B845" s="4" t="str">
        <f>IFERROR(__xludf.DUMMYFUNCTION("""COMPUTED_VALUE"""),"19/20")</f>
        <v>19/20</v>
      </c>
      <c r="C845" s="4">
        <f>IFERROR(__xludf.DUMMYFUNCTION("""COMPUTED_VALUE"""),4.0)</f>
        <v>4</v>
      </c>
      <c r="D845" s="4">
        <f>IFERROR(__xludf.DUMMYFUNCTION("""COMPUTED_VALUE"""),2.3)</f>
        <v>2.3</v>
      </c>
      <c r="E845" s="4" t="str">
        <f>IFERROR(__xludf.DUMMYFUNCTION("""COMPUTED_VALUE"""),"Jul")</f>
        <v>Jul</v>
      </c>
      <c r="F845" s="4">
        <f>IFERROR(__xludf.DUMMYFUNCTION("""COMPUTED_VALUE"""),2019.0)</f>
        <v>2019</v>
      </c>
    </row>
    <row r="846">
      <c r="A846" s="4" t="str">
        <f>IFERROR(__xludf.DUMMYFUNCTION("""COMPUTED_VALUE"""),"Overground_Journeys")</f>
        <v>Overground_Journeys</v>
      </c>
      <c r="B846" s="4" t="str">
        <f>IFERROR(__xludf.DUMMYFUNCTION("""COMPUTED_VALUE"""),"19/20")</f>
        <v>19/20</v>
      </c>
      <c r="C846" s="4">
        <f>IFERROR(__xludf.DUMMYFUNCTION("""COMPUTED_VALUE"""),4.0)</f>
        <v>4</v>
      </c>
      <c r="D846" s="4">
        <f>IFERROR(__xludf.DUMMYFUNCTION("""COMPUTED_VALUE"""),14.8)</f>
        <v>14.8</v>
      </c>
      <c r="E846" s="4" t="str">
        <f>IFERROR(__xludf.DUMMYFUNCTION("""COMPUTED_VALUE"""),"Jul")</f>
        <v>Jul</v>
      </c>
      <c r="F846" s="4">
        <f>IFERROR(__xludf.DUMMYFUNCTION("""COMPUTED_VALUE"""),2019.0)</f>
        <v>2019</v>
      </c>
    </row>
    <row r="847">
      <c r="A847" s="4" t="str">
        <f>IFERROR(__xludf.DUMMYFUNCTION("""COMPUTED_VALUE"""),"London_Cable_Car_Journeys")</f>
        <v>London_Cable_Car_Journeys</v>
      </c>
      <c r="B847" s="4" t="str">
        <f>IFERROR(__xludf.DUMMYFUNCTION("""COMPUTED_VALUE"""),"19/20")</f>
        <v>19/20</v>
      </c>
      <c r="C847" s="4">
        <f>IFERROR(__xludf.DUMMYFUNCTION("""COMPUTED_VALUE"""),4.0)</f>
        <v>4</v>
      </c>
      <c r="D847" s="4">
        <f>IFERROR(__xludf.DUMMYFUNCTION("""COMPUTED_VALUE"""),0.11)</f>
        <v>0.11</v>
      </c>
      <c r="E847" s="4" t="str">
        <f>IFERROR(__xludf.DUMMYFUNCTION("""COMPUTED_VALUE"""),"Jul")</f>
        <v>Jul</v>
      </c>
      <c r="F847" s="4">
        <f>IFERROR(__xludf.DUMMYFUNCTION("""COMPUTED_VALUE"""),2019.0)</f>
        <v>2019</v>
      </c>
    </row>
    <row r="848">
      <c r="A848" s="4" t="str">
        <f>IFERROR(__xludf.DUMMYFUNCTION("""COMPUTED_VALUE"""),"TfL_Rail_Journeys")</f>
        <v>TfL_Rail_Journeys</v>
      </c>
      <c r="B848" s="4" t="str">
        <f>IFERROR(__xludf.DUMMYFUNCTION("""COMPUTED_VALUE"""),"19/20")</f>
        <v>19/20</v>
      </c>
      <c r="C848" s="4">
        <f>IFERROR(__xludf.DUMMYFUNCTION("""COMPUTED_VALUE"""),4.0)</f>
        <v>4</v>
      </c>
      <c r="D848" s="4">
        <f>IFERROR(__xludf.DUMMYFUNCTION("""COMPUTED_VALUE"""),4.6)</f>
        <v>4.6</v>
      </c>
      <c r="E848" s="4" t="str">
        <f>IFERROR(__xludf.DUMMYFUNCTION("""COMPUTED_VALUE"""),"Jul")</f>
        <v>Jul</v>
      </c>
      <c r="F848" s="4">
        <f>IFERROR(__xludf.DUMMYFUNCTION("""COMPUTED_VALUE"""),2019.0)</f>
        <v>2019</v>
      </c>
    </row>
    <row r="849">
      <c r="A849" s="4" t="str">
        <f>IFERROR(__xludf.DUMMYFUNCTION("""COMPUTED_VALUE"""),"Bus_journeys")</f>
        <v>Bus_journeys</v>
      </c>
      <c r="B849" s="4" t="str">
        <f>IFERROR(__xludf.DUMMYFUNCTION("""COMPUTED_VALUE"""),"19/20")</f>
        <v>19/20</v>
      </c>
      <c r="C849" s="4">
        <f>IFERROR(__xludf.DUMMYFUNCTION("""COMPUTED_VALUE"""),5.0)</f>
        <v>5</v>
      </c>
      <c r="D849" s="4">
        <f>IFERROR(__xludf.DUMMYFUNCTION("""COMPUTED_VALUE"""),149.8)</f>
        <v>149.8</v>
      </c>
      <c r="E849" s="4" t="str">
        <f>IFERROR(__xludf.DUMMYFUNCTION("""COMPUTED_VALUE"""),"Aug")</f>
        <v>Aug</v>
      </c>
      <c r="F849" s="4">
        <f>IFERROR(__xludf.DUMMYFUNCTION("""COMPUTED_VALUE"""),2019.0)</f>
        <v>2019</v>
      </c>
    </row>
    <row r="850">
      <c r="A850" s="4" t="str">
        <f>IFERROR(__xludf.DUMMYFUNCTION("""COMPUTED_VALUE"""),"Underground_journeys")</f>
        <v>Underground_journeys</v>
      </c>
      <c r="B850" s="4" t="str">
        <f>IFERROR(__xludf.DUMMYFUNCTION("""COMPUTED_VALUE"""),"19/20")</f>
        <v>19/20</v>
      </c>
      <c r="C850" s="4">
        <f>IFERROR(__xludf.DUMMYFUNCTION("""COMPUTED_VALUE"""),5.0)</f>
        <v>5</v>
      </c>
      <c r="D850" s="4">
        <f>IFERROR(__xludf.DUMMYFUNCTION("""COMPUTED_VALUE"""),103.0)</f>
        <v>103</v>
      </c>
      <c r="E850" s="4" t="str">
        <f>IFERROR(__xludf.DUMMYFUNCTION("""COMPUTED_VALUE"""),"Aug")</f>
        <v>Aug</v>
      </c>
      <c r="F850" s="4">
        <f>IFERROR(__xludf.DUMMYFUNCTION("""COMPUTED_VALUE"""),2019.0)</f>
        <v>2019</v>
      </c>
    </row>
    <row r="851">
      <c r="A851" s="4" t="str">
        <f>IFERROR(__xludf.DUMMYFUNCTION("""COMPUTED_VALUE"""),"DLR_Journeys")</f>
        <v>DLR_Journeys</v>
      </c>
      <c r="B851" s="4" t="str">
        <f>IFERROR(__xludf.DUMMYFUNCTION("""COMPUTED_VALUE"""),"19/20")</f>
        <v>19/20</v>
      </c>
      <c r="C851" s="4">
        <f>IFERROR(__xludf.DUMMYFUNCTION("""COMPUTED_VALUE"""),5.0)</f>
        <v>5</v>
      </c>
      <c r="D851" s="4">
        <f>IFERROR(__xludf.DUMMYFUNCTION("""COMPUTED_VALUE"""),9.1)</f>
        <v>9.1</v>
      </c>
      <c r="E851" s="4" t="str">
        <f>IFERROR(__xludf.DUMMYFUNCTION("""COMPUTED_VALUE"""),"Aug")</f>
        <v>Aug</v>
      </c>
      <c r="F851" s="4">
        <f>IFERROR(__xludf.DUMMYFUNCTION("""COMPUTED_VALUE"""),2019.0)</f>
        <v>2019</v>
      </c>
    </row>
    <row r="852">
      <c r="A852" s="4" t="str">
        <f>IFERROR(__xludf.DUMMYFUNCTION("""COMPUTED_VALUE"""),"Tram_Journeys")</f>
        <v>Tram_Journeys</v>
      </c>
      <c r="B852" s="4" t="str">
        <f>IFERROR(__xludf.DUMMYFUNCTION("""COMPUTED_VALUE"""),"19/20")</f>
        <v>19/20</v>
      </c>
      <c r="C852" s="4">
        <f>IFERROR(__xludf.DUMMYFUNCTION("""COMPUTED_VALUE"""),5.0)</f>
        <v>5</v>
      </c>
      <c r="D852" s="4">
        <f>IFERROR(__xludf.DUMMYFUNCTION("""COMPUTED_VALUE"""),2.0)</f>
        <v>2</v>
      </c>
      <c r="E852" s="4" t="str">
        <f>IFERROR(__xludf.DUMMYFUNCTION("""COMPUTED_VALUE"""),"Aug")</f>
        <v>Aug</v>
      </c>
      <c r="F852" s="4">
        <f>IFERROR(__xludf.DUMMYFUNCTION("""COMPUTED_VALUE"""),2019.0)</f>
        <v>2019</v>
      </c>
    </row>
    <row r="853">
      <c r="A853" s="4" t="str">
        <f>IFERROR(__xludf.DUMMYFUNCTION("""COMPUTED_VALUE"""),"Overground_Journeys")</f>
        <v>Overground_Journeys</v>
      </c>
      <c r="B853" s="4" t="str">
        <f>IFERROR(__xludf.DUMMYFUNCTION("""COMPUTED_VALUE"""),"19/20")</f>
        <v>19/20</v>
      </c>
      <c r="C853" s="4">
        <f>IFERROR(__xludf.DUMMYFUNCTION("""COMPUTED_VALUE"""),5.0)</f>
        <v>5</v>
      </c>
      <c r="D853" s="4">
        <f>IFERROR(__xludf.DUMMYFUNCTION("""COMPUTED_VALUE"""),12.9)</f>
        <v>12.9</v>
      </c>
      <c r="E853" s="4" t="str">
        <f>IFERROR(__xludf.DUMMYFUNCTION("""COMPUTED_VALUE"""),"Aug")</f>
        <v>Aug</v>
      </c>
      <c r="F853" s="4">
        <f>IFERROR(__xludf.DUMMYFUNCTION("""COMPUTED_VALUE"""),2019.0)</f>
        <v>2019</v>
      </c>
    </row>
    <row r="854">
      <c r="A854" s="4" t="str">
        <f>IFERROR(__xludf.DUMMYFUNCTION("""COMPUTED_VALUE"""),"London_Cable_Car_Journeys")</f>
        <v>London_Cable_Car_Journeys</v>
      </c>
      <c r="B854" s="4" t="str">
        <f>IFERROR(__xludf.DUMMYFUNCTION("""COMPUTED_VALUE"""),"19/20")</f>
        <v>19/20</v>
      </c>
      <c r="C854" s="4">
        <f>IFERROR(__xludf.DUMMYFUNCTION("""COMPUTED_VALUE"""),5.0)</f>
        <v>5</v>
      </c>
      <c r="D854" s="4">
        <f>IFERROR(__xludf.DUMMYFUNCTION("""COMPUTED_VALUE"""),0.14)</f>
        <v>0.14</v>
      </c>
      <c r="E854" s="4" t="str">
        <f>IFERROR(__xludf.DUMMYFUNCTION("""COMPUTED_VALUE"""),"Aug")</f>
        <v>Aug</v>
      </c>
      <c r="F854" s="4">
        <f>IFERROR(__xludf.DUMMYFUNCTION("""COMPUTED_VALUE"""),2019.0)</f>
        <v>2019</v>
      </c>
    </row>
    <row r="855">
      <c r="A855" s="4" t="str">
        <f>IFERROR(__xludf.DUMMYFUNCTION("""COMPUTED_VALUE"""),"TfL_Rail_Journeys")</f>
        <v>TfL_Rail_Journeys</v>
      </c>
      <c r="B855" s="4" t="str">
        <f>IFERROR(__xludf.DUMMYFUNCTION("""COMPUTED_VALUE"""),"19/20")</f>
        <v>19/20</v>
      </c>
      <c r="C855" s="4">
        <f>IFERROR(__xludf.DUMMYFUNCTION("""COMPUTED_VALUE"""),5.0)</f>
        <v>5</v>
      </c>
      <c r="D855" s="4">
        <f>IFERROR(__xludf.DUMMYFUNCTION("""COMPUTED_VALUE"""),4.3)</f>
        <v>4.3</v>
      </c>
      <c r="E855" s="4" t="str">
        <f>IFERROR(__xludf.DUMMYFUNCTION("""COMPUTED_VALUE"""),"Aug")</f>
        <v>Aug</v>
      </c>
      <c r="F855" s="4">
        <f>IFERROR(__xludf.DUMMYFUNCTION("""COMPUTED_VALUE"""),2019.0)</f>
        <v>2019</v>
      </c>
    </row>
    <row r="856">
      <c r="A856" s="4" t="str">
        <f>IFERROR(__xludf.DUMMYFUNCTION("""COMPUTED_VALUE"""),"Bus_journeys")</f>
        <v>Bus_journeys</v>
      </c>
      <c r="B856" s="4" t="str">
        <f>IFERROR(__xludf.DUMMYFUNCTION("""COMPUTED_VALUE"""),"19/20")</f>
        <v>19/20</v>
      </c>
      <c r="C856" s="4">
        <f>IFERROR(__xludf.DUMMYFUNCTION("""COMPUTED_VALUE"""),6.0)</f>
        <v>6</v>
      </c>
      <c r="D856" s="4">
        <f>IFERROR(__xludf.DUMMYFUNCTION("""COMPUTED_VALUE"""),159.8)</f>
        <v>159.8</v>
      </c>
      <c r="E856" s="4" t="str">
        <f>IFERROR(__xludf.DUMMYFUNCTION("""COMPUTED_VALUE"""),"Sep")</f>
        <v>Sep</v>
      </c>
      <c r="F856" s="4">
        <f>IFERROR(__xludf.DUMMYFUNCTION("""COMPUTED_VALUE"""),2019.0)</f>
        <v>2019</v>
      </c>
    </row>
    <row r="857">
      <c r="A857" s="4" t="str">
        <f>IFERROR(__xludf.DUMMYFUNCTION("""COMPUTED_VALUE"""),"Underground_journeys")</f>
        <v>Underground_journeys</v>
      </c>
      <c r="B857" s="4" t="str">
        <f>IFERROR(__xludf.DUMMYFUNCTION("""COMPUTED_VALUE"""),"19/20")</f>
        <v>19/20</v>
      </c>
      <c r="C857" s="4">
        <f>IFERROR(__xludf.DUMMYFUNCTION("""COMPUTED_VALUE"""),6.0)</f>
        <v>6</v>
      </c>
      <c r="D857" s="4">
        <f>IFERROR(__xludf.DUMMYFUNCTION("""COMPUTED_VALUE"""),99.4)</f>
        <v>99.4</v>
      </c>
      <c r="E857" s="4" t="str">
        <f>IFERROR(__xludf.DUMMYFUNCTION("""COMPUTED_VALUE"""),"Sep")</f>
        <v>Sep</v>
      </c>
      <c r="F857" s="4">
        <f>IFERROR(__xludf.DUMMYFUNCTION("""COMPUTED_VALUE"""),2019.0)</f>
        <v>2019</v>
      </c>
    </row>
    <row r="858">
      <c r="A858" s="4" t="str">
        <f>IFERROR(__xludf.DUMMYFUNCTION("""COMPUTED_VALUE"""),"DLR_Journeys")</f>
        <v>DLR_Journeys</v>
      </c>
      <c r="B858" s="4" t="str">
        <f>IFERROR(__xludf.DUMMYFUNCTION("""COMPUTED_VALUE"""),"19/20")</f>
        <v>19/20</v>
      </c>
      <c r="C858" s="4">
        <f>IFERROR(__xludf.DUMMYFUNCTION("""COMPUTED_VALUE"""),6.0)</f>
        <v>6</v>
      </c>
      <c r="D858" s="4">
        <f>IFERROR(__xludf.DUMMYFUNCTION("""COMPUTED_VALUE"""),8.7)</f>
        <v>8.7</v>
      </c>
      <c r="E858" s="4" t="str">
        <f>IFERROR(__xludf.DUMMYFUNCTION("""COMPUTED_VALUE"""),"Sep")</f>
        <v>Sep</v>
      </c>
      <c r="F858" s="4">
        <f>IFERROR(__xludf.DUMMYFUNCTION("""COMPUTED_VALUE"""),2019.0)</f>
        <v>2019</v>
      </c>
    </row>
    <row r="859">
      <c r="A859" s="4" t="str">
        <f>IFERROR(__xludf.DUMMYFUNCTION("""COMPUTED_VALUE"""),"Tram_Journeys")</f>
        <v>Tram_Journeys</v>
      </c>
      <c r="B859" s="4" t="str">
        <f>IFERROR(__xludf.DUMMYFUNCTION("""COMPUTED_VALUE"""),"19/20")</f>
        <v>19/20</v>
      </c>
      <c r="C859" s="4">
        <f>IFERROR(__xludf.DUMMYFUNCTION("""COMPUTED_VALUE"""),6.0)</f>
        <v>6</v>
      </c>
      <c r="D859" s="4">
        <f>IFERROR(__xludf.DUMMYFUNCTION("""COMPUTED_VALUE"""),1.6)</f>
        <v>1.6</v>
      </c>
      <c r="E859" s="4" t="str">
        <f>IFERROR(__xludf.DUMMYFUNCTION("""COMPUTED_VALUE"""),"Sep")</f>
        <v>Sep</v>
      </c>
      <c r="F859" s="4">
        <f>IFERROR(__xludf.DUMMYFUNCTION("""COMPUTED_VALUE"""),2019.0)</f>
        <v>2019</v>
      </c>
    </row>
    <row r="860">
      <c r="A860" s="4" t="str">
        <f>IFERROR(__xludf.DUMMYFUNCTION("""COMPUTED_VALUE"""),"Overground_Journeys")</f>
        <v>Overground_Journeys</v>
      </c>
      <c r="B860" s="4" t="str">
        <f>IFERROR(__xludf.DUMMYFUNCTION("""COMPUTED_VALUE"""),"19/20")</f>
        <v>19/20</v>
      </c>
      <c r="C860" s="4">
        <f>IFERROR(__xludf.DUMMYFUNCTION("""COMPUTED_VALUE"""),6.0)</f>
        <v>6</v>
      </c>
      <c r="D860" s="4">
        <f>IFERROR(__xludf.DUMMYFUNCTION("""COMPUTED_VALUE"""),13.5)</f>
        <v>13.5</v>
      </c>
      <c r="E860" s="4" t="str">
        <f>IFERROR(__xludf.DUMMYFUNCTION("""COMPUTED_VALUE"""),"Sep")</f>
        <v>Sep</v>
      </c>
      <c r="F860" s="4">
        <f>IFERROR(__xludf.DUMMYFUNCTION("""COMPUTED_VALUE"""),2019.0)</f>
        <v>2019</v>
      </c>
    </row>
    <row r="861">
      <c r="A861" s="4" t="str">
        <f>IFERROR(__xludf.DUMMYFUNCTION("""COMPUTED_VALUE"""),"London_Cable_Car_Journeys")</f>
        <v>London_Cable_Car_Journeys</v>
      </c>
      <c r="B861" s="4" t="str">
        <f>IFERROR(__xludf.DUMMYFUNCTION("""COMPUTED_VALUE"""),"19/20")</f>
        <v>19/20</v>
      </c>
      <c r="C861" s="4">
        <f>IFERROR(__xludf.DUMMYFUNCTION("""COMPUTED_VALUE"""),6.0)</f>
        <v>6</v>
      </c>
      <c r="D861" s="4">
        <f>IFERROR(__xludf.DUMMYFUNCTION("""COMPUTED_VALUE"""),0.13)</f>
        <v>0.13</v>
      </c>
      <c r="E861" s="4" t="str">
        <f>IFERROR(__xludf.DUMMYFUNCTION("""COMPUTED_VALUE"""),"Sep")</f>
        <v>Sep</v>
      </c>
      <c r="F861" s="4">
        <f>IFERROR(__xludf.DUMMYFUNCTION("""COMPUTED_VALUE"""),2019.0)</f>
        <v>2019</v>
      </c>
    </row>
    <row r="862">
      <c r="A862" s="4" t="str">
        <f>IFERROR(__xludf.DUMMYFUNCTION("""COMPUTED_VALUE"""),"TfL_Rail_Journeys")</f>
        <v>TfL_Rail_Journeys</v>
      </c>
      <c r="B862" s="4" t="str">
        <f>IFERROR(__xludf.DUMMYFUNCTION("""COMPUTED_VALUE"""),"19/20")</f>
        <v>19/20</v>
      </c>
      <c r="C862" s="4">
        <f>IFERROR(__xludf.DUMMYFUNCTION("""COMPUTED_VALUE"""),6.0)</f>
        <v>6</v>
      </c>
      <c r="D862" s="4">
        <f>IFERROR(__xludf.DUMMYFUNCTION("""COMPUTED_VALUE"""),4.3)</f>
        <v>4.3</v>
      </c>
      <c r="E862" s="4" t="str">
        <f>IFERROR(__xludf.DUMMYFUNCTION("""COMPUTED_VALUE"""),"Sep")</f>
        <v>Sep</v>
      </c>
      <c r="F862" s="4">
        <f>IFERROR(__xludf.DUMMYFUNCTION("""COMPUTED_VALUE"""),2019.0)</f>
        <v>2019</v>
      </c>
    </row>
    <row r="863">
      <c r="A863" s="4" t="str">
        <f>IFERROR(__xludf.DUMMYFUNCTION("""COMPUTED_VALUE"""),"Bus_journeys")</f>
        <v>Bus_journeys</v>
      </c>
      <c r="B863" s="4" t="str">
        <f>IFERROR(__xludf.DUMMYFUNCTION("""COMPUTED_VALUE"""),"19/20")</f>
        <v>19/20</v>
      </c>
      <c r="C863" s="4">
        <f>IFERROR(__xludf.DUMMYFUNCTION("""COMPUTED_VALUE"""),7.0)</f>
        <v>7</v>
      </c>
      <c r="D863" s="4">
        <f>IFERROR(__xludf.DUMMYFUNCTION("""COMPUTED_VALUE"""),179.3)</f>
        <v>179.3</v>
      </c>
      <c r="E863" s="4" t="str">
        <f>IFERROR(__xludf.DUMMYFUNCTION("""COMPUTED_VALUE"""),"Oct")</f>
        <v>Oct</v>
      </c>
      <c r="F863" s="4">
        <f>IFERROR(__xludf.DUMMYFUNCTION("""COMPUTED_VALUE"""),2019.0)</f>
        <v>2019</v>
      </c>
    </row>
    <row r="864">
      <c r="A864" s="4" t="str">
        <f>IFERROR(__xludf.DUMMYFUNCTION("""COMPUTED_VALUE"""),"Underground_journeys")</f>
        <v>Underground_journeys</v>
      </c>
      <c r="B864" s="4" t="str">
        <f>IFERROR(__xludf.DUMMYFUNCTION("""COMPUTED_VALUE"""),"19/20")</f>
        <v>19/20</v>
      </c>
      <c r="C864" s="4">
        <f>IFERROR(__xludf.DUMMYFUNCTION("""COMPUTED_VALUE"""),7.0)</f>
        <v>7</v>
      </c>
      <c r="D864" s="4">
        <f>IFERROR(__xludf.DUMMYFUNCTION("""COMPUTED_VALUE"""),112.2)</f>
        <v>112.2</v>
      </c>
      <c r="E864" s="4" t="str">
        <f>IFERROR(__xludf.DUMMYFUNCTION("""COMPUTED_VALUE"""),"Oct")</f>
        <v>Oct</v>
      </c>
      <c r="F864" s="4">
        <f>IFERROR(__xludf.DUMMYFUNCTION("""COMPUTED_VALUE"""),2019.0)</f>
        <v>2019</v>
      </c>
    </row>
    <row r="865">
      <c r="A865" s="4" t="str">
        <f>IFERROR(__xludf.DUMMYFUNCTION("""COMPUTED_VALUE"""),"DLR_Journeys")</f>
        <v>DLR_Journeys</v>
      </c>
      <c r="B865" s="4" t="str">
        <f>IFERROR(__xludf.DUMMYFUNCTION("""COMPUTED_VALUE"""),"19/20")</f>
        <v>19/20</v>
      </c>
      <c r="C865" s="4">
        <f>IFERROR(__xludf.DUMMYFUNCTION("""COMPUTED_VALUE"""),7.0)</f>
        <v>7</v>
      </c>
      <c r="D865" s="4">
        <f>IFERROR(__xludf.DUMMYFUNCTION("""COMPUTED_VALUE"""),9.5)</f>
        <v>9.5</v>
      </c>
      <c r="E865" s="4" t="str">
        <f>IFERROR(__xludf.DUMMYFUNCTION("""COMPUTED_VALUE"""),"Oct")</f>
        <v>Oct</v>
      </c>
      <c r="F865" s="4">
        <f>IFERROR(__xludf.DUMMYFUNCTION("""COMPUTED_VALUE"""),2019.0)</f>
        <v>2019</v>
      </c>
    </row>
    <row r="866">
      <c r="A866" s="4" t="str">
        <f>IFERROR(__xludf.DUMMYFUNCTION("""COMPUTED_VALUE"""),"Tram_Journeys")</f>
        <v>Tram_Journeys</v>
      </c>
      <c r="B866" s="4" t="str">
        <f>IFERROR(__xludf.DUMMYFUNCTION("""COMPUTED_VALUE"""),"19/20")</f>
        <v>19/20</v>
      </c>
      <c r="C866" s="4">
        <f>IFERROR(__xludf.DUMMYFUNCTION("""COMPUTED_VALUE"""),7.0)</f>
        <v>7</v>
      </c>
      <c r="D866" s="4">
        <f>IFERROR(__xludf.DUMMYFUNCTION("""COMPUTED_VALUE"""),2.3)</f>
        <v>2.3</v>
      </c>
      <c r="E866" s="4" t="str">
        <f>IFERROR(__xludf.DUMMYFUNCTION("""COMPUTED_VALUE"""),"Oct")</f>
        <v>Oct</v>
      </c>
      <c r="F866" s="4">
        <f>IFERROR(__xludf.DUMMYFUNCTION("""COMPUTED_VALUE"""),2019.0)</f>
        <v>2019</v>
      </c>
    </row>
    <row r="867">
      <c r="A867" s="4" t="str">
        <f>IFERROR(__xludf.DUMMYFUNCTION("""COMPUTED_VALUE"""),"Overground_Journeys")</f>
        <v>Overground_Journeys</v>
      </c>
      <c r="B867" s="4" t="str">
        <f>IFERROR(__xludf.DUMMYFUNCTION("""COMPUTED_VALUE"""),"19/20")</f>
        <v>19/20</v>
      </c>
      <c r="C867" s="4">
        <f>IFERROR(__xludf.DUMMYFUNCTION("""COMPUTED_VALUE"""),7.0)</f>
        <v>7</v>
      </c>
      <c r="D867" s="4">
        <f>IFERROR(__xludf.DUMMYFUNCTION("""COMPUTED_VALUE"""),17.8)</f>
        <v>17.8</v>
      </c>
      <c r="E867" s="4" t="str">
        <f>IFERROR(__xludf.DUMMYFUNCTION("""COMPUTED_VALUE"""),"Oct")</f>
        <v>Oct</v>
      </c>
      <c r="F867" s="4">
        <f>IFERROR(__xludf.DUMMYFUNCTION("""COMPUTED_VALUE"""),2019.0)</f>
        <v>2019</v>
      </c>
    </row>
    <row r="868">
      <c r="A868" s="4" t="str">
        <f>IFERROR(__xludf.DUMMYFUNCTION("""COMPUTED_VALUE"""),"London_Cable_Car_Journeys")</f>
        <v>London_Cable_Car_Journeys</v>
      </c>
      <c r="B868" s="4" t="str">
        <f>IFERROR(__xludf.DUMMYFUNCTION("""COMPUTED_VALUE"""),"19/20")</f>
        <v>19/20</v>
      </c>
      <c r="C868" s="4">
        <f>IFERROR(__xludf.DUMMYFUNCTION("""COMPUTED_VALUE"""),7.0)</f>
        <v>7</v>
      </c>
      <c r="D868" s="4">
        <f>IFERROR(__xludf.DUMMYFUNCTION("""COMPUTED_VALUE"""),0.09)</f>
        <v>0.09</v>
      </c>
      <c r="E868" s="4" t="str">
        <f>IFERROR(__xludf.DUMMYFUNCTION("""COMPUTED_VALUE"""),"Oct")</f>
        <v>Oct</v>
      </c>
      <c r="F868" s="4">
        <f>IFERROR(__xludf.DUMMYFUNCTION("""COMPUTED_VALUE"""),2019.0)</f>
        <v>2019</v>
      </c>
    </row>
    <row r="869">
      <c r="A869" s="4" t="str">
        <f>IFERROR(__xludf.DUMMYFUNCTION("""COMPUTED_VALUE"""),"TfL_Rail_Journeys")</f>
        <v>TfL_Rail_Journeys</v>
      </c>
      <c r="B869" s="4" t="str">
        <f>IFERROR(__xludf.DUMMYFUNCTION("""COMPUTED_VALUE"""),"19/20")</f>
        <v>19/20</v>
      </c>
      <c r="C869" s="4">
        <f>IFERROR(__xludf.DUMMYFUNCTION("""COMPUTED_VALUE"""),7.0)</f>
        <v>7</v>
      </c>
      <c r="D869" s="4">
        <f>IFERROR(__xludf.DUMMYFUNCTION("""COMPUTED_VALUE"""),4.9)</f>
        <v>4.9</v>
      </c>
      <c r="E869" s="4" t="str">
        <f>IFERROR(__xludf.DUMMYFUNCTION("""COMPUTED_VALUE"""),"Oct")</f>
        <v>Oct</v>
      </c>
      <c r="F869" s="4">
        <f>IFERROR(__xludf.DUMMYFUNCTION("""COMPUTED_VALUE"""),2019.0)</f>
        <v>2019</v>
      </c>
    </row>
    <row r="870">
      <c r="A870" s="4" t="str">
        <f>IFERROR(__xludf.DUMMYFUNCTION("""COMPUTED_VALUE"""),"Bus_journeys")</f>
        <v>Bus_journeys</v>
      </c>
      <c r="B870" s="4" t="str">
        <f>IFERROR(__xludf.DUMMYFUNCTION("""COMPUTED_VALUE"""),"19/20")</f>
        <v>19/20</v>
      </c>
      <c r="C870" s="4">
        <f>IFERROR(__xludf.DUMMYFUNCTION("""COMPUTED_VALUE"""),8.0)</f>
        <v>8</v>
      </c>
      <c r="D870" s="4">
        <f>IFERROR(__xludf.DUMMYFUNCTION("""COMPUTED_VALUE"""),168.9)</f>
        <v>168.9</v>
      </c>
      <c r="E870" s="4" t="str">
        <f>IFERROR(__xludf.DUMMYFUNCTION("""COMPUTED_VALUE"""),"Nov")</f>
        <v>Nov</v>
      </c>
      <c r="F870" s="4">
        <f>IFERROR(__xludf.DUMMYFUNCTION("""COMPUTED_VALUE"""),2019.0)</f>
        <v>2019</v>
      </c>
    </row>
    <row r="871">
      <c r="A871" s="4" t="str">
        <f>IFERROR(__xludf.DUMMYFUNCTION("""COMPUTED_VALUE"""),"Underground_journeys")</f>
        <v>Underground_journeys</v>
      </c>
      <c r="B871" s="4" t="str">
        <f>IFERROR(__xludf.DUMMYFUNCTION("""COMPUTED_VALUE"""),"19/20")</f>
        <v>19/20</v>
      </c>
      <c r="C871" s="4">
        <f>IFERROR(__xludf.DUMMYFUNCTION("""COMPUTED_VALUE"""),8.0)</f>
        <v>8</v>
      </c>
      <c r="D871" s="4">
        <f>IFERROR(__xludf.DUMMYFUNCTION("""COMPUTED_VALUE"""),113.3)</f>
        <v>113.3</v>
      </c>
      <c r="E871" s="4" t="str">
        <f>IFERROR(__xludf.DUMMYFUNCTION("""COMPUTED_VALUE"""),"Nov")</f>
        <v>Nov</v>
      </c>
      <c r="F871" s="4">
        <f>IFERROR(__xludf.DUMMYFUNCTION("""COMPUTED_VALUE"""),2019.0)</f>
        <v>2019</v>
      </c>
    </row>
    <row r="872">
      <c r="A872" s="4" t="str">
        <f>IFERROR(__xludf.DUMMYFUNCTION("""COMPUTED_VALUE"""),"DLR_Journeys")</f>
        <v>DLR_Journeys</v>
      </c>
      <c r="B872" s="4" t="str">
        <f>IFERROR(__xludf.DUMMYFUNCTION("""COMPUTED_VALUE"""),"19/20")</f>
        <v>19/20</v>
      </c>
      <c r="C872" s="4">
        <f>IFERROR(__xludf.DUMMYFUNCTION("""COMPUTED_VALUE"""),8.0)</f>
        <v>8</v>
      </c>
      <c r="D872" s="4">
        <f>IFERROR(__xludf.DUMMYFUNCTION("""COMPUTED_VALUE"""),10.0)</f>
        <v>10</v>
      </c>
      <c r="E872" s="4" t="str">
        <f>IFERROR(__xludf.DUMMYFUNCTION("""COMPUTED_VALUE"""),"Nov")</f>
        <v>Nov</v>
      </c>
      <c r="F872" s="4">
        <f>IFERROR(__xludf.DUMMYFUNCTION("""COMPUTED_VALUE"""),2019.0)</f>
        <v>2019</v>
      </c>
    </row>
    <row r="873">
      <c r="A873" s="4" t="str">
        <f>IFERROR(__xludf.DUMMYFUNCTION("""COMPUTED_VALUE"""),"Tram_Journeys")</f>
        <v>Tram_Journeys</v>
      </c>
      <c r="B873" s="4" t="str">
        <f>IFERROR(__xludf.DUMMYFUNCTION("""COMPUTED_VALUE"""),"19/20")</f>
        <v>19/20</v>
      </c>
      <c r="C873" s="4">
        <f>IFERROR(__xludf.DUMMYFUNCTION("""COMPUTED_VALUE"""),8.0)</f>
        <v>8</v>
      </c>
      <c r="D873" s="4">
        <f>IFERROR(__xludf.DUMMYFUNCTION("""COMPUTED_VALUE"""),2.2)</f>
        <v>2.2</v>
      </c>
      <c r="E873" s="4" t="str">
        <f>IFERROR(__xludf.DUMMYFUNCTION("""COMPUTED_VALUE"""),"Nov")</f>
        <v>Nov</v>
      </c>
      <c r="F873" s="4">
        <f>IFERROR(__xludf.DUMMYFUNCTION("""COMPUTED_VALUE"""),2019.0)</f>
        <v>2019</v>
      </c>
    </row>
    <row r="874">
      <c r="A874" s="4" t="str">
        <f>IFERROR(__xludf.DUMMYFUNCTION("""COMPUTED_VALUE"""),"Overground_Journeys")</f>
        <v>Overground_Journeys</v>
      </c>
      <c r="B874" s="4" t="str">
        <f>IFERROR(__xludf.DUMMYFUNCTION("""COMPUTED_VALUE"""),"19/20")</f>
        <v>19/20</v>
      </c>
      <c r="C874" s="4">
        <f>IFERROR(__xludf.DUMMYFUNCTION("""COMPUTED_VALUE"""),8.0)</f>
        <v>8</v>
      </c>
      <c r="D874" s="4">
        <f>IFERROR(__xludf.DUMMYFUNCTION("""COMPUTED_VALUE"""),17.1)</f>
        <v>17.1</v>
      </c>
      <c r="E874" s="4" t="str">
        <f>IFERROR(__xludf.DUMMYFUNCTION("""COMPUTED_VALUE"""),"Nov")</f>
        <v>Nov</v>
      </c>
      <c r="F874" s="4">
        <f>IFERROR(__xludf.DUMMYFUNCTION("""COMPUTED_VALUE"""),2019.0)</f>
        <v>2019</v>
      </c>
    </row>
    <row r="875">
      <c r="A875" s="4" t="str">
        <f>IFERROR(__xludf.DUMMYFUNCTION("""COMPUTED_VALUE"""),"London_Cable_Car_Journeys")</f>
        <v>London_Cable_Car_Journeys</v>
      </c>
      <c r="B875" s="4" t="str">
        <f>IFERROR(__xludf.DUMMYFUNCTION("""COMPUTED_VALUE"""),"19/20")</f>
        <v>19/20</v>
      </c>
      <c r="C875" s="4">
        <f>IFERROR(__xludf.DUMMYFUNCTION("""COMPUTED_VALUE"""),8.0)</f>
        <v>8</v>
      </c>
      <c r="D875" s="4">
        <f>IFERROR(__xludf.DUMMYFUNCTION("""COMPUTED_VALUE"""),0.1)</f>
        <v>0.1</v>
      </c>
      <c r="E875" s="4" t="str">
        <f>IFERROR(__xludf.DUMMYFUNCTION("""COMPUTED_VALUE"""),"Nov")</f>
        <v>Nov</v>
      </c>
      <c r="F875" s="4">
        <f>IFERROR(__xludf.DUMMYFUNCTION("""COMPUTED_VALUE"""),2019.0)</f>
        <v>2019</v>
      </c>
    </row>
    <row r="876">
      <c r="A876" s="4" t="str">
        <f>IFERROR(__xludf.DUMMYFUNCTION("""COMPUTED_VALUE"""),"TfL_Rail_Journeys")</f>
        <v>TfL_Rail_Journeys</v>
      </c>
      <c r="B876" s="4" t="str">
        <f>IFERROR(__xludf.DUMMYFUNCTION("""COMPUTED_VALUE"""),"19/20")</f>
        <v>19/20</v>
      </c>
      <c r="C876" s="4">
        <f>IFERROR(__xludf.DUMMYFUNCTION("""COMPUTED_VALUE"""),8.0)</f>
        <v>8</v>
      </c>
      <c r="D876" s="4">
        <f>IFERROR(__xludf.DUMMYFUNCTION("""COMPUTED_VALUE"""),4.9)</f>
        <v>4.9</v>
      </c>
      <c r="E876" s="4" t="str">
        <f>IFERROR(__xludf.DUMMYFUNCTION("""COMPUTED_VALUE"""),"Nov")</f>
        <v>Nov</v>
      </c>
      <c r="F876" s="4">
        <f>IFERROR(__xludf.DUMMYFUNCTION("""COMPUTED_VALUE"""),2019.0)</f>
        <v>2019</v>
      </c>
    </row>
    <row r="877">
      <c r="A877" s="4" t="str">
        <f>IFERROR(__xludf.DUMMYFUNCTION("""COMPUTED_VALUE"""),"Bus_journeys")</f>
        <v>Bus_journeys</v>
      </c>
      <c r="B877" s="4" t="str">
        <f>IFERROR(__xludf.DUMMYFUNCTION("""COMPUTED_VALUE"""),"19/20")</f>
        <v>19/20</v>
      </c>
      <c r="C877" s="4">
        <f>IFERROR(__xludf.DUMMYFUNCTION("""COMPUTED_VALUE"""),9.0)</f>
        <v>9</v>
      </c>
      <c r="D877" s="4">
        <f>IFERROR(__xludf.DUMMYFUNCTION("""COMPUTED_VALUE"""),176.2)</f>
        <v>176.2</v>
      </c>
      <c r="E877" s="4" t="str">
        <f>IFERROR(__xludf.DUMMYFUNCTION("""COMPUTED_VALUE"""),"Dec")</f>
        <v>Dec</v>
      </c>
      <c r="F877" s="4">
        <f>IFERROR(__xludf.DUMMYFUNCTION("""COMPUTED_VALUE"""),2019.0)</f>
        <v>2019</v>
      </c>
    </row>
    <row r="878">
      <c r="A878" s="4" t="str">
        <f>IFERROR(__xludf.DUMMYFUNCTION("""COMPUTED_VALUE"""),"Underground_journeys")</f>
        <v>Underground_journeys</v>
      </c>
      <c r="B878" s="4" t="str">
        <f>IFERROR(__xludf.DUMMYFUNCTION("""COMPUTED_VALUE"""),"19/20")</f>
        <v>19/20</v>
      </c>
      <c r="C878" s="4">
        <f>IFERROR(__xludf.DUMMYFUNCTION("""COMPUTED_VALUE"""),9.0)</f>
        <v>9</v>
      </c>
      <c r="D878" s="4">
        <f>IFERROR(__xludf.DUMMYFUNCTION("""COMPUTED_VALUE"""),117.5)</f>
        <v>117.5</v>
      </c>
      <c r="E878" s="4" t="str">
        <f>IFERROR(__xludf.DUMMYFUNCTION("""COMPUTED_VALUE"""),"Dec")</f>
        <v>Dec</v>
      </c>
      <c r="F878" s="4">
        <f>IFERROR(__xludf.DUMMYFUNCTION("""COMPUTED_VALUE"""),2019.0)</f>
        <v>2019</v>
      </c>
    </row>
    <row r="879">
      <c r="A879" s="4" t="str">
        <f>IFERROR(__xludf.DUMMYFUNCTION("""COMPUTED_VALUE"""),"DLR_Journeys")</f>
        <v>DLR_Journeys</v>
      </c>
      <c r="B879" s="4" t="str">
        <f>IFERROR(__xludf.DUMMYFUNCTION("""COMPUTED_VALUE"""),"19/20")</f>
        <v>19/20</v>
      </c>
      <c r="C879" s="4">
        <f>IFERROR(__xludf.DUMMYFUNCTION("""COMPUTED_VALUE"""),9.0)</f>
        <v>9</v>
      </c>
      <c r="D879" s="4">
        <f>IFERROR(__xludf.DUMMYFUNCTION("""COMPUTED_VALUE"""),9.8)</f>
        <v>9.8</v>
      </c>
      <c r="E879" s="4" t="str">
        <f>IFERROR(__xludf.DUMMYFUNCTION("""COMPUTED_VALUE"""),"Dec")</f>
        <v>Dec</v>
      </c>
      <c r="F879" s="4">
        <f>IFERROR(__xludf.DUMMYFUNCTION("""COMPUTED_VALUE"""),2019.0)</f>
        <v>2019</v>
      </c>
    </row>
    <row r="880">
      <c r="A880" s="4" t="str">
        <f>IFERROR(__xludf.DUMMYFUNCTION("""COMPUTED_VALUE"""),"Tram_Journeys")</f>
        <v>Tram_Journeys</v>
      </c>
      <c r="B880" s="4" t="str">
        <f>IFERROR(__xludf.DUMMYFUNCTION("""COMPUTED_VALUE"""),"19/20")</f>
        <v>19/20</v>
      </c>
      <c r="C880" s="4">
        <f>IFERROR(__xludf.DUMMYFUNCTION("""COMPUTED_VALUE"""),9.0)</f>
        <v>9</v>
      </c>
      <c r="D880" s="4">
        <f>IFERROR(__xludf.DUMMYFUNCTION("""COMPUTED_VALUE"""),2.3)</f>
        <v>2.3</v>
      </c>
      <c r="E880" s="4" t="str">
        <f>IFERROR(__xludf.DUMMYFUNCTION("""COMPUTED_VALUE"""),"Dec")</f>
        <v>Dec</v>
      </c>
      <c r="F880" s="4">
        <f>IFERROR(__xludf.DUMMYFUNCTION("""COMPUTED_VALUE"""),2019.0)</f>
        <v>2019</v>
      </c>
    </row>
    <row r="881">
      <c r="A881" s="4" t="str">
        <f>IFERROR(__xludf.DUMMYFUNCTION("""COMPUTED_VALUE"""),"Overground_Journeys")</f>
        <v>Overground_Journeys</v>
      </c>
      <c r="B881" s="4" t="str">
        <f>IFERROR(__xludf.DUMMYFUNCTION("""COMPUTED_VALUE"""),"19/20")</f>
        <v>19/20</v>
      </c>
      <c r="C881" s="4">
        <f>IFERROR(__xludf.DUMMYFUNCTION("""COMPUTED_VALUE"""),9.0)</f>
        <v>9</v>
      </c>
      <c r="D881" s="4">
        <f>IFERROR(__xludf.DUMMYFUNCTION("""COMPUTED_VALUE"""),15.8)</f>
        <v>15.8</v>
      </c>
      <c r="E881" s="4" t="str">
        <f>IFERROR(__xludf.DUMMYFUNCTION("""COMPUTED_VALUE"""),"Dec")</f>
        <v>Dec</v>
      </c>
      <c r="F881" s="4">
        <f>IFERROR(__xludf.DUMMYFUNCTION("""COMPUTED_VALUE"""),2019.0)</f>
        <v>2019</v>
      </c>
    </row>
    <row r="882">
      <c r="A882" s="4" t="str">
        <f>IFERROR(__xludf.DUMMYFUNCTION("""COMPUTED_VALUE"""),"London_Cable_Car_Journeys")</f>
        <v>London_Cable_Car_Journeys</v>
      </c>
      <c r="B882" s="4" t="str">
        <f>IFERROR(__xludf.DUMMYFUNCTION("""COMPUTED_VALUE"""),"19/20")</f>
        <v>19/20</v>
      </c>
      <c r="C882" s="4">
        <f>IFERROR(__xludf.DUMMYFUNCTION("""COMPUTED_VALUE"""),9.0)</f>
        <v>9</v>
      </c>
      <c r="D882" s="4">
        <f>IFERROR(__xludf.DUMMYFUNCTION("""COMPUTED_VALUE"""),0.08)</f>
        <v>0.08</v>
      </c>
      <c r="E882" s="4" t="str">
        <f>IFERROR(__xludf.DUMMYFUNCTION("""COMPUTED_VALUE"""),"Dec")</f>
        <v>Dec</v>
      </c>
      <c r="F882" s="4">
        <f>IFERROR(__xludf.DUMMYFUNCTION("""COMPUTED_VALUE"""),2019.0)</f>
        <v>2019</v>
      </c>
    </row>
    <row r="883">
      <c r="A883" s="4" t="str">
        <f>IFERROR(__xludf.DUMMYFUNCTION("""COMPUTED_VALUE"""),"TfL_Rail_Journeys")</f>
        <v>TfL_Rail_Journeys</v>
      </c>
      <c r="B883" s="4" t="str">
        <f>IFERROR(__xludf.DUMMYFUNCTION("""COMPUTED_VALUE"""),"19/20")</f>
        <v>19/20</v>
      </c>
      <c r="C883" s="4">
        <f>IFERROR(__xludf.DUMMYFUNCTION("""COMPUTED_VALUE"""),9.0)</f>
        <v>9</v>
      </c>
      <c r="D883" s="4">
        <f>IFERROR(__xludf.DUMMYFUNCTION("""COMPUTED_VALUE"""),5.0)</f>
        <v>5</v>
      </c>
      <c r="E883" s="4" t="str">
        <f>IFERROR(__xludf.DUMMYFUNCTION("""COMPUTED_VALUE"""),"Dec")</f>
        <v>Dec</v>
      </c>
      <c r="F883" s="4">
        <f>IFERROR(__xludf.DUMMYFUNCTION("""COMPUTED_VALUE"""),2019.0)</f>
        <v>2019</v>
      </c>
    </row>
    <row r="884">
      <c r="A884" s="4" t="str">
        <f>IFERROR(__xludf.DUMMYFUNCTION("""COMPUTED_VALUE"""),"Bus_journeys")</f>
        <v>Bus_journeys</v>
      </c>
      <c r="B884" s="4" t="str">
        <f>IFERROR(__xludf.DUMMYFUNCTION("""COMPUTED_VALUE"""),"19/20")</f>
        <v>19/20</v>
      </c>
      <c r="C884" s="4">
        <f>IFERROR(__xludf.DUMMYFUNCTION("""COMPUTED_VALUE"""),10.0)</f>
        <v>10</v>
      </c>
      <c r="D884" s="4">
        <f>IFERROR(__xludf.DUMMYFUNCTION("""COMPUTED_VALUE"""),141.0)</f>
        <v>141</v>
      </c>
      <c r="E884" s="4" t="str">
        <f>IFERROR(__xludf.DUMMYFUNCTION("""COMPUTED_VALUE"""),"Jan")</f>
        <v>Jan</v>
      </c>
      <c r="F884" s="4">
        <f>IFERROR(__xludf.DUMMYFUNCTION("""COMPUTED_VALUE"""),2020.0)</f>
        <v>2020</v>
      </c>
    </row>
    <row r="885">
      <c r="A885" s="4" t="str">
        <f>IFERROR(__xludf.DUMMYFUNCTION("""COMPUTED_VALUE"""),"Underground_journeys")</f>
        <v>Underground_journeys</v>
      </c>
      <c r="B885" s="4" t="str">
        <f>IFERROR(__xludf.DUMMYFUNCTION("""COMPUTED_VALUE"""),"19/20")</f>
        <v>19/20</v>
      </c>
      <c r="C885" s="4">
        <f>IFERROR(__xludf.DUMMYFUNCTION("""COMPUTED_VALUE"""),10.0)</f>
        <v>10</v>
      </c>
      <c r="D885" s="4">
        <f>IFERROR(__xludf.DUMMYFUNCTION("""COMPUTED_VALUE"""),91.2)</f>
        <v>91.2</v>
      </c>
      <c r="E885" s="4" t="str">
        <f>IFERROR(__xludf.DUMMYFUNCTION("""COMPUTED_VALUE"""),"Jan")</f>
        <v>Jan</v>
      </c>
      <c r="F885" s="4">
        <f>IFERROR(__xludf.DUMMYFUNCTION("""COMPUTED_VALUE"""),2020.0)</f>
        <v>2020</v>
      </c>
    </row>
    <row r="886">
      <c r="A886" s="4" t="str">
        <f>IFERROR(__xludf.DUMMYFUNCTION("""COMPUTED_VALUE"""),"DLR_Journeys")</f>
        <v>DLR_Journeys</v>
      </c>
      <c r="B886" s="4" t="str">
        <f>IFERROR(__xludf.DUMMYFUNCTION("""COMPUTED_VALUE"""),"19/20")</f>
        <v>19/20</v>
      </c>
      <c r="C886" s="4">
        <f>IFERROR(__xludf.DUMMYFUNCTION("""COMPUTED_VALUE"""),10.0)</f>
        <v>10</v>
      </c>
      <c r="D886" s="4">
        <f>IFERROR(__xludf.DUMMYFUNCTION("""COMPUTED_VALUE"""),7.5)</f>
        <v>7.5</v>
      </c>
      <c r="E886" s="4" t="str">
        <f>IFERROR(__xludf.DUMMYFUNCTION("""COMPUTED_VALUE"""),"Jan")</f>
        <v>Jan</v>
      </c>
      <c r="F886" s="4">
        <f>IFERROR(__xludf.DUMMYFUNCTION("""COMPUTED_VALUE"""),2020.0)</f>
        <v>2020</v>
      </c>
    </row>
    <row r="887">
      <c r="A887" s="4" t="str">
        <f>IFERROR(__xludf.DUMMYFUNCTION("""COMPUTED_VALUE"""),"Tram_Journeys")</f>
        <v>Tram_Journeys</v>
      </c>
      <c r="B887" s="4" t="str">
        <f>IFERROR(__xludf.DUMMYFUNCTION("""COMPUTED_VALUE"""),"19/20")</f>
        <v>19/20</v>
      </c>
      <c r="C887" s="4">
        <f>IFERROR(__xludf.DUMMYFUNCTION("""COMPUTED_VALUE"""),10.0)</f>
        <v>10</v>
      </c>
      <c r="D887" s="4">
        <f>IFERROR(__xludf.DUMMYFUNCTION("""COMPUTED_VALUE"""),1.9)</f>
        <v>1.9</v>
      </c>
      <c r="E887" s="4" t="str">
        <f>IFERROR(__xludf.DUMMYFUNCTION("""COMPUTED_VALUE"""),"Jan")</f>
        <v>Jan</v>
      </c>
      <c r="F887" s="4">
        <f>IFERROR(__xludf.DUMMYFUNCTION("""COMPUTED_VALUE"""),2020.0)</f>
        <v>2020</v>
      </c>
    </row>
    <row r="888">
      <c r="A888" s="4" t="str">
        <f>IFERROR(__xludf.DUMMYFUNCTION("""COMPUTED_VALUE"""),"Overground_Journeys")</f>
        <v>Overground_Journeys</v>
      </c>
      <c r="B888" s="4" t="str">
        <f>IFERROR(__xludf.DUMMYFUNCTION("""COMPUTED_VALUE"""),"19/20")</f>
        <v>19/20</v>
      </c>
      <c r="C888" s="4">
        <f>IFERROR(__xludf.DUMMYFUNCTION("""COMPUTED_VALUE"""),10.0)</f>
        <v>10</v>
      </c>
      <c r="D888" s="4">
        <f>IFERROR(__xludf.DUMMYFUNCTION("""COMPUTED_VALUE"""),10.6)</f>
        <v>10.6</v>
      </c>
      <c r="E888" s="4" t="str">
        <f>IFERROR(__xludf.DUMMYFUNCTION("""COMPUTED_VALUE"""),"Jan")</f>
        <v>Jan</v>
      </c>
      <c r="F888" s="4">
        <f>IFERROR(__xludf.DUMMYFUNCTION("""COMPUTED_VALUE"""),2020.0)</f>
        <v>2020</v>
      </c>
    </row>
    <row r="889">
      <c r="A889" s="4" t="str">
        <f>IFERROR(__xludf.DUMMYFUNCTION("""COMPUTED_VALUE"""),"London_Cable_Car_Journeys")</f>
        <v>London_Cable_Car_Journeys</v>
      </c>
      <c r="B889" s="4" t="str">
        <f>IFERROR(__xludf.DUMMYFUNCTION("""COMPUTED_VALUE"""),"19/20")</f>
        <v>19/20</v>
      </c>
      <c r="C889" s="4">
        <f>IFERROR(__xludf.DUMMYFUNCTION("""COMPUTED_VALUE"""),10.0)</f>
        <v>10</v>
      </c>
      <c r="D889" s="4">
        <f>IFERROR(__xludf.DUMMYFUNCTION("""COMPUTED_VALUE"""),0.09)</f>
        <v>0.09</v>
      </c>
      <c r="E889" s="4" t="str">
        <f>IFERROR(__xludf.DUMMYFUNCTION("""COMPUTED_VALUE"""),"Jan")</f>
        <v>Jan</v>
      </c>
      <c r="F889" s="4">
        <f>IFERROR(__xludf.DUMMYFUNCTION("""COMPUTED_VALUE"""),2020.0)</f>
        <v>2020</v>
      </c>
    </row>
    <row r="890">
      <c r="A890" s="4" t="str">
        <f>IFERROR(__xludf.DUMMYFUNCTION("""COMPUTED_VALUE"""),"TfL_Rail_Journeys")</f>
        <v>TfL_Rail_Journeys</v>
      </c>
      <c r="B890" s="4" t="str">
        <f>IFERROR(__xludf.DUMMYFUNCTION("""COMPUTED_VALUE"""),"19/20")</f>
        <v>19/20</v>
      </c>
      <c r="C890" s="4">
        <f>IFERROR(__xludf.DUMMYFUNCTION("""COMPUTED_VALUE"""),10.0)</f>
        <v>10</v>
      </c>
      <c r="D890" s="4">
        <f>IFERROR(__xludf.DUMMYFUNCTION("""COMPUTED_VALUE"""),4.3)</f>
        <v>4.3</v>
      </c>
      <c r="E890" s="4" t="str">
        <f>IFERROR(__xludf.DUMMYFUNCTION("""COMPUTED_VALUE"""),"Jan")</f>
        <v>Jan</v>
      </c>
      <c r="F890" s="4">
        <f>IFERROR(__xludf.DUMMYFUNCTION("""COMPUTED_VALUE"""),2020.0)</f>
        <v>2020</v>
      </c>
    </row>
    <row r="891">
      <c r="A891" s="4" t="str">
        <f>IFERROR(__xludf.DUMMYFUNCTION("""COMPUTED_VALUE"""),"Bus_journeys")</f>
        <v>Bus_journeys</v>
      </c>
      <c r="B891" s="4" t="str">
        <f>IFERROR(__xludf.DUMMYFUNCTION("""COMPUTED_VALUE"""),"19/20")</f>
        <v>19/20</v>
      </c>
      <c r="C891" s="4">
        <f>IFERROR(__xludf.DUMMYFUNCTION("""COMPUTED_VALUE"""),11.0)</f>
        <v>11</v>
      </c>
      <c r="D891" s="4">
        <f>IFERROR(__xludf.DUMMYFUNCTION("""COMPUTED_VALUE"""),169.4)</f>
        <v>169.4</v>
      </c>
      <c r="E891" s="4" t="str">
        <f>IFERROR(__xludf.DUMMYFUNCTION("""COMPUTED_VALUE"""),"Feb")</f>
        <v>Feb</v>
      </c>
      <c r="F891" s="4">
        <f>IFERROR(__xludf.DUMMYFUNCTION("""COMPUTED_VALUE"""),2020.0)</f>
        <v>2020</v>
      </c>
    </row>
    <row r="892">
      <c r="A892" s="4" t="str">
        <f>IFERROR(__xludf.DUMMYFUNCTION("""COMPUTED_VALUE"""),"Underground_journeys")</f>
        <v>Underground_journeys</v>
      </c>
      <c r="B892" s="4" t="str">
        <f>IFERROR(__xludf.DUMMYFUNCTION("""COMPUTED_VALUE"""),"19/20")</f>
        <v>19/20</v>
      </c>
      <c r="C892" s="4">
        <f>IFERROR(__xludf.DUMMYFUNCTION("""COMPUTED_VALUE"""),11.0)</f>
        <v>11</v>
      </c>
      <c r="D892" s="4">
        <f>IFERROR(__xludf.DUMMYFUNCTION("""COMPUTED_VALUE"""),105.8)</f>
        <v>105.8</v>
      </c>
      <c r="E892" s="4" t="str">
        <f>IFERROR(__xludf.DUMMYFUNCTION("""COMPUTED_VALUE"""),"Feb")</f>
        <v>Feb</v>
      </c>
      <c r="F892" s="4">
        <f>IFERROR(__xludf.DUMMYFUNCTION("""COMPUTED_VALUE"""),2020.0)</f>
        <v>2020</v>
      </c>
    </row>
    <row r="893">
      <c r="A893" s="4" t="str">
        <f>IFERROR(__xludf.DUMMYFUNCTION("""COMPUTED_VALUE"""),"DLR_Journeys")</f>
        <v>DLR_Journeys</v>
      </c>
      <c r="B893" s="4" t="str">
        <f>IFERROR(__xludf.DUMMYFUNCTION("""COMPUTED_VALUE"""),"19/20")</f>
        <v>19/20</v>
      </c>
      <c r="C893" s="4">
        <f>IFERROR(__xludf.DUMMYFUNCTION("""COMPUTED_VALUE"""),11.0)</f>
        <v>11</v>
      </c>
      <c r="D893" s="4">
        <f>IFERROR(__xludf.DUMMYFUNCTION("""COMPUTED_VALUE"""),9.2)</f>
        <v>9.2</v>
      </c>
      <c r="E893" s="4" t="str">
        <f>IFERROR(__xludf.DUMMYFUNCTION("""COMPUTED_VALUE"""),"Feb")</f>
        <v>Feb</v>
      </c>
      <c r="F893" s="4">
        <f>IFERROR(__xludf.DUMMYFUNCTION("""COMPUTED_VALUE"""),2020.0)</f>
        <v>2020</v>
      </c>
    </row>
    <row r="894">
      <c r="A894" s="4" t="str">
        <f>IFERROR(__xludf.DUMMYFUNCTION("""COMPUTED_VALUE"""),"Tram_Journeys")</f>
        <v>Tram_Journeys</v>
      </c>
      <c r="B894" s="4" t="str">
        <f>IFERROR(__xludf.DUMMYFUNCTION("""COMPUTED_VALUE"""),"19/20")</f>
        <v>19/20</v>
      </c>
      <c r="C894" s="4">
        <f>IFERROR(__xludf.DUMMYFUNCTION("""COMPUTED_VALUE"""),11.0)</f>
        <v>11</v>
      </c>
      <c r="D894" s="4">
        <f>IFERROR(__xludf.DUMMYFUNCTION("""COMPUTED_VALUE"""),2.3)</f>
        <v>2.3</v>
      </c>
      <c r="E894" s="4" t="str">
        <f>IFERROR(__xludf.DUMMYFUNCTION("""COMPUTED_VALUE"""),"Feb")</f>
        <v>Feb</v>
      </c>
      <c r="F894" s="4">
        <f>IFERROR(__xludf.DUMMYFUNCTION("""COMPUTED_VALUE"""),2020.0)</f>
        <v>2020</v>
      </c>
    </row>
    <row r="895">
      <c r="A895" s="4" t="str">
        <f>IFERROR(__xludf.DUMMYFUNCTION("""COMPUTED_VALUE"""),"Overground_Journeys")</f>
        <v>Overground_Journeys</v>
      </c>
      <c r="B895" s="4" t="str">
        <f>IFERROR(__xludf.DUMMYFUNCTION("""COMPUTED_VALUE"""),"19/20")</f>
        <v>19/20</v>
      </c>
      <c r="C895" s="4">
        <f>IFERROR(__xludf.DUMMYFUNCTION("""COMPUTED_VALUE"""),11.0)</f>
        <v>11</v>
      </c>
      <c r="D895" s="4">
        <f>IFERROR(__xludf.DUMMYFUNCTION("""COMPUTED_VALUE"""),14.1)</f>
        <v>14.1</v>
      </c>
      <c r="E895" s="4" t="str">
        <f>IFERROR(__xludf.DUMMYFUNCTION("""COMPUTED_VALUE"""),"Feb")</f>
        <v>Feb</v>
      </c>
      <c r="F895" s="4">
        <f>IFERROR(__xludf.DUMMYFUNCTION("""COMPUTED_VALUE"""),2020.0)</f>
        <v>2020</v>
      </c>
    </row>
    <row r="896">
      <c r="A896" s="4" t="str">
        <f>IFERROR(__xludf.DUMMYFUNCTION("""COMPUTED_VALUE"""),"London_Cable_Car_Journeys")</f>
        <v>London_Cable_Car_Journeys</v>
      </c>
      <c r="B896" s="4" t="str">
        <f>IFERROR(__xludf.DUMMYFUNCTION("""COMPUTED_VALUE"""),"19/20")</f>
        <v>19/20</v>
      </c>
      <c r="C896" s="4">
        <f>IFERROR(__xludf.DUMMYFUNCTION("""COMPUTED_VALUE"""),11.0)</f>
        <v>11</v>
      </c>
      <c r="D896" s="4">
        <f>IFERROR(__xludf.DUMMYFUNCTION("""COMPUTED_VALUE"""),0.06)</f>
        <v>0.06</v>
      </c>
      <c r="E896" s="4" t="str">
        <f>IFERROR(__xludf.DUMMYFUNCTION("""COMPUTED_VALUE"""),"Feb")</f>
        <v>Feb</v>
      </c>
      <c r="F896" s="4">
        <f>IFERROR(__xludf.DUMMYFUNCTION("""COMPUTED_VALUE"""),2020.0)</f>
        <v>2020</v>
      </c>
    </row>
    <row r="897">
      <c r="A897" s="4" t="str">
        <f>IFERROR(__xludf.DUMMYFUNCTION("""COMPUTED_VALUE"""),"TfL_Rail_Journeys")</f>
        <v>TfL_Rail_Journeys</v>
      </c>
      <c r="B897" s="4" t="str">
        <f>IFERROR(__xludf.DUMMYFUNCTION("""COMPUTED_VALUE"""),"19/20")</f>
        <v>19/20</v>
      </c>
      <c r="C897" s="4">
        <f>IFERROR(__xludf.DUMMYFUNCTION("""COMPUTED_VALUE"""),11.0)</f>
        <v>11</v>
      </c>
      <c r="D897" s="4">
        <f>IFERROR(__xludf.DUMMYFUNCTION("""COMPUTED_VALUE"""),5.7)</f>
        <v>5.7</v>
      </c>
      <c r="E897" s="4" t="str">
        <f>IFERROR(__xludf.DUMMYFUNCTION("""COMPUTED_VALUE"""),"Feb")</f>
        <v>Feb</v>
      </c>
      <c r="F897" s="4">
        <f>IFERROR(__xludf.DUMMYFUNCTION("""COMPUTED_VALUE"""),2020.0)</f>
        <v>2020</v>
      </c>
    </row>
    <row r="898">
      <c r="A898" s="4" t="str">
        <f>IFERROR(__xludf.DUMMYFUNCTION("""COMPUTED_VALUE"""),"Bus_journeys")</f>
        <v>Bus_journeys</v>
      </c>
      <c r="B898" s="4" t="str">
        <f>IFERROR(__xludf.DUMMYFUNCTION("""COMPUTED_VALUE"""),"19/20")</f>
        <v>19/20</v>
      </c>
      <c r="C898" s="4">
        <f>IFERROR(__xludf.DUMMYFUNCTION("""COMPUTED_VALUE"""),12.0)</f>
        <v>12</v>
      </c>
      <c r="D898" s="4">
        <f>IFERROR(__xludf.DUMMYFUNCTION("""COMPUTED_VALUE"""),165.2)</f>
        <v>165.2</v>
      </c>
      <c r="E898" s="4" t="str">
        <f>IFERROR(__xludf.DUMMYFUNCTION("""COMPUTED_VALUE"""),"Feb")</f>
        <v>Feb</v>
      </c>
      <c r="F898" s="4">
        <f>IFERROR(__xludf.DUMMYFUNCTION("""COMPUTED_VALUE"""),2020.0)</f>
        <v>2020</v>
      </c>
    </row>
    <row r="899">
      <c r="A899" s="4" t="str">
        <f>IFERROR(__xludf.DUMMYFUNCTION("""COMPUTED_VALUE"""),"Underground_journeys")</f>
        <v>Underground_journeys</v>
      </c>
      <c r="B899" s="4" t="str">
        <f>IFERROR(__xludf.DUMMYFUNCTION("""COMPUTED_VALUE"""),"19/20")</f>
        <v>19/20</v>
      </c>
      <c r="C899" s="4">
        <f>IFERROR(__xludf.DUMMYFUNCTION("""COMPUTED_VALUE"""),12.0)</f>
        <v>12</v>
      </c>
      <c r="D899" s="4">
        <f>IFERROR(__xludf.DUMMYFUNCTION("""COMPUTED_VALUE"""),106.2)</f>
        <v>106.2</v>
      </c>
      <c r="E899" s="4" t="str">
        <f>IFERROR(__xludf.DUMMYFUNCTION("""COMPUTED_VALUE"""),"Feb")</f>
        <v>Feb</v>
      </c>
      <c r="F899" s="4">
        <f>IFERROR(__xludf.DUMMYFUNCTION("""COMPUTED_VALUE"""),2020.0)</f>
        <v>2020</v>
      </c>
    </row>
    <row r="900">
      <c r="A900" s="4" t="str">
        <f>IFERROR(__xludf.DUMMYFUNCTION("""COMPUTED_VALUE"""),"DLR_Journeys")</f>
        <v>DLR_Journeys</v>
      </c>
      <c r="B900" s="4" t="str">
        <f>IFERROR(__xludf.DUMMYFUNCTION("""COMPUTED_VALUE"""),"19/20")</f>
        <v>19/20</v>
      </c>
      <c r="C900" s="4">
        <f>IFERROR(__xludf.DUMMYFUNCTION("""COMPUTED_VALUE"""),12.0)</f>
        <v>12</v>
      </c>
      <c r="D900" s="4">
        <f>IFERROR(__xludf.DUMMYFUNCTION("""COMPUTED_VALUE"""),9.3)</f>
        <v>9.3</v>
      </c>
      <c r="E900" s="4" t="str">
        <f>IFERROR(__xludf.DUMMYFUNCTION("""COMPUTED_VALUE"""),"Feb")</f>
        <v>Feb</v>
      </c>
      <c r="F900" s="4">
        <f>IFERROR(__xludf.DUMMYFUNCTION("""COMPUTED_VALUE"""),2020.0)</f>
        <v>2020</v>
      </c>
    </row>
    <row r="901">
      <c r="A901" s="4" t="str">
        <f>IFERROR(__xludf.DUMMYFUNCTION("""COMPUTED_VALUE"""),"Tram_Journeys")</f>
        <v>Tram_Journeys</v>
      </c>
      <c r="B901" s="4" t="str">
        <f>IFERROR(__xludf.DUMMYFUNCTION("""COMPUTED_VALUE"""),"19/20")</f>
        <v>19/20</v>
      </c>
      <c r="C901" s="4">
        <f>IFERROR(__xludf.DUMMYFUNCTION("""COMPUTED_VALUE"""),12.0)</f>
        <v>12</v>
      </c>
      <c r="D901" s="4">
        <f>IFERROR(__xludf.DUMMYFUNCTION("""COMPUTED_VALUE"""),2.2)</f>
        <v>2.2</v>
      </c>
      <c r="E901" s="4" t="str">
        <f>IFERROR(__xludf.DUMMYFUNCTION("""COMPUTED_VALUE"""),"Feb")</f>
        <v>Feb</v>
      </c>
      <c r="F901" s="4">
        <f>IFERROR(__xludf.DUMMYFUNCTION("""COMPUTED_VALUE"""),2020.0)</f>
        <v>2020</v>
      </c>
    </row>
    <row r="902">
      <c r="A902" s="4" t="str">
        <f>IFERROR(__xludf.DUMMYFUNCTION("""COMPUTED_VALUE"""),"Overground_Journeys")</f>
        <v>Overground_Journeys</v>
      </c>
      <c r="B902" s="4" t="str">
        <f>IFERROR(__xludf.DUMMYFUNCTION("""COMPUTED_VALUE"""),"19/20")</f>
        <v>19/20</v>
      </c>
      <c r="C902" s="4">
        <f>IFERROR(__xludf.DUMMYFUNCTION("""COMPUTED_VALUE"""),12.0)</f>
        <v>12</v>
      </c>
      <c r="D902" s="4">
        <f>IFERROR(__xludf.DUMMYFUNCTION("""COMPUTED_VALUE"""),15.6)</f>
        <v>15.6</v>
      </c>
      <c r="E902" s="4" t="str">
        <f>IFERROR(__xludf.DUMMYFUNCTION("""COMPUTED_VALUE"""),"Feb")</f>
        <v>Feb</v>
      </c>
      <c r="F902" s="4">
        <f>IFERROR(__xludf.DUMMYFUNCTION("""COMPUTED_VALUE"""),2020.0)</f>
        <v>2020</v>
      </c>
    </row>
    <row r="903">
      <c r="A903" s="4" t="str">
        <f>IFERROR(__xludf.DUMMYFUNCTION("""COMPUTED_VALUE"""),"London_Cable_Car_Journeys")</f>
        <v>London_Cable_Car_Journeys</v>
      </c>
      <c r="B903" s="4" t="str">
        <f>IFERROR(__xludf.DUMMYFUNCTION("""COMPUTED_VALUE"""),"19/20")</f>
        <v>19/20</v>
      </c>
      <c r="C903" s="4">
        <f>IFERROR(__xludf.DUMMYFUNCTION("""COMPUTED_VALUE"""),12.0)</f>
        <v>12</v>
      </c>
      <c r="D903" s="4">
        <f>IFERROR(__xludf.DUMMYFUNCTION("""COMPUTED_VALUE"""),0.06)</f>
        <v>0.06</v>
      </c>
      <c r="E903" s="4" t="str">
        <f>IFERROR(__xludf.DUMMYFUNCTION("""COMPUTED_VALUE"""),"Feb")</f>
        <v>Feb</v>
      </c>
      <c r="F903" s="4">
        <f>IFERROR(__xludf.DUMMYFUNCTION("""COMPUTED_VALUE"""),2020.0)</f>
        <v>2020</v>
      </c>
    </row>
    <row r="904">
      <c r="A904" s="4" t="str">
        <f>IFERROR(__xludf.DUMMYFUNCTION("""COMPUTED_VALUE"""),"TfL_Rail_Journeys")</f>
        <v>TfL_Rail_Journeys</v>
      </c>
      <c r="B904" s="4" t="str">
        <f>IFERROR(__xludf.DUMMYFUNCTION("""COMPUTED_VALUE"""),"19/20")</f>
        <v>19/20</v>
      </c>
      <c r="C904" s="4">
        <f>IFERROR(__xludf.DUMMYFUNCTION("""COMPUTED_VALUE"""),12.0)</f>
        <v>12</v>
      </c>
      <c r="D904" s="4">
        <f>IFERROR(__xludf.DUMMYFUNCTION("""COMPUTED_VALUE"""),5.2)</f>
        <v>5.2</v>
      </c>
      <c r="E904" s="4" t="str">
        <f>IFERROR(__xludf.DUMMYFUNCTION("""COMPUTED_VALUE"""),"Feb")</f>
        <v>Feb</v>
      </c>
      <c r="F904" s="4">
        <f>IFERROR(__xludf.DUMMYFUNCTION("""COMPUTED_VALUE"""),2020.0)</f>
        <v>2020</v>
      </c>
    </row>
    <row r="905">
      <c r="A905" s="4" t="str">
        <f>IFERROR(__xludf.DUMMYFUNCTION("""COMPUTED_VALUE"""),"Bus_journeys")</f>
        <v>Bus_journeys</v>
      </c>
      <c r="B905" s="4" t="str">
        <f>IFERROR(__xludf.DUMMYFUNCTION("""COMPUTED_VALUE"""),"19/20")</f>
        <v>19/20</v>
      </c>
      <c r="C905" s="4">
        <f>IFERROR(__xludf.DUMMYFUNCTION("""COMPUTED_VALUE"""),13.0)</f>
        <v>13</v>
      </c>
      <c r="D905" s="4">
        <f>IFERROR(__xludf.DUMMYFUNCTION("""COMPUTED_VALUE"""),126.4)</f>
        <v>126.4</v>
      </c>
      <c r="E905" s="4" t="str">
        <f>IFERROR(__xludf.DUMMYFUNCTION("""COMPUTED_VALUE"""),"Mar")</f>
        <v>Mar</v>
      </c>
      <c r="F905" s="4">
        <f>IFERROR(__xludf.DUMMYFUNCTION("""COMPUTED_VALUE"""),2020.0)</f>
        <v>2020</v>
      </c>
    </row>
    <row r="906">
      <c r="A906" s="4" t="str">
        <f>IFERROR(__xludf.DUMMYFUNCTION("""COMPUTED_VALUE"""),"Underground_journeys")</f>
        <v>Underground_journeys</v>
      </c>
      <c r="B906" s="4" t="str">
        <f>IFERROR(__xludf.DUMMYFUNCTION("""COMPUTED_VALUE"""),"19/20")</f>
        <v>19/20</v>
      </c>
      <c r="C906" s="4">
        <f>IFERROR(__xludf.DUMMYFUNCTION("""COMPUTED_VALUE"""),13.0)</f>
        <v>13</v>
      </c>
      <c r="D906" s="4">
        <f>IFERROR(__xludf.DUMMYFUNCTION("""COMPUTED_VALUE"""),60.9)</f>
        <v>60.9</v>
      </c>
      <c r="E906" s="4" t="str">
        <f>IFERROR(__xludf.DUMMYFUNCTION("""COMPUTED_VALUE"""),"Mar")</f>
        <v>Mar</v>
      </c>
      <c r="F906" s="4">
        <f>IFERROR(__xludf.DUMMYFUNCTION("""COMPUTED_VALUE"""),2020.0)</f>
        <v>2020</v>
      </c>
    </row>
    <row r="907">
      <c r="A907" s="4" t="str">
        <f>IFERROR(__xludf.DUMMYFUNCTION("""COMPUTED_VALUE"""),"DLR_Journeys")</f>
        <v>DLR_Journeys</v>
      </c>
      <c r="B907" s="4" t="str">
        <f>IFERROR(__xludf.DUMMYFUNCTION("""COMPUTED_VALUE"""),"19/20")</f>
        <v>19/20</v>
      </c>
      <c r="C907" s="4">
        <f>IFERROR(__xludf.DUMMYFUNCTION("""COMPUTED_VALUE"""),13.0)</f>
        <v>13</v>
      </c>
      <c r="D907" s="4">
        <f>IFERROR(__xludf.DUMMYFUNCTION("""COMPUTED_VALUE"""),6.1)</f>
        <v>6.1</v>
      </c>
      <c r="E907" s="4" t="str">
        <f>IFERROR(__xludf.DUMMYFUNCTION("""COMPUTED_VALUE"""),"Mar")</f>
        <v>Mar</v>
      </c>
      <c r="F907" s="4">
        <f>IFERROR(__xludf.DUMMYFUNCTION("""COMPUTED_VALUE"""),2020.0)</f>
        <v>2020</v>
      </c>
    </row>
    <row r="908">
      <c r="A908" s="4" t="str">
        <f>IFERROR(__xludf.DUMMYFUNCTION("""COMPUTED_VALUE"""),"Tram_Journeys")</f>
        <v>Tram_Journeys</v>
      </c>
      <c r="B908" s="4" t="str">
        <f>IFERROR(__xludf.DUMMYFUNCTION("""COMPUTED_VALUE"""),"19/20")</f>
        <v>19/20</v>
      </c>
      <c r="C908" s="4">
        <f>IFERROR(__xludf.DUMMYFUNCTION("""COMPUTED_VALUE"""),13.0)</f>
        <v>13</v>
      </c>
      <c r="D908" s="4">
        <f>IFERROR(__xludf.DUMMYFUNCTION("""COMPUTED_VALUE"""),1.6)</f>
        <v>1.6</v>
      </c>
      <c r="E908" s="4" t="str">
        <f>IFERROR(__xludf.DUMMYFUNCTION("""COMPUTED_VALUE"""),"Mar")</f>
        <v>Mar</v>
      </c>
      <c r="F908" s="4">
        <f>IFERROR(__xludf.DUMMYFUNCTION("""COMPUTED_VALUE"""),2020.0)</f>
        <v>2020</v>
      </c>
    </row>
    <row r="909">
      <c r="A909" s="4" t="str">
        <f>IFERROR(__xludf.DUMMYFUNCTION("""COMPUTED_VALUE"""),"Overground_Journeys")</f>
        <v>Overground_Journeys</v>
      </c>
      <c r="B909" s="4" t="str">
        <f>IFERROR(__xludf.DUMMYFUNCTION("""COMPUTED_VALUE"""),"19/20")</f>
        <v>19/20</v>
      </c>
      <c r="C909" s="4">
        <f>IFERROR(__xludf.DUMMYFUNCTION("""COMPUTED_VALUE"""),13.0)</f>
        <v>13</v>
      </c>
      <c r="D909" s="4">
        <f>IFERROR(__xludf.DUMMYFUNCTION("""COMPUTED_VALUE"""),13.0)</f>
        <v>13</v>
      </c>
      <c r="E909" s="4" t="str">
        <f>IFERROR(__xludf.DUMMYFUNCTION("""COMPUTED_VALUE"""),"Mar")</f>
        <v>Mar</v>
      </c>
      <c r="F909" s="4">
        <f>IFERROR(__xludf.DUMMYFUNCTION("""COMPUTED_VALUE"""),2020.0)</f>
        <v>2020</v>
      </c>
    </row>
    <row r="910">
      <c r="A910" s="4" t="str">
        <f>IFERROR(__xludf.DUMMYFUNCTION("""COMPUTED_VALUE"""),"London_Cable_Car_Journeys")</f>
        <v>London_Cable_Car_Journeys</v>
      </c>
      <c r="B910" s="4" t="str">
        <f>IFERROR(__xludf.DUMMYFUNCTION("""COMPUTED_VALUE"""),"19/20")</f>
        <v>19/20</v>
      </c>
      <c r="C910" s="4">
        <f>IFERROR(__xludf.DUMMYFUNCTION("""COMPUTED_VALUE"""),13.0)</f>
        <v>13</v>
      </c>
      <c r="D910" s="4">
        <f>IFERROR(__xludf.DUMMYFUNCTION("""COMPUTED_VALUE"""),0.01)</f>
        <v>0.01</v>
      </c>
      <c r="E910" s="4" t="str">
        <f>IFERROR(__xludf.DUMMYFUNCTION("""COMPUTED_VALUE"""),"Mar")</f>
        <v>Mar</v>
      </c>
      <c r="F910" s="4">
        <f>IFERROR(__xludf.DUMMYFUNCTION("""COMPUTED_VALUE"""),2020.0)</f>
        <v>2020</v>
      </c>
    </row>
    <row r="911">
      <c r="A911" s="4" t="str">
        <f>IFERROR(__xludf.DUMMYFUNCTION("""COMPUTED_VALUE"""),"TfL_Rail_Journeys")</f>
        <v>TfL_Rail_Journeys</v>
      </c>
      <c r="B911" s="4" t="str">
        <f>IFERROR(__xludf.DUMMYFUNCTION("""COMPUTED_VALUE"""),"19/20")</f>
        <v>19/20</v>
      </c>
      <c r="C911" s="4">
        <f>IFERROR(__xludf.DUMMYFUNCTION("""COMPUTED_VALUE"""),13.0)</f>
        <v>13</v>
      </c>
      <c r="D911" s="4">
        <f>IFERROR(__xludf.DUMMYFUNCTION("""COMPUTED_VALUE"""),3.5)</f>
        <v>3.5</v>
      </c>
      <c r="E911" s="4" t="str">
        <f>IFERROR(__xludf.DUMMYFUNCTION("""COMPUTED_VALUE"""),"Mar")</f>
        <v>Mar</v>
      </c>
      <c r="F911" s="4">
        <f>IFERROR(__xludf.DUMMYFUNCTION("""COMPUTED_VALUE"""),2020.0)</f>
        <v>2020</v>
      </c>
    </row>
    <row r="912">
      <c r="A912" s="4" t="str">
        <f>IFERROR(__xludf.DUMMYFUNCTION("""COMPUTED_VALUE"""),"Bus_journeys")</f>
        <v>Bus_journeys</v>
      </c>
      <c r="B912" s="4" t="str">
        <f>IFERROR(__xludf.DUMMYFUNCTION("""COMPUTED_VALUE"""),"19/20")</f>
        <v>19/20</v>
      </c>
      <c r="C912" s="4">
        <f>IFERROR(__xludf.DUMMYFUNCTION("""COMPUTED_VALUE"""),1.0)</f>
        <v>1</v>
      </c>
      <c r="D912" s="4">
        <f>IFERROR(__xludf.DUMMYFUNCTION("""COMPUTED_VALUE"""),30.2)</f>
        <v>30.2</v>
      </c>
      <c r="E912" s="4" t="str">
        <f>IFERROR(__xludf.DUMMYFUNCTION("""COMPUTED_VALUE"""),"May")</f>
        <v>May</v>
      </c>
      <c r="F912" s="4">
        <f>IFERROR(__xludf.DUMMYFUNCTION("""COMPUTED_VALUE"""),2020.0)</f>
        <v>2020</v>
      </c>
    </row>
    <row r="913">
      <c r="A913" s="4" t="str">
        <f>IFERROR(__xludf.DUMMYFUNCTION("""COMPUTED_VALUE"""),"Underground_journeys")</f>
        <v>Underground_journeys</v>
      </c>
      <c r="B913" s="4" t="str">
        <f>IFERROR(__xludf.DUMMYFUNCTION("""COMPUTED_VALUE"""),"19/20")</f>
        <v>19/20</v>
      </c>
      <c r="C913" s="4">
        <f>IFERROR(__xludf.DUMMYFUNCTION("""COMPUTED_VALUE"""),1.0)</f>
        <v>1</v>
      </c>
      <c r="D913" s="4">
        <f>IFERROR(__xludf.DUMMYFUNCTION("""COMPUTED_VALUE"""),5.7)</f>
        <v>5.7</v>
      </c>
      <c r="E913" s="4" t="str">
        <f>IFERROR(__xludf.DUMMYFUNCTION("""COMPUTED_VALUE"""),"May")</f>
        <v>May</v>
      </c>
      <c r="F913" s="4">
        <f>IFERROR(__xludf.DUMMYFUNCTION("""COMPUTED_VALUE"""),2020.0)</f>
        <v>2020</v>
      </c>
    </row>
    <row r="914">
      <c r="A914" s="4" t="str">
        <f>IFERROR(__xludf.DUMMYFUNCTION("""COMPUTED_VALUE"""),"DLR_Journeys")</f>
        <v>DLR_Journeys</v>
      </c>
      <c r="B914" s="4" t="str">
        <f>IFERROR(__xludf.DUMMYFUNCTION("""COMPUTED_VALUE"""),"19/20")</f>
        <v>19/20</v>
      </c>
      <c r="C914" s="4">
        <f>IFERROR(__xludf.DUMMYFUNCTION("""COMPUTED_VALUE"""),1.0)</f>
        <v>1</v>
      </c>
      <c r="D914" s="4">
        <f>IFERROR(__xludf.DUMMYFUNCTION("""COMPUTED_VALUE"""),1.2)</f>
        <v>1.2</v>
      </c>
      <c r="E914" s="4" t="str">
        <f>IFERROR(__xludf.DUMMYFUNCTION("""COMPUTED_VALUE"""),"May")</f>
        <v>May</v>
      </c>
      <c r="F914" s="4">
        <f>IFERROR(__xludf.DUMMYFUNCTION("""COMPUTED_VALUE"""),2020.0)</f>
        <v>2020</v>
      </c>
    </row>
    <row r="915">
      <c r="A915" s="4" t="str">
        <f>IFERROR(__xludf.DUMMYFUNCTION("""COMPUTED_VALUE"""),"Tram_Journeys")</f>
        <v>Tram_Journeys</v>
      </c>
      <c r="B915" s="4" t="str">
        <f>IFERROR(__xludf.DUMMYFUNCTION("""COMPUTED_VALUE"""),"19/20")</f>
        <v>19/20</v>
      </c>
      <c r="C915" s="4">
        <f>IFERROR(__xludf.DUMMYFUNCTION("""COMPUTED_VALUE"""),1.0)</f>
        <v>1</v>
      </c>
      <c r="D915" s="4">
        <f>IFERROR(__xludf.DUMMYFUNCTION("""COMPUTED_VALUE"""),0.4)</f>
        <v>0.4</v>
      </c>
      <c r="E915" s="4" t="str">
        <f>IFERROR(__xludf.DUMMYFUNCTION("""COMPUTED_VALUE"""),"May")</f>
        <v>May</v>
      </c>
      <c r="F915" s="4">
        <f>IFERROR(__xludf.DUMMYFUNCTION("""COMPUTED_VALUE"""),2020.0)</f>
        <v>2020</v>
      </c>
    </row>
    <row r="916">
      <c r="A916" s="4" t="str">
        <f>IFERROR(__xludf.DUMMYFUNCTION("""COMPUTED_VALUE"""),"Overground_Journeys")</f>
        <v>Overground_Journeys</v>
      </c>
      <c r="B916" s="4" t="str">
        <f>IFERROR(__xludf.DUMMYFUNCTION("""COMPUTED_VALUE"""),"19/20")</f>
        <v>19/20</v>
      </c>
      <c r="C916" s="4">
        <f>IFERROR(__xludf.DUMMYFUNCTION("""COMPUTED_VALUE"""),1.0)</f>
        <v>1</v>
      </c>
      <c r="D916" s="4">
        <f>IFERROR(__xludf.DUMMYFUNCTION("""COMPUTED_VALUE"""),1.0)</f>
        <v>1</v>
      </c>
      <c r="E916" s="4" t="str">
        <f>IFERROR(__xludf.DUMMYFUNCTION("""COMPUTED_VALUE"""),"May")</f>
        <v>May</v>
      </c>
      <c r="F916" s="4">
        <f>IFERROR(__xludf.DUMMYFUNCTION("""COMPUTED_VALUE"""),2020.0)</f>
        <v>2020</v>
      </c>
    </row>
    <row r="917">
      <c r="A917" s="4" t="str">
        <f>IFERROR(__xludf.DUMMYFUNCTION("""COMPUTED_VALUE"""),"London_Cable_Car_Journeys")</f>
        <v>London_Cable_Car_Journeys</v>
      </c>
      <c r="B917" s="4" t="str">
        <f>IFERROR(__xludf.DUMMYFUNCTION("""COMPUTED_VALUE"""),"19/20")</f>
        <v>19/20</v>
      </c>
      <c r="C917" s="4">
        <f>IFERROR(__xludf.DUMMYFUNCTION("""COMPUTED_VALUE"""),1.0)</f>
        <v>1</v>
      </c>
      <c r="D917" s="4">
        <f>IFERROR(__xludf.DUMMYFUNCTION("""COMPUTED_VALUE"""),0.0)</f>
        <v>0</v>
      </c>
      <c r="E917" s="4" t="str">
        <f>IFERROR(__xludf.DUMMYFUNCTION("""COMPUTED_VALUE"""),"May")</f>
        <v>May</v>
      </c>
      <c r="F917" s="4">
        <f>IFERROR(__xludf.DUMMYFUNCTION("""COMPUTED_VALUE"""),2020.0)</f>
        <v>2020</v>
      </c>
    </row>
    <row r="918">
      <c r="A918" s="4" t="str">
        <f>IFERROR(__xludf.DUMMYFUNCTION("""COMPUTED_VALUE"""),"TfL_Rail_Journeys")</f>
        <v>TfL_Rail_Journeys</v>
      </c>
      <c r="B918" s="4" t="str">
        <f>IFERROR(__xludf.DUMMYFUNCTION("""COMPUTED_VALUE"""),"19/20")</f>
        <v>19/20</v>
      </c>
      <c r="C918" s="4">
        <f>IFERROR(__xludf.DUMMYFUNCTION("""COMPUTED_VALUE"""),1.0)</f>
        <v>1</v>
      </c>
      <c r="D918" s="4">
        <f>IFERROR(__xludf.DUMMYFUNCTION("""COMPUTED_VALUE"""),0.6)</f>
        <v>0.6</v>
      </c>
      <c r="E918" s="4" t="str">
        <f>IFERROR(__xludf.DUMMYFUNCTION("""COMPUTED_VALUE"""),"May")</f>
        <v>May</v>
      </c>
      <c r="F918" s="4">
        <f>IFERROR(__xludf.DUMMYFUNCTION("""COMPUTED_VALUE"""),2020.0)</f>
        <v>2020</v>
      </c>
    </row>
    <row r="919">
      <c r="A919" s="4" t="str">
        <f>IFERROR(__xludf.DUMMYFUNCTION("""COMPUTED_VALUE"""),"Bus_journeys")</f>
        <v>Bus_journeys</v>
      </c>
      <c r="B919" s="4" t="str">
        <f>IFERROR(__xludf.DUMMYFUNCTION("""COMPUTED_VALUE"""),"19/20")</f>
        <v>19/20</v>
      </c>
      <c r="C919" s="4">
        <f>IFERROR(__xludf.DUMMYFUNCTION("""COMPUTED_VALUE"""),2.0)</f>
        <v>2</v>
      </c>
      <c r="D919" s="4">
        <f>IFERROR(__xludf.DUMMYFUNCTION("""COMPUTED_VALUE"""),32.5)</f>
        <v>32.5</v>
      </c>
      <c r="E919" s="4" t="str">
        <f>IFERROR(__xludf.DUMMYFUNCTION("""COMPUTED_VALUE"""),"May")</f>
        <v>May</v>
      </c>
      <c r="F919" s="4">
        <f>IFERROR(__xludf.DUMMYFUNCTION("""COMPUTED_VALUE"""),2020.0)</f>
        <v>2020</v>
      </c>
    </row>
    <row r="920">
      <c r="A920" s="4" t="str">
        <f>IFERROR(__xludf.DUMMYFUNCTION("""COMPUTED_VALUE"""),"Underground_journeys")</f>
        <v>Underground_journeys</v>
      </c>
      <c r="B920" s="4" t="str">
        <f>IFERROR(__xludf.DUMMYFUNCTION("""COMPUTED_VALUE"""),"19/20")</f>
        <v>19/20</v>
      </c>
      <c r="C920" s="4">
        <f>IFERROR(__xludf.DUMMYFUNCTION("""COMPUTED_VALUE"""),2.0)</f>
        <v>2</v>
      </c>
      <c r="D920" s="4">
        <f>IFERROR(__xludf.DUMMYFUNCTION("""COMPUTED_VALUE"""),6.7)</f>
        <v>6.7</v>
      </c>
      <c r="E920" s="4" t="str">
        <f>IFERROR(__xludf.DUMMYFUNCTION("""COMPUTED_VALUE"""),"May")</f>
        <v>May</v>
      </c>
      <c r="F920" s="4">
        <f>IFERROR(__xludf.DUMMYFUNCTION("""COMPUTED_VALUE"""),2020.0)</f>
        <v>2020</v>
      </c>
    </row>
    <row r="921">
      <c r="A921" s="4" t="str">
        <f>IFERROR(__xludf.DUMMYFUNCTION("""COMPUTED_VALUE"""),"DLR_Journeys")</f>
        <v>DLR_Journeys</v>
      </c>
      <c r="B921" s="4" t="str">
        <f>IFERROR(__xludf.DUMMYFUNCTION("""COMPUTED_VALUE"""),"19/20")</f>
        <v>19/20</v>
      </c>
      <c r="C921" s="4">
        <f>IFERROR(__xludf.DUMMYFUNCTION("""COMPUTED_VALUE"""),2.0)</f>
        <v>2</v>
      </c>
      <c r="D921" s="4">
        <f>IFERROR(__xludf.DUMMYFUNCTION("""COMPUTED_VALUE"""),1.4)</f>
        <v>1.4</v>
      </c>
      <c r="E921" s="4" t="str">
        <f>IFERROR(__xludf.DUMMYFUNCTION("""COMPUTED_VALUE"""),"May")</f>
        <v>May</v>
      </c>
      <c r="F921" s="4">
        <f>IFERROR(__xludf.DUMMYFUNCTION("""COMPUTED_VALUE"""),2020.0)</f>
        <v>2020</v>
      </c>
    </row>
    <row r="922">
      <c r="A922" s="4" t="str">
        <f>IFERROR(__xludf.DUMMYFUNCTION("""COMPUTED_VALUE"""),"Tram_Journeys")</f>
        <v>Tram_Journeys</v>
      </c>
      <c r="B922" s="4" t="str">
        <f>IFERROR(__xludf.DUMMYFUNCTION("""COMPUTED_VALUE"""),"19/20")</f>
        <v>19/20</v>
      </c>
      <c r="C922" s="4">
        <f>IFERROR(__xludf.DUMMYFUNCTION("""COMPUTED_VALUE"""),2.0)</f>
        <v>2</v>
      </c>
      <c r="D922" s="4">
        <f>IFERROR(__xludf.DUMMYFUNCTION("""COMPUTED_VALUE"""),0.5)</f>
        <v>0.5</v>
      </c>
      <c r="E922" s="4" t="str">
        <f>IFERROR(__xludf.DUMMYFUNCTION("""COMPUTED_VALUE"""),"May")</f>
        <v>May</v>
      </c>
      <c r="F922" s="4">
        <f>IFERROR(__xludf.DUMMYFUNCTION("""COMPUTED_VALUE"""),2020.0)</f>
        <v>2020</v>
      </c>
    </row>
    <row r="923">
      <c r="A923" s="4" t="str">
        <f>IFERROR(__xludf.DUMMYFUNCTION("""COMPUTED_VALUE"""),"Overground_Journeys")</f>
        <v>Overground_Journeys</v>
      </c>
      <c r="B923" s="4" t="str">
        <f>IFERROR(__xludf.DUMMYFUNCTION("""COMPUTED_VALUE"""),"19/20")</f>
        <v>19/20</v>
      </c>
      <c r="C923" s="4">
        <f>IFERROR(__xludf.DUMMYFUNCTION("""COMPUTED_VALUE"""),2.0)</f>
        <v>2</v>
      </c>
      <c r="D923" s="4">
        <f>IFERROR(__xludf.DUMMYFUNCTION("""COMPUTED_VALUE"""),1.5)</f>
        <v>1.5</v>
      </c>
      <c r="E923" s="4" t="str">
        <f>IFERROR(__xludf.DUMMYFUNCTION("""COMPUTED_VALUE"""),"May")</f>
        <v>May</v>
      </c>
      <c r="F923" s="4">
        <f>IFERROR(__xludf.DUMMYFUNCTION("""COMPUTED_VALUE"""),2020.0)</f>
        <v>2020</v>
      </c>
    </row>
    <row r="924">
      <c r="A924" s="4" t="str">
        <f>IFERROR(__xludf.DUMMYFUNCTION("""COMPUTED_VALUE"""),"London_Cable_Car_Journeys")</f>
        <v>London_Cable_Car_Journeys</v>
      </c>
      <c r="B924" s="4" t="str">
        <f>IFERROR(__xludf.DUMMYFUNCTION("""COMPUTED_VALUE"""),"19/20")</f>
        <v>19/20</v>
      </c>
      <c r="C924" s="4">
        <f>IFERROR(__xludf.DUMMYFUNCTION("""COMPUTED_VALUE"""),2.0)</f>
        <v>2</v>
      </c>
      <c r="D924" s="4">
        <f>IFERROR(__xludf.DUMMYFUNCTION("""COMPUTED_VALUE"""),0.0)</f>
        <v>0</v>
      </c>
      <c r="E924" s="4" t="str">
        <f>IFERROR(__xludf.DUMMYFUNCTION("""COMPUTED_VALUE"""),"May")</f>
        <v>May</v>
      </c>
      <c r="F924" s="4">
        <f>IFERROR(__xludf.DUMMYFUNCTION("""COMPUTED_VALUE"""),2020.0)</f>
        <v>2020</v>
      </c>
    </row>
    <row r="925">
      <c r="A925" s="4" t="str">
        <f>IFERROR(__xludf.DUMMYFUNCTION("""COMPUTED_VALUE"""),"TfL_Rail_Journeys")</f>
        <v>TfL_Rail_Journeys</v>
      </c>
      <c r="B925" s="4" t="str">
        <f>IFERROR(__xludf.DUMMYFUNCTION("""COMPUTED_VALUE"""),"19/20")</f>
        <v>19/20</v>
      </c>
      <c r="C925" s="4">
        <f>IFERROR(__xludf.DUMMYFUNCTION("""COMPUTED_VALUE"""),2.0)</f>
        <v>2</v>
      </c>
      <c r="D925" s="4">
        <f>IFERROR(__xludf.DUMMYFUNCTION("""COMPUTED_VALUE"""),0.7)</f>
        <v>0.7</v>
      </c>
      <c r="E925" s="4" t="str">
        <f>IFERROR(__xludf.DUMMYFUNCTION("""COMPUTED_VALUE"""),"May")</f>
        <v>May</v>
      </c>
      <c r="F925" s="4">
        <f>IFERROR(__xludf.DUMMYFUNCTION("""COMPUTED_VALUE"""),2020.0)</f>
        <v>2020</v>
      </c>
    </row>
    <row r="926">
      <c r="A926" s="4" t="str">
        <f>IFERROR(__xludf.DUMMYFUNCTION("""COMPUTED_VALUE"""),"Bus_journeys")</f>
        <v>Bus_journeys</v>
      </c>
      <c r="B926" s="4" t="str">
        <f>IFERROR(__xludf.DUMMYFUNCTION("""COMPUTED_VALUE"""),"19/20")</f>
        <v>19/20</v>
      </c>
      <c r="C926" s="4">
        <f>IFERROR(__xludf.DUMMYFUNCTION("""COMPUTED_VALUE"""),3.0)</f>
        <v>3</v>
      </c>
      <c r="D926" s="4">
        <f>IFERROR(__xludf.DUMMYFUNCTION("""COMPUTED_VALUE"""),47.0)</f>
        <v>47</v>
      </c>
      <c r="E926" s="4" t="str">
        <f>IFERROR(__xludf.DUMMYFUNCTION("""COMPUTED_VALUE"""),"Jun")</f>
        <v>Jun</v>
      </c>
      <c r="F926" s="4">
        <f>IFERROR(__xludf.DUMMYFUNCTION("""COMPUTED_VALUE"""),2020.0)</f>
        <v>2020</v>
      </c>
    </row>
    <row r="927">
      <c r="A927" s="4" t="str">
        <f>IFERROR(__xludf.DUMMYFUNCTION("""COMPUTED_VALUE"""),"Underground_journeys")</f>
        <v>Underground_journeys</v>
      </c>
      <c r="B927" s="4" t="str">
        <f>IFERROR(__xludf.DUMMYFUNCTION("""COMPUTED_VALUE"""),"19/20")</f>
        <v>19/20</v>
      </c>
      <c r="C927" s="4">
        <f>IFERROR(__xludf.DUMMYFUNCTION("""COMPUTED_VALUE"""),3.0)</f>
        <v>3</v>
      </c>
      <c r="D927" s="4">
        <f>IFERROR(__xludf.DUMMYFUNCTION("""COMPUTED_VALUE"""),13.3)</f>
        <v>13.3</v>
      </c>
      <c r="E927" s="4" t="str">
        <f>IFERROR(__xludf.DUMMYFUNCTION("""COMPUTED_VALUE"""),"Jun")</f>
        <v>Jun</v>
      </c>
      <c r="F927" s="4">
        <f>IFERROR(__xludf.DUMMYFUNCTION("""COMPUTED_VALUE"""),2020.0)</f>
        <v>2020</v>
      </c>
    </row>
    <row r="928">
      <c r="A928" s="4" t="str">
        <f>IFERROR(__xludf.DUMMYFUNCTION("""COMPUTED_VALUE"""),"DLR_Journeys")</f>
        <v>DLR_Journeys</v>
      </c>
      <c r="B928" s="4" t="str">
        <f>IFERROR(__xludf.DUMMYFUNCTION("""COMPUTED_VALUE"""),"19/20")</f>
        <v>19/20</v>
      </c>
      <c r="C928" s="4">
        <f>IFERROR(__xludf.DUMMYFUNCTION("""COMPUTED_VALUE"""),3.0)</f>
        <v>3</v>
      </c>
      <c r="D928" s="4">
        <f>IFERROR(__xludf.DUMMYFUNCTION("""COMPUTED_VALUE"""),2.1)</f>
        <v>2.1</v>
      </c>
      <c r="E928" s="4" t="str">
        <f>IFERROR(__xludf.DUMMYFUNCTION("""COMPUTED_VALUE"""),"Jun")</f>
        <v>Jun</v>
      </c>
      <c r="F928" s="4">
        <f>IFERROR(__xludf.DUMMYFUNCTION("""COMPUTED_VALUE"""),2020.0)</f>
        <v>2020</v>
      </c>
    </row>
    <row r="929">
      <c r="A929" s="4" t="str">
        <f>IFERROR(__xludf.DUMMYFUNCTION("""COMPUTED_VALUE"""),"Tram_Journeys")</f>
        <v>Tram_Journeys</v>
      </c>
      <c r="B929" s="4" t="str">
        <f>IFERROR(__xludf.DUMMYFUNCTION("""COMPUTED_VALUE"""),"19/20")</f>
        <v>19/20</v>
      </c>
      <c r="C929" s="4">
        <f>IFERROR(__xludf.DUMMYFUNCTION("""COMPUTED_VALUE"""),3.0)</f>
        <v>3</v>
      </c>
      <c r="D929" s="4">
        <f>IFERROR(__xludf.DUMMYFUNCTION("""COMPUTED_VALUE"""),0.7)</f>
        <v>0.7</v>
      </c>
      <c r="E929" s="4" t="str">
        <f>IFERROR(__xludf.DUMMYFUNCTION("""COMPUTED_VALUE"""),"Jun")</f>
        <v>Jun</v>
      </c>
      <c r="F929" s="4">
        <f>IFERROR(__xludf.DUMMYFUNCTION("""COMPUTED_VALUE"""),2020.0)</f>
        <v>2020</v>
      </c>
    </row>
    <row r="930">
      <c r="A930" s="4" t="str">
        <f>IFERROR(__xludf.DUMMYFUNCTION("""COMPUTED_VALUE"""),"Overground_Journeys")</f>
        <v>Overground_Journeys</v>
      </c>
      <c r="B930" s="4" t="str">
        <f>IFERROR(__xludf.DUMMYFUNCTION("""COMPUTED_VALUE"""),"19/20")</f>
        <v>19/20</v>
      </c>
      <c r="C930" s="4">
        <f>IFERROR(__xludf.DUMMYFUNCTION("""COMPUTED_VALUE"""),3.0)</f>
        <v>3</v>
      </c>
      <c r="D930" s="4">
        <f>IFERROR(__xludf.DUMMYFUNCTION("""COMPUTED_VALUE"""),2.8)</f>
        <v>2.8</v>
      </c>
      <c r="E930" s="4" t="str">
        <f>IFERROR(__xludf.DUMMYFUNCTION("""COMPUTED_VALUE"""),"Jun")</f>
        <v>Jun</v>
      </c>
      <c r="F930" s="4">
        <f>IFERROR(__xludf.DUMMYFUNCTION("""COMPUTED_VALUE"""),2020.0)</f>
        <v>2020</v>
      </c>
    </row>
    <row r="931">
      <c r="A931" s="4" t="str">
        <f>IFERROR(__xludf.DUMMYFUNCTION("""COMPUTED_VALUE"""),"London_Cable_Car_Journeys")</f>
        <v>London_Cable_Car_Journeys</v>
      </c>
      <c r="B931" s="4" t="str">
        <f>IFERROR(__xludf.DUMMYFUNCTION("""COMPUTED_VALUE"""),"19/20")</f>
        <v>19/20</v>
      </c>
      <c r="C931" s="4">
        <f>IFERROR(__xludf.DUMMYFUNCTION("""COMPUTED_VALUE"""),3.0)</f>
        <v>3</v>
      </c>
      <c r="D931" s="4">
        <f>IFERROR(__xludf.DUMMYFUNCTION("""COMPUTED_VALUE"""),0.02)</f>
        <v>0.02</v>
      </c>
      <c r="E931" s="4" t="str">
        <f>IFERROR(__xludf.DUMMYFUNCTION("""COMPUTED_VALUE"""),"Jun")</f>
        <v>Jun</v>
      </c>
      <c r="F931" s="4">
        <f>IFERROR(__xludf.DUMMYFUNCTION("""COMPUTED_VALUE"""),2020.0)</f>
        <v>2020</v>
      </c>
    </row>
    <row r="932">
      <c r="A932" s="4" t="str">
        <f>IFERROR(__xludf.DUMMYFUNCTION("""COMPUTED_VALUE"""),"TfL_Rail_Journeys")</f>
        <v>TfL_Rail_Journeys</v>
      </c>
      <c r="B932" s="4" t="str">
        <f>IFERROR(__xludf.DUMMYFUNCTION("""COMPUTED_VALUE"""),"19/20")</f>
        <v>19/20</v>
      </c>
      <c r="C932" s="4">
        <f>IFERROR(__xludf.DUMMYFUNCTION("""COMPUTED_VALUE"""),3.0)</f>
        <v>3</v>
      </c>
      <c r="D932" s="4">
        <f>IFERROR(__xludf.DUMMYFUNCTION("""COMPUTED_VALUE"""),1.2)</f>
        <v>1.2</v>
      </c>
      <c r="E932" s="4" t="str">
        <f>IFERROR(__xludf.DUMMYFUNCTION("""COMPUTED_VALUE"""),"Jun")</f>
        <v>Jun</v>
      </c>
      <c r="F932" s="4">
        <f>IFERROR(__xludf.DUMMYFUNCTION("""COMPUTED_VALUE"""),2020.0)</f>
        <v>2020</v>
      </c>
    </row>
    <row r="933">
      <c r="A933" s="4" t="str">
        <f>IFERROR(__xludf.DUMMYFUNCTION("""COMPUTED_VALUE"""),"Bus_journeys")</f>
        <v>Bus_journeys</v>
      </c>
      <c r="B933" s="4" t="str">
        <f>IFERROR(__xludf.DUMMYFUNCTION("""COMPUTED_VALUE"""),"19/20")</f>
        <v>19/20</v>
      </c>
      <c r="C933" s="4">
        <f>IFERROR(__xludf.DUMMYFUNCTION("""COMPUTED_VALUE"""),4.0)</f>
        <v>4</v>
      </c>
      <c r="D933" s="4">
        <f>IFERROR(__xludf.DUMMYFUNCTION("""COMPUTED_VALUE"""),66.7)</f>
        <v>66.7</v>
      </c>
      <c r="E933" s="4" t="str">
        <f>IFERROR(__xludf.DUMMYFUNCTION("""COMPUTED_VALUE"""),"Jul")</f>
        <v>Jul</v>
      </c>
      <c r="F933" s="4">
        <f>IFERROR(__xludf.DUMMYFUNCTION("""COMPUTED_VALUE"""),2020.0)</f>
        <v>2020</v>
      </c>
    </row>
    <row r="934">
      <c r="A934" s="4" t="str">
        <f>IFERROR(__xludf.DUMMYFUNCTION("""COMPUTED_VALUE"""),"Underground_journeys")</f>
        <v>Underground_journeys</v>
      </c>
      <c r="B934" s="4" t="str">
        <f>IFERROR(__xludf.DUMMYFUNCTION("""COMPUTED_VALUE"""),"19/20")</f>
        <v>19/20</v>
      </c>
      <c r="C934" s="4">
        <f>IFERROR(__xludf.DUMMYFUNCTION("""COMPUTED_VALUE"""),4.0)</f>
        <v>4</v>
      </c>
      <c r="D934" s="4">
        <f>IFERROR(__xludf.DUMMYFUNCTION("""COMPUTED_VALUE"""),22.2)</f>
        <v>22.2</v>
      </c>
      <c r="E934" s="4" t="str">
        <f>IFERROR(__xludf.DUMMYFUNCTION("""COMPUTED_VALUE"""),"Jul")</f>
        <v>Jul</v>
      </c>
      <c r="F934" s="4">
        <f>IFERROR(__xludf.DUMMYFUNCTION("""COMPUTED_VALUE"""),2020.0)</f>
        <v>2020</v>
      </c>
    </row>
    <row r="935">
      <c r="A935" s="4" t="str">
        <f>IFERROR(__xludf.DUMMYFUNCTION("""COMPUTED_VALUE"""),"DLR_Journeys")</f>
        <v>DLR_Journeys</v>
      </c>
      <c r="B935" s="4" t="str">
        <f>IFERROR(__xludf.DUMMYFUNCTION("""COMPUTED_VALUE"""),"19/20")</f>
        <v>19/20</v>
      </c>
      <c r="C935" s="4">
        <f>IFERROR(__xludf.DUMMYFUNCTION("""COMPUTED_VALUE"""),4.0)</f>
        <v>4</v>
      </c>
      <c r="D935" s="4">
        <f>IFERROR(__xludf.DUMMYFUNCTION("""COMPUTED_VALUE"""),2.9)</f>
        <v>2.9</v>
      </c>
      <c r="E935" s="4" t="str">
        <f>IFERROR(__xludf.DUMMYFUNCTION("""COMPUTED_VALUE"""),"Jul")</f>
        <v>Jul</v>
      </c>
      <c r="F935" s="4">
        <f>IFERROR(__xludf.DUMMYFUNCTION("""COMPUTED_VALUE"""),2020.0)</f>
        <v>2020</v>
      </c>
    </row>
    <row r="936">
      <c r="A936" s="4" t="str">
        <f>IFERROR(__xludf.DUMMYFUNCTION("""COMPUTED_VALUE"""),"Tram_Journeys")</f>
        <v>Tram_Journeys</v>
      </c>
      <c r="B936" s="4" t="str">
        <f>IFERROR(__xludf.DUMMYFUNCTION("""COMPUTED_VALUE"""),"19/20")</f>
        <v>19/20</v>
      </c>
      <c r="C936" s="4">
        <f>IFERROR(__xludf.DUMMYFUNCTION("""COMPUTED_VALUE"""),4.0)</f>
        <v>4</v>
      </c>
      <c r="D936" s="4">
        <f>IFERROR(__xludf.DUMMYFUNCTION("""COMPUTED_VALUE"""),1.0)</f>
        <v>1</v>
      </c>
      <c r="E936" s="4" t="str">
        <f>IFERROR(__xludf.DUMMYFUNCTION("""COMPUTED_VALUE"""),"Jul")</f>
        <v>Jul</v>
      </c>
      <c r="F936" s="4">
        <f>IFERROR(__xludf.DUMMYFUNCTION("""COMPUTED_VALUE"""),2020.0)</f>
        <v>2020</v>
      </c>
    </row>
    <row r="937">
      <c r="A937" s="4" t="str">
        <f>IFERROR(__xludf.DUMMYFUNCTION("""COMPUTED_VALUE"""),"Overground_Journeys")</f>
        <v>Overground_Journeys</v>
      </c>
      <c r="B937" s="4" t="str">
        <f>IFERROR(__xludf.DUMMYFUNCTION("""COMPUTED_VALUE"""),"19/20")</f>
        <v>19/20</v>
      </c>
      <c r="C937" s="4">
        <f>IFERROR(__xludf.DUMMYFUNCTION("""COMPUTED_VALUE"""),4.0)</f>
        <v>4</v>
      </c>
      <c r="D937" s="4">
        <f>IFERROR(__xludf.DUMMYFUNCTION("""COMPUTED_VALUE"""),4.5)</f>
        <v>4.5</v>
      </c>
      <c r="E937" s="4" t="str">
        <f>IFERROR(__xludf.DUMMYFUNCTION("""COMPUTED_VALUE"""),"Jul")</f>
        <v>Jul</v>
      </c>
      <c r="F937" s="4">
        <f>IFERROR(__xludf.DUMMYFUNCTION("""COMPUTED_VALUE"""),2020.0)</f>
        <v>2020</v>
      </c>
    </row>
    <row r="938">
      <c r="A938" s="4" t="str">
        <f>IFERROR(__xludf.DUMMYFUNCTION("""COMPUTED_VALUE"""),"London_Cable_Car_Journeys")</f>
        <v>London_Cable_Car_Journeys</v>
      </c>
      <c r="B938" s="4" t="str">
        <f>IFERROR(__xludf.DUMMYFUNCTION("""COMPUTED_VALUE"""),"19/20")</f>
        <v>19/20</v>
      </c>
      <c r="C938" s="4">
        <f>IFERROR(__xludf.DUMMYFUNCTION("""COMPUTED_VALUE"""),4.0)</f>
        <v>4</v>
      </c>
      <c r="D938" s="4">
        <f>IFERROR(__xludf.DUMMYFUNCTION("""COMPUTED_VALUE"""),0.03)</f>
        <v>0.03</v>
      </c>
      <c r="E938" s="4" t="str">
        <f>IFERROR(__xludf.DUMMYFUNCTION("""COMPUTED_VALUE"""),"Jul")</f>
        <v>Jul</v>
      </c>
      <c r="F938" s="4">
        <f>IFERROR(__xludf.DUMMYFUNCTION("""COMPUTED_VALUE"""),2020.0)</f>
        <v>2020</v>
      </c>
    </row>
    <row r="939">
      <c r="A939" s="4" t="str">
        <f>IFERROR(__xludf.DUMMYFUNCTION("""COMPUTED_VALUE"""),"TfL_Rail_Journeys")</f>
        <v>TfL_Rail_Journeys</v>
      </c>
      <c r="B939" s="4" t="str">
        <f>IFERROR(__xludf.DUMMYFUNCTION("""COMPUTED_VALUE"""),"19/20")</f>
        <v>19/20</v>
      </c>
      <c r="C939" s="4">
        <f>IFERROR(__xludf.DUMMYFUNCTION("""COMPUTED_VALUE"""),4.0)</f>
        <v>4</v>
      </c>
      <c r="D939" s="4">
        <f>IFERROR(__xludf.DUMMYFUNCTION("""COMPUTED_VALUE"""),1.6)</f>
        <v>1.6</v>
      </c>
      <c r="E939" s="4" t="str">
        <f>IFERROR(__xludf.DUMMYFUNCTION("""COMPUTED_VALUE"""),"Jul")</f>
        <v>Jul</v>
      </c>
      <c r="F939" s="4">
        <f>IFERROR(__xludf.DUMMYFUNCTION("""COMPUTED_VALUE"""),2020.0)</f>
        <v>2020</v>
      </c>
    </row>
    <row r="940">
      <c r="A940" s="4" t="str">
        <f>IFERROR(__xludf.DUMMYFUNCTION("""COMPUTED_VALUE"""),"Bus_journeys")</f>
        <v>Bus_journeys</v>
      </c>
      <c r="B940" s="4" t="str">
        <f>IFERROR(__xludf.DUMMYFUNCTION("""COMPUTED_VALUE"""),"19/20")</f>
        <v>19/20</v>
      </c>
      <c r="C940" s="4">
        <f>IFERROR(__xludf.DUMMYFUNCTION("""COMPUTED_VALUE"""),5.0)</f>
        <v>5</v>
      </c>
      <c r="D940" s="4">
        <f>IFERROR(__xludf.DUMMYFUNCTION("""COMPUTED_VALUE"""),75.2)</f>
        <v>75.2</v>
      </c>
      <c r="E940" s="4" t="str">
        <f>IFERROR(__xludf.DUMMYFUNCTION("""COMPUTED_VALUE"""),"Aug")</f>
        <v>Aug</v>
      </c>
      <c r="F940" s="4">
        <f>IFERROR(__xludf.DUMMYFUNCTION("""COMPUTED_VALUE"""),2020.0)</f>
        <v>2020</v>
      </c>
    </row>
    <row r="941">
      <c r="A941" s="4" t="str">
        <f>IFERROR(__xludf.DUMMYFUNCTION("""COMPUTED_VALUE"""),"Underground_journeys")</f>
        <v>Underground_journeys</v>
      </c>
      <c r="B941" s="4" t="str">
        <f>IFERROR(__xludf.DUMMYFUNCTION("""COMPUTED_VALUE"""),"19/20")</f>
        <v>19/20</v>
      </c>
      <c r="C941" s="4">
        <f>IFERROR(__xludf.DUMMYFUNCTION("""COMPUTED_VALUE"""),5.0)</f>
        <v>5</v>
      </c>
      <c r="D941" s="4">
        <f>IFERROR(__xludf.DUMMYFUNCTION("""COMPUTED_VALUE"""),28.8)</f>
        <v>28.8</v>
      </c>
      <c r="E941" s="4" t="str">
        <f>IFERROR(__xludf.DUMMYFUNCTION("""COMPUTED_VALUE"""),"Aug")</f>
        <v>Aug</v>
      </c>
      <c r="F941" s="4">
        <f>IFERROR(__xludf.DUMMYFUNCTION("""COMPUTED_VALUE"""),2020.0)</f>
        <v>2020</v>
      </c>
    </row>
    <row r="942">
      <c r="A942" s="4" t="str">
        <f>IFERROR(__xludf.DUMMYFUNCTION("""COMPUTED_VALUE"""),"DLR_Journeys")</f>
        <v>DLR_Journeys</v>
      </c>
      <c r="B942" s="4" t="str">
        <f>IFERROR(__xludf.DUMMYFUNCTION("""COMPUTED_VALUE"""),"19/20")</f>
        <v>19/20</v>
      </c>
      <c r="C942" s="4">
        <f>IFERROR(__xludf.DUMMYFUNCTION("""COMPUTED_VALUE"""),5.0)</f>
        <v>5</v>
      </c>
      <c r="D942" s="4">
        <f>IFERROR(__xludf.DUMMYFUNCTION("""COMPUTED_VALUE"""),3.6)</f>
        <v>3.6</v>
      </c>
      <c r="E942" s="4" t="str">
        <f>IFERROR(__xludf.DUMMYFUNCTION("""COMPUTED_VALUE"""),"Aug")</f>
        <v>Aug</v>
      </c>
      <c r="F942" s="4">
        <f>IFERROR(__xludf.DUMMYFUNCTION("""COMPUTED_VALUE"""),2020.0)</f>
        <v>2020</v>
      </c>
    </row>
    <row r="943">
      <c r="A943" s="4" t="str">
        <f>IFERROR(__xludf.DUMMYFUNCTION("""COMPUTED_VALUE"""),"Tram_Journeys")</f>
        <v>Tram_Journeys</v>
      </c>
      <c r="B943" s="4" t="str">
        <f>IFERROR(__xludf.DUMMYFUNCTION("""COMPUTED_VALUE"""),"19/20")</f>
        <v>19/20</v>
      </c>
      <c r="C943" s="4">
        <f>IFERROR(__xludf.DUMMYFUNCTION("""COMPUTED_VALUE"""),5.0)</f>
        <v>5</v>
      </c>
      <c r="D943" s="4">
        <f>IFERROR(__xludf.DUMMYFUNCTION("""COMPUTED_VALUE"""),1.0)</f>
        <v>1</v>
      </c>
      <c r="E943" s="4" t="str">
        <f>IFERROR(__xludf.DUMMYFUNCTION("""COMPUTED_VALUE"""),"Aug")</f>
        <v>Aug</v>
      </c>
      <c r="F943" s="4">
        <f>IFERROR(__xludf.DUMMYFUNCTION("""COMPUTED_VALUE"""),2020.0)</f>
        <v>2020</v>
      </c>
    </row>
    <row r="944">
      <c r="A944" s="4" t="str">
        <f>IFERROR(__xludf.DUMMYFUNCTION("""COMPUTED_VALUE"""),"Overground_Journeys")</f>
        <v>Overground_Journeys</v>
      </c>
      <c r="B944" s="4" t="str">
        <f>IFERROR(__xludf.DUMMYFUNCTION("""COMPUTED_VALUE"""),"19/20")</f>
        <v>19/20</v>
      </c>
      <c r="C944" s="4">
        <f>IFERROR(__xludf.DUMMYFUNCTION("""COMPUTED_VALUE"""),5.0)</f>
        <v>5</v>
      </c>
      <c r="D944" s="4">
        <f>IFERROR(__xludf.DUMMYFUNCTION("""COMPUTED_VALUE"""),5.1)</f>
        <v>5.1</v>
      </c>
      <c r="E944" s="4" t="str">
        <f>IFERROR(__xludf.DUMMYFUNCTION("""COMPUTED_VALUE"""),"Aug")</f>
        <v>Aug</v>
      </c>
      <c r="F944" s="4">
        <f>IFERROR(__xludf.DUMMYFUNCTION("""COMPUTED_VALUE"""),2020.0)</f>
        <v>2020</v>
      </c>
    </row>
    <row r="945">
      <c r="A945" s="4" t="str">
        <f>IFERROR(__xludf.DUMMYFUNCTION("""COMPUTED_VALUE"""),"London_Cable_Car_Journeys")</f>
        <v>London_Cable_Car_Journeys</v>
      </c>
      <c r="B945" s="4" t="str">
        <f>IFERROR(__xludf.DUMMYFUNCTION("""COMPUTED_VALUE"""),"19/20")</f>
        <v>19/20</v>
      </c>
      <c r="C945" s="4">
        <f>IFERROR(__xludf.DUMMYFUNCTION("""COMPUTED_VALUE"""),5.0)</f>
        <v>5</v>
      </c>
      <c r="D945" s="4">
        <f>IFERROR(__xludf.DUMMYFUNCTION("""COMPUTED_VALUE"""),0.06)</f>
        <v>0.06</v>
      </c>
      <c r="E945" s="4" t="str">
        <f>IFERROR(__xludf.DUMMYFUNCTION("""COMPUTED_VALUE"""),"Aug")</f>
        <v>Aug</v>
      </c>
      <c r="F945" s="4">
        <f>IFERROR(__xludf.DUMMYFUNCTION("""COMPUTED_VALUE"""),2020.0)</f>
        <v>2020</v>
      </c>
    </row>
    <row r="946">
      <c r="A946" s="4" t="str">
        <f>IFERROR(__xludf.DUMMYFUNCTION("""COMPUTED_VALUE"""),"TfL_Rail_Journeys")</f>
        <v>TfL_Rail_Journeys</v>
      </c>
      <c r="B946" s="4" t="str">
        <f>IFERROR(__xludf.DUMMYFUNCTION("""COMPUTED_VALUE"""),"19/20")</f>
        <v>19/20</v>
      </c>
      <c r="C946" s="4">
        <f>IFERROR(__xludf.DUMMYFUNCTION("""COMPUTED_VALUE"""),5.0)</f>
        <v>5</v>
      </c>
      <c r="D946" s="4">
        <f>IFERROR(__xludf.DUMMYFUNCTION("""COMPUTED_VALUE"""),2.0)</f>
        <v>2</v>
      </c>
      <c r="E946" s="4" t="str">
        <f>IFERROR(__xludf.DUMMYFUNCTION("""COMPUTED_VALUE"""),"Aug")</f>
        <v>Aug</v>
      </c>
      <c r="F946" s="4">
        <f>IFERROR(__xludf.DUMMYFUNCTION("""COMPUTED_VALUE"""),2020.0)</f>
        <v>2020</v>
      </c>
    </row>
    <row r="947">
      <c r="A947" s="4" t="str">
        <f>IFERROR(__xludf.DUMMYFUNCTION("""COMPUTED_VALUE"""),"Bus_journeys")</f>
        <v>Bus_journeys</v>
      </c>
      <c r="B947" s="4" t="str">
        <f>IFERROR(__xludf.DUMMYFUNCTION("""COMPUTED_VALUE"""),"19/20")</f>
        <v>19/20</v>
      </c>
      <c r="C947" s="4">
        <f>IFERROR(__xludf.DUMMYFUNCTION("""COMPUTED_VALUE"""),6.0)</f>
        <v>6</v>
      </c>
      <c r="D947" s="4">
        <f>IFERROR(__xludf.DUMMYFUNCTION("""COMPUTED_VALUE"""),94.8)</f>
        <v>94.8</v>
      </c>
      <c r="E947" s="4" t="str">
        <f>IFERROR(__xludf.DUMMYFUNCTION("""COMPUTED_VALUE"""),"Sep")</f>
        <v>Sep</v>
      </c>
      <c r="F947" s="4">
        <f>IFERROR(__xludf.DUMMYFUNCTION("""COMPUTED_VALUE"""),2020.0)</f>
        <v>2020</v>
      </c>
    </row>
    <row r="948">
      <c r="A948" s="4" t="str">
        <f>IFERROR(__xludf.DUMMYFUNCTION("""COMPUTED_VALUE"""),"Underground_journeys")</f>
        <v>Underground_journeys</v>
      </c>
      <c r="B948" s="4" t="str">
        <f>IFERROR(__xludf.DUMMYFUNCTION("""COMPUTED_VALUE"""),"19/20")</f>
        <v>19/20</v>
      </c>
      <c r="C948" s="4">
        <f>IFERROR(__xludf.DUMMYFUNCTION("""COMPUTED_VALUE"""),6.0)</f>
        <v>6</v>
      </c>
      <c r="D948" s="4">
        <f>IFERROR(__xludf.DUMMYFUNCTION("""COMPUTED_VALUE"""),36.3)</f>
        <v>36.3</v>
      </c>
      <c r="E948" s="4" t="str">
        <f>IFERROR(__xludf.DUMMYFUNCTION("""COMPUTED_VALUE"""),"Sep")</f>
        <v>Sep</v>
      </c>
      <c r="F948" s="4">
        <f>IFERROR(__xludf.DUMMYFUNCTION("""COMPUTED_VALUE"""),2020.0)</f>
        <v>2020</v>
      </c>
    </row>
    <row r="949">
      <c r="A949" s="4" t="str">
        <f>IFERROR(__xludf.DUMMYFUNCTION("""COMPUTED_VALUE"""),"DLR_Journeys")</f>
        <v>DLR_Journeys</v>
      </c>
      <c r="B949" s="4" t="str">
        <f>IFERROR(__xludf.DUMMYFUNCTION("""COMPUTED_VALUE"""),"19/20")</f>
        <v>19/20</v>
      </c>
      <c r="C949" s="4">
        <f>IFERROR(__xludf.DUMMYFUNCTION("""COMPUTED_VALUE"""),6.0)</f>
        <v>6</v>
      </c>
      <c r="D949" s="4">
        <f>IFERROR(__xludf.DUMMYFUNCTION("""COMPUTED_VALUE"""),4.2)</f>
        <v>4.2</v>
      </c>
      <c r="E949" s="4" t="str">
        <f>IFERROR(__xludf.DUMMYFUNCTION("""COMPUTED_VALUE"""),"Sep")</f>
        <v>Sep</v>
      </c>
      <c r="F949" s="4">
        <f>IFERROR(__xludf.DUMMYFUNCTION("""COMPUTED_VALUE"""),2020.0)</f>
        <v>2020</v>
      </c>
    </row>
    <row r="950">
      <c r="A950" s="4" t="str">
        <f>IFERROR(__xludf.DUMMYFUNCTION("""COMPUTED_VALUE"""),"Tram_Journeys")</f>
        <v>Tram_Journeys</v>
      </c>
      <c r="B950" s="4" t="str">
        <f>IFERROR(__xludf.DUMMYFUNCTION("""COMPUTED_VALUE"""),"19/20")</f>
        <v>19/20</v>
      </c>
      <c r="C950" s="4">
        <f>IFERROR(__xludf.DUMMYFUNCTION("""COMPUTED_VALUE"""),6.0)</f>
        <v>6</v>
      </c>
      <c r="D950" s="4">
        <f>IFERROR(__xludf.DUMMYFUNCTION("""COMPUTED_VALUE"""),1.2)</f>
        <v>1.2</v>
      </c>
      <c r="E950" s="4" t="str">
        <f>IFERROR(__xludf.DUMMYFUNCTION("""COMPUTED_VALUE"""),"Sep")</f>
        <v>Sep</v>
      </c>
      <c r="F950" s="4">
        <f>IFERROR(__xludf.DUMMYFUNCTION("""COMPUTED_VALUE"""),2020.0)</f>
        <v>2020</v>
      </c>
    </row>
    <row r="951">
      <c r="A951" s="4" t="str">
        <f>IFERROR(__xludf.DUMMYFUNCTION("""COMPUTED_VALUE"""),"Overground_Journeys")</f>
        <v>Overground_Journeys</v>
      </c>
      <c r="B951" s="4" t="str">
        <f>IFERROR(__xludf.DUMMYFUNCTION("""COMPUTED_VALUE"""),"19/20")</f>
        <v>19/20</v>
      </c>
      <c r="C951" s="4">
        <f>IFERROR(__xludf.DUMMYFUNCTION("""COMPUTED_VALUE"""),6.0)</f>
        <v>6</v>
      </c>
      <c r="D951" s="4">
        <f>IFERROR(__xludf.DUMMYFUNCTION("""COMPUTED_VALUE"""),6.6)</f>
        <v>6.6</v>
      </c>
      <c r="E951" s="4" t="str">
        <f>IFERROR(__xludf.DUMMYFUNCTION("""COMPUTED_VALUE"""),"Sep")</f>
        <v>Sep</v>
      </c>
      <c r="F951" s="4">
        <f>IFERROR(__xludf.DUMMYFUNCTION("""COMPUTED_VALUE"""),2020.0)</f>
        <v>2020</v>
      </c>
    </row>
    <row r="952">
      <c r="A952" s="4" t="str">
        <f>IFERROR(__xludf.DUMMYFUNCTION("""COMPUTED_VALUE"""),"London_Cable_Car_Journeys")</f>
        <v>London_Cable_Car_Journeys</v>
      </c>
      <c r="B952" s="4" t="str">
        <f>IFERROR(__xludf.DUMMYFUNCTION("""COMPUTED_VALUE"""),"19/20")</f>
        <v>19/20</v>
      </c>
      <c r="C952" s="4">
        <f>IFERROR(__xludf.DUMMYFUNCTION("""COMPUTED_VALUE"""),6.0)</f>
        <v>6</v>
      </c>
      <c r="D952" s="4">
        <f>IFERROR(__xludf.DUMMYFUNCTION("""COMPUTED_VALUE"""),0.06)</f>
        <v>0.06</v>
      </c>
      <c r="E952" s="4" t="str">
        <f>IFERROR(__xludf.DUMMYFUNCTION("""COMPUTED_VALUE"""),"Sep")</f>
        <v>Sep</v>
      </c>
      <c r="F952" s="4">
        <f>IFERROR(__xludf.DUMMYFUNCTION("""COMPUTED_VALUE"""),2020.0)</f>
        <v>2020</v>
      </c>
    </row>
    <row r="953">
      <c r="A953" s="4" t="str">
        <f>IFERROR(__xludf.DUMMYFUNCTION("""COMPUTED_VALUE"""),"TfL_Rail_Journeys")</f>
        <v>TfL_Rail_Journeys</v>
      </c>
      <c r="B953" s="4" t="str">
        <f>IFERROR(__xludf.DUMMYFUNCTION("""COMPUTED_VALUE"""),"19/20")</f>
        <v>19/20</v>
      </c>
      <c r="C953" s="4">
        <f>IFERROR(__xludf.DUMMYFUNCTION("""COMPUTED_VALUE"""),6.0)</f>
        <v>6</v>
      </c>
      <c r="D953" s="4">
        <f>IFERROR(__xludf.DUMMYFUNCTION("""COMPUTED_VALUE"""),2.2)</f>
        <v>2.2</v>
      </c>
      <c r="E953" s="4" t="str">
        <f>IFERROR(__xludf.DUMMYFUNCTION("""COMPUTED_VALUE"""),"Sep")</f>
        <v>Sep</v>
      </c>
      <c r="F953" s="4">
        <f>IFERROR(__xludf.DUMMYFUNCTION("""COMPUTED_VALUE"""),2020.0)</f>
        <v>2020</v>
      </c>
    </row>
    <row r="954">
      <c r="A954" s="4" t="str">
        <f>IFERROR(__xludf.DUMMYFUNCTION("""COMPUTED_VALUE"""),"Bus_journeys")</f>
        <v>Bus_journeys</v>
      </c>
      <c r="B954" s="4" t="str">
        <f>IFERROR(__xludf.DUMMYFUNCTION("""COMPUTED_VALUE"""),"19/20")</f>
        <v>19/20</v>
      </c>
      <c r="C954" s="4">
        <f>IFERROR(__xludf.DUMMYFUNCTION("""COMPUTED_VALUE"""),7.0)</f>
        <v>7</v>
      </c>
      <c r="D954" s="4">
        <f>IFERROR(__xludf.DUMMYFUNCTION("""COMPUTED_VALUE"""),102.0)</f>
        <v>102</v>
      </c>
      <c r="E954" s="4" t="str">
        <f>IFERROR(__xludf.DUMMYFUNCTION("""COMPUTED_VALUE"""),"Oct")</f>
        <v>Oct</v>
      </c>
      <c r="F954" s="4">
        <f>IFERROR(__xludf.DUMMYFUNCTION("""COMPUTED_VALUE"""),2020.0)</f>
        <v>2020</v>
      </c>
    </row>
    <row r="955">
      <c r="A955" s="4" t="str">
        <f>IFERROR(__xludf.DUMMYFUNCTION("""COMPUTED_VALUE"""),"Underground_journeys")</f>
        <v>Underground_journeys</v>
      </c>
      <c r="B955" s="4" t="str">
        <f>IFERROR(__xludf.DUMMYFUNCTION("""COMPUTED_VALUE"""),"19/20")</f>
        <v>19/20</v>
      </c>
      <c r="C955" s="4">
        <f>IFERROR(__xludf.DUMMYFUNCTION("""COMPUTED_VALUE"""),7.0)</f>
        <v>7</v>
      </c>
      <c r="D955" s="4">
        <f>IFERROR(__xludf.DUMMYFUNCTION("""COMPUTED_VALUE"""),39.5)</f>
        <v>39.5</v>
      </c>
      <c r="E955" s="4" t="str">
        <f>IFERROR(__xludf.DUMMYFUNCTION("""COMPUTED_VALUE"""),"Oct")</f>
        <v>Oct</v>
      </c>
      <c r="F955" s="4">
        <f>IFERROR(__xludf.DUMMYFUNCTION("""COMPUTED_VALUE"""),2020.0)</f>
        <v>2020</v>
      </c>
    </row>
    <row r="956">
      <c r="A956" s="4" t="str">
        <f>IFERROR(__xludf.DUMMYFUNCTION("""COMPUTED_VALUE"""),"DLR_Journeys")</f>
        <v>DLR_Journeys</v>
      </c>
      <c r="B956" s="4" t="str">
        <f>IFERROR(__xludf.DUMMYFUNCTION("""COMPUTED_VALUE"""),"19/20")</f>
        <v>19/20</v>
      </c>
      <c r="C956" s="4">
        <f>IFERROR(__xludf.DUMMYFUNCTION("""COMPUTED_VALUE"""),7.0)</f>
        <v>7</v>
      </c>
      <c r="D956" s="4">
        <f>IFERROR(__xludf.DUMMYFUNCTION("""COMPUTED_VALUE"""),4.5)</f>
        <v>4.5</v>
      </c>
      <c r="E956" s="4" t="str">
        <f>IFERROR(__xludf.DUMMYFUNCTION("""COMPUTED_VALUE"""),"Oct")</f>
        <v>Oct</v>
      </c>
      <c r="F956" s="4">
        <f>IFERROR(__xludf.DUMMYFUNCTION("""COMPUTED_VALUE"""),2020.0)</f>
        <v>2020</v>
      </c>
    </row>
    <row r="957">
      <c r="A957" s="4" t="str">
        <f>IFERROR(__xludf.DUMMYFUNCTION("""COMPUTED_VALUE"""),"Tram_Journeys")</f>
        <v>Tram_Journeys</v>
      </c>
      <c r="B957" s="4" t="str">
        <f>IFERROR(__xludf.DUMMYFUNCTION("""COMPUTED_VALUE"""),"19/20")</f>
        <v>19/20</v>
      </c>
      <c r="C957" s="4">
        <f>IFERROR(__xludf.DUMMYFUNCTION("""COMPUTED_VALUE"""),7.0)</f>
        <v>7</v>
      </c>
      <c r="D957" s="4">
        <f>IFERROR(__xludf.DUMMYFUNCTION("""COMPUTED_VALUE"""),1.4)</f>
        <v>1.4</v>
      </c>
      <c r="E957" s="4" t="str">
        <f>IFERROR(__xludf.DUMMYFUNCTION("""COMPUTED_VALUE"""),"Oct")</f>
        <v>Oct</v>
      </c>
      <c r="F957" s="4">
        <f>IFERROR(__xludf.DUMMYFUNCTION("""COMPUTED_VALUE"""),2020.0)</f>
        <v>2020</v>
      </c>
    </row>
    <row r="958">
      <c r="A958" s="4" t="str">
        <f>IFERROR(__xludf.DUMMYFUNCTION("""COMPUTED_VALUE"""),"Overground_Journeys")</f>
        <v>Overground_Journeys</v>
      </c>
      <c r="B958" s="4" t="str">
        <f>IFERROR(__xludf.DUMMYFUNCTION("""COMPUTED_VALUE"""),"19/20")</f>
        <v>19/20</v>
      </c>
      <c r="C958" s="4">
        <f>IFERROR(__xludf.DUMMYFUNCTION("""COMPUTED_VALUE"""),7.0)</f>
        <v>7</v>
      </c>
      <c r="D958" s="4">
        <f>IFERROR(__xludf.DUMMYFUNCTION("""COMPUTED_VALUE"""),8.5)</f>
        <v>8.5</v>
      </c>
      <c r="E958" s="4" t="str">
        <f>IFERROR(__xludf.DUMMYFUNCTION("""COMPUTED_VALUE"""),"Oct")</f>
        <v>Oct</v>
      </c>
      <c r="F958" s="4">
        <f>IFERROR(__xludf.DUMMYFUNCTION("""COMPUTED_VALUE"""),2020.0)</f>
        <v>2020</v>
      </c>
    </row>
    <row r="959">
      <c r="A959" s="4" t="str">
        <f>IFERROR(__xludf.DUMMYFUNCTION("""COMPUTED_VALUE"""),"London_Cable_Car_Journeys")</f>
        <v>London_Cable_Car_Journeys</v>
      </c>
      <c r="B959" s="4" t="str">
        <f>IFERROR(__xludf.DUMMYFUNCTION("""COMPUTED_VALUE"""),"19/20")</f>
        <v>19/20</v>
      </c>
      <c r="C959" s="4">
        <f>IFERROR(__xludf.DUMMYFUNCTION("""COMPUTED_VALUE"""),7.0)</f>
        <v>7</v>
      </c>
      <c r="D959" s="4">
        <f>IFERROR(__xludf.DUMMYFUNCTION("""COMPUTED_VALUE"""),0.04)</f>
        <v>0.04</v>
      </c>
      <c r="E959" s="4" t="str">
        <f>IFERROR(__xludf.DUMMYFUNCTION("""COMPUTED_VALUE"""),"Oct")</f>
        <v>Oct</v>
      </c>
      <c r="F959" s="4">
        <f>IFERROR(__xludf.DUMMYFUNCTION("""COMPUTED_VALUE"""),2020.0)</f>
        <v>2020</v>
      </c>
    </row>
    <row r="960">
      <c r="A960" s="4" t="str">
        <f>IFERROR(__xludf.DUMMYFUNCTION("""COMPUTED_VALUE"""),"TfL_Rail_Journeys")</f>
        <v>TfL_Rail_Journeys</v>
      </c>
      <c r="B960" s="4" t="str">
        <f>IFERROR(__xludf.DUMMYFUNCTION("""COMPUTED_VALUE"""),"19/20")</f>
        <v>19/20</v>
      </c>
      <c r="C960" s="4">
        <f>IFERROR(__xludf.DUMMYFUNCTION("""COMPUTED_VALUE"""),7.0)</f>
        <v>7</v>
      </c>
      <c r="D960" s="4">
        <f>IFERROR(__xludf.DUMMYFUNCTION("""COMPUTED_VALUE"""),2.5)</f>
        <v>2.5</v>
      </c>
      <c r="E960" s="4" t="str">
        <f>IFERROR(__xludf.DUMMYFUNCTION("""COMPUTED_VALUE"""),"Oct")</f>
        <v>Oct</v>
      </c>
      <c r="F960" s="4">
        <f>IFERROR(__xludf.DUMMYFUNCTION("""COMPUTED_VALUE"""),2020.0)</f>
        <v>2020</v>
      </c>
    </row>
    <row r="961">
      <c r="A961" s="4" t="str">
        <f>IFERROR(__xludf.DUMMYFUNCTION("""COMPUTED_VALUE"""),"Bus_journeys")</f>
        <v>Bus_journeys</v>
      </c>
      <c r="B961" s="4" t="str">
        <f>IFERROR(__xludf.DUMMYFUNCTION("""COMPUTED_VALUE"""),"19/20")</f>
        <v>19/20</v>
      </c>
      <c r="C961" s="4">
        <f>IFERROR(__xludf.DUMMYFUNCTION("""COMPUTED_VALUE"""),8.0)</f>
        <v>8</v>
      </c>
      <c r="D961" s="4">
        <f>IFERROR(__xludf.DUMMYFUNCTION("""COMPUTED_VALUE"""),88.9)</f>
        <v>88.9</v>
      </c>
      <c r="E961" s="4" t="str">
        <f>IFERROR(__xludf.DUMMYFUNCTION("""COMPUTED_VALUE"""),"Nov")</f>
        <v>Nov</v>
      </c>
      <c r="F961" s="4">
        <f>IFERROR(__xludf.DUMMYFUNCTION("""COMPUTED_VALUE"""),2020.0)</f>
        <v>2020</v>
      </c>
    </row>
    <row r="962">
      <c r="A962" s="4" t="str">
        <f>IFERROR(__xludf.DUMMYFUNCTION("""COMPUTED_VALUE"""),"Underground_journeys")</f>
        <v>Underground_journeys</v>
      </c>
      <c r="B962" s="4" t="str">
        <f>IFERROR(__xludf.DUMMYFUNCTION("""COMPUTED_VALUE"""),"19/20")</f>
        <v>19/20</v>
      </c>
      <c r="C962" s="4">
        <f>IFERROR(__xludf.DUMMYFUNCTION("""COMPUTED_VALUE"""),8.0)</f>
        <v>8</v>
      </c>
      <c r="D962" s="4">
        <f>IFERROR(__xludf.DUMMYFUNCTION("""COMPUTED_VALUE"""),33.7)</f>
        <v>33.7</v>
      </c>
      <c r="E962" s="4" t="str">
        <f>IFERROR(__xludf.DUMMYFUNCTION("""COMPUTED_VALUE"""),"Nov")</f>
        <v>Nov</v>
      </c>
      <c r="F962" s="4">
        <f>IFERROR(__xludf.DUMMYFUNCTION("""COMPUTED_VALUE"""),2020.0)</f>
        <v>2020</v>
      </c>
    </row>
    <row r="963">
      <c r="A963" s="4" t="str">
        <f>IFERROR(__xludf.DUMMYFUNCTION("""COMPUTED_VALUE"""),"DLR_Journeys")</f>
        <v>DLR_Journeys</v>
      </c>
      <c r="B963" s="4" t="str">
        <f>IFERROR(__xludf.DUMMYFUNCTION("""COMPUTED_VALUE"""),"19/20")</f>
        <v>19/20</v>
      </c>
      <c r="C963" s="4">
        <f>IFERROR(__xludf.DUMMYFUNCTION("""COMPUTED_VALUE"""),8.0)</f>
        <v>8</v>
      </c>
      <c r="D963" s="4">
        <f>IFERROR(__xludf.DUMMYFUNCTION("""COMPUTED_VALUE"""),4.1)</f>
        <v>4.1</v>
      </c>
      <c r="E963" s="4" t="str">
        <f>IFERROR(__xludf.DUMMYFUNCTION("""COMPUTED_VALUE"""),"Nov")</f>
        <v>Nov</v>
      </c>
      <c r="F963" s="4">
        <f>IFERROR(__xludf.DUMMYFUNCTION("""COMPUTED_VALUE"""),2020.0)</f>
        <v>2020</v>
      </c>
    </row>
    <row r="964">
      <c r="A964" s="4" t="str">
        <f>IFERROR(__xludf.DUMMYFUNCTION("""COMPUTED_VALUE"""),"Tram_Journeys")</f>
        <v>Tram_Journeys</v>
      </c>
      <c r="B964" s="4" t="str">
        <f>IFERROR(__xludf.DUMMYFUNCTION("""COMPUTED_VALUE"""),"19/20")</f>
        <v>19/20</v>
      </c>
      <c r="C964" s="4">
        <f>IFERROR(__xludf.DUMMYFUNCTION("""COMPUTED_VALUE"""),8.0)</f>
        <v>8</v>
      </c>
      <c r="D964" s="4">
        <f>IFERROR(__xludf.DUMMYFUNCTION("""COMPUTED_VALUE"""),1.0)</f>
        <v>1</v>
      </c>
      <c r="E964" s="4" t="str">
        <f>IFERROR(__xludf.DUMMYFUNCTION("""COMPUTED_VALUE"""),"Nov")</f>
        <v>Nov</v>
      </c>
      <c r="F964" s="4">
        <f>IFERROR(__xludf.DUMMYFUNCTION("""COMPUTED_VALUE"""),2020.0)</f>
        <v>2020</v>
      </c>
    </row>
    <row r="965">
      <c r="A965" s="4" t="str">
        <f>IFERROR(__xludf.DUMMYFUNCTION("""COMPUTED_VALUE"""),"Overground_Journeys")</f>
        <v>Overground_Journeys</v>
      </c>
      <c r="B965" s="4" t="str">
        <f>IFERROR(__xludf.DUMMYFUNCTION("""COMPUTED_VALUE"""),"19/20")</f>
        <v>19/20</v>
      </c>
      <c r="C965" s="4">
        <f>IFERROR(__xludf.DUMMYFUNCTION("""COMPUTED_VALUE"""),8.0)</f>
        <v>8</v>
      </c>
      <c r="D965" s="4">
        <f>IFERROR(__xludf.DUMMYFUNCTION("""COMPUTED_VALUE"""),7.1)</f>
        <v>7.1</v>
      </c>
      <c r="E965" s="4" t="str">
        <f>IFERROR(__xludf.DUMMYFUNCTION("""COMPUTED_VALUE"""),"Nov")</f>
        <v>Nov</v>
      </c>
      <c r="F965" s="4">
        <f>IFERROR(__xludf.DUMMYFUNCTION("""COMPUTED_VALUE"""),2020.0)</f>
        <v>2020</v>
      </c>
    </row>
    <row r="966">
      <c r="A966" s="4" t="str">
        <f>IFERROR(__xludf.DUMMYFUNCTION("""COMPUTED_VALUE"""),"London_Cable_Car_Journeys")</f>
        <v>London_Cable_Car_Journeys</v>
      </c>
      <c r="B966" s="4" t="str">
        <f>IFERROR(__xludf.DUMMYFUNCTION("""COMPUTED_VALUE"""),"19/20")</f>
        <v>19/20</v>
      </c>
      <c r="C966" s="4">
        <f>IFERROR(__xludf.DUMMYFUNCTION("""COMPUTED_VALUE"""),8.0)</f>
        <v>8</v>
      </c>
      <c r="D966" s="4">
        <f>IFERROR(__xludf.DUMMYFUNCTION("""COMPUTED_VALUE"""),0.03)</f>
        <v>0.03</v>
      </c>
      <c r="E966" s="4" t="str">
        <f>IFERROR(__xludf.DUMMYFUNCTION("""COMPUTED_VALUE"""),"Nov")</f>
        <v>Nov</v>
      </c>
      <c r="F966" s="4">
        <f>IFERROR(__xludf.DUMMYFUNCTION("""COMPUTED_VALUE"""),2020.0)</f>
        <v>2020</v>
      </c>
    </row>
    <row r="967">
      <c r="A967" s="4" t="str">
        <f>IFERROR(__xludf.DUMMYFUNCTION("""COMPUTED_VALUE"""),"TfL_Rail_Journeys")</f>
        <v>TfL_Rail_Journeys</v>
      </c>
      <c r="B967" s="4" t="str">
        <f>IFERROR(__xludf.DUMMYFUNCTION("""COMPUTED_VALUE"""),"19/20")</f>
        <v>19/20</v>
      </c>
      <c r="C967" s="4">
        <f>IFERROR(__xludf.DUMMYFUNCTION("""COMPUTED_VALUE"""),8.0)</f>
        <v>8</v>
      </c>
      <c r="D967" s="4">
        <f>IFERROR(__xludf.DUMMYFUNCTION("""COMPUTED_VALUE"""),2.1)</f>
        <v>2.1</v>
      </c>
      <c r="E967" s="4" t="str">
        <f>IFERROR(__xludf.DUMMYFUNCTION("""COMPUTED_VALUE"""),"Nov")</f>
        <v>Nov</v>
      </c>
      <c r="F967" s="4">
        <f>IFERROR(__xludf.DUMMYFUNCTION("""COMPUTED_VALUE"""),2020.0)</f>
        <v>2020</v>
      </c>
    </row>
    <row r="968">
      <c r="A968" s="4" t="str">
        <f>IFERROR(__xludf.DUMMYFUNCTION("""COMPUTED_VALUE"""),"Bus_journeys")</f>
        <v>Bus_journeys</v>
      </c>
      <c r="B968" s="4" t="str">
        <f>IFERROR(__xludf.DUMMYFUNCTION("""COMPUTED_VALUE"""),"19/20")</f>
        <v>19/20</v>
      </c>
      <c r="C968" s="4">
        <f>IFERROR(__xludf.DUMMYFUNCTION("""COMPUTED_VALUE"""),9.0)</f>
        <v>9</v>
      </c>
      <c r="D968" s="4">
        <f>IFERROR(__xludf.DUMMYFUNCTION("""COMPUTED_VALUE"""),89.0)</f>
        <v>89</v>
      </c>
      <c r="E968" s="4" t="str">
        <f>IFERROR(__xludf.DUMMYFUNCTION("""COMPUTED_VALUE"""),"Dec")</f>
        <v>Dec</v>
      </c>
      <c r="F968" s="4">
        <f>IFERROR(__xludf.DUMMYFUNCTION("""COMPUTED_VALUE"""),2020.0)</f>
        <v>2020</v>
      </c>
    </row>
    <row r="969">
      <c r="A969" s="4" t="str">
        <f>IFERROR(__xludf.DUMMYFUNCTION("""COMPUTED_VALUE"""),"Underground_journeys")</f>
        <v>Underground_journeys</v>
      </c>
      <c r="B969" s="4" t="str">
        <f>IFERROR(__xludf.DUMMYFUNCTION("""COMPUTED_VALUE"""),"19/20")</f>
        <v>19/20</v>
      </c>
      <c r="C969" s="4">
        <f>IFERROR(__xludf.DUMMYFUNCTION("""COMPUTED_VALUE"""),9.0)</f>
        <v>9</v>
      </c>
      <c r="D969" s="4">
        <f>IFERROR(__xludf.DUMMYFUNCTION("""COMPUTED_VALUE"""),32.1)</f>
        <v>32.1</v>
      </c>
      <c r="E969" s="4" t="str">
        <f>IFERROR(__xludf.DUMMYFUNCTION("""COMPUTED_VALUE"""),"Dec")</f>
        <v>Dec</v>
      </c>
      <c r="F969" s="4">
        <f>IFERROR(__xludf.DUMMYFUNCTION("""COMPUTED_VALUE"""),2020.0)</f>
        <v>2020</v>
      </c>
    </row>
    <row r="970">
      <c r="A970" s="4" t="str">
        <f>IFERROR(__xludf.DUMMYFUNCTION("""COMPUTED_VALUE"""),"DLR_Journeys")</f>
        <v>DLR_Journeys</v>
      </c>
      <c r="B970" s="4" t="str">
        <f>IFERROR(__xludf.DUMMYFUNCTION("""COMPUTED_VALUE"""),"19/20")</f>
        <v>19/20</v>
      </c>
      <c r="C970" s="4">
        <f>IFERROR(__xludf.DUMMYFUNCTION("""COMPUTED_VALUE"""),9.0)</f>
        <v>9</v>
      </c>
      <c r="D970" s="4">
        <f>IFERROR(__xludf.DUMMYFUNCTION("""COMPUTED_VALUE"""),4.0)</f>
        <v>4</v>
      </c>
      <c r="E970" s="4" t="str">
        <f>IFERROR(__xludf.DUMMYFUNCTION("""COMPUTED_VALUE"""),"Dec")</f>
        <v>Dec</v>
      </c>
      <c r="F970" s="4">
        <f>IFERROR(__xludf.DUMMYFUNCTION("""COMPUTED_VALUE"""),2020.0)</f>
        <v>2020</v>
      </c>
    </row>
    <row r="971">
      <c r="A971" s="4" t="str">
        <f>IFERROR(__xludf.DUMMYFUNCTION("""COMPUTED_VALUE"""),"Tram_Journeys")</f>
        <v>Tram_Journeys</v>
      </c>
      <c r="B971" s="4" t="str">
        <f>IFERROR(__xludf.DUMMYFUNCTION("""COMPUTED_VALUE"""),"19/20")</f>
        <v>19/20</v>
      </c>
      <c r="C971" s="4">
        <f>IFERROR(__xludf.DUMMYFUNCTION("""COMPUTED_VALUE"""),9.0)</f>
        <v>9</v>
      </c>
      <c r="D971" s="4">
        <f>IFERROR(__xludf.DUMMYFUNCTION("""COMPUTED_VALUE"""),1.1)</f>
        <v>1.1</v>
      </c>
      <c r="E971" s="4" t="str">
        <f>IFERROR(__xludf.DUMMYFUNCTION("""COMPUTED_VALUE"""),"Dec")</f>
        <v>Dec</v>
      </c>
      <c r="F971" s="4">
        <f>IFERROR(__xludf.DUMMYFUNCTION("""COMPUTED_VALUE"""),2020.0)</f>
        <v>2020</v>
      </c>
    </row>
    <row r="972">
      <c r="A972" s="4" t="str">
        <f>IFERROR(__xludf.DUMMYFUNCTION("""COMPUTED_VALUE"""),"Overground_Journeys")</f>
        <v>Overground_Journeys</v>
      </c>
      <c r="B972" s="4" t="str">
        <f>IFERROR(__xludf.DUMMYFUNCTION("""COMPUTED_VALUE"""),"19/20")</f>
        <v>19/20</v>
      </c>
      <c r="C972" s="4">
        <f>IFERROR(__xludf.DUMMYFUNCTION("""COMPUTED_VALUE"""),9.0)</f>
        <v>9</v>
      </c>
      <c r="D972" s="4">
        <f>IFERROR(__xludf.DUMMYFUNCTION("""COMPUTED_VALUE"""),6.6)</f>
        <v>6.6</v>
      </c>
      <c r="E972" s="4" t="str">
        <f>IFERROR(__xludf.DUMMYFUNCTION("""COMPUTED_VALUE"""),"Dec")</f>
        <v>Dec</v>
      </c>
      <c r="F972" s="4">
        <f>IFERROR(__xludf.DUMMYFUNCTION("""COMPUTED_VALUE"""),2020.0)</f>
        <v>2020</v>
      </c>
    </row>
    <row r="973">
      <c r="A973" s="4" t="str">
        <f>IFERROR(__xludf.DUMMYFUNCTION("""COMPUTED_VALUE"""),"London_Cable_Car_Journeys")</f>
        <v>London_Cable_Car_Journeys</v>
      </c>
      <c r="B973" s="4" t="str">
        <f>IFERROR(__xludf.DUMMYFUNCTION("""COMPUTED_VALUE"""),"19/20")</f>
        <v>19/20</v>
      </c>
      <c r="C973" s="4">
        <f>IFERROR(__xludf.DUMMYFUNCTION("""COMPUTED_VALUE"""),9.0)</f>
        <v>9</v>
      </c>
      <c r="D973" s="4">
        <f>IFERROR(__xludf.DUMMYFUNCTION("""COMPUTED_VALUE"""),0.02)</f>
        <v>0.02</v>
      </c>
      <c r="E973" s="4" t="str">
        <f>IFERROR(__xludf.DUMMYFUNCTION("""COMPUTED_VALUE"""),"Dec")</f>
        <v>Dec</v>
      </c>
      <c r="F973" s="4">
        <f>IFERROR(__xludf.DUMMYFUNCTION("""COMPUTED_VALUE"""),2020.0)</f>
        <v>2020</v>
      </c>
    </row>
    <row r="974">
      <c r="A974" s="4" t="str">
        <f>IFERROR(__xludf.DUMMYFUNCTION("""COMPUTED_VALUE"""),"TfL_Rail_Journeys")</f>
        <v>TfL_Rail_Journeys</v>
      </c>
      <c r="B974" s="4" t="str">
        <f>IFERROR(__xludf.DUMMYFUNCTION("""COMPUTED_VALUE"""),"19/20")</f>
        <v>19/20</v>
      </c>
      <c r="C974" s="4">
        <f>IFERROR(__xludf.DUMMYFUNCTION("""COMPUTED_VALUE"""),9.0)</f>
        <v>9</v>
      </c>
      <c r="D974" s="4">
        <f>IFERROR(__xludf.DUMMYFUNCTION("""COMPUTED_VALUE"""),2.1)</f>
        <v>2.1</v>
      </c>
      <c r="E974" s="4" t="str">
        <f>IFERROR(__xludf.DUMMYFUNCTION("""COMPUTED_VALUE"""),"Dec")</f>
        <v>Dec</v>
      </c>
      <c r="F974" s="4">
        <f>IFERROR(__xludf.DUMMYFUNCTION("""COMPUTED_VALUE"""),2020.0)</f>
        <v>2020</v>
      </c>
    </row>
    <row r="975">
      <c r="A975" s="4" t="str">
        <f>IFERROR(__xludf.DUMMYFUNCTION("""COMPUTED_VALUE"""),"Bus_journeys")</f>
        <v>Bus_journeys</v>
      </c>
      <c r="B975" s="4" t="str">
        <f>IFERROR(__xludf.DUMMYFUNCTION("""COMPUTED_VALUE"""),"19/20")</f>
        <v>19/20</v>
      </c>
      <c r="C975" s="4">
        <f>IFERROR(__xludf.DUMMYFUNCTION("""COMPUTED_VALUE"""),10.0)</f>
        <v>10</v>
      </c>
      <c r="D975" s="4">
        <f>IFERROR(__xludf.DUMMYFUNCTION("""COMPUTED_VALUE"""),57.5)</f>
        <v>57.5</v>
      </c>
      <c r="E975" s="4" t="str">
        <f>IFERROR(__xludf.DUMMYFUNCTION("""COMPUTED_VALUE"""),"Jan")</f>
        <v>Jan</v>
      </c>
      <c r="F975" s="4">
        <f>IFERROR(__xludf.DUMMYFUNCTION("""COMPUTED_VALUE"""),2021.0)</f>
        <v>2021</v>
      </c>
    </row>
    <row r="976">
      <c r="A976" s="4" t="str">
        <f>IFERROR(__xludf.DUMMYFUNCTION("""COMPUTED_VALUE"""),"Underground_journeys")</f>
        <v>Underground_journeys</v>
      </c>
      <c r="B976" s="4" t="str">
        <f>IFERROR(__xludf.DUMMYFUNCTION("""COMPUTED_VALUE"""),"19/20")</f>
        <v>19/20</v>
      </c>
      <c r="C976" s="4">
        <f>IFERROR(__xludf.DUMMYFUNCTION("""COMPUTED_VALUE"""),10.0)</f>
        <v>10</v>
      </c>
      <c r="D976" s="4">
        <f>IFERROR(__xludf.DUMMYFUNCTION("""COMPUTED_VALUE"""),18.8)</f>
        <v>18.8</v>
      </c>
      <c r="E976" s="4" t="str">
        <f>IFERROR(__xludf.DUMMYFUNCTION("""COMPUTED_VALUE"""),"Jan")</f>
        <v>Jan</v>
      </c>
      <c r="F976" s="4">
        <f>IFERROR(__xludf.DUMMYFUNCTION("""COMPUTED_VALUE"""),2021.0)</f>
        <v>2021</v>
      </c>
    </row>
    <row r="977">
      <c r="A977" s="4" t="str">
        <f>IFERROR(__xludf.DUMMYFUNCTION("""COMPUTED_VALUE"""),"DLR_Journeys")</f>
        <v>DLR_Journeys</v>
      </c>
      <c r="B977" s="4" t="str">
        <f>IFERROR(__xludf.DUMMYFUNCTION("""COMPUTED_VALUE"""),"19/20")</f>
        <v>19/20</v>
      </c>
      <c r="C977" s="4">
        <f>IFERROR(__xludf.DUMMYFUNCTION("""COMPUTED_VALUE"""),10.0)</f>
        <v>10</v>
      </c>
      <c r="D977" s="4">
        <f>IFERROR(__xludf.DUMMYFUNCTION("""COMPUTED_VALUE"""),2.7)</f>
        <v>2.7</v>
      </c>
      <c r="E977" s="4" t="str">
        <f>IFERROR(__xludf.DUMMYFUNCTION("""COMPUTED_VALUE"""),"Jan")</f>
        <v>Jan</v>
      </c>
      <c r="F977" s="4">
        <f>IFERROR(__xludf.DUMMYFUNCTION("""COMPUTED_VALUE"""),2021.0)</f>
        <v>2021</v>
      </c>
    </row>
    <row r="978">
      <c r="A978" s="4" t="str">
        <f>IFERROR(__xludf.DUMMYFUNCTION("""COMPUTED_VALUE"""),"Tram_Journeys")</f>
        <v>Tram_Journeys</v>
      </c>
      <c r="B978" s="4" t="str">
        <f>IFERROR(__xludf.DUMMYFUNCTION("""COMPUTED_VALUE"""),"19/20")</f>
        <v>19/20</v>
      </c>
      <c r="C978" s="4">
        <f>IFERROR(__xludf.DUMMYFUNCTION("""COMPUTED_VALUE"""),10.0)</f>
        <v>10</v>
      </c>
      <c r="D978" s="4">
        <f>IFERROR(__xludf.DUMMYFUNCTION("""COMPUTED_VALUE"""),0.7)</f>
        <v>0.7</v>
      </c>
      <c r="E978" s="4" t="str">
        <f>IFERROR(__xludf.DUMMYFUNCTION("""COMPUTED_VALUE"""),"Jan")</f>
        <v>Jan</v>
      </c>
      <c r="F978" s="4">
        <f>IFERROR(__xludf.DUMMYFUNCTION("""COMPUTED_VALUE"""),2021.0)</f>
        <v>2021</v>
      </c>
    </row>
    <row r="979">
      <c r="A979" s="4" t="str">
        <f>IFERROR(__xludf.DUMMYFUNCTION("""COMPUTED_VALUE"""),"Overground_Journeys")</f>
        <v>Overground_Journeys</v>
      </c>
      <c r="B979" s="4" t="str">
        <f>IFERROR(__xludf.DUMMYFUNCTION("""COMPUTED_VALUE"""),"19/20")</f>
        <v>19/20</v>
      </c>
      <c r="C979" s="4">
        <f>IFERROR(__xludf.DUMMYFUNCTION("""COMPUTED_VALUE"""),10.0)</f>
        <v>10</v>
      </c>
      <c r="D979" s="4">
        <f>IFERROR(__xludf.DUMMYFUNCTION("""COMPUTED_VALUE"""),3.2)</f>
        <v>3.2</v>
      </c>
      <c r="E979" s="4" t="str">
        <f>IFERROR(__xludf.DUMMYFUNCTION("""COMPUTED_VALUE"""),"Jan")</f>
        <v>Jan</v>
      </c>
      <c r="F979" s="4">
        <f>IFERROR(__xludf.DUMMYFUNCTION("""COMPUTED_VALUE"""),2021.0)</f>
        <v>2021</v>
      </c>
    </row>
    <row r="980">
      <c r="A980" s="4" t="str">
        <f>IFERROR(__xludf.DUMMYFUNCTION("""COMPUTED_VALUE"""),"London_Cable_Car_Journeys")</f>
        <v>London_Cable_Car_Journeys</v>
      </c>
      <c r="B980" s="4" t="str">
        <f>IFERROR(__xludf.DUMMYFUNCTION("""COMPUTED_VALUE"""),"19/20")</f>
        <v>19/20</v>
      </c>
      <c r="C980" s="4">
        <f>IFERROR(__xludf.DUMMYFUNCTION("""COMPUTED_VALUE"""),10.0)</f>
        <v>10</v>
      </c>
      <c r="D980" s="4">
        <f>IFERROR(__xludf.DUMMYFUNCTION("""COMPUTED_VALUE"""),0.03)</f>
        <v>0.03</v>
      </c>
      <c r="E980" s="4" t="str">
        <f>IFERROR(__xludf.DUMMYFUNCTION("""COMPUTED_VALUE"""),"Jan")</f>
        <v>Jan</v>
      </c>
      <c r="F980" s="4">
        <f>IFERROR(__xludf.DUMMYFUNCTION("""COMPUTED_VALUE"""),2021.0)</f>
        <v>2021</v>
      </c>
    </row>
    <row r="981">
      <c r="A981" s="4" t="str">
        <f>IFERROR(__xludf.DUMMYFUNCTION("""COMPUTED_VALUE"""),"TfL_Rail_Journeys")</f>
        <v>TfL_Rail_Journeys</v>
      </c>
      <c r="B981" s="4" t="str">
        <f>IFERROR(__xludf.DUMMYFUNCTION("""COMPUTED_VALUE"""),"19/20")</f>
        <v>19/20</v>
      </c>
      <c r="C981" s="4">
        <f>IFERROR(__xludf.DUMMYFUNCTION("""COMPUTED_VALUE"""),10.0)</f>
        <v>10</v>
      </c>
      <c r="D981" s="4">
        <f>IFERROR(__xludf.DUMMYFUNCTION("""COMPUTED_VALUE"""),1.2)</f>
        <v>1.2</v>
      </c>
      <c r="E981" s="4" t="str">
        <f>IFERROR(__xludf.DUMMYFUNCTION("""COMPUTED_VALUE"""),"Jan")</f>
        <v>Jan</v>
      </c>
      <c r="F981" s="4">
        <f>IFERROR(__xludf.DUMMYFUNCTION("""COMPUTED_VALUE"""),2021.0)</f>
        <v>2021</v>
      </c>
    </row>
    <row r="982">
      <c r="A982" s="4" t="str">
        <f>IFERROR(__xludf.DUMMYFUNCTION("""COMPUTED_VALUE"""),"Bus_journeys")</f>
        <v>Bus_journeys</v>
      </c>
      <c r="B982" s="4" t="str">
        <f>IFERROR(__xludf.DUMMYFUNCTION("""COMPUTED_VALUE"""),"19/20")</f>
        <v>19/20</v>
      </c>
      <c r="C982" s="4">
        <f>IFERROR(__xludf.DUMMYFUNCTION("""COMPUTED_VALUE"""),11.0)</f>
        <v>11</v>
      </c>
      <c r="D982" s="4">
        <f>IFERROR(__xludf.DUMMYFUNCTION("""COMPUTED_VALUE"""),51.6)</f>
        <v>51.6</v>
      </c>
      <c r="E982" s="4" t="str">
        <f>IFERROR(__xludf.DUMMYFUNCTION("""COMPUTED_VALUE"""),"Feb")</f>
        <v>Feb</v>
      </c>
      <c r="F982" s="4">
        <f>IFERROR(__xludf.DUMMYFUNCTION("""COMPUTED_VALUE"""),2021.0)</f>
        <v>2021</v>
      </c>
    </row>
    <row r="983">
      <c r="A983" s="4" t="str">
        <f>IFERROR(__xludf.DUMMYFUNCTION("""COMPUTED_VALUE"""),"Underground_journeys")</f>
        <v>Underground_journeys</v>
      </c>
      <c r="B983" s="4" t="str">
        <f>IFERROR(__xludf.DUMMYFUNCTION("""COMPUTED_VALUE"""),"19/20")</f>
        <v>19/20</v>
      </c>
      <c r="C983" s="4">
        <f>IFERROR(__xludf.DUMMYFUNCTION("""COMPUTED_VALUE"""),11.0)</f>
        <v>11</v>
      </c>
      <c r="D983" s="4">
        <f>IFERROR(__xludf.DUMMYFUNCTION("""COMPUTED_VALUE"""),16.8)</f>
        <v>16.8</v>
      </c>
      <c r="E983" s="4" t="str">
        <f>IFERROR(__xludf.DUMMYFUNCTION("""COMPUTED_VALUE"""),"Feb")</f>
        <v>Feb</v>
      </c>
      <c r="F983" s="4">
        <f>IFERROR(__xludf.DUMMYFUNCTION("""COMPUTED_VALUE"""),2021.0)</f>
        <v>2021</v>
      </c>
    </row>
    <row r="984">
      <c r="A984" s="4" t="str">
        <f>IFERROR(__xludf.DUMMYFUNCTION("""COMPUTED_VALUE"""),"DLR_Journeys")</f>
        <v>DLR_Journeys</v>
      </c>
      <c r="B984" s="4" t="str">
        <f>IFERROR(__xludf.DUMMYFUNCTION("""COMPUTED_VALUE"""),"19/20")</f>
        <v>19/20</v>
      </c>
      <c r="C984" s="4">
        <f>IFERROR(__xludf.DUMMYFUNCTION("""COMPUTED_VALUE"""),11.0)</f>
        <v>11</v>
      </c>
      <c r="D984" s="4">
        <f>IFERROR(__xludf.DUMMYFUNCTION("""COMPUTED_VALUE"""),2.7)</f>
        <v>2.7</v>
      </c>
      <c r="E984" s="4" t="str">
        <f>IFERROR(__xludf.DUMMYFUNCTION("""COMPUTED_VALUE"""),"Feb")</f>
        <v>Feb</v>
      </c>
      <c r="F984" s="4">
        <f>IFERROR(__xludf.DUMMYFUNCTION("""COMPUTED_VALUE"""),2021.0)</f>
        <v>2021</v>
      </c>
    </row>
    <row r="985">
      <c r="A985" s="4" t="str">
        <f>IFERROR(__xludf.DUMMYFUNCTION("""COMPUTED_VALUE"""),"Tram_Journeys")</f>
        <v>Tram_Journeys</v>
      </c>
      <c r="B985" s="4" t="str">
        <f>IFERROR(__xludf.DUMMYFUNCTION("""COMPUTED_VALUE"""),"19/20")</f>
        <v>19/20</v>
      </c>
      <c r="C985" s="4">
        <f>IFERROR(__xludf.DUMMYFUNCTION("""COMPUTED_VALUE"""),11.0)</f>
        <v>11</v>
      </c>
      <c r="D985" s="4">
        <f>IFERROR(__xludf.DUMMYFUNCTION("""COMPUTED_VALUE"""),0.7)</f>
        <v>0.7</v>
      </c>
      <c r="E985" s="4" t="str">
        <f>IFERROR(__xludf.DUMMYFUNCTION("""COMPUTED_VALUE"""),"Feb")</f>
        <v>Feb</v>
      </c>
      <c r="F985" s="4">
        <f>IFERROR(__xludf.DUMMYFUNCTION("""COMPUTED_VALUE"""),2021.0)</f>
        <v>2021</v>
      </c>
    </row>
    <row r="986">
      <c r="A986" s="4" t="str">
        <f>IFERROR(__xludf.DUMMYFUNCTION("""COMPUTED_VALUE"""),"Overground_Journeys")</f>
        <v>Overground_Journeys</v>
      </c>
      <c r="B986" s="4" t="str">
        <f>IFERROR(__xludf.DUMMYFUNCTION("""COMPUTED_VALUE"""),"19/20")</f>
        <v>19/20</v>
      </c>
      <c r="C986" s="4">
        <f>IFERROR(__xludf.DUMMYFUNCTION("""COMPUTED_VALUE"""),11.0)</f>
        <v>11</v>
      </c>
      <c r="D986" s="4">
        <f>IFERROR(__xludf.DUMMYFUNCTION("""COMPUTED_VALUE"""),3.5)</f>
        <v>3.5</v>
      </c>
      <c r="E986" s="4" t="str">
        <f>IFERROR(__xludf.DUMMYFUNCTION("""COMPUTED_VALUE"""),"Feb")</f>
        <v>Feb</v>
      </c>
      <c r="F986" s="4">
        <f>IFERROR(__xludf.DUMMYFUNCTION("""COMPUTED_VALUE"""),2021.0)</f>
        <v>2021</v>
      </c>
    </row>
    <row r="987">
      <c r="A987" s="4" t="str">
        <f>IFERROR(__xludf.DUMMYFUNCTION("""COMPUTED_VALUE"""),"London_Cable_Car_Journeys")</f>
        <v>London_Cable_Car_Journeys</v>
      </c>
      <c r="B987" s="4" t="str">
        <f>IFERROR(__xludf.DUMMYFUNCTION("""COMPUTED_VALUE"""),"19/20")</f>
        <v>19/20</v>
      </c>
      <c r="C987" s="4">
        <f>IFERROR(__xludf.DUMMYFUNCTION("""COMPUTED_VALUE"""),11.0)</f>
        <v>11</v>
      </c>
      <c r="D987" s="4">
        <f>IFERROR(__xludf.DUMMYFUNCTION("""COMPUTED_VALUE"""),0.02)</f>
        <v>0.02</v>
      </c>
      <c r="E987" s="4" t="str">
        <f>IFERROR(__xludf.DUMMYFUNCTION("""COMPUTED_VALUE"""),"Feb")</f>
        <v>Feb</v>
      </c>
      <c r="F987" s="4">
        <f>IFERROR(__xludf.DUMMYFUNCTION("""COMPUTED_VALUE"""),2021.0)</f>
        <v>2021</v>
      </c>
    </row>
    <row r="988">
      <c r="A988" s="4" t="str">
        <f>IFERROR(__xludf.DUMMYFUNCTION("""COMPUTED_VALUE"""),"TfL_Rail_Journeys")</f>
        <v>TfL_Rail_Journeys</v>
      </c>
      <c r="B988" s="4" t="str">
        <f>IFERROR(__xludf.DUMMYFUNCTION("""COMPUTED_VALUE"""),"19/20")</f>
        <v>19/20</v>
      </c>
      <c r="C988" s="4">
        <f>IFERROR(__xludf.DUMMYFUNCTION("""COMPUTED_VALUE"""),11.0)</f>
        <v>11</v>
      </c>
      <c r="D988" s="4">
        <f>IFERROR(__xludf.DUMMYFUNCTION("""COMPUTED_VALUE"""),1.2)</f>
        <v>1.2</v>
      </c>
      <c r="E988" s="4" t="str">
        <f>IFERROR(__xludf.DUMMYFUNCTION("""COMPUTED_VALUE"""),"Feb")</f>
        <v>Feb</v>
      </c>
      <c r="F988" s="4">
        <f>IFERROR(__xludf.DUMMYFUNCTION("""COMPUTED_VALUE"""),2021.0)</f>
        <v>2021</v>
      </c>
    </row>
    <row r="989">
      <c r="A989" s="4" t="str">
        <f>IFERROR(__xludf.DUMMYFUNCTION("""COMPUTED_VALUE"""),"Bus_journeys")</f>
        <v>Bus_journeys</v>
      </c>
      <c r="B989" s="4" t="str">
        <f>IFERROR(__xludf.DUMMYFUNCTION("""COMPUTED_VALUE"""),"19/20")</f>
        <v>19/20</v>
      </c>
      <c r="C989" s="4">
        <f>IFERROR(__xludf.DUMMYFUNCTION("""COMPUTED_VALUE"""),12.0)</f>
        <v>12</v>
      </c>
      <c r="D989" s="4">
        <f>IFERROR(__xludf.DUMMYFUNCTION("""COMPUTED_VALUE"""),56.9)</f>
        <v>56.9</v>
      </c>
      <c r="E989" s="4" t="str">
        <f>IFERROR(__xludf.DUMMYFUNCTION("""COMPUTED_VALUE"""),"Mar")</f>
        <v>Mar</v>
      </c>
      <c r="F989" s="4">
        <f>IFERROR(__xludf.DUMMYFUNCTION("""COMPUTED_VALUE"""),2021.0)</f>
        <v>2021</v>
      </c>
    </row>
    <row r="990">
      <c r="A990" s="4" t="str">
        <f>IFERROR(__xludf.DUMMYFUNCTION("""COMPUTED_VALUE"""),"Underground_journeys")</f>
        <v>Underground_journeys</v>
      </c>
      <c r="B990" s="4" t="str">
        <f>IFERROR(__xludf.DUMMYFUNCTION("""COMPUTED_VALUE"""),"19/20")</f>
        <v>19/20</v>
      </c>
      <c r="C990" s="4">
        <f>IFERROR(__xludf.DUMMYFUNCTION("""COMPUTED_VALUE"""),12.0)</f>
        <v>12</v>
      </c>
      <c r="D990" s="4">
        <f>IFERROR(__xludf.DUMMYFUNCTION("""COMPUTED_VALUE"""),19.8)</f>
        <v>19.8</v>
      </c>
      <c r="E990" s="4" t="str">
        <f>IFERROR(__xludf.DUMMYFUNCTION("""COMPUTED_VALUE"""),"Mar")</f>
        <v>Mar</v>
      </c>
      <c r="F990" s="4">
        <f>IFERROR(__xludf.DUMMYFUNCTION("""COMPUTED_VALUE"""),2021.0)</f>
        <v>2021</v>
      </c>
    </row>
    <row r="991">
      <c r="A991" s="4" t="str">
        <f>IFERROR(__xludf.DUMMYFUNCTION("""COMPUTED_VALUE"""),"DLR_Journeys")</f>
        <v>DLR_Journeys</v>
      </c>
      <c r="B991" s="4" t="str">
        <f>IFERROR(__xludf.DUMMYFUNCTION("""COMPUTED_VALUE"""),"19/20")</f>
        <v>19/20</v>
      </c>
      <c r="C991" s="4">
        <f>IFERROR(__xludf.DUMMYFUNCTION("""COMPUTED_VALUE"""),12.0)</f>
        <v>12</v>
      </c>
      <c r="D991" s="4">
        <f>IFERROR(__xludf.DUMMYFUNCTION("""COMPUTED_VALUE"""),3.1)</f>
        <v>3.1</v>
      </c>
      <c r="E991" s="4" t="str">
        <f>IFERROR(__xludf.DUMMYFUNCTION("""COMPUTED_VALUE"""),"Mar")</f>
        <v>Mar</v>
      </c>
      <c r="F991" s="4">
        <f>IFERROR(__xludf.DUMMYFUNCTION("""COMPUTED_VALUE"""),2021.0)</f>
        <v>2021</v>
      </c>
    </row>
    <row r="992">
      <c r="A992" s="4" t="str">
        <f>IFERROR(__xludf.DUMMYFUNCTION("""COMPUTED_VALUE"""),"Tram_Journeys")</f>
        <v>Tram_Journeys</v>
      </c>
      <c r="B992" s="4" t="str">
        <f>IFERROR(__xludf.DUMMYFUNCTION("""COMPUTED_VALUE"""),"19/20")</f>
        <v>19/20</v>
      </c>
      <c r="C992" s="4">
        <f>IFERROR(__xludf.DUMMYFUNCTION("""COMPUTED_VALUE"""),12.0)</f>
        <v>12</v>
      </c>
      <c r="D992" s="4">
        <f>IFERROR(__xludf.DUMMYFUNCTION("""COMPUTED_VALUE"""),0.8)</f>
        <v>0.8</v>
      </c>
      <c r="E992" s="4" t="str">
        <f>IFERROR(__xludf.DUMMYFUNCTION("""COMPUTED_VALUE"""),"Mar")</f>
        <v>Mar</v>
      </c>
      <c r="F992" s="4">
        <f>IFERROR(__xludf.DUMMYFUNCTION("""COMPUTED_VALUE"""),2021.0)</f>
        <v>2021</v>
      </c>
    </row>
    <row r="993">
      <c r="A993" s="4" t="str">
        <f>IFERROR(__xludf.DUMMYFUNCTION("""COMPUTED_VALUE"""),"Overground_Journeys")</f>
        <v>Overground_Journeys</v>
      </c>
      <c r="B993" s="4" t="str">
        <f>IFERROR(__xludf.DUMMYFUNCTION("""COMPUTED_VALUE"""),"19/20")</f>
        <v>19/20</v>
      </c>
      <c r="C993" s="4">
        <f>IFERROR(__xludf.DUMMYFUNCTION("""COMPUTED_VALUE"""),12.0)</f>
        <v>12</v>
      </c>
      <c r="D993" s="4">
        <f>IFERROR(__xludf.DUMMYFUNCTION("""COMPUTED_VALUE"""),4.4)</f>
        <v>4.4</v>
      </c>
      <c r="E993" s="4" t="str">
        <f>IFERROR(__xludf.DUMMYFUNCTION("""COMPUTED_VALUE"""),"Mar")</f>
        <v>Mar</v>
      </c>
      <c r="F993" s="4">
        <f>IFERROR(__xludf.DUMMYFUNCTION("""COMPUTED_VALUE"""),2021.0)</f>
        <v>2021</v>
      </c>
    </row>
    <row r="994">
      <c r="A994" s="4" t="str">
        <f>IFERROR(__xludf.DUMMYFUNCTION("""COMPUTED_VALUE"""),"London_Cable_Car_Journeys")</f>
        <v>London_Cable_Car_Journeys</v>
      </c>
      <c r="B994" s="4" t="str">
        <f>IFERROR(__xludf.DUMMYFUNCTION("""COMPUTED_VALUE"""),"19/20")</f>
        <v>19/20</v>
      </c>
      <c r="C994" s="4">
        <f>IFERROR(__xludf.DUMMYFUNCTION("""COMPUTED_VALUE"""),12.0)</f>
        <v>12</v>
      </c>
      <c r="D994" s="4">
        <f>IFERROR(__xludf.DUMMYFUNCTION("""COMPUTED_VALUE"""),0.05)</f>
        <v>0.05</v>
      </c>
      <c r="E994" s="4" t="str">
        <f>IFERROR(__xludf.DUMMYFUNCTION("""COMPUTED_VALUE"""),"Mar")</f>
        <v>Mar</v>
      </c>
      <c r="F994" s="4">
        <f>IFERROR(__xludf.DUMMYFUNCTION("""COMPUTED_VALUE"""),2021.0)</f>
        <v>2021</v>
      </c>
    </row>
    <row r="995">
      <c r="A995" s="4" t="str">
        <f>IFERROR(__xludf.DUMMYFUNCTION("""COMPUTED_VALUE"""),"TfL_Rail_Journeys")</f>
        <v>TfL_Rail_Journeys</v>
      </c>
      <c r="B995" s="4" t="str">
        <f>IFERROR(__xludf.DUMMYFUNCTION("""COMPUTED_VALUE"""),"19/20")</f>
        <v>19/20</v>
      </c>
      <c r="C995" s="4">
        <f>IFERROR(__xludf.DUMMYFUNCTION("""COMPUTED_VALUE"""),12.0)</f>
        <v>12</v>
      </c>
      <c r="D995" s="4">
        <f>IFERROR(__xludf.DUMMYFUNCTION("""COMPUTED_VALUE"""),1.4)</f>
        <v>1.4</v>
      </c>
      <c r="E995" s="4" t="str">
        <f>IFERROR(__xludf.DUMMYFUNCTION("""COMPUTED_VALUE"""),"Mar")</f>
        <v>Mar</v>
      </c>
      <c r="F995" s="4">
        <f>IFERROR(__xludf.DUMMYFUNCTION("""COMPUTED_VALUE"""),2021.0)</f>
        <v>2021</v>
      </c>
    </row>
    <row r="996">
      <c r="A996" s="4" t="str">
        <f>IFERROR(__xludf.DUMMYFUNCTION("""COMPUTED_VALUE"""),"Bus_journeys")</f>
        <v>Bus_journeys</v>
      </c>
      <c r="B996" s="4" t="str">
        <f>IFERROR(__xludf.DUMMYFUNCTION("""COMPUTED_VALUE"""),"19/20")</f>
        <v>19/20</v>
      </c>
      <c r="C996" s="4">
        <f>IFERROR(__xludf.DUMMYFUNCTION("""COMPUTED_VALUE"""),13.0)</f>
        <v>13</v>
      </c>
      <c r="D996" s="4">
        <f>IFERROR(__xludf.DUMMYFUNCTION("""COMPUTED_VALUE"""),72.9)</f>
        <v>72.9</v>
      </c>
      <c r="E996" s="4" t="str">
        <f>IFERROR(__xludf.DUMMYFUNCTION("""COMPUTED_VALUE"""),"Mar")</f>
        <v>Mar</v>
      </c>
      <c r="F996" s="4">
        <f>IFERROR(__xludf.DUMMYFUNCTION("""COMPUTED_VALUE"""),2021.0)</f>
        <v>2021</v>
      </c>
    </row>
    <row r="997">
      <c r="A997" s="4" t="str">
        <f>IFERROR(__xludf.DUMMYFUNCTION("""COMPUTED_VALUE"""),"Underground_journeys")</f>
        <v>Underground_journeys</v>
      </c>
      <c r="B997" s="4" t="str">
        <f>IFERROR(__xludf.DUMMYFUNCTION("""COMPUTED_VALUE"""),"19/20")</f>
        <v>19/20</v>
      </c>
      <c r="C997" s="4">
        <f>IFERROR(__xludf.DUMMYFUNCTION("""COMPUTED_VALUE"""),13.0)</f>
        <v>13</v>
      </c>
      <c r="D997" s="4">
        <f>IFERROR(__xludf.DUMMYFUNCTION("""COMPUTED_VALUE"""),22.4)</f>
        <v>22.4</v>
      </c>
      <c r="E997" s="4" t="str">
        <f>IFERROR(__xludf.DUMMYFUNCTION("""COMPUTED_VALUE"""),"Mar")</f>
        <v>Mar</v>
      </c>
      <c r="F997" s="4">
        <f>IFERROR(__xludf.DUMMYFUNCTION("""COMPUTED_VALUE"""),2021.0)</f>
        <v>2021</v>
      </c>
    </row>
    <row r="998">
      <c r="A998" s="4" t="str">
        <f>IFERROR(__xludf.DUMMYFUNCTION("""COMPUTED_VALUE"""),"DLR_Journeys")</f>
        <v>DLR_Journeys</v>
      </c>
      <c r="B998" s="4" t="str">
        <f>IFERROR(__xludf.DUMMYFUNCTION("""COMPUTED_VALUE"""),"19/20")</f>
        <v>19/20</v>
      </c>
      <c r="C998" s="4">
        <f>IFERROR(__xludf.DUMMYFUNCTION("""COMPUTED_VALUE"""),13.0)</f>
        <v>13</v>
      </c>
      <c r="D998" s="4">
        <f>IFERROR(__xludf.DUMMYFUNCTION("""COMPUTED_VALUE"""),3.3)</f>
        <v>3.3</v>
      </c>
      <c r="E998" s="4" t="str">
        <f>IFERROR(__xludf.DUMMYFUNCTION("""COMPUTED_VALUE"""),"Mar")</f>
        <v>Mar</v>
      </c>
      <c r="F998" s="4">
        <f>IFERROR(__xludf.DUMMYFUNCTION("""COMPUTED_VALUE"""),2021.0)</f>
        <v>2021</v>
      </c>
    </row>
    <row r="999">
      <c r="A999" s="4" t="str">
        <f>IFERROR(__xludf.DUMMYFUNCTION("""COMPUTED_VALUE"""),"Tram_Journeys")</f>
        <v>Tram_Journeys</v>
      </c>
      <c r="B999" s="4" t="str">
        <f>IFERROR(__xludf.DUMMYFUNCTION("""COMPUTED_VALUE"""),"19/20")</f>
        <v>19/20</v>
      </c>
      <c r="C999" s="4">
        <f>IFERROR(__xludf.DUMMYFUNCTION("""COMPUTED_VALUE"""),13.0)</f>
        <v>13</v>
      </c>
      <c r="D999" s="4">
        <f>IFERROR(__xludf.DUMMYFUNCTION("""COMPUTED_VALUE"""),1.0)</f>
        <v>1</v>
      </c>
      <c r="E999" s="4" t="str">
        <f>IFERROR(__xludf.DUMMYFUNCTION("""COMPUTED_VALUE"""),"Mar")</f>
        <v>Mar</v>
      </c>
      <c r="F999" s="4">
        <f>IFERROR(__xludf.DUMMYFUNCTION("""COMPUTED_VALUE"""),2021.0)</f>
        <v>2021</v>
      </c>
    </row>
    <row r="1000">
      <c r="A1000" s="4" t="str">
        <f>IFERROR(__xludf.DUMMYFUNCTION("""COMPUTED_VALUE"""),"Overground_Journeys")</f>
        <v>Overground_Journeys</v>
      </c>
      <c r="B1000" s="4" t="str">
        <f>IFERROR(__xludf.DUMMYFUNCTION("""COMPUTED_VALUE"""),"19/20")</f>
        <v>19/20</v>
      </c>
      <c r="C1000" s="4">
        <f>IFERROR(__xludf.DUMMYFUNCTION("""COMPUTED_VALUE"""),13.0)</f>
        <v>13</v>
      </c>
      <c r="D1000" s="4">
        <f>IFERROR(__xludf.DUMMYFUNCTION("""COMPUTED_VALUE"""),4.8)</f>
        <v>4.8</v>
      </c>
      <c r="E1000" s="4" t="str">
        <f>IFERROR(__xludf.DUMMYFUNCTION("""COMPUTED_VALUE"""),"Mar")</f>
        <v>Mar</v>
      </c>
      <c r="F1000" s="4">
        <f>IFERROR(__xludf.DUMMYFUNCTION("""COMPUTED_VALUE"""),2021.0)</f>
        <v>2021</v>
      </c>
    </row>
    <row r="1001">
      <c r="A1001" s="4" t="str">
        <f>IFERROR(__xludf.DUMMYFUNCTION("""COMPUTED_VALUE"""),"London_Cable_Car_Journeys")</f>
        <v>London_Cable_Car_Journeys</v>
      </c>
      <c r="B1001" s="4" t="str">
        <f>IFERROR(__xludf.DUMMYFUNCTION("""COMPUTED_VALUE"""),"19/20")</f>
        <v>19/20</v>
      </c>
      <c r="C1001" s="4">
        <f>IFERROR(__xludf.DUMMYFUNCTION("""COMPUTED_VALUE"""),13.0)</f>
        <v>13</v>
      </c>
      <c r="D1001" s="4">
        <f>IFERROR(__xludf.DUMMYFUNCTION("""COMPUTED_VALUE"""),0.06)</f>
        <v>0.06</v>
      </c>
      <c r="E1001" s="4" t="str">
        <f>IFERROR(__xludf.DUMMYFUNCTION("""COMPUTED_VALUE"""),"Mar")</f>
        <v>Mar</v>
      </c>
      <c r="F1001" s="4">
        <f>IFERROR(__xludf.DUMMYFUNCTION("""COMPUTED_VALUE"""),2021.0)</f>
        <v>2021</v>
      </c>
    </row>
    <row r="1002">
      <c r="A1002" s="4" t="str">
        <f>IFERROR(__xludf.DUMMYFUNCTION("""COMPUTED_VALUE"""),"TfL_Rail_Journeys")</f>
        <v>TfL_Rail_Journeys</v>
      </c>
      <c r="B1002" s="4" t="str">
        <f>IFERROR(__xludf.DUMMYFUNCTION("""COMPUTED_VALUE"""),"19/20")</f>
        <v>19/20</v>
      </c>
      <c r="C1002" s="4">
        <f>IFERROR(__xludf.DUMMYFUNCTION("""COMPUTED_VALUE"""),13.0)</f>
        <v>13</v>
      </c>
      <c r="D1002" s="4">
        <f>IFERROR(__xludf.DUMMYFUNCTION("""COMPUTED_VALUE"""),1.5)</f>
        <v>1.5</v>
      </c>
      <c r="E1002" s="4" t="str">
        <f>IFERROR(__xludf.DUMMYFUNCTION("""COMPUTED_VALUE"""),"Mar")</f>
        <v>Mar</v>
      </c>
      <c r="F1002" s="4">
        <f>IFERROR(__xludf.DUMMYFUNCTION("""COMPUTED_VALUE"""),2021.0)</f>
        <v>2021</v>
      </c>
    </row>
    <row r="1003">
      <c r="A1003" s="4" t="str">
        <f>IFERROR(__xludf.DUMMYFUNCTION("""COMPUTED_VALUE"""),"Bus_journeys")</f>
        <v>Bus_journeys</v>
      </c>
      <c r="B1003" s="4" t="str">
        <f>IFERROR(__xludf.DUMMYFUNCTION("""COMPUTED_VALUE"""),"21/22")</f>
        <v>21/22</v>
      </c>
      <c r="C1003" s="4">
        <f>IFERROR(__xludf.DUMMYFUNCTION("""COMPUTED_VALUE"""),1.0)</f>
        <v>1</v>
      </c>
      <c r="D1003" s="4">
        <f>IFERROR(__xludf.DUMMYFUNCTION("""COMPUTED_VALUE"""),95.9)</f>
        <v>95.9</v>
      </c>
      <c r="E1003" s="4" t="str">
        <f>IFERROR(__xludf.DUMMYFUNCTION("""COMPUTED_VALUE"""),"May")</f>
        <v>May</v>
      </c>
      <c r="F1003" s="4">
        <f>IFERROR(__xludf.DUMMYFUNCTION("""COMPUTED_VALUE"""),2021.0)</f>
        <v>2021</v>
      </c>
    </row>
    <row r="1004">
      <c r="A1004" s="4" t="str">
        <f>IFERROR(__xludf.DUMMYFUNCTION("""COMPUTED_VALUE"""),"Underground_journeys")</f>
        <v>Underground_journeys</v>
      </c>
      <c r="B1004" s="4" t="str">
        <f>IFERROR(__xludf.DUMMYFUNCTION("""COMPUTED_VALUE"""),"21/22")</f>
        <v>21/22</v>
      </c>
      <c r="C1004" s="4">
        <f>IFERROR(__xludf.DUMMYFUNCTION("""COMPUTED_VALUE"""),1.0)</f>
        <v>1</v>
      </c>
      <c r="D1004" s="4">
        <f>IFERROR(__xludf.DUMMYFUNCTION("""COMPUTED_VALUE"""),37.4)</f>
        <v>37.4</v>
      </c>
      <c r="E1004" s="4" t="str">
        <f>IFERROR(__xludf.DUMMYFUNCTION("""COMPUTED_VALUE"""),"May")</f>
        <v>May</v>
      </c>
      <c r="F1004" s="4">
        <f>IFERROR(__xludf.DUMMYFUNCTION("""COMPUTED_VALUE"""),2021.0)</f>
        <v>2021</v>
      </c>
    </row>
    <row r="1005">
      <c r="A1005" s="4" t="str">
        <f>IFERROR(__xludf.DUMMYFUNCTION("""COMPUTED_VALUE"""),"DLR_Journeys")</f>
        <v>DLR_Journeys</v>
      </c>
      <c r="B1005" s="4" t="str">
        <f>IFERROR(__xludf.DUMMYFUNCTION("""COMPUTED_VALUE"""),"21/22")</f>
        <v>21/22</v>
      </c>
      <c r="C1005" s="4">
        <f>IFERROR(__xludf.DUMMYFUNCTION("""COMPUTED_VALUE"""),1.0)</f>
        <v>1</v>
      </c>
      <c r="D1005" s="4">
        <f>IFERROR(__xludf.DUMMYFUNCTION("""COMPUTED_VALUE"""),4.9)</f>
        <v>4.9</v>
      </c>
      <c r="E1005" s="4" t="str">
        <f>IFERROR(__xludf.DUMMYFUNCTION("""COMPUTED_VALUE"""),"May")</f>
        <v>May</v>
      </c>
      <c r="F1005" s="4">
        <f>IFERROR(__xludf.DUMMYFUNCTION("""COMPUTED_VALUE"""),2021.0)</f>
        <v>2021</v>
      </c>
    </row>
    <row r="1006">
      <c r="A1006" s="4" t="str">
        <f>IFERROR(__xludf.DUMMYFUNCTION("""COMPUTED_VALUE"""),"Tram_Journeys")</f>
        <v>Tram_Journeys</v>
      </c>
      <c r="B1006" s="4" t="str">
        <f>IFERROR(__xludf.DUMMYFUNCTION("""COMPUTED_VALUE"""),"21/22")</f>
        <v>21/22</v>
      </c>
      <c r="C1006" s="4">
        <f>IFERROR(__xludf.DUMMYFUNCTION("""COMPUTED_VALUE"""),1.0)</f>
        <v>1</v>
      </c>
      <c r="D1006" s="4">
        <f>IFERROR(__xludf.DUMMYFUNCTION("""COMPUTED_VALUE"""),1.3)</f>
        <v>1.3</v>
      </c>
      <c r="E1006" s="4" t="str">
        <f>IFERROR(__xludf.DUMMYFUNCTION("""COMPUTED_VALUE"""),"May")</f>
        <v>May</v>
      </c>
      <c r="F1006" s="4">
        <f>IFERROR(__xludf.DUMMYFUNCTION("""COMPUTED_VALUE"""),2021.0)</f>
        <v>2021</v>
      </c>
    </row>
    <row r="1007">
      <c r="A1007" s="4" t="str">
        <f>IFERROR(__xludf.DUMMYFUNCTION("""COMPUTED_VALUE"""),"Overground_Journeys")</f>
        <v>Overground_Journeys</v>
      </c>
      <c r="B1007" s="4" t="str">
        <f>IFERROR(__xludf.DUMMYFUNCTION("""COMPUTED_VALUE"""),"21/22")</f>
        <v>21/22</v>
      </c>
      <c r="C1007" s="4">
        <f>IFERROR(__xludf.DUMMYFUNCTION("""COMPUTED_VALUE"""),1.0)</f>
        <v>1</v>
      </c>
      <c r="D1007" s="4">
        <f>IFERROR(__xludf.DUMMYFUNCTION("""COMPUTED_VALUE"""),8.6)</f>
        <v>8.6</v>
      </c>
      <c r="E1007" s="4" t="str">
        <f>IFERROR(__xludf.DUMMYFUNCTION("""COMPUTED_VALUE"""),"May")</f>
        <v>May</v>
      </c>
      <c r="F1007" s="4">
        <f>IFERROR(__xludf.DUMMYFUNCTION("""COMPUTED_VALUE"""),2021.0)</f>
        <v>2021</v>
      </c>
    </row>
    <row r="1008">
      <c r="A1008" s="4" t="str">
        <f>IFERROR(__xludf.DUMMYFUNCTION("""COMPUTED_VALUE"""),"London_Cable_Car_Journeys")</f>
        <v>London_Cable_Car_Journeys</v>
      </c>
      <c r="B1008" s="4" t="str">
        <f>IFERROR(__xludf.DUMMYFUNCTION("""COMPUTED_VALUE"""),"21/22")</f>
        <v>21/22</v>
      </c>
      <c r="C1008" s="4">
        <f>IFERROR(__xludf.DUMMYFUNCTION("""COMPUTED_VALUE"""),1.0)</f>
        <v>1</v>
      </c>
      <c r="D1008" s="4">
        <f>IFERROR(__xludf.DUMMYFUNCTION("""COMPUTED_VALUE"""),0.15)</f>
        <v>0.15</v>
      </c>
      <c r="E1008" s="4" t="str">
        <f>IFERROR(__xludf.DUMMYFUNCTION("""COMPUTED_VALUE"""),"May")</f>
        <v>May</v>
      </c>
      <c r="F1008" s="4">
        <f>IFERROR(__xludf.DUMMYFUNCTION("""COMPUTED_VALUE"""),2021.0)</f>
        <v>2021</v>
      </c>
    </row>
    <row r="1009">
      <c r="A1009" s="4" t="str">
        <f>IFERROR(__xludf.DUMMYFUNCTION("""COMPUTED_VALUE"""),"TfL_Rail_Journeys")</f>
        <v>TfL_Rail_Journeys</v>
      </c>
      <c r="B1009" s="4" t="str">
        <f>IFERROR(__xludf.DUMMYFUNCTION("""COMPUTED_VALUE"""),"21/22")</f>
        <v>21/22</v>
      </c>
      <c r="C1009" s="4">
        <f>IFERROR(__xludf.DUMMYFUNCTION("""COMPUTED_VALUE"""),1.0)</f>
        <v>1</v>
      </c>
      <c r="D1009" s="4">
        <f>IFERROR(__xludf.DUMMYFUNCTION("""COMPUTED_VALUE"""),2.1)</f>
        <v>2.1</v>
      </c>
      <c r="E1009" s="4" t="str">
        <f>IFERROR(__xludf.DUMMYFUNCTION("""COMPUTED_VALUE"""),"May")</f>
        <v>May</v>
      </c>
      <c r="F1009" s="4">
        <f>IFERROR(__xludf.DUMMYFUNCTION("""COMPUTED_VALUE"""),2021.0)</f>
        <v>2021</v>
      </c>
    </row>
    <row r="1010">
      <c r="A1010" s="4" t="str">
        <f>IFERROR(__xludf.DUMMYFUNCTION("""COMPUTED_VALUE"""),"Bus_journeys")</f>
        <v>Bus_journeys</v>
      </c>
      <c r="B1010" s="4" t="str">
        <f>IFERROR(__xludf.DUMMYFUNCTION("""COMPUTED_VALUE"""),"21/22")</f>
        <v>21/22</v>
      </c>
      <c r="C1010" s="4">
        <f>IFERROR(__xludf.DUMMYFUNCTION("""COMPUTED_VALUE"""),2.0)</f>
        <v>2</v>
      </c>
      <c r="D1010" s="4">
        <f>IFERROR(__xludf.DUMMYFUNCTION("""COMPUTED_VALUE"""),104.3)</f>
        <v>104.3</v>
      </c>
      <c r="E1010" s="4" t="str">
        <f>IFERROR(__xludf.DUMMYFUNCTION("""COMPUTED_VALUE"""),"May")</f>
        <v>May</v>
      </c>
      <c r="F1010" s="4">
        <f>IFERROR(__xludf.DUMMYFUNCTION("""COMPUTED_VALUE"""),2021.0)</f>
        <v>2021</v>
      </c>
    </row>
    <row r="1011">
      <c r="A1011" s="4" t="str">
        <f>IFERROR(__xludf.DUMMYFUNCTION("""COMPUTED_VALUE"""),"Underground_journeys")</f>
        <v>Underground_journeys</v>
      </c>
      <c r="B1011" s="4" t="str">
        <f>IFERROR(__xludf.DUMMYFUNCTION("""COMPUTED_VALUE"""),"21/22")</f>
        <v>21/22</v>
      </c>
      <c r="C1011" s="4">
        <f>IFERROR(__xludf.DUMMYFUNCTION("""COMPUTED_VALUE"""),2.0)</f>
        <v>2</v>
      </c>
      <c r="D1011" s="4">
        <f>IFERROR(__xludf.DUMMYFUNCTION("""COMPUTED_VALUE"""),42.5)</f>
        <v>42.5</v>
      </c>
      <c r="E1011" s="4" t="str">
        <f>IFERROR(__xludf.DUMMYFUNCTION("""COMPUTED_VALUE"""),"May")</f>
        <v>May</v>
      </c>
      <c r="F1011" s="4">
        <f>IFERROR(__xludf.DUMMYFUNCTION("""COMPUTED_VALUE"""),2021.0)</f>
        <v>2021</v>
      </c>
    </row>
    <row r="1012">
      <c r="A1012" s="4" t="str">
        <f>IFERROR(__xludf.DUMMYFUNCTION("""COMPUTED_VALUE"""),"DLR_Journeys")</f>
        <v>DLR_Journeys</v>
      </c>
      <c r="B1012" s="4" t="str">
        <f>IFERROR(__xludf.DUMMYFUNCTION("""COMPUTED_VALUE"""),"21/22")</f>
        <v>21/22</v>
      </c>
      <c r="C1012" s="4">
        <f>IFERROR(__xludf.DUMMYFUNCTION("""COMPUTED_VALUE"""),2.0)</f>
        <v>2</v>
      </c>
      <c r="D1012" s="4">
        <f>IFERROR(__xludf.DUMMYFUNCTION("""COMPUTED_VALUE"""),5.0)</f>
        <v>5</v>
      </c>
      <c r="E1012" s="4" t="str">
        <f>IFERROR(__xludf.DUMMYFUNCTION("""COMPUTED_VALUE"""),"May")</f>
        <v>May</v>
      </c>
      <c r="F1012" s="4">
        <f>IFERROR(__xludf.DUMMYFUNCTION("""COMPUTED_VALUE"""),2021.0)</f>
        <v>2021</v>
      </c>
    </row>
    <row r="1013">
      <c r="A1013" s="4" t="str">
        <f>IFERROR(__xludf.DUMMYFUNCTION("""COMPUTED_VALUE"""),"Tram_Journeys")</f>
        <v>Tram_Journeys</v>
      </c>
      <c r="B1013" s="4" t="str">
        <f>IFERROR(__xludf.DUMMYFUNCTION("""COMPUTED_VALUE"""),"21/22")</f>
        <v>21/22</v>
      </c>
      <c r="C1013" s="4">
        <f>IFERROR(__xludf.DUMMYFUNCTION("""COMPUTED_VALUE"""),2.0)</f>
        <v>2</v>
      </c>
      <c r="D1013" s="4">
        <f>IFERROR(__xludf.DUMMYFUNCTION("""COMPUTED_VALUE"""),1.5)</f>
        <v>1.5</v>
      </c>
      <c r="E1013" s="4" t="str">
        <f>IFERROR(__xludf.DUMMYFUNCTION("""COMPUTED_VALUE"""),"May")</f>
        <v>May</v>
      </c>
      <c r="F1013" s="4">
        <f>IFERROR(__xludf.DUMMYFUNCTION("""COMPUTED_VALUE"""),2021.0)</f>
        <v>2021</v>
      </c>
    </row>
    <row r="1014">
      <c r="A1014" s="4" t="str">
        <f>IFERROR(__xludf.DUMMYFUNCTION("""COMPUTED_VALUE"""),"Overground_Journeys")</f>
        <v>Overground_Journeys</v>
      </c>
      <c r="B1014" s="4" t="str">
        <f>IFERROR(__xludf.DUMMYFUNCTION("""COMPUTED_VALUE"""),"21/22")</f>
        <v>21/22</v>
      </c>
      <c r="C1014" s="4">
        <f>IFERROR(__xludf.DUMMYFUNCTION("""COMPUTED_VALUE"""),2.0)</f>
        <v>2</v>
      </c>
      <c r="D1014" s="4">
        <f>IFERROR(__xludf.DUMMYFUNCTION("""COMPUTED_VALUE"""),7.7)</f>
        <v>7.7</v>
      </c>
      <c r="E1014" s="4" t="str">
        <f>IFERROR(__xludf.DUMMYFUNCTION("""COMPUTED_VALUE"""),"May")</f>
        <v>May</v>
      </c>
      <c r="F1014" s="4">
        <f>IFERROR(__xludf.DUMMYFUNCTION("""COMPUTED_VALUE"""),2021.0)</f>
        <v>2021</v>
      </c>
    </row>
    <row r="1015">
      <c r="A1015" s="4" t="str">
        <f>IFERROR(__xludf.DUMMYFUNCTION("""COMPUTED_VALUE"""),"London_Cable_Car_Journeys")</f>
        <v>London_Cable_Car_Journeys</v>
      </c>
      <c r="B1015" s="4" t="str">
        <f>IFERROR(__xludf.DUMMYFUNCTION("""COMPUTED_VALUE"""),"21/22")</f>
        <v>21/22</v>
      </c>
      <c r="C1015" s="4">
        <f>IFERROR(__xludf.DUMMYFUNCTION("""COMPUTED_VALUE"""),2.0)</f>
        <v>2</v>
      </c>
      <c r="D1015" s="4">
        <f>IFERROR(__xludf.DUMMYFUNCTION("""COMPUTED_VALUE"""),0.06)</f>
        <v>0.06</v>
      </c>
      <c r="E1015" s="4" t="str">
        <f>IFERROR(__xludf.DUMMYFUNCTION("""COMPUTED_VALUE"""),"May")</f>
        <v>May</v>
      </c>
      <c r="F1015" s="4">
        <f>IFERROR(__xludf.DUMMYFUNCTION("""COMPUTED_VALUE"""),2021.0)</f>
        <v>2021</v>
      </c>
    </row>
    <row r="1016">
      <c r="A1016" s="4" t="str">
        <f>IFERROR(__xludf.DUMMYFUNCTION("""COMPUTED_VALUE"""),"TfL_Rail_Journeys")</f>
        <v>TfL_Rail_Journeys</v>
      </c>
      <c r="B1016" s="4" t="str">
        <f>IFERROR(__xludf.DUMMYFUNCTION("""COMPUTED_VALUE"""),"21/22")</f>
        <v>21/22</v>
      </c>
      <c r="C1016" s="4">
        <f>IFERROR(__xludf.DUMMYFUNCTION("""COMPUTED_VALUE"""),2.0)</f>
        <v>2</v>
      </c>
      <c r="D1016" s="4">
        <f>IFERROR(__xludf.DUMMYFUNCTION("""COMPUTED_VALUE"""),2.3)</f>
        <v>2.3</v>
      </c>
      <c r="E1016" s="4" t="str">
        <f>IFERROR(__xludf.DUMMYFUNCTION("""COMPUTED_VALUE"""),"May")</f>
        <v>May</v>
      </c>
      <c r="F1016" s="4">
        <f>IFERROR(__xludf.DUMMYFUNCTION("""COMPUTED_VALUE"""),2021.0)</f>
        <v>2021</v>
      </c>
    </row>
    <row r="1017">
      <c r="A1017" s="4" t="str">
        <f>IFERROR(__xludf.DUMMYFUNCTION("""COMPUTED_VALUE"""),"Bus_journeys")</f>
        <v>Bus_journeys</v>
      </c>
      <c r="B1017" s="4" t="str">
        <f>IFERROR(__xludf.DUMMYFUNCTION("""COMPUTED_VALUE"""),"21/22")</f>
        <v>21/22</v>
      </c>
      <c r="C1017" s="4">
        <f>IFERROR(__xludf.DUMMYFUNCTION("""COMPUTED_VALUE"""),3.0)</f>
        <v>3</v>
      </c>
      <c r="D1017" s="4">
        <f>IFERROR(__xludf.DUMMYFUNCTION("""COMPUTED_VALUE"""),107.0)</f>
        <v>107</v>
      </c>
      <c r="E1017" s="4" t="str">
        <f>IFERROR(__xludf.DUMMYFUNCTION("""COMPUTED_VALUE"""),"Jun")</f>
        <v>Jun</v>
      </c>
      <c r="F1017" s="4">
        <f>IFERROR(__xludf.DUMMYFUNCTION("""COMPUTED_VALUE"""),2021.0)</f>
        <v>2021</v>
      </c>
    </row>
    <row r="1018">
      <c r="A1018" s="4" t="str">
        <f>IFERROR(__xludf.DUMMYFUNCTION("""COMPUTED_VALUE"""),"Underground_journeys")</f>
        <v>Underground_journeys</v>
      </c>
      <c r="B1018" s="4" t="str">
        <f>IFERROR(__xludf.DUMMYFUNCTION("""COMPUTED_VALUE"""),"21/22")</f>
        <v>21/22</v>
      </c>
      <c r="C1018" s="4">
        <f>IFERROR(__xludf.DUMMYFUNCTION("""COMPUTED_VALUE"""),3.0)</f>
        <v>3</v>
      </c>
      <c r="D1018" s="4">
        <f>IFERROR(__xludf.DUMMYFUNCTION("""COMPUTED_VALUE"""),48.6)</f>
        <v>48.6</v>
      </c>
      <c r="E1018" s="4" t="str">
        <f>IFERROR(__xludf.DUMMYFUNCTION("""COMPUTED_VALUE"""),"Jun")</f>
        <v>Jun</v>
      </c>
      <c r="F1018" s="4">
        <f>IFERROR(__xludf.DUMMYFUNCTION("""COMPUTED_VALUE"""),2021.0)</f>
        <v>2021</v>
      </c>
    </row>
    <row r="1019">
      <c r="A1019" s="4" t="str">
        <f>IFERROR(__xludf.DUMMYFUNCTION("""COMPUTED_VALUE"""),"DLR_Journeys")</f>
        <v>DLR_Journeys</v>
      </c>
      <c r="B1019" s="4" t="str">
        <f>IFERROR(__xludf.DUMMYFUNCTION("""COMPUTED_VALUE"""),"21/22")</f>
        <v>21/22</v>
      </c>
      <c r="C1019" s="4">
        <f>IFERROR(__xludf.DUMMYFUNCTION("""COMPUTED_VALUE"""),3.0)</f>
        <v>3</v>
      </c>
      <c r="D1019" s="4">
        <f>IFERROR(__xludf.DUMMYFUNCTION("""COMPUTED_VALUE"""),5.6)</f>
        <v>5.6</v>
      </c>
      <c r="E1019" s="4" t="str">
        <f>IFERROR(__xludf.DUMMYFUNCTION("""COMPUTED_VALUE"""),"Jun")</f>
        <v>Jun</v>
      </c>
      <c r="F1019" s="4">
        <f>IFERROR(__xludf.DUMMYFUNCTION("""COMPUTED_VALUE"""),2021.0)</f>
        <v>2021</v>
      </c>
    </row>
    <row r="1020">
      <c r="A1020" s="4" t="str">
        <f>IFERROR(__xludf.DUMMYFUNCTION("""COMPUTED_VALUE"""),"Tram_Journeys")</f>
        <v>Tram_Journeys</v>
      </c>
      <c r="B1020" s="4" t="str">
        <f>IFERROR(__xludf.DUMMYFUNCTION("""COMPUTED_VALUE"""),"21/22")</f>
        <v>21/22</v>
      </c>
      <c r="C1020" s="4">
        <f>IFERROR(__xludf.DUMMYFUNCTION("""COMPUTED_VALUE"""),3.0)</f>
        <v>3</v>
      </c>
      <c r="D1020" s="4">
        <f>IFERROR(__xludf.DUMMYFUNCTION("""COMPUTED_VALUE"""),1.5)</f>
        <v>1.5</v>
      </c>
      <c r="E1020" s="4" t="str">
        <f>IFERROR(__xludf.DUMMYFUNCTION("""COMPUTED_VALUE"""),"Jun")</f>
        <v>Jun</v>
      </c>
      <c r="F1020" s="4">
        <f>IFERROR(__xludf.DUMMYFUNCTION("""COMPUTED_VALUE"""),2021.0)</f>
        <v>2021</v>
      </c>
    </row>
    <row r="1021">
      <c r="A1021" s="4" t="str">
        <f>IFERROR(__xludf.DUMMYFUNCTION("""COMPUTED_VALUE"""),"Overground_Journeys")</f>
        <v>Overground_Journeys</v>
      </c>
      <c r="B1021" s="4" t="str">
        <f>IFERROR(__xludf.DUMMYFUNCTION("""COMPUTED_VALUE"""),"21/22")</f>
        <v>21/22</v>
      </c>
      <c r="C1021" s="4">
        <f>IFERROR(__xludf.DUMMYFUNCTION("""COMPUTED_VALUE"""),3.0)</f>
        <v>3</v>
      </c>
      <c r="D1021" s="4">
        <f>IFERROR(__xludf.DUMMYFUNCTION("""COMPUTED_VALUE"""),7.8)</f>
        <v>7.8</v>
      </c>
      <c r="E1021" s="4" t="str">
        <f>IFERROR(__xludf.DUMMYFUNCTION("""COMPUTED_VALUE"""),"Jun")</f>
        <v>Jun</v>
      </c>
      <c r="F1021" s="4">
        <f>IFERROR(__xludf.DUMMYFUNCTION("""COMPUTED_VALUE"""),2021.0)</f>
        <v>2021</v>
      </c>
    </row>
    <row r="1022">
      <c r="A1022" s="4" t="str">
        <f>IFERROR(__xludf.DUMMYFUNCTION("""COMPUTED_VALUE"""),"London_Cable_Car_Journeys")</f>
        <v>London_Cable_Car_Journeys</v>
      </c>
      <c r="B1022" s="4" t="str">
        <f>IFERROR(__xludf.DUMMYFUNCTION("""COMPUTED_VALUE"""),"21/22")</f>
        <v>21/22</v>
      </c>
      <c r="C1022" s="4">
        <f>IFERROR(__xludf.DUMMYFUNCTION("""COMPUTED_VALUE"""),3.0)</f>
        <v>3</v>
      </c>
      <c r="D1022" s="4">
        <f>IFERROR(__xludf.DUMMYFUNCTION("""COMPUTED_VALUE"""),0.11)</f>
        <v>0.11</v>
      </c>
      <c r="E1022" s="4" t="str">
        <f>IFERROR(__xludf.DUMMYFUNCTION("""COMPUTED_VALUE"""),"Jun")</f>
        <v>Jun</v>
      </c>
      <c r="F1022" s="4">
        <f>IFERROR(__xludf.DUMMYFUNCTION("""COMPUTED_VALUE"""),2021.0)</f>
        <v>2021</v>
      </c>
    </row>
    <row r="1023">
      <c r="A1023" s="4" t="str">
        <f>IFERROR(__xludf.DUMMYFUNCTION("""COMPUTED_VALUE"""),"TfL_Rail_Journeys")</f>
        <v>TfL_Rail_Journeys</v>
      </c>
      <c r="B1023" s="4" t="str">
        <f>IFERROR(__xludf.DUMMYFUNCTION("""COMPUTED_VALUE"""),"21/22")</f>
        <v>21/22</v>
      </c>
      <c r="C1023" s="4">
        <f>IFERROR(__xludf.DUMMYFUNCTION("""COMPUTED_VALUE"""),3.0)</f>
        <v>3</v>
      </c>
      <c r="D1023" s="4">
        <f>IFERROR(__xludf.DUMMYFUNCTION("""COMPUTED_VALUE"""),2.7)</f>
        <v>2.7</v>
      </c>
      <c r="E1023" s="4" t="str">
        <f>IFERROR(__xludf.DUMMYFUNCTION("""COMPUTED_VALUE"""),"Jun")</f>
        <v>Jun</v>
      </c>
      <c r="F1023" s="4">
        <f>IFERROR(__xludf.DUMMYFUNCTION("""COMPUTED_VALUE"""),2021.0)</f>
        <v>2021</v>
      </c>
    </row>
    <row r="1024">
      <c r="A1024" s="4" t="str">
        <f>IFERROR(__xludf.DUMMYFUNCTION("""COMPUTED_VALUE"""),"Bus_journeys")</f>
        <v>Bus_journeys</v>
      </c>
      <c r="B1024" s="4" t="str">
        <f>IFERROR(__xludf.DUMMYFUNCTION("""COMPUTED_VALUE"""),"21/22")</f>
        <v>21/22</v>
      </c>
      <c r="C1024" s="4">
        <f>IFERROR(__xludf.DUMMYFUNCTION("""COMPUTED_VALUE"""),4.0)</f>
        <v>4</v>
      </c>
      <c r="D1024" s="4">
        <f>IFERROR(__xludf.DUMMYFUNCTION("""COMPUTED_VALUE"""),109.1)</f>
        <v>109.1</v>
      </c>
      <c r="E1024" s="4" t="str">
        <f>IFERROR(__xludf.DUMMYFUNCTION("""COMPUTED_VALUE"""),"Jul")</f>
        <v>Jul</v>
      </c>
      <c r="F1024" s="4">
        <f>IFERROR(__xludf.DUMMYFUNCTION("""COMPUTED_VALUE"""),2021.0)</f>
        <v>2021</v>
      </c>
    </row>
    <row r="1025">
      <c r="A1025" s="4" t="str">
        <f>IFERROR(__xludf.DUMMYFUNCTION("""COMPUTED_VALUE"""),"Underground_journeys")</f>
        <v>Underground_journeys</v>
      </c>
      <c r="B1025" s="4" t="str">
        <f>IFERROR(__xludf.DUMMYFUNCTION("""COMPUTED_VALUE"""),"21/22")</f>
        <v>21/22</v>
      </c>
      <c r="C1025" s="4">
        <f>IFERROR(__xludf.DUMMYFUNCTION("""COMPUTED_VALUE"""),4.0)</f>
        <v>4</v>
      </c>
      <c r="D1025" s="4">
        <f>IFERROR(__xludf.DUMMYFUNCTION("""COMPUTED_VALUE"""),49.6)</f>
        <v>49.6</v>
      </c>
      <c r="E1025" s="4" t="str">
        <f>IFERROR(__xludf.DUMMYFUNCTION("""COMPUTED_VALUE"""),"Jul")</f>
        <v>Jul</v>
      </c>
      <c r="F1025" s="4">
        <f>IFERROR(__xludf.DUMMYFUNCTION("""COMPUTED_VALUE"""),2021.0)</f>
        <v>2021</v>
      </c>
    </row>
    <row r="1026">
      <c r="A1026" s="4" t="str">
        <f>IFERROR(__xludf.DUMMYFUNCTION("""COMPUTED_VALUE"""),"DLR_Journeys")</f>
        <v>DLR_Journeys</v>
      </c>
      <c r="B1026" s="4" t="str">
        <f>IFERROR(__xludf.DUMMYFUNCTION("""COMPUTED_VALUE"""),"21/22")</f>
        <v>21/22</v>
      </c>
      <c r="C1026" s="4">
        <f>IFERROR(__xludf.DUMMYFUNCTION("""COMPUTED_VALUE"""),4.0)</f>
        <v>4</v>
      </c>
      <c r="D1026" s="4">
        <f>IFERROR(__xludf.DUMMYFUNCTION("""COMPUTED_VALUE"""),5.4)</f>
        <v>5.4</v>
      </c>
      <c r="E1026" s="4" t="str">
        <f>IFERROR(__xludf.DUMMYFUNCTION("""COMPUTED_VALUE"""),"Jul")</f>
        <v>Jul</v>
      </c>
      <c r="F1026" s="4">
        <f>IFERROR(__xludf.DUMMYFUNCTION("""COMPUTED_VALUE"""),2021.0)</f>
        <v>2021</v>
      </c>
    </row>
    <row r="1027">
      <c r="A1027" s="4" t="str">
        <f>IFERROR(__xludf.DUMMYFUNCTION("""COMPUTED_VALUE"""),"Tram_Journeys")</f>
        <v>Tram_Journeys</v>
      </c>
      <c r="B1027" s="4" t="str">
        <f>IFERROR(__xludf.DUMMYFUNCTION("""COMPUTED_VALUE"""),"21/22")</f>
        <v>21/22</v>
      </c>
      <c r="C1027" s="4">
        <f>IFERROR(__xludf.DUMMYFUNCTION("""COMPUTED_VALUE"""),4.0)</f>
        <v>4</v>
      </c>
      <c r="D1027" s="4">
        <f>IFERROR(__xludf.DUMMYFUNCTION("""COMPUTED_VALUE"""),1.5)</f>
        <v>1.5</v>
      </c>
      <c r="E1027" s="4" t="str">
        <f>IFERROR(__xludf.DUMMYFUNCTION("""COMPUTED_VALUE"""),"Jul")</f>
        <v>Jul</v>
      </c>
      <c r="F1027" s="4">
        <f>IFERROR(__xludf.DUMMYFUNCTION("""COMPUTED_VALUE"""),2021.0)</f>
        <v>2021</v>
      </c>
    </row>
    <row r="1028">
      <c r="A1028" s="4" t="str">
        <f>IFERROR(__xludf.DUMMYFUNCTION("""COMPUTED_VALUE"""),"Overground_Journeys")</f>
        <v>Overground_Journeys</v>
      </c>
      <c r="B1028" s="4" t="str">
        <f>IFERROR(__xludf.DUMMYFUNCTION("""COMPUTED_VALUE"""),"21/22")</f>
        <v>21/22</v>
      </c>
      <c r="C1028" s="4">
        <f>IFERROR(__xludf.DUMMYFUNCTION("""COMPUTED_VALUE"""),4.0)</f>
        <v>4</v>
      </c>
      <c r="D1028" s="4">
        <f>IFERROR(__xludf.DUMMYFUNCTION("""COMPUTED_VALUE"""),10.1)</f>
        <v>10.1</v>
      </c>
      <c r="E1028" s="4" t="str">
        <f>IFERROR(__xludf.DUMMYFUNCTION("""COMPUTED_VALUE"""),"Jul")</f>
        <v>Jul</v>
      </c>
      <c r="F1028" s="4">
        <f>IFERROR(__xludf.DUMMYFUNCTION("""COMPUTED_VALUE"""),2021.0)</f>
        <v>2021</v>
      </c>
    </row>
    <row r="1029">
      <c r="A1029" s="4" t="str">
        <f>IFERROR(__xludf.DUMMYFUNCTION("""COMPUTED_VALUE"""),"London_Cable_Car_Journeys")</f>
        <v>London_Cable_Car_Journeys</v>
      </c>
      <c r="B1029" s="4" t="str">
        <f>IFERROR(__xludf.DUMMYFUNCTION("""COMPUTED_VALUE"""),"21/22")</f>
        <v>21/22</v>
      </c>
      <c r="C1029" s="4">
        <f>IFERROR(__xludf.DUMMYFUNCTION("""COMPUTED_VALUE"""),4.0)</f>
        <v>4</v>
      </c>
      <c r="D1029" s="4">
        <f>IFERROR(__xludf.DUMMYFUNCTION("""COMPUTED_VALUE"""),0.1)</f>
        <v>0.1</v>
      </c>
      <c r="E1029" s="4" t="str">
        <f>IFERROR(__xludf.DUMMYFUNCTION("""COMPUTED_VALUE"""),"Jul")</f>
        <v>Jul</v>
      </c>
      <c r="F1029" s="4">
        <f>IFERROR(__xludf.DUMMYFUNCTION("""COMPUTED_VALUE"""),2021.0)</f>
        <v>2021</v>
      </c>
    </row>
    <row r="1030">
      <c r="A1030" s="4" t="str">
        <f>IFERROR(__xludf.DUMMYFUNCTION("""COMPUTED_VALUE"""),"TfL_Rail_Journeys")</f>
        <v>TfL_Rail_Journeys</v>
      </c>
      <c r="B1030" s="4" t="str">
        <f>IFERROR(__xludf.DUMMYFUNCTION("""COMPUTED_VALUE"""),"21/22")</f>
        <v>21/22</v>
      </c>
      <c r="C1030" s="4">
        <f>IFERROR(__xludf.DUMMYFUNCTION("""COMPUTED_VALUE"""),4.0)</f>
        <v>4</v>
      </c>
      <c r="D1030" s="4">
        <f>IFERROR(__xludf.DUMMYFUNCTION("""COMPUTED_VALUE"""),2.8)</f>
        <v>2.8</v>
      </c>
      <c r="E1030" s="4" t="str">
        <f>IFERROR(__xludf.DUMMYFUNCTION("""COMPUTED_VALUE"""),"Jul")</f>
        <v>Jul</v>
      </c>
      <c r="F1030" s="4">
        <f>IFERROR(__xludf.DUMMYFUNCTION("""COMPUTED_VALUE"""),2021.0)</f>
        <v>2021</v>
      </c>
    </row>
    <row r="1031">
      <c r="A1031" s="4" t="str">
        <f>IFERROR(__xludf.DUMMYFUNCTION("""COMPUTED_VALUE"""),"Bus_journeys")</f>
        <v>Bus_journeys</v>
      </c>
      <c r="B1031" s="4" t="str">
        <f>IFERROR(__xludf.DUMMYFUNCTION("""COMPUTED_VALUE"""),"21/22")</f>
        <v>21/22</v>
      </c>
      <c r="C1031" s="4">
        <f>IFERROR(__xludf.DUMMYFUNCTION("""COMPUTED_VALUE"""),5.0)</f>
        <v>5</v>
      </c>
      <c r="D1031" s="4">
        <f>IFERROR(__xludf.DUMMYFUNCTION("""COMPUTED_VALUE"""),98.8)</f>
        <v>98.8</v>
      </c>
      <c r="E1031" s="4" t="str">
        <f>IFERROR(__xludf.DUMMYFUNCTION("""COMPUTED_VALUE"""),"Aug")</f>
        <v>Aug</v>
      </c>
      <c r="F1031" s="4">
        <f>IFERROR(__xludf.DUMMYFUNCTION("""COMPUTED_VALUE"""),2021.0)</f>
        <v>2021</v>
      </c>
    </row>
    <row r="1032">
      <c r="A1032" s="4" t="str">
        <f>IFERROR(__xludf.DUMMYFUNCTION("""COMPUTED_VALUE"""),"Underground_journeys")</f>
        <v>Underground_journeys</v>
      </c>
      <c r="B1032" s="4" t="str">
        <f>IFERROR(__xludf.DUMMYFUNCTION("""COMPUTED_VALUE"""),"21/22")</f>
        <v>21/22</v>
      </c>
      <c r="C1032" s="4">
        <f>IFERROR(__xludf.DUMMYFUNCTION("""COMPUTED_VALUE"""),5.0)</f>
        <v>5</v>
      </c>
      <c r="D1032" s="4">
        <f>IFERROR(__xludf.DUMMYFUNCTION("""COMPUTED_VALUE"""),51.6)</f>
        <v>51.6</v>
      </c>
      <c r="E1032" s="4" t="str">
        <f>IFERROR(__xludf.DUMMYFUNCTION("""COMPUTED_VALUE"""),"Aug")</f>
        <v>Aug</v>
      </c>
      <c r="F1032" s="4">
        <f>IFERROR(__xludf.DUMMYFUNCTION("""COMPUTED_VALUE"""),2021.0)</f>
        <v>2021</v>
      </c>
    </row>
    <row r="1033">
      <c r="A1033" s="4" t="str">
        <f>IFERROR(__xludf.DUMMYFUNCTION("""COMPUTED_VALUE"""),"DLR_Journeys")</f>
        <v>DLR_Journeys</v>
      </c>
      <c r="B1033" s="4" t="str">
        <f>IFERROR(__xludf.DUMMYFUNCTION("""COMPUTED_VALUE"""),"21/22")</f>
        <v>21/22</v>
      </c>
      <c r="C1033" s="4">
        <f>IFERROR(__xludf.DUMMYFUNCTION("""COMPUTED_VALUE"""),5.0)</f>
        <v>5</v>
      </c>
      <c r="D1033" s="4">
        <f>IFERROR(__xludf.DUMMYFUNCTION("""COMPUTED_VALUE"""),5.5)</f>
        <v>5.5</v>
      </c>
      <c r="E1033" s="4" t="str">
        <f>IFERROR(__xludf.DUMMYFUNCTION("""COMPUTED_VALUE"""),"Aug")</f>
        <v>Aug</v>
      </c>
      <c r="F1033" s="4">
        <f>IFERROR(__xludf.DUMMYFUNCTION("""COMPUTED_VALUE"""),2021.0)</f>
        <v>2021</v>
      </c>
    </row>
    <row r="1034">
      <c r="A1034" s="4" t="str">
        <f>IFERROR(__xludf.DUMMYFUNCTION("""COMPUTED_VALUE"""),"Tram_Journeys")</f>
        <v>Tram_Journeys</v>
      </c>
      <c r="B1034" s="4" t="str">
        <f>IFERROR(__xludf.DUMMYFUNCTION("""COMPUTED_VALUE"""),"21/22")</f>
        <v>21/22</v>
      </c>
      <c r="C1034" s="4">
        <f>IFERROR(__xludf.DUMMYFUNCTION("""COMPUTED_VALUE"""),5.0)</f>
        <v>5</v>
      </c>
      <c r="D1034" s="4">
        <f>IFERROR(__xludf.DUMMYFUNCTION("""COMPUTED_VALUE"""),1.3)</f>
        <v>1.3</v>
      </c>
      <c r="E1034" s="4" t="str">
        <f>IFERROR(__xludf.DUMMYFUNCTION("""COMPUTED_VALUE"""),"Aug")</f>
        <v>Aug</v>
      </c>
      <c r="F1034" s="4">
        <f>IFERROR(__xludf.DUMMYFUNCTION("""COMPUTED_VALUE"""),2021.0)</f>
        <v>2021</v>
      </c>
    </row>
    <row r="1035">
      <c r="A1035" s="4" t="str">
        <f>IFERROR(__xludf.DUMMYFUNCTION("""COMPUTED_VALUE"""),"Overground_Journeys")</f>
        <v>Overground_Journeys</v>
      </c>
      <c r="B1035" s="4" t="str">
        <f>IFERROR(__xludf.DUMMYFUNCTION("""COMPUTED_VALUE"""),"21/22")</f>
        <v>21/22</v>
      </c>
      <c r="C1035" s="4">
        <f>IFERROR(__xludf.DUMMYFUNCTION("""COMPUTED_VALUE"""),5.0)</f>
        <v>5</v>
      </c>
      <c r="D1035" s="4">
        <f>IFERROR(__xludf.DUMMYFUNCTION("""COMPUTED_VALUE"""),8.6)</f>
        <v>8.6</v>
      </c>
      <c r="E1035" s="4" t="str">
        <f>IFERROR(__xludf.DUMMYFUNCTION("""COMPUTED_VALUE"""),"Aug")</f>
        <v>Aug</v>
      </c>
      <c r="F1035" s="4">
        <f>IFERROR(__xludf.DUMMYFUNCTION("""COMPUTED_VALUE"""),2021.0)</f>
        <v>2021</v>
      </c>
    </row>
    <row r="1036">
      <c r="A1036" s="4" t="str">
        <f>IFERROR(__xludf.DUMMYFUNCTION("""COMPUTED_VALUE"""),"London_Cable_Car_Journeys")</f>
        <v>London_Cable_Car_Journeys</v>
      </c>
      <c r="B1036" s="4" t="str">
        <f>IFERROR(__xludf.DUMMYFUNCTION("""COMPUTED_VALUE"""),"21/22")</f>
        <v>21/22</v>
      </c>
      <c r="C1036" s="4">
        <f>IFERROR(__xludf.DUMMYFUNCTION("""COMPUTED_VALUE"""),5.0)</f>
        <v>5</v>
      </c>
      <c r="D1036" s="4">
        <f>IFERROR(__xludf.DUMMYFUNCTION("""COMPUTED_VALUE"""),0.19)</f>
        <v>0.19</v>
      </c>
      <c r="E1036" s="4" t="str">
        <f>IFERROR(__xludf.DUMMYFUNCTION("""COMPUTED_VALUE"""),"Aug")</f>
        <v>Aug</v>
      </c>
      <c r="F1036" s="4">
        <f>IFERROR(__xludf.DUMMYFUNCTION("""COMPUTED_VALUE"""),2021.0)</f>
        <v>2021</v>
      </c>
    </row>
    <row r="1037">
      <c r="A1037" s="4" t="str">
        <f>IFERROR(__xludf.DUMMYFUNCTION("""COMPUTED_VALUE"""),"TfL_Rail_Journeys")</f>
        <v>TfL_Rail_Journeys</v>
      </c>
      <c r="B1037" s="4" t="str">
        <f>IFERROR(__xludf.DUMMYFUNCTION("""COMPUTED_VALUE"""),"21/22")</f>
        <v>21/22</v>
      </c>
      <c r="C1037" s="4">
        <f>IFERROR(__xludf.DUMMYFUNCTION("""COMPUTED_VALUE"""),5.0)</f>
        <v>5</v>
      </c>
      <c r="D1037" s="4">
        <f>IFERROR(__xludf.DUMMYFUNCTION("""COMPUTED_VALUE"""),2.8)</f>
        <v>2.8</v>
      </c>
      <c r="E1037" s="4" t="str">
        <f>IFERROR(__xludf.DUMMYFUNCTION("""COMPUTED_VALUE"""),"Aug")</f>
        <v>Aug</v>
      </c>
      <c r="F1037" s="4">
        <f>IFERROR(__xludf.DUMMYFUNCTION("""COMPUTED_VALUE"""),2021.0)</f>
        <v>2021</v>
      </c>
    </row>
    <row r="1038">
      <c r="A1038" s="4" t="str">
        <f>IFERROR(__xludf.DUMMYFUNCTION("""COMPUTED_VALUE"""),"Bus_journeys")</f>
        <v>Bus_journeys</v>
      </c>
      <c r="B1038" s="4" t="str">
        <f>IFERROR(__xludf.DUMMYFUNCTION("""COMPUTED_VALUE"""),"21/22")</f>
        <v>21/22</v>
      </c>
      <c r="C1038" s="4">
        <f>IFERROR(__xludf.DUMMYFUNCTION("""COMPUTED_VALUE"""),6.0)</f>
        <v>6</v>
      </c>
      <c r="D1038" s="4">
        <f>IFERROR(__xludf.DUMMYFUNCTION("""COMPUTED_VALUE"""),115.5)</f>
        <v>115.5</v>
      </c>
      <c r="E1038" s="4" t="str">
        <f>IFERROR(__xludf.DUMMYFUNCTION("""COMPUTED_VALUE"""),"Sep")</f>
        <v>Sep</v>
      </c>
      <c r="F1038" s="4">
        <f>IFERROR(__xludf.DUMMYFUNCTION("""COMPUTED_VALUE"""),2021.0)</f>
        <v>2021</v>
      </c>
    </row>
    <row r="1039">
      <c r="A1039" s="4" t="str">
        <f>IFERROR(__xludf.DUMMYFUNCTION("""COMPUTED_VALUE"""),"Underground_journeys")</f>
        <v>Underground_journeys</v>
      </c>
      <c r="B1039" s="4" t="str">
        <f>IFERROR(__xludf.DUMMYFUNCTION("""COMPUTED_VALUE"""),"21/22")</f>
        <v>21/22</v>
      </c>
      <c r="C1039" s="4">
        <f>IFERROR(__xludf.DUMMYFUNCTION("""COMPUTED_VALUE"""),6.0)</f>
        <v>6</v>
      </c>
      <c r="D1039" s="4">
        <f>IFERROR(__xludf.DUMMYFUNCTION("""COMPUTED_VALUE"""),58.2)</f>
        <v>58.2</v>
      </c>
      <c r="E1039" s="4" t="str">
        <f>IFERROR(__xludf.DUMMYFUNCTION("""COMPUTED_VALUE"""),"Sep")</f>
        <v>Sep</v>
      </c>
      <c r="F1039" s="4">
        <f>IFERROR(__xludf.DUMMYFUNCTION("""COMPUTED_VALUE"""),2021.0)</f>
        <v>2021</v>
      </c>
    </row>
    <row r="1040">
      <c r="A1040" s="4" t="str">
        <f>IFERROR(__xludf.DUMMYFUNCTION("""COMPUTED_VALUE"""),"DLR_Journeys")</f>
        <v>DLR_Journeys</v>
      </c>
      <c r="B1040" s="4" t="str">
        <f>IFERROR(__xludf.DUMMYFUNCTION("""COMPUTED_VALUE"""),"21/22")</f>
        <v>21/22</v>
      </c>
      <c r="C1040" s="4">
        <f>IFERROR(__xludf.DUMMYFUNCTION("""COMPUTED_VALUE"""),6.0)</f>
        <v>6</v>
      </c>
      <c r="D1040" s="4">
        <f>IFERROR(__xludf.DUMMYFUNCTION("""COMPUTED_VALUE"""),5.9)</f>
        <v>5.9</v>
      </c>
      <c r="E1040" s="4" t="str">
        <f>IFERROR(__xludf.DUMMYFUNCTION("""COMPUTED_VALUE"""),"Sep")</f>
        <v>Sep</v>
      </c>
      <c r="F1040" s="4">
        <f>IFERROR(__xludf.DUMMYFUNCTION("""COMPUTED_VALUE"""),2021.0)</f>
        <v>2021</v>
      </c>
    </row>
    <row r="1041">
      <c r="A1041" s="4" t="str">
        <f>IFERROR(__xludf.DUMMYFUNCTION("""COMPUTED_VALUE"""),"Tram_Journeys")</f>
        <v>Tram_Journeys</v>
      </c>
      <c r="B1041" s="4" t="str">
        <f>IFERROR(__xludf.DUMMYFUNCTION("""COMPUTED_VALUE"""),"21/22")</f>
        <v>21/22</v>
      </c>
      <c r="C1041" s="4">
        <f>IFERROR(__xludf.DUMMYFUNCTION("""COMPUTED_VALUE"""),6.0)</f>
        <v>6</v>
      </c>
      <c r="D1041" s="4">
        <f>IFERROR(__xludf.DUMMYFUNCTION("""COMPUTED_VALUE"""),1.2)</f>
        <v>1.2</v>
      </c>
      <c r="E1041" s="4" t="str">
        <f>IFERROR(__xludf.DUMMYFUNCTION("""COMPUTED_VALUE"""),"Sep")</f>
        <v>Sep</v>
      </c>
      <c r="F1041" s="4">
        <f>IFERROR(__xludf.DUMMYFUNCTION("""COMPUTED_VALUE"""),2021.0)</f>
        <v>2021</v>
      </c>
    </row>
    <row r="1042">
      <c r="A1042" s="4" t="str">
        <f>IFERROR(__xludf.DUMMYFUNCTION("""COMPUTED_VALUE"""),"Overground_Journeys")</f>
        <v>Overground_Journeys</v>
      </c>
      <c r="B1042" s="4" t="str">
        <f>IFERROR(__xludf.DUMMYFUNCTION("""COMPUTED_VALUE"""),"21/22")</f>
        <v>21/22</v>
      </c>
      <c r="C1042" s="4">
        <f>IFERROR(__xludf.DUMMYFUNCTION("""COMPUTED_VALUE"""),6.0)</f>
        <v>6</v>
      </c>
      <c r="D1042" s="4">
        <f>IFERROR(__xludf.DUMMYFUNCTION("""COMPUTED_VALUE"""),10.6)</f>
        <v>10.6</v>
      </c>
      <c r="E1042" s="4" t="str">
        <f>IFERROR(__xludf.DUMMYFUNCTION("""COMPUTED_VALUE"""),"Sep")</f>
        <v>Sep</v>
      </c>
      <c r="F1042" s="4">
        <f>IFERROR(__xludf.DUMMYFUNCTION("""COMPUTED_VALUE"""),2021.0)</f>
        <v>2021</v>
      </c>
    </row>
    <row r="1043">
      <c r="A1043" s="4" t="str">
        <f>IFERROR(__xludf.DUMMYFUNCTION("""COMPUTED_VALUE"""),"London_Cable_Car_Journeys")</f>
        <v>London_Cable_Car_Journeys</v>
      </c>
      <c r="B1043" s="4" t="str">
        <f>IFERROR(__xludf.DUMMYFUNCTION("""COMPUTED_VALUE"""),"21/22")</f>
        <v>21/22</v>
      </c>
      <c r="C1043" s="4">
        <f>IFERROR(__xludf.DUMMYFUNCTION("""COMPUTED_VALUE"""),6.0)</f>
        <v>6</v>
      </c>
      <c r="D1043" s="4">
        <f>IFERROR(__xludf.DUMMYFUNCTION("""COMPUTED_VALUE"""),0.16)</f>
        <v>0.16</v>
      </c>
      <c r="E1043" s="4" t="str">
        <f>IFERROR(__xludf.DUMMYFUNCTION("""COMPUTED_VALUE"""),"Sep")</f>
        <v>Sep</v>
      </c>
      <c r="F1043" s="4">
        <f>IFERROR(__xludf.DUMMYFUNCTION("""COMPUTED_VALUE"""),2021.0)</f>
        <v>2021</v>
      </c>
    </row>
    <row r="1044">
      <c r="A1044" s="4" t="str">
        <f>IFERROR(__xludf.DUMMYFUNCTION("""COMPUTED_VALUE"""),"TfL_Rail_Journeys")</f>
        <v>TfL_Rail_Journeys</v>
      </c>
      <c r="B1044" s="4" t="str">
        <f>IFERROR(__xludf.DUMMYFUNCTION("""COMPUTED_VALUE"""),"21/22")</f>
        <v>21/22</v>
      </c>
      <c r="C1044" s="4">
        <f>IFERROR(__xludf.DUMMYFUNCTION("""COMPUTED_VALUE"""),6.0)</f>
        <v>6</v>
      </c>
      <c r="D1044" s="4">
        <f>IFERROR(__xludf.DUMMYFUNCTION("""COMPUTED_VALUE"""),3.1)</f>
        <v>3.1</v>
      </c>
      <c r="E1044" s="4" t="str">
        <f>IFERROR(__xludf.DUMMYFUNCTION("""COMPUTED_VALUE"""),"Sep")</f>
        <v>Sep</v>
      </c>
      <c r="F1044" s="4">
        <f>IFERROR(__xludf.DUMMYFUNCTION("""COMPUTED_VALUE"""),2021.0)</f>
        <v>2021</v>
      </c>
    </row>
    <row r="1045">
      <c r="A1045" s="4" t="str">
        <f>IFERROR(__xludf.DUMMYFUNCTION("""COMPUTED_VALUE"""),"Bus_journeys")</f>
        <v>Bus_journeys</v>
      </c>
      <c r="B1045" s="4" t="str">
        <f>IFERROR(__xludf.DUMMYFUNCTION("""COMPUTED_VALUE"""),"21/22")</f>
        <v>21/22</v>
      </c>
      <c r="C1045" s="4">
        <f>IFERROR(__xludf.DUMMYFUNCTION("""COMPUTED_VALUE"""),7.0)</f>
        <v>7</v>
      </c>
      <c r="D1045" s="4">
        <f>IFERROR(__xludf.DUMMYFUNCTION("""COMPUTED_VALUE"""),130.2)</f>
        <v>130.2</v>
      </c>
      <c r="E1045" s="4" t="str">
        <f>IFERROR(__xludf.DUMMYFUNCTION("""COMPUTED_VALUE"""),"Oct")</f>
        <v>Oct</v>
      </c>
      <c r="F1045" s="4">
        <f>IFERROR(__xludf.DUMMYFUNCTION("""COMPUTED_VALUE"""),2021.0)</f>
        <v>2021</v>
      </c>
    </row>
    <row r="1046">
      <c r="A1046" s="4" t="str">
        <f>IFERROR(__xludf.DUMMYFUNCTION("""COMPUTED_VALUE"""),"Underground_journeys")</f>
        <v>Underground_journeys</v>
      </c>
      <c r="B1046" s="4" t="str">
        <f>IFERROR(__xludf.DUMMYFUNCTION("""COMPUTED_VALUE"""),"21/22")</f>
        <v>21/22</v>
      </c>
      <c r="C1046" s="4">
        <f>IFERROR(__xludf.DUMMYFUNCTION("""COMPUTED_VALUE"""),7.0)</f>
        <v>7</v>
      </c>
      <c r="D1046" s="4">
        <f>IFERROR(__xludf.DUMMYFUNCTION("""COMPUTED_VALUE"""),69.7)</f>
        <v>69.7</v>
      </c>
      <c r="E1046" s="4" t="str">
        <f>IFERROR(__xludf.DUMMYFUNCTION("""COMPUTED_VALUE"""),"Oct")</f>
        <v>Oct</v>
      </c>
      <c r="F1046" s="4">
        <f>IFERROR(__xludf.DUMMYFUNCTION("""COMPUTED_VALUE"""),2021.0)</f>
        <v>2021</v>
      </c>
    </row>
    <row r="1047">
      <c r="A1047" s="4" t="str">
        <f>IFERROR(__xludf.DUMMYFUNCTION("""COMPUTED_VALUE"""),"DLR_Journeys")</f>
        <v>DLR_Journeys</v>
      </c>
      <c r="B1047" s="4" t="str">
        <f>IFERROR(__xludf.DUMMYFUNCTION("""COMPUTED_VALUE"""),"21/22")</f>
        <v>21/22</v>
      </c>
      <c r="C1047" s="4">
        <f>IFERROR(__xludf.DUMMYFUNCTION("""COMPUTED_VALUE"""),7.0)</f>
        <v>7</v>
      </c>
      <c r="D1047" s="4">
        <f>IFERROR(__xludf.DUMMYFUNCTION("""COMPUTED_VALUE"""),7.1)</f>
        <v>7.1</v>
      </c>
      <c r="E1047" s="4" t="str">
        <f>IFERROR(__xludf.DUMMYFUNCTION("""COMPUTED_VALUE"""),"Oct")</f>
        <v>Oct</v>
      </c>
      <c r="F1047" s="4">
        <f>IFERROR(__xludf.DUMMYFUNCTION("""COMPUTED_VALUE"""),2021.0)</f>
        <v>2021</v>
      </c>
    </row>
    <row r="1048">
      <c r="A1048" s="4" t="str">
        <f>IFERROR(__xludf.DUMMYFUNCTION("""COMPUTED_VALUE"""),"Tram_Journeys")</f>
        <v>Tram_Journeys</v>
      </c>
      <c r="B1048" s="4" t="str">
        <f>IFERROR(__xludf.DUMMYFUNCTION("""COMPUTED_VALUE"""),"21/22")</f>
        <v>21/22</v>
      </c>
      <c r="C1048" s="4">
        <f>IFERROR(__xludf.DUMMYFUNCTION("""COMPUTED_VALUE"""),7.0)</f>
        <v>7</v>
      </c>
      <c r="D1048" s="4">
        <f>IFERROR(__xludf.DUMMYFUNCTION("""COMPUTED_VALUE"""),1.7)</f>
        <v>1.7</v>
      </c>
      <c r="E1048" s="4" t="str">
        <f>IFERROR(__xludf.DUMMYFUNCTION("""COMPUTED_VALUE"""),"Oct")</f>
        <v>Oct</v>
      </c>
      <c r="F1048" s="4">
        <f>IFERROR(__xludf.DUMMYFUNCTION("""COMPUTED_VALUE"""),2021.0)</f>
        <v>2021</v>
      </c>
    </row>
    <row r="1049">
      <c r="A1049" s="4" t="str">
        <f>IFERROR(__xludf.DUMMYFUNCTION("""COMPUTED_VALUE"""),"Overground_Journeys")</f>
        <v>Overground_Journeys</v>
      </c>
      <c r="B1049" s="4" t="str">
        <f>IFERROR(__xludf.DUMMYFUNCTION("""COMPUTED_VALUE"""),"21/22")</f>
        <v>21/22</v>
      </c>
      <c r="C1049" s="4">
        <f>IFERROR(__xludf.DUMMYFUNCTION("""COMPUTED_VALUE"""),7.0)</f>
        <v>7</v>
      </c>
      <c r="D1049" s="4">
        <f>IFERROR(__xludf.DUMMYFUNCTION("""COMPUTED_VALUE"""),12.5)</f>
        <v>12.5</v>
      </c>
      <c r="E1049" s="4" t="str">
        <f>IFERROR(__xludf.DUMMYFUNCTION("""COMPUTED_VALUE"""),"Oct")</f>
        <v>Oct</v>
      </c>
      <c r="F1049" s="4">
        <f>IFERROR(__xludf.DUMMYFUNCTION("""COMPUTED_VALUE"""),2021.0)</f>
        <v>2021</v>
      </c>
    </row>
    <row r="1050">
      <c r="A1050" s="4" t="str">
        <f>IFERROR(__xludf.DUMMYFUNCTION("""COMPUTED_VALUE"""),"London_Cable_Car_Journeys")</f>
        <v>London_Cable_Car_Journeys</v>
      </c>
      <c r="B1050" s="4" t="str">
        <f>IFERROR(__xludf.DUMMYFUNCTION("""COMPUTED_VALUE"""),"21/22")</f>
        <v>21/22</v>
      </c>
      <c r="C1050" s="4">
        <f>IFERROR(__xludf.DUMMYFUNCTION("""COMPUTED_VALUE"""),7.0)</f>
        <v>7</v>
      </c>
      <c r="D1050" s="4">
        <f>IFERROR(__xludf.DUMMYFUNCTION("""COMPUTED_VALUE"""),0.1)</f>
        <v>0.1</v>
      </c>
      <c r="E1050" s="4" t="str">
        <f>IFERROR(__xludf.DUMMYFUNCTION("""COMPUTED_VALUE"""),"Oct")</f>
        <v>Oct</v>
      </c>
      <c r="F1050" s="4">
        <f>IFERROR(__xludf.DUMMYFUNCTION("""COMPUTED_VALUE"""),2021.0)</f>
        <v>2021</v>
      </c>
    </row>
    <row r="1051">
      <c r="A1051" s="4" t="str">
        <f>IFERROR(__xludf.DUMMYFUNCTION("""COMPUTED_VALUE"""),"TfL_Rail_Journeys")</f>
        <v>TfL_Rail_Journeys</v>
      </c>
      <c r="B1051" s="4" t="str">
        <f>IFERROR(__xludf.DUMMYFUNCTION("""COMPUTED_VALUE"""),"21/22")</f>
        <v>21/22</v>
      </c>
      <c r="C1051" s="4">
        <f>IFERROR(__xludf.DUMMYFUNCTION("""COMPUTED_VALUE"""),7.0)</f>
        <v>7</v>
      </c>
      <c r="D1051" s="4">
        <f>IFERROR(__xludf.DUMMYFUNCTION("""COMPUTED_VALUE"""),3.7)</f>
        <v>3.7</v>
      </c>
      <c r="E1051" s="4" t="str">
        <f>IFERROR(__xludf.DUMMYFUNCTION("""COMPUTED_VALUE"""),"Oct")</f>
        <v>Oct</v>
      </c>
      <c r="F1051" s="4">
        <f>IFERROR(__xludf.DUMMYFUNCTION("""COMPUTED_VALUE"""),2021.0)</f>
        <v>2021</v>
      </c>
    </row>
    <row r="1052">
      <c r="A1052" s="4" t="str">
        <f>IFERROR(__xludf.DUMMYFUNCTION("""COMPUTED_VALUE"""),"Bus_journeys")</f>
        <v>Bus_journeys</v>
      </c>
      <c r="B1052" s="4" t="str">
        <f>IFERROR(__xludf.DUMMYFUNCTION("""COMPUTED_VALUE"""),"21/22")</f>
        <v>21/22</v>
      </c>
      <c r="C1052" s="4">
        <f>IFERROR(__xludf.DUMMYFUNCTION("""COMPUTED_VALUE"""),8.0)</f>
        <v>8</v>
      </c>
      <c r="D1052" s="4">
        <f>IFERROR(__xludf.DUMMYFUNCTION("""COMPUTED_VALUE"""),125.4)</f>
        <v>125.4</v>
      </c>
      <c r="E1052" s="4" t="str">
        <f>IFERROR(__xludf.DUMMYFUNCTION("""COMPUTED_VALUE"""),"Nov")</f>
        <v>Nov</v>
      </c>
      <c r="F1052" s="4">
        <f>IFERROR(__xludf.DUMMYFUNCTION("""COMPUTED_VALUE"""),2021.0)</f>
        <v>2021</v>
      </c>
    </row>
    <row r="1053">
      <c r="A1053" s="4" t="str">
        <f>IFERROR(__xludf.DUMMYFUNCTION("""COMPUTED_VALUE"""),"Underground_journeys")</f>
        <v>Underground_journeys</v>
      </c>
      <c r="B1053" s="4" t="str">
        <f>IFERROR(__xludf.DUMMYFUNCTION("""COMPUTED_VALUE"""),"21/22")</f>
        <v>21/22</v>
      </c>
      <c r="C1053" s="4">
        <f>IFERROR(__xludf.DUMMYFUNCTION("""COMPUTED_VALUE"""),8.0)</f>
        <v>8</v>
      </c>
      <c r="D1053" s="4">
        <f>IFERROR(__xludf.DUMMYFUNCTION("""COMPUTED_VALUE"""),73.7)</f>
        <v>73.7</v>
      </c>
      <c r="E1053" s="4" t="str">
        <f>IFERROR(__xludf.DUMMYFUNCTION("""COMPUTED_VALUE"""),"Nov")</f>
        <v>Nov</v>
      </c>
      <c r="F1053" s="4">
        <f>IFERROR(__xludf.DUMMYFUNCTION("""COMPUTED_VALUE"""),2021.0)</f>
        <v>2021</v>
      </c>
    </row>
    <row r="1054">
      <c r="A1054" s="4" t="str">
        <f>IFERROR(__xludf.DUMMYFUNCTION("""COMPUTED_VALUE"""),"DLR_Journeys")</f>
        <v>DLR_Journeys</v>
      </c>
      <c r="B1054" s="4" t="str">
        <f>IFERROR(__xludf.DUMMYFUNCTION("""COMPUTED_VALUE"""),"21/22")</f>
        <v>21/22</v>
      </c>
      <c r="C1054" s="4">
        <f>IFERROR(__xludf.DUMMYFUNCTION("""COMPUTED_VALUE"""),8.0)</f>
        <v>8</v>
      </c>
      <c r="D1054" s="4">
        <f>IFERROR(__xludf.DUMMYFUNCTION("""COMPUTED_VALUE"""),7.2)</f>
        <v>7.2</v>
      </c>
      <c r="E1054" s="4" t="str">
        <f>IFERROR(__xludf.DUMMYFUNCTION("""COMPUTED_VALUE"""),"Nov")</f>
        <v>Nov</v>
      </c>
      <c r="F1054" s="4">
        <f>IFERROR(__xludf.DUMMYFUNCTION("""COMPUTED_VALUE"""),2021.0)</f>
        <v>2021</v>
      </c>
    </row>
    <row r="1055">
      <c r="A1055" s="4" t="str">
        <f>IFERROR(__xludf.DUMMYFUNCTION("""COMPUTED_VALUE"""),"Tram_Journeys")</f>
        <v>Tram_Journeys</v>
      </c>
      <c r="B1055" s="4" t="str">
        <f>IFERROR(__xludf.DUMMYFUNCTION("""COMPUTED_VALUE"""),"21/22")</f>
        <v>21/22</v>
      </c>
      <c r="C1055" s="4">
        <f>IFERROR(__xludf.DUMMYFUNCTION("""COMPUTED_VALUE"""),8.0)</f>
        <v>8</v>
      </c>
      <c r="D1055" s="4">
        <f>IFERROR(__xludf.DUMMYFUNCTION("""COMPUTED_VALUE"""),1.7)</f>
        <v>1.7</v>
      </c>
      <c r="E1055" s="4" t="str">
        <f>IFERROR(__xludf.DUMMYFUNCTION("""COMPUTED_VALUE"""),"Nov")</f>
        <v>Nov</v>
      </c>
      <c r="F1055" s="4">
        <f>IFERROR(__xludf.DUMMYFUNCTION("""COMPUTED_VALUE"""),2021.0)</f>
        <v>2021</v>
      </c>
    </row>
    <row r="1056">
      <c r="A1056" s="4" t="str">
        <f>IFERROR(__xludf.DUMMYFUNCTION("""COMPUTED_VALUE"""),"Overground_Journeys")</f>
        <v>Overground_Journeys</v>
      </c>
      <c r="B1056" s="4" t="str">
        <f>IFERROR(__xludf.DUMMYFUNCTION("""COMPUTED_VALUE"""),"21/22")</f>
        <v>21/22</v>
      </c>
      <c r="C1056" s="4">
        <f>IFERROR(__xludf.DUMMYFUNCTION("""COMPUTED_VALUE"""),8.0)</f>
        <v>8</v>
      </c>
      <c r="D1056" s="4">
        <f>IFERROR(__xludf.DUMMYFUNCTION("""COMPUTED_VALUE"""),11.6)</f>
        <v>11.6</v>
      </c>
      <c r="E1056" s="4" t="str">
        <f>IFERROR(__xludf.DUMMYFUNCTION("""COMPUTED_VALUE"""),"Nov")</f>
        <v>Nov</v>
      </c>
      <c r="F1056" s="4">
        <f>IFERROR(__xludf.DUMMYFUNCTION("""COMPUTED_VALUE"""),2021.0)</f>
        <v>2021</v>
      </c>
    </row>
    <row r="1057">
      <c r="A1057" s="4" t="str">
        <f>IFERROR(__xludf.DUMMYFUNCTION("""COMPUTED_VALUE"""),"London_Cable_Car_Journeys")</f>
        <v>London_Cable_Car_Journeys</v>
      </c>
      <c r="B1057" s="4" t="str">
        <f>IFERROR(__xludf.DUMMYFUNCTION("""COMPUTED_VALUE"""),"21/22")</f>
        <v>21/22</v>
      </c>
      <c r="C1057" s="4">
        <f>IFERROR(__xludf.DUMMYFUNCTION("""COMPUTED_VALUE"""),8.0)</f>
        <v>8</v>
      </c>
      <c r="D1057" s="4">
        <f>IFERROR(__xludf.DUMMYFUNCTION("""COMPUTED_VALUE"""),0.12)</f>
        <v>0.12</v>
      </c>
      <c r="E1057" s="4" t="str">
        <f>IFERROR(__xludf.DUMMYFUNCTION("""COMPUTED_VALUE"""),"Nov")</f>
        <v>Nov</v>
      </c>
      <c r="F1057" s="4">
        <f>IFERROR(__xludf.DUMMYFUNCTION("""COMPUTED_VALUE"""),2021.0)</f>
        <v>2021</v>
      </c>
    </row>
    <row r="1058">
      <c r="A1058" s="4" t="str">
        <f>IFERROR(__xludf.DUMMYFUNCTION("""COMPUTED_VALUE"""),"TfL_Rail_Journeys")</f>
        <v>TfL_Rail_Journeys</v>
      </c>
      <c r="B1058" s="4" t="str">
        <f>IFERROR(__xludf.DUMMYFUNCTION("""COMPUTED_VALUE"""),"21/22")</f>
        <v>21/22</v>
      </c>
      <c r="C1058" s="4">
        <f>IFERROR(__xludf.DUMMYFUNCTION("""COMPUTED_VALUE"""),8.0)</f>
        <v>8</v>
      </c>
      <c r="D1058" s="4">
        <f>IFERROR(__xludf.DUMMYFUNCTION("""COMPUTED_VALUE"""),3.7)</f>
        <v>3.7</v>
      </c>
      <c r="E1058" s="4" t="str">
        <f>IFERROR(__xludf.DUMMYFUNCTION("""COMPUTED_VALUE"""),"Nov")</f>
        <v>Nov</v>
      </c>
      <c r="F1058" s="4">
        <f>IFERROR(__xludf.DUMMYFUNCTION("""COMPUTED_VALUE"""),2021.0)</f>
        <v>2021</v>
      </c>
    </row>
    <row r="1059">
      <c r="A1059" s="4" t="str">
        <f>IFERROR(__xludf.DUMMYFUNCTION("""COMPUTED_VALUE"""),"Bus_journeys")</f>
        <v>Bus_journeys</v>
      </c>
      <c r="B1059" s="4" t="str">
        <f>IFERROR(__xludf.DUMMYFUNCTION("""COMPUTED_VALUE"""),"21/22")</f>
        <v>21/22</v>
      </c>
      <c r="C1059" s="4">
        <f>IFERROR(__xludf.DUMMYFUNCTION("""COMPUTED_VALUE"""),9.0)</f>
        <v>9</v>
      </c>
      <c r="D1059" s="4">
        <f>IFERROR(__xludf.DUMMYFUNCTION("""COMPUTED_VALUE"""),131.3)</f>
        <v>131.3</v>
      </c>
      <c r="E1059" s="4" t="str">
        <f>IFERROR(__xludf.DUMMYFUNCTION("""COMPUTED_VALUE"""),"Dec")</f>
        <v>Dec</v>
      </c>
      <c r="F1059" s="4">
        <f>IFERROR(__xludf.DUMMYFUNCTION("""COMPUTED_VALUE"""),2021.0)</f>
        <v>2021</v>
      </c>
    </row>
    <row r="1060">
      <c r="A1060" s="4" t="str">
        <f>IFERROR(__xludf.DUMMYFUNCTION("""COMPUTED_VALUE"""),"Underground_journeys")</f>
        <v>Underground_journeys</v>
      </c>
      <c r="B1060" s="4" t="str">
        <f>IFERROR(__xludf.DUMMYFUNCTION("""COMPUTED_VALUE"""),"21/22")</f>
        <v>21/22</v>
      </c>
      <c r="C1060" s="4">
        <f>IFERROR(__xludf.DUMMYFUNCTION("""COMPUTED_VALUE"""),9.0)</f>
        <v>9</v>
      </c>
      <c r="D1060" s="4">
        <f>IFERROR(__xludf.DUMMYFUNCTION("""COMPUTED_VALUE"""),75.8)</f>
        <v>75.8</v>
      </c>
      <c r="E1060" s="4" t="str">
        <f>IFERROR(__xludf.DUMMYFUNCTION("""COMPUTED_VALUE"""),"Dec")</f>
        <v>Dec</v>
      </c>
      <c r="F1060" s="4">
        <f>IFERROR(__xludf.DUMMYFUNCTION("""COMPUTED_VALUE"""),2021.0)</f>
        <v>2021</v>
      </c>
    </row>
    <row r="1061">
      <c r="A1061" s="4" t="str">
        <f>IFERROR(__xludf.DUMMYFUNCTION("""COMPUTED_VALUE"""),"DLR_Journeys")</f>
        <v>DLR_Journeys</v>
      </c>
      <c r="B1061" s="4" t="str">
        <f>IFERROR(__xludf.DUMMYFUNCTION("""COMPUTED_VALUE"""),"21/22")</f>
        <v>21/22</v>
      </c>
      <c r="C1061" s="4">
        <f>IFERROR(__xludf.DUMMYFUNCTION("""COMPUTED_VALUE"""),9.0)</f>
        <v>9</v>
      </c>
      <c r="D1061" s="4">
        <f>IFERROR(__xludf.DUMMYFUNCTION("""COMPUTED_VALUE"""),7.0)</f>
        <v>7</v>
      </c>
      <c r="E1061" s="4" t="str">
        <f>IFERROR(__xludf.DUMMYFUNCTION("""COMPUTED_VALUE"""),"Dec")</f>
        <v>Dec</v>
      </c>
      <c r="F1061" s="4">
        <f>IFERROR(__xludf.DUMMYFUNCTION("""COMPUTED_VALUE"""),2021.0)</f>
        <v>2021</v>
      </c>
    </row>
    <row r="1062">
      <c r="A1062" s="4" t="str">
        <f>IFERROR(__xludf.DUMMYFUNCTION("""COMPUTED_VALUE"""),"Tram_Journeys")</f>
        <v>Tram_Journeys</v>
      </c>
      <c r="B1062" s="4" t="str">
        <f>IFERROR(__xludf.DUMMYFUNCTION("""COMPUTED_VALUE"""),"21/22")</f>
        <v>21/22</v>
      </c>
      <c r="C1062" s="4">
        <f>IFERROR(__xludf.DUMMYFUNCTION("""COMPUTED_VALUE"""),9.0)</f>
        <v>9</v>
      </c>
      <c r="D1062" s="4">
        <f>IFERROR(__xludf.DUMMYFUNCTION("""COMPUTED_VALUE"""),1.6)</f>
        <v>1.6</v>
      </c>
      <c r="E1062" s="4" t="str">
        <f>IFERROR(__xludf.DUMMYFUNCTION("""COMPUTED_VALUE"""),"Dec")</f>
        <v>Dec</v>
      </c>
      <c r="F1062" s="4">
        <f>IFERROR(__xludf.DUMMYFUNCTION("""COMPUTED_VALUE"""),2021.0)</f>
        <v>2021</v>
      </c>
    </row>
    <row r="1063">
      <c r="A1063" s="4" t="str">
        <f>IFERROR(__xludf.DUMMYFUNCTION("""COMPUTED_VALUE"""),"Overground_Journeys")</f>
        <v>Overground_Journeys</v>
      </c>
      <c r="B1063" s="4" t="str">
        <f>IFERROR(__xludf.DUMMYFUNCTION("""COMPUTED_VALUE"""),"21/22")</f>
        <v>21/22</v>
      </c>
      <c r="C1063" s="4">
        <f>IFERROR(__xludf.DUMMYFUNCTION("""COMPUTED_VALUE"""),9.0)</f>
        <v>9</v>
      </c>
      <c r="D1063" s="4">
        <f>IFERROR(__xludf.DUMMYFUNCTION("""COMPUTED_VALUE"""),12.2)</f>
        <v>12.2</v>
      </c>
      <c r="E1063" s="4" t="str">
        <f>IFERROR(__xludf.DUMMYFUNCTION("""COMPUTED_VALUE"""),"Dec")</f>
        <v>Dec</v>
      </c>
      <c r="F1063" s="4">
        <f>IFERROR(__xludf.DUMMYFUNCTION("""COMPUTED_VALUE"""),2021.0)</f>
        <v>2021</v>
      </c>
    </row>
    <row r="1064">
      <c r="A1064" s="4" t="str">
        <f>IFERROR(__xludf.DUMMYFUNCTION("""COMPUTED_VALUE"""),"London_Cable_Car_Journeys")</f>
        <v>London_Cable_Car_Journeys</v>
      </c>
      <c r="B1064" s="4" t="str">
        <f>IFERROR(__xludf.DUMMYFUNCTION("""COMPUTED_VALUE"""),"21/22")</f>
        <v>21/22</v>
      </c>
      <c r="C1064" s="4">
        <f>IFERROR(__xludf.DUMMYFUNCTION("""COMPUTED_VALUE"""),9.0)</f>
        <v>9</v>
      </c>
      <c r="D1064" s="4">
        <f>IFERROR(__xludf.DUMMYFUNCTION("""COMPUTED_VALUE"""),0.07)</f>
        <v>0.07</v>
      </c>
      <c r="E1064" s="4" t="str">
        <f>IFERROR(__xludf.DUMMYFUNCTION("""COMPUTED_VALUE"""),"Dec")</f>
        <v>Dec</v>
      </c>
      <c r="F1064" s="4">
        <f>IFERROR(__xludf.DUMMYFUNCTION("""COMPUTED_VALUE"""),2021.0)</f>
        <v>2021</v>
      </c>
    </row>
    <row r="1065">
      <c r="A1065" s="4" t="str">
        <f>IFERROR(__xludf.DUMMYFUNCTION("""COMPUTED_VALUE"""),"TfL_Rail_Journeys")</f>
        <v>TfL_Rail_Journeys</v>
      </c>
      <c r="B1065" s="4" t="str">
        <f>IFERROR(__xludf.DUMMYFUNCTION("""COMPUTED_VALUE"""),"21/22")</f>
        <v>21/22</v>
      </c>
      <c r="C1065" s="4">
        <f>IFERROR(__xludf.DUMMYFUNCTION("""COMPUTED_VALUE"""),9.0)</f>
        <v>9</v>
      </c>
      <c r="D1065" s="4">
        <f>IFERROR(__xludf.DUMMYFUNCTION("""COMPUTED_VALUE"""),3.3)</f>
        <v>3.3</v>
      </c>
      <c r="E1065" s="4" t="str">
        <f>IFERROR(__xludf.DUMMYFUNCTION("""COMPUTED_VALUE"""),"Dec")</f>
        <v>Dec</v>
      </c>
      <c r="F1065" s="4">
        <f>IFERROR(__xludf.DUMMYFUNCTION("""COMPUTED_VALUE"""),2021.0)</f>
        <v>2021</v>
      </c>
    </row>
    <row r="1066">
      <c r="A1066" s="4" t="str">
        <f>IFERROR(__xludf.DUMMYFUNCTION("""COMPUTED_VALUE"""),"Bus_journeys")</f>
        <v>Bus_journeys</v>
      </c>
      <c r="B1066" s="4" t="str">
        <f>IFERROR(__xludf.DUMMYFUNCTION("""COMPUTED_VALUE"""),"21/22")</f>
        <v>21/22</v>
      </c>
      <c r="C1066" s="4">
        <f>IFERROR(__xludf.DUMMYFUNCTION("""COMPUTED_VALUE"""),10.0)</f>
        <v>10</v>
      </c>
      <c r="D1066" s="4">
        <f>IFERROR(__xludf.DUMMYFUNCTION("""COMPUTED_VALUE"""),95.1)</f>
        <v>95.1</v>
      </c>
      <c r="E1066" s="4" t="str">
        <f>IFERROR(__xludf.DUMMYFUNCTION("""COMPUTED_VALUE"""),"Jan")</f>
        <v>Jan</v>
      </c>
      <c r="F1066" s="4">
        <f>IFERROR(__xludf.DUMMYFUNCTION("""COMPUTED_VALUE"""),2022.0)</f>
        <v>2022</v>
      </c>
    </row>
    <row r="1067">
      <c r="A1067" s="4" t="str">
        <f>IFERROR(__xludf.DUMMYFUNCTION("""COMPUTED_VALUE"""),"Underground_journeys")</f>
        <v>Underground_journeys</v>
      </c>
      <c r="B1067" s="4" t="str">
        <f>IFERROR(__xludf.DUMMYFUNCTION("""COMPUTED_VALUE"""),"21/22")</f>
        <v>21/22</v>
      </c>
      <c r="C1067" s="4">
        <f>IFERROR(__xludf.DUMMYFUNCTION("""COMPUTED_VALUE"""),10.0)</f>
        <v>10</v>
      </c>
      <c r="D1067" s="4">
        <f>IFERROR(__xludf.DUMMYFUNCTION("""COMPUTED_VALUE"""),45.4)</f>
        <v>45.4</v>
      </c>
      <c r="E1067" s="4" t="str">
        <f>IFERROR(__xludf.DUMMYFUNCTION("""COMPUTED_VALUE"""),"Jan")</f>
        <v>Jan</v>
      </c>
      <c r="F1067" s="4">
        <f>IFERROR(__xludf.DUMMYFUNCTION("""COMPUTED_VALUE"""),2022.0)</f>
        <v>2022</v>
      </c>
    </row>
    <row r="1068">
      <c r="A1068" s="4" t="str">
        <f>IFERROR(__xludf.DUMMYFUNCTION("""COMPUTED_VALUE"""),"DLR_Journeys")</f>
        <v>DLR_Journeys</v>
      </c>
      <c r="B1068" s="4" t="str">
        <f>IFERROR(__xludf.DUMMYFUNCTION("""COMPUTED_VALUE"""),"21/22")</f>
        <v>21/22</v>
      </c>
      <c r="C1068" s="4">
        <f>IFERROR(__xludf.DUMMYFUNCTION("""COMPUTED_VALUE"""),10.0)</f>
        <v>10</v>
      </c>
      <c r="D1068" s="4">
        <f>IFERROR(__xludf.DUMMYFUNCTION("""COMPUTED_VALUE"""),4.6)</f>
        <v>4.6</v>
      </c>
      <c r="E1068" s="4" t="str">
        <f>IFERROR(__xludf.DUMMYFUNCTION("""COMPUTED_VALUE"""),"Jan")</f>
        <v>Jan</v>
      </c>
      <c r="F1068" s="4">
        <f>IFERROR(__xludf.DUMMYFUNCTION("""COMPUTED_VALUE"""),2022.0)</f>
        <v>2022</v>
      </c>
    </row>
    <row r="1069">
      <c r="A1069" s="4" t="str">
        <f>IFERROR(__xludf.DUMMYFUNCTION("""COMPUTED_VALUE"""),"Tram_Journeys")</f>
        <v>Tram_Journeys</v>
      </c>
      <c r="B1069" s="4" t="str">
        <f>IFERROR(__xludf.DUMMYFUNCTION("""COMPUTED_VALUE"""),"21/22")</f>
        <v>21/22</v>
      </c>
      <c r="C1069" s="4">
        <f>IFERROR(__xludf.DUMMYFUNCTION("""COMPUTED_VALUE"""),10.0)</f>
        <v>10</v>
      </c>
      <c r="D1069" s="4">
        <f>IFERROR(__xludf.DUMMYFUNCTION("""COMPUTED_VALUE"""),1.2)</f>
        <v>1.2</v>
      </c>
      <c r="E1069" s="4" t="str">
        <f>IFERROR(__xludf.DUMMYFUNCTION("""COMPUTED_VALUE"""),"Jan")</f>
        <v>Jan</v>
      </c>
      <c r="F1069" s="4">
        <f>IFERROR(__xludf.DUMMYFUNCTION("""COMPUTED_VALUE"""),2022.0)</f>
        <v>2022</v>
      </c>
    </row>
    <row r="1070">
      <c r="A1070" s="4" t="str">
        <f>IFERROR(__xludf.DUMMYFUNCTION("""COMPUTED_VALUE"""),"Overground_Journeys")</f>
        <v>Overground_Journeys</v>
      </c>
      <c r="B1070" s="4" t="str">
        <f>IFERROR(__xludf.DUMMYFUNCTION("""COMPUTED_VALUE"""),"21/22")</f>
        <v>21/22</v>
      </c>
      <c r="C1070" s="4">
        <f>IFERROR(__xludf.DUMMYFUNCTION("""COMPUTED_VALUE"""),10.0)</f>
        <v>10</v>
      </c>
      <c r="D1070" s="4">
        <f>IFERROR(__xludf.DUMMYFUNCTION("""COMPUTED_VALUE"""),6.7)</f>
        <v>6.7</v>
      </c>
      <c r="E1070" s="4" t="str">
        <f>IFERROR(__xludf.DUMMYFUNCTION("""COMPUTED_VALUE"""),"Jan")</f>
        <v>Jan</v>
      </c>
      <c r="F1070" s="4">
        <f>IFERROR(__xludf.DUMMYFUNCTION("""COMPUTED_VALUE"""),2022.0)</f>
        <v>2022</v>
      </c>
    </row>
    <row r="1071">
      <c r="A1071" s="4" t="str">
        <f>IFERROR(__xludf.DUMMYFUNCTION("""COMPUTED_VALUE"""),"London_Cable_Car_Journeys")</f>
        <v>London_Cable_Car_Journeys</v>
      </c>
      <c r="B1071" s="4" t="str">
        <f>IFERROR(__xludf.DUMMYFUNCTION("""COMPUTED_VALUE"""),"21/22")</f>
        <v>21/22</v>
      </c>
      <c r="C1071" s="4">
        <f>IFERROR(__xludf.DUMMYFUNCTION("""COMPUTED_VALUE"""),10.0)</f>
        <v>10</v>
      </c>
      <c r="D1071" s="4">
        <f>IFERROR(__xludf.DUMMYFUNCTION("""COMPUTED_VALUE"""),0.09)</f>
        <v>0.09</v>
      </c>
      <c r="E1071" s="4" t="str">
        <f>IFERROR(__xludf.DUMMYFUNCTION("""COMPUTED_VALUE"""),"Jan")</f>
        <v>Jan</v>
      </c>
      <c r="F1071" s="4">
        <f>IFERROR(__xludf.DUMMYFUNCTION("""COMPUTED_VALUE"""),2022.0)</f>
        <v>2022</v>
      </c>
    </row>
    <row r="1072">
      <c r="A1072" s="4" t="str">
        <f>IFERROR(__xludf.DUMMYFUNCTION("""COMPUTED_VALUE"""),"TfL_Rail_Journeys")</f>
        <v>TfL_Rail_Journeys</v>
      </c>
      <c r="B1072" s="4" t="str">
        <f>IFERROR(__xludf.DUMMYFUNCTION("""COMPUTED_VALUE"""),"21/22")</f>
        <v>21/22</v>
      </c>
      <c r="C1072" s="4">
        <f>IFERROR(__xludf.DUMMYFUNCTION("""COMPUTED_VALUE"""),10.0)</f>
        <v>10</v>
      </c>
      <c r="D1072" s="4">
        <f>IFERROR(__xludf.DUMMYFUNCTION("""COMPUTED_VALUE"""),2.4)</f>
        <v>2.4</v>
      </c>
      <c r="E1072" s="4" t="str">
        <f>IFERROR(__xludf.DUMMYFUNCTION("""COMPUTED_VALUE"""),"Jan")</f>
        <v>Jan</v>
      </c>
      <c r="F1072" s="4">
        <f>IFERROR(__xludf.DUMMYFUNCTION("""COMPUTED_VALUE"""),2022.0)</f>
        <v>2022</v>
      </c>
    </row>
    <row r="1073">
      <c r="A1073" s="4" t="str">
        <f>IFERROR(__xludf.DUMMYFUNCTION("""COMPUTED_VALUE"""),"Bus_journeys")</f>
        <v>Bus_journeys</v>
      </c>
      <c r="B1073" s="4" t="str">
        <f>IFERROR(__xludf.DUMMYFUNCTION("""COMPUTED_VALUE"""),"21/22")</f>
        <v>21/22</v>
      </c>
      <c r="C1073" s="4">
        <f>IFERROR(__xludf.DUMMYFUNCTION("""COMPUTED_VALUE"""),11.0)</f>
        <v>11</v>
      </c>
      <c r="D1073" s="4">
        <f>IFERROR(__xludf.DUMMYFUNCTION("""COMPUTED_VALUE"""),123.5)</f>
        <v>123.5</v>
      </c>
      <c r="E1073" s="4" t="str">
        <f>IFERROR(__xludf.DUMMYFUNCTION("""COMPUTED_VALUE"""),"Feb")</f>
        <v>Feb</v>
      </c>
      <c r="F1073" s="4">
        <f>IFERROR(__xludf.DUMMYFUNCTION("""COMPUTED_VALUE"""),2022.0)</f>
        <v>2022</v>
      </c>
    </row>
    <row r="1074">
      <c r="A1074" s="4" t="str">
        <f>IFERROR(__xludf.DUMMYFUNCTION("""COMPUTED_VALUE"""),"Underground_journeys")</f>
        <v>Underground_journeys</v>
      </c>
      <c r="B1074" s="4" t="str">
        <f>IFERROR(__xludf.DUMMYFUNCTION("""COMPUTED_VALUE"""),"21/22")</f>
        <v>21/22</v>
      </c>
      <c r="C1074" s="4">
        <f>IFERROR(__xludf.DUMMYFUNCTION("""COMPUTED_VALUE"""),11.0)</f>
        <v>11</v>
      </c>
      <c r="D1074" s="4">
        <f>IFERROR(__xludf.DUMMYFUNCTION("""COMPUTED_VALUE"""),60.2)</f>
        <v>60.2</v>
      </c>
      <c r="E1074" s="4" t="str">
        <f>IFERROR(__xludf.DUMMYFUNCTION("""COMPUTED_VALUE"""),"Feb")</f>
        <v>Feb</v>
      </c>
      <c r="F1074" s="4">
        <f>IFERROR(__xludf.DUMMYFUNCTION("""COMPUTED_VALUE"""),2022.0)</f>
        <v>2022</v>
      </c>
    </row>
    <row r="1075">
      <c r="A1075" s="4" t="str">
        <f>IFERROR(__xludf.DUMMYFUNCTION("""COMPUTED_VALUE"""),"DLR_Journeys")</f>
        <v>DLR_Journeys</v>
      </c>
      <c r="B1075" s="4" t="str">
        <f>IFERROR(__xludf.DUMMYFUNCTION("""COMPUTED_VALUE"""),"21/22")</f>
        <v>21/22</v>
      </c>
      <c r="C1075" s="4">
        <f>IFERROR(__xludf.DUMMYFUNCTION("""COMPUTED_VALUE"""),11.0)</f>
        <v>11</v>
      </c>
      <c r="D1075" s="4">
        <f>IFERROR(__xludf.DUMMYFUNCTION("""COMPUTED_VALUE"""),5.9)</f>
        <v>5.9</v>
      </c>
      <c r="E1075" s="4" t="str">
        <f>IFERROR(__xludf.DUMMYFUNCTION("""COMPUTED_VALUE"""),"Feb")</f>
        <v>Feb</v>
      </c>
      <c r="F1075" s="4">
        <f>IFERROR(__xludf.DUMMYFUNCTION("""COMPUTED_VALUE"""),2022.0)</f>
        <v>2022</v>
      </c>
    </row>
    <row r="1076">
      <c r="A1076" s="4" t="str">
        <f>IFERROR(__xludf.DUMMYFUNCTION("""COMPUTED_VALUE"""),"Tram_Journeys")</f>
        <v>Tram_Journeys</v>
      </c>
      <c r="B1076" s="4" t="str">
        <f>IFERROR(__xludf.DUMMYFUNCTION("""COMPUTED_VALUE"""),"21/22")</f>
        <v>21/22</v>
      </c>
      <c r="C1076" s="4">
        <f>IFERROR(__xludf.DUMMYFUNCTION("""COMPUTED_VALUE"""),11.0)</f>
        <v>11</v>
      </c>
      <c r="D1076" s="4">
        <f>IFERROR(__xludf.DUMMYFUNCTION("""COMPUTED_VALUE"""),1.6)</f>
        <v>1.6</v>
      </c>
      <c r="E1076" s="4" t="str">
        <f>IFERROR(__xludf.DUMMYFUNCTION("""COMPUTED_VALUE"""),"Feb")</f>
        <v>Feb</v>
      </c>
      <c r="F1076" s="4">
        <f>IFERROR(__xludf.DUMMYFUNCTION("""COMPUTED_VALUE"""),2022.0)</f>
        <v>2022</v>
      </c>
    </row>
    <row r="1077">
      <c r="A1077" s="4" t="str">
        <f>IFERROR(__xludf.DUMMYFUNCTION("""COMPUTED_VALUE"""),"Overground_Journeys")</f>
        <v>Overground_Journeys</v>
      </c>
      <c r="B1077" s="4" t="str">
        <f>IFERROR(__xludf.DUMMYFUNCTION("""COMPUTED_VALUE"""),"21/22")</f>
        <v>21/22</v>
      </c>
      <c r="C1077" s="4">
        <f>IFERROR(__xludf.DUMMYFUNCTION("""COMPUTED_VALUE"""),11.0)</f>
        <v>11</v>
      </c>
      <c r="D1077" s="4">
        <f>IFERROR(__xludf.DUMMYFUNCTION("""COMPUTED_VALUE"""),10.0)</f>
        <v>10</v>
      </c>
      <c r="E1077" s="4" t="str">
        <f>IFERROR(__xludf.DUMMYFUNCTION("""COMPUTED_VALUE"""),"Feb")</f>
        <v>Feb</v>
      </c>
      <c r="F1077" s="4">
        <f>IFERROR(__xludf.DUMMYFUNCTION("""COMPUTED_VALUE"""),2022.0)</f>
        <v>2022</v>
      </c>
    </row>
    <row r="1078">
      <c r="A1078" s="4" t="str">
        <f>IFERROR(__xludf.DUMMYFUNCTION("""COMPUTED_VALUE"""),"London_Cable_Car_Journeys")</f>
        <v>London_Cable_Car_Journeys</v>
      </c>
      <c r="B1078" s="4" t="str">
        <f>IFERROR(__xludf.DUMMYFUNCTION("""COMPUTED_VALUE"""),"21/22")</f>
        <v>21/22</v>
      </c>
      <c r="C1078" s="4">
        <f>IFERROR(__xludf.DUMMYFUNCTION("""COMPUTED_VALUE"""),11.0)</f>
        <v>11</v>
      </c>
      <c r="D1078" s="4">
        <f>IFERROR(__xludf.DUMMYFUNCTION("""COMPUTED_VALUE"""),0.06)</f>
        <v>0.06</v>
      </c>
      <c r="E1078" s="4" t="str">
        <f>IFERROR(__xludf.DUMMYFUNCTION("""COMPUTED_VALUE"""),"Feb")</f>
        <v>Feb</v>
      </c>
      <c r="F1078" s="4">
        <f>IFERROR(__xludf.DUMMYFUNCTION("""COMPUTED_VALUE"""),2022.0)</f>
        <v>2022</v>
      </c>
    </row>
    <row r="1079">
      <c r="A1079" s="4" t="str">
        <f>IFERROR(__xludf.DUMMYFUNCTION("""COMPUTED_VALUE"""),"TfL_Rail_Journeys")</f>
        <v>TfL_Rail_Journeys</v>
      </c>
      <c r="B1079" s="4" t="str">
        <f>IFERROR(__xludf.DUMMYFUNCTION("""COMPUTED_VALUE"""),"21/22")</f>
        <v>21/22</v>
      </c>
      <c r="C1079" s="4">
        <f>IFERROR(__xludf.DUMMYFUNCTION("""COMPUTED_VALUE"""),11.0)</f>
        <v>11</v>
      </c>
      <c r="D1079" s="4">
        <f>IFERROR(__xludf.DUMMYFUNCTION("""COMPUTED_VALUE"""),3.2)</f>
        <v>3.2</v>
      </c>
      <c r="E1079" s="4" t="str">
        <f>IFERROR(__xludf.DUMMYFUNCTION("""COMPUTED_VALUE"""),"Feb")</f>
        <v>Feb</v>
      </c>
      <c r="F1079" s="4">
        <f>IFERROR(__xludf.DUMMYFUNCTION("""COMPUTED_VALUE"""),2022.0)</f>
        <v>2022</v>
      </c>
    </row>
    <row r="1080">
      <c r="A1080" s="4" t="str">
        <f>IFERROR(__xludf.DUMMYFUNCTION("""COMPUTED_VALUE"""),"Bus_journeys")</f>
        <v>Bus_journeys</v>
      </c>
      <c r="B1080" s="4" t="str">
        <f>IFERROR(__xludf.DUMMYFUNCTION("""COMPUTED_VALUE"""),"21/22")</f>
        <v>21/22</v>
      </c>
      <c r="C1080" s="4">
        <f>IFERROR(__xludf.DUMMYFUNCTION("""COMPUTED_VALUE"""),12.0)</f>
        <v>12</v>
      </c>
      <c r="D1080" s="4">
        <f>IFERROR(__xludf.DUMMYFUNCTION("""COMPUTED_VALUE"""),127.8)</f>
        <v>127.8</v>
      </c>
      <c r="E1080" s="4" t="str">
        <f>IFERROR(__xludf.DUMMYFUNCTION("""COMPUTED_VALUE"""),"Mar")</f>
        <v>Mar</v>
      </c>
      <c r="F1080" s="4">
        <f>IFERROR(__xludf.DUMMYFUNCTION("""COMPUTED_VALUE"""),2022.0)</f>
        <v>2022</v>
      </c>
    </row>
    <row r="1081">
      <c r="A1081" s="4" t="str">
        <f>IFERROR(__xludf.DUMMYFUNCTION("""COMPUTED_VALUE"""),"Underground_journeys")</f>
        <v>Underground_journeys</v>
      </c>
      <c r="B1081" s="4" t="str">
        <f>IFERROR(__xludf.DUMMYFUNCTION("""COMPUTED_VALUE"""),"21/22")</f>
        <v>21/22</v>
      </c>
      <c r="C1081" s="4">
        <f>IFERROR(__xludf.DUMMYFUNCTION("""COMPUTED_VALUE"""),12.0)</f>
        <v>12</v>
      </c>
      <c r="D1081" s="4">
        <f>IFERROR(__xludf.DUMMYFUNCTION("""COMPUTED_VALUE"""),65.4)</f>
        <v>65.4</v>
      </c>
      <c r="E1081" s="4" t="str">
        <f>IFERROR(__xludf.DUMMYFUNCTION("""COMPUTED_VALUE"""),"Mar")</f>
        <v>Mar</v>
      </c>
      <c r="F1081" s="4">
        <f>IFERROR(__xludf.DUMMYFUNCTION("""COMPUTED_VALUE"""),2022.0)</f>
        <v>2022</v>
      </c>
    </row>
    <row r="1082">
      <c r="A1082" s="4" t="str">
        <f>IFERROR(__xludf.DUMMYFUNCTION("""COMPUTED_VALUE"""),"DLR_Journeys")</f>
        <v>DLR_Journeys</v>
      </c>
      <c r="B1082" s="4" t="str">
        <f>IFERROR(__xludf.DUMMYFUNCTION("""COMPUTED_VALUE"""),"21/22")</f>
        <v>21/22</v>
      </c>
      <c r="C1082" s="4">
        <f>IFERROR(__xludf.DUMMYFUNCTION("""COMPUTED_VALUE"""),12.0)</f>
        <v>12</v>
      </c>
      <c r="D1082" s="4">
        <f>IFERROR(__xludf.DUMMYFUNCTION("""COMPUTED_VALUE"""),6.5)</f>
        <v>6.5</v>
      </c>
      <c r="E1082" s="4" t="str">
        <f>IFERROR(__xludf.DUMMYFUNCTION("""COMPUTED_VALUE"""),"Mar")</f>
        <v>Mar</v>
      </c>
      <c r="F1082" s="4">
        <f>IFERROR(__xludf.DUMMYFUNCTION("""COMPUTED_VALUE"""),2022.0)</f>
        <v>2022</v>
      </c>
    </row>
    <row r="1083">
      <c r="A1083" s="4" t="str">
        <f>IFERROR(__xludf.DUMMYFUNCTION("""COMPUTED_VALUE"""),"Tram_Journeys")</f>
        <v>Tram_Journeys</v>
      </c>
      <c r="B1083" s="4" t="str">
        <f>IFERROR(__xludf.DUMMYFUNCTION("""COMPUTED_VALUE"""),"21/22")</f>
        <v>21/22</v>
      </c>
      <c r="C1083" s="4">
        <f>IFERROR(__xludf.DUMMYFUNCTION("""COMPUTED_VALUE"""),12.0)</f>
        <v>12</v>
      </c>
      <c r="D1083" s="4">
        <f>IFERROR(__xludf.DUMMYFUNCTION("""COMPUTED_VALUE"""),1.4)</f>
        <v>1.4</v>
      </c>
      <c r="E1083" s="4" t="str">
        <f>IFERROR(__xludf.DUMMYFUNCTION("""COMPUTED_VALUE"""),"Mar")</f>
        <v>Mar</v>
      </c>
      <c r="F1083" s="4">
        <f>IFERROR(__xludf.DUMMYFUNCTION("""COMPUTED_VALUE"""),2022.0)</f>
        <v>2022</v>
      </c>
    </row>
    <row r="1084">
      <c r="A1084" s="4" t="str">
        <f>IFERROR(__xludf.DUMMYFUNCTION("""COMPUTED_VALUE"""),"Overground_Journeys")</f>
        <v>Overground_Journeys</v>
      </c>
      <c r="B1084" s="4" t="str">
        <f>IFERROR(__xludf.DUMMYFUNCTION("""COMPUTED_VALUE"""),"21/22")</f>
        <v>21/22</v>
      </c>
      <c r="C1084" s="4">
        <f>IFERROR(__xludf.DUMMYFUNCTION("""COMPUTED_VALUE"""),12.0)</f>
        <v>12</v>
      </c>
      <c r="D1084" s="4">
        <f>IFERROR(__xludf.DUMMYFUNCTION("""COMPUTED_VALUE"""),10.7)</f>
        <v>10.7</v>
      </c>
      <c r="E1084" s="4" t="str">
        <f>IFERROR(__xludf.DUMMYFUNCTION("""COMPUTED_VALUE"""),"Mar")</f>
        <v>Mar</v>
      </c>
      <c r="F1084" s="4">
        <f>IFERROR(__xludf.DUMMYFUNCTION("""COMPUTED_VALUE"""),2022.0)</f>
        <v>2022</v>
      </c>
    </row>
    <row r="1085">
      <c r="A1085" s="4" t="str">
        <f>IFERROR(__xludf.DUMMYFUNCTION("""COMPUTED_VALUE"""),"London_Cable_Car_Journeys")</f>
        <v>London_Cable_Car_Journeys</v>
      </c>
      <c r="B1085" s="4" t="str">
        <f>IFERROR(__xludf.DUMMYFUNCTION("""COMPUTED_VALUE"""),"21/22")</f>
        <v>21/22</v>
      </c>
      <c r="C1085" s="4">
        <f>IFERROR(__xludf.DUMMYFUNCTION("""COMPUTED_VALUE"""),12.0)</f>
        <v>12</v>
      </c>
      <c r="D1085" s="4">
        <f>IFERROR(__xludf.DUMMYFUNCTION("""COMPUTED_VALUE"""),0.08)</f>
        <v>0.08</v>
      </c>
      <c r="E1085" s="4" t="str">
        <f>IFERROR(__xludf.DUMMYFUNCTION("""COMPUTED_VALUE"""),"Mar")</f>
        <v>Mar</v>
      </c>
      <c r="F1085" s="4">
        <f>IFERROR(__xludf.DUMMYFUNCTION("""COMPUTED_VALUE"""),2022.0)</f>
        <v>2022</v>
      </c>
    </row>
    <row r="1086">
      <c r="A1086" s="4" t="str">
        <f>IFERROR(__xludf.DUMMYFUNCTION("""COMPUTED_VALUE"""),"TfL_Rail_Journeys")</f>
        <v>TfL_Rail_Journeys</v>
      </c>
      <c r="B1086" s="4" t="str">
        <f>IFERROR(__xludf.DUMMYFUNCTION("""COMPUTED_VALUE"""),"21/22")</f>
        <v>21/22</v>
      </c>
      <c r="C1086" s="4">
        <f>IFERROR(__xludf.DUMMYFUNCTION("""COMPUTED_VALUE"""),12.0)</f>
        <v>12</v>
      </c>
      <c r="D1086" s="4">
        <f>IFERROR(__xludf.DUMMYFUNCTION("""COMPUTED_VALUE"""),3.1)</f>
        <v>3.1</v>
      </c>
      <c r="E1086" s="4" t="str">
        <f>IFERROR(__xludf.DUMMYFUNCTION("""COMPUTED_VALUE"""),"Mar")</f>
        <v>Mar</v>
      </c>
      <c r="F1086" s="4">
        <f>IFERROR(__xludf.DUMMYFUNCTION("""COMPUTED_VALUE"""),2022.0)</f>
        <v>2022</v>
      </c>
    </row>
    <row r="1087">
      <c r="A1087" s="4" t="str">
        <f>IFERROR(__xludf.DUMMYFUNCTION("""COMPUTED_VALUE"""),"Bus_journeys")</f>
        <v>Bus_journeys</v>
      </c>
      <c r="B1087" s="4" t="str">
        <f>IFERROR(__xludf.DUMMYFUNCTION("""COMPUTED_VALUE"""),"21/22")</f>
        <v>21/22</v>
      </c>
      <c r="C1087" s="4">
        <f>IFERROR(__xludf.DUMMYFUNCTION("""COMPUTED_VALUE"""),13.0)</f>
        <v>13</v>
      </c>
      <c r="D1087" s="4">
        <f>IFERROR(__xludf.DUMMYFUNCTION("""COMPUTED_VALUE"""),126.7)</f>
        <v>126.7</v>
      </c>
      <c r="E1087" s="4" t="str">
        <f>IFERROR(__xludf.DUMMYFUNCTION("""COMPUTED_VALUE"""),"Mar")</f>
        <v>Mar</v>
      </c>
      <c r="F1087" s="4">
        <f>IFERROR(__xludf.DUMMYFUNCTION("""COMPUTED_VALUE"""),2022.0)</f>
        <v>2022</v>
      </c>
    </row>
    <row r="1088">
      <c r="A1088" s="4" t="str">
        <f>IFERROR(__xludf.DUMMYFUNCTION("""COMPUTED_VALUE"""),"Underground_journeys")</f>
        <v>Underground_journeys</v>
      </c>
      <c r="B1088" s="4" t="str">
        <f>IFERROR(__xludf.DUMMYFUNCTION("""COMPUTED_VALUE"""),"21/22")</f>
        <v>21/22</v>
      </c>
      <c r="C1088" s="4">
        <f>IFERROR(__xludf.DUMMYFUNCTION("""COMPUTED_VALUE"""),13.0)</f>
        <v>13</v>
      </c>
      <c r="D1088" s="4">
        <f>IFERROR(__xludf.DUMMYFUNCTION("""COMPUTED_VALUE"""),70.4)</f>
        <v>70.4</v>
      </c>
      <c r="E1088" s="4" t="str">
        <f>IFERROR(__xludf.DUMMYFUNCTION("""COMPUTED_VALUE"""),"Mar")</f>
        <v>Mar</v>
      </c>
      <c r="F1088" s="4">
        <f>IFERROR(__xludf.DUMMYFUNCTION("""COMPUTED_VALUE"""),2022.0)</f>
        <v>2022</v>
      </c>
    </row>
    <row r="1089">
      <c r="A1089" s="4" t="str">
        <f>IFERROR(__xludf.DUMMYFUNCTION("""COMPUTED_VALUE"""),"DLR_Journeys")</f>
        <v>DLR_Journeys</v>
      </c>
      <c r="B1089" s="4" t="str">
        <f>IFERROR(__xludf.DUMMYFUNCTION("""COMPUTED_VALUE"""),"21/22")</f>
        <v>21/22</v>
      </c>
      <c r="C1089" s="4">
        <f>IFERROR(__xludf.DUMMYFUNCTION("""COMPUTED_VALUE"""),13.0)</f>
        <v>13</v>
      </c>
      <c r="D1089" s="4">
        <f>IFERROR(__xludf.DUMMYFUNCTION("""COMPUTED_VALUE"""),6.6)</f>
        <v>6.6</v>
      </c>
      <c r="E1089" s="4" t="str">
        <f>IFERROR(__xludf.DUMMYFUNCTION("""COMPUTED_VALUE"""),"Mar")</f>
        <v>Mar</v>
      </c>
      <c r="F1089" s="4">
        <f>IFERROR(__xludf.DUMMYFUNCTION("""COMPUTED_VALUE"""),2022.0)</f>
        <v>2022</v>
      </c>
    </row>
    <row r="1090">
      <c r="A1090" s="4" t="str">
        <f>IFERROR(__xludf.DUMMYFUNCTION("""COMPUTED_VALUE"""),"Tram_Journeys")</f>
        <v>Tram_Journeys</v>
      </c>
      <c r="B1090" s="4" t="str">
        <f>IFERROR(__xludf.DUMMYFUNCTION("""COMPUTED_VALUE"""),"21/22")</f>
        <v>21/22</v>
      </c>
      <c r="C1090" s="4">
        <f>IFERROR(__xludf.DUMMYFUNCTION("""COMPUTED_VALUE"""),13.0)</f>
        <v>13</v>
      </c>
      <c r="D1090" s="4">
        <f>IFERROR(__xludf.DUMMYFUNCTION("""COMPUTED_VALUE"""),1.5)</f>
        <v>1.5</v>
      </c>
      <c r="E1090" s="4" t="str">
        <f>IFERROR(__xludf.DUMMYFUNCTION("""COMPUTED_VALUE"""),"Mar")</f>
        <v>Mar</v>
      </c>
      <c r="F1090" s="4">
        <f>IFERROR(__xludf.DUMMYFUNCTION("""COMPUTED_VALUE"""),2022.0)</f>
        <v>2022</v>
      </c>
    </row>
    <row r="1091">
      <c r="A1091" s="4" t="str">
        <f>IFERROR(__xludf.DUMMYFUNCTION("""COMPUTED_VALUE"""),"Overground_Journeys")</f>
        <v>Overground_Journeys</v>
      </c>
      <c r="B1091" s="4" t="str">
        <f>IFERROR(__xludf.DUMMYFUNCTION("""COMPUTED_VALUE"""),"21/22")</f>
        <v>21/22</v>
      </c>
      <c r="C1091" s="4">
        <f>IFERROR(__xludf.DUMMYFUNCTION("""COMPUTED_VALUE"""),13.0)</f>
        <v>13</v>
      </c>
      <c r="D1091" s="4">
        <f>IFERROR(__xludf.DUMMYFUNCTION("""COMPUTED_VALUE"""),13.8)</f>
        <v>13.8</v>
      </c>
      <c r="E1091" s="4" t="str">
        <f>IFERROR(__xludf.DUMMYFUNCTION("""COMPUTED_VALUE"""),"Mar")</f>
        <v>Mar</v>
      </c>
      <c r="F1091" s="4">
        <f>IFERROR(__xludf.DUMMYFUNCTION("""COMPUTED_VALUE"""),2022.0)</f>
        <v>2022</v>
      </c>
    </row>
    <row r="1092">
      <c r="A1092" s="4" t="str">
        <f>IFERROR(__xludf.DUMMYFUNCTION("""COMPUTED_VALUE"""),"London_Cable_Car_Journeys")</f>
        <v>London_Cable_Car_Journeys</v>
      </c>
      <c r="B1092" s="4" t="str">
        <f>IFERROR(__xludf.DUMMYFUNCTION("""COMPUTED_VALUE"""),"21/22")</f>
        <v>21/22</v>
      </c>
      <c r="C1092" s="4">
        <f>IFERROR(__xludf.DUMMYFUNCTION("""COMPUTED_VALUE"""),13.0)</f>
        <v>13</v>
      </c>
      <c r="D1092" s="4">
        <f>IFERROR(__xludf.DUMMYFUNCTION("""COMPUTED_VALUE"""),0.07)</f>
        <v>0.07</v>
      </c>
      <c r="E1092" s="4" t="str">
        <f>IFERROR(__xludf.DUMMYFUNCTION("""COMPUTED_VALUE"""),"Mar")</f>
        <v>Mar</v>
      </c>
      <c r="F1092" s="4">
        <f>IFERROR(__xludf.DUMMYFUNCTION("""COMPUTED_VALUE"""),2022.0)</f>
        <v>2022</v>
      </c>
    </row>
    <row r="1093">
      <c r="A1093" s="4" t="str">
        <f>IFERROR(__xludf.DUMMYFUNCTION("""COMPUTED_VALUE"""),"TfL_Rail_Journeys")</f>
        <v>TfL_Rail_Journeys</v>
      </c>
      <c r="B1093" s="4" t="str">
        <f>IFERROR(__xludf.DUMMYFUNCTION("""COMPUTED_VALUE"""),"21/22")</f>
        <v>21/22</v>
      </c>
      <c r="C1093" s="4">
        <f>IFERROR(__xludf.DUMMYFUNCTION("""COMPUTED_VALUE"""),13.0)</f>
        <v>13</v>
      </c>
      <c r="D1093" s="4">
        <f>IFERROR(__xludf.DUMMYFUNCTION("""COMPUTED_VALUE"""),3.1)</f>
        <v>3.1</v>
      </c>
      <c r="E1093" s="4" t="str">
        <f>IFERROR(__xludf.DUMMYFUNCTION("""COMPUTED_VALUE"""),"Mar")</f>
        <v>Mar</v>
      </c>
      <c r="F1093" s="4">
        <f>IFERROR(__xludf.DUMMYFUNCTION("""COMPUTED_VALUE"""),2022.0)</f>
        <v>2022</v>
      </c>
    </row>
    <row r="1094">
      <c r="A1094" s="4" t="str">
        <f>IFERROR(__xludf.DUMMYFUNCTION("""COMPUTED_VALUE"""),"Bus_journeys")</f>
        <v>Bus_journeys</v>
      </c>
      <c r="B1094" s="4" t="str">
        <f>IFERROR(__xludf.DUMMYFUNCTION("""COMPUTED_VALUE"""),"22/23")</f>
        <v>22/23</v>
      </c>
      <c r="C1094" s="4">
        <f>IFERROR(__xludf.DUMMYFUNCTION("""COMPUTED_VALUE"""),1.0)</f>
        <v>1</v>
      </c>
      <c r="D1094" s="4">
        <f>IFERROR(__xludf.DUMMYFUNCTION("""COMPUTED_VALUE"""),135.0)</f>
        <v>135</v>
      </c>
      <c r="E1094" s="4" t="str">
        <f>IFERROR(__xludf.DUMMYFUNCTION("""COMPUTED_VALUE"""),"Apr")</f>
        <v>Apr</v>
      </c>
      <c r="F1094" s="4">
        <f>IFERROR(__xludf.DUMMYFUNCTION("""COMPUTED_VALUE"""),2022.0)</f>
        <v>2022</v>
      </c>
    </row>
    <row r="1095">
      <c r="A1095" s="4" t="str">
        <f>IFERROR(__xludf.DUMMYFUNCTION("""COMPUTED_VALUE"""),"Underground_journeys")</f>
        <v>Underground_journeys</v>
      </c>
      <c r="B1095" s="4" t="str">
        <f>IFERROR(__xludf.DUMMYFUNCTION("""COMPUTED_VALUE"""),"22/23")</f>
        <v>22/23</v>
      </c>
      <c r="C1095" s="4">
        <f>IFERROR(__xludf.DUMMYFUNCTION("""COMPUTED_VALUE"""),1.0)</f>
        <v>1</v>
      </c>
      <c r="D1095" s="4">
        <f>IFERROR(__xludf.DUMMYFUNCTION("""COMPUTED_VALUE"""),79.2)</f>
        <v>79.2</v>
      </c>
      <c r="E1095" s="4" t="str">
        <f>IFERROR(__xludf.DUMMYFUNCTION("""COMPUTED_VALUE"""),"Apr")</f>
        <v>Apr</v>
      </c>
      <c r="F1095" s="4">
        <f>IFERROR(__xludf.DUMMYFUNCTION("""COMPUTED_VALUE"""),2022.0)</f>
        <v>2022</v>
      </c>
    </row>
    <row r="1096">
      <c r="A1096" s="4" t="str">
        <f>IFERROR(__xludf.DUMMYFUNCTION("""COMPUTED_VALUE"""),"DLR_Journeys")</f>
        <v>DLR_Journeys</v>
      </c>
      <c r="B1096" s="4" t="str">
        <f>IFERROR(__xludf.DUMMYFUNCTION("""COMPUTED_VALUE"""),"22/23")</f>
        <v>22/23</v>
      </c>
      <c r="C1096" s="4">
        <f>IFERROR(__xludf.DUMMYFUNCTION("""COMPUTED_VALUE"""),1.0)</f>
        <v>1</v>
      </c>
      <c r="D1096" s="4">
        <f>IFERROR(__xludf.DUMMYFUNCTION("""COMPUTED_VALUE"""),7.1)</f>
        <v>7.1</v>
      </c>
      <c r="E1096" s="4" t="str">
        <f>IFERROR(__xludf.DUMMYFUNCTION("""COMPUTED_VALUE"""),"Apr")</f>
        <v>Apr</v>
      </c>
      <c r="F1096" s="4">
        <f>IFERROR(__xludf.DUMMYFUNCTION("""COMPUTED_VALUE"""),2022.0)</f>
        <v>2022</v>
      </c>
    </row>
    <row r="1097">
      <c r="A1097" s="4" t="str">
        <f>IFERROR(__xludf.DUMMYFUNCTION("""COMPUTED_VALUE"""),"Tram_Journeys")</f>
        <v>Tram_Journeys</v>
      </c>
      <c r="B1097" s="4" t="str">
        <f>IFERROR(__xludf.DUMMYFUNCTION("""COMPUTED_VALUE"""),"22/23")</f>
        <v>22/23</v>
      </c>
      <c r="C1097" s="4">
        <f>IFERROR(__xludf.DUMMYFUNCTION("""COMPUTED_VALUE"""),1.0)</f>
        <v>1</v>
      </c>
      <c r="D1097" s="4">
        <f>IFERROR(__xludf.DUMMYFUNCTION("""COMPUTED_VALUE"""),1.6)</f>
        <v>1.6</v>
      </c>
      <c r="E1097" s="4" t="str">
        <f>IFERROR(__xludf.DUMMYFUNCTION("""COMPUTED_VALUE"""),"Apr")</f>
        <v>Apr</v>
      </c>
      <c r="F1097" s="4">
        <f>IFERROR(__xludf.DUMMYFUNCTION("""COMPUTED_VALUE"""),2022.0)</f>
        <v>2022</v>
      </c>
    </row>
    <row r="1098">
      <c r="A1098" s="4" t="str">
        <f>IFERROR(__xludf.DUMMYFUNCTION("""COMPUTED_VALUE"""),"Overground_Journeys")</f>
        <v>Overground_Journeys</v>
      </c>
      <c r="B1098" s="4" t="str">
        <f>IFERROR(__xludf.DUMMYFUNCTION("""COMPUTED_VALUE"""),"22/23")</f>
        <v>22/23</v>
      </c>
      <c r="C1098" s="4">
        <f>IFERROR(__xludf.DUMMYFUNCTION("""COMPUTED_VALUE"""),1.0)</f>
        <v>1</v>
      </c>
      <c r="D1098" s="4">
        <f>IFERROR(__xludf.DUMMYFUNCTION("""COMPUTED_VALUE"""),12.0)</f>
        <v>12</v>
      </c>
      <c r="E1098" s="4" t="str">
        <f>IFERROR(__xludf.DUMMYFUNCTION("""COMPUTED_VALUE"""),"Apr")</f>
        <v>Apr</v>
      </c>
      <c r="F1098" s="4">
        <f>IFERROR(__xludf.DUMMYFUNCTION("""COMPUTED_VALUE"""),2022.0)</f>
        <v>2022</v>
      </c>
    </row>
    <row r="1099">
      <c r="A1099" s="4" t="str">
        <f>IFERROR(__xludf.DUMMYFUNCTION("""COMPUTED_VALUE"""),"London_Cable_Car_Journeys")</f>
        <v>London_Cable_Car_Journeys</v>
      </c>
      <c r="B1099" s="4" t="str">
        <f>IFERROR(__xludf.DUMMYFUNCTION("""COMPUTED_VALUE"""),"22/23")</f>
        <v>22/23</v>
      </c>
      <c r="C1099" s="4">
        <f>IFERROR(__xludf.DUMMYFUNCTION("""COMPUTED_VALUE"""),1.0)</f>
        <v>1</v>
      </c>
      <c r="D1099" s="4">
        <f>IFERROR(__xludf.DUMMYFUNCTION("""COMPUTED_VALUE"""),0.13)</f>
        <v>0.13</v>
      </c>
      <c r="E1099" s="4" t="str">
        <f>IFERROR(__xludf.DUMMYFUNCTION("""COMPUTED_VALUE"""),"Apr")</f>
        <v>Apr</v>
      </c>
      <c r="F1099" s="4">
        <f>IFERROR(__xludf.DUMMYFUNCTION("""COMPUTED_VALUE"""),2022.0)</f>
        <v>2022</v>
      </c>
    </row>
    <row r="1100">
      <c r="A1100" s="4" t="str">
        <f>IFERROR(__xludf.DUMMYFUNCTION("""COMPUTED_VALUE"""),"TfL_Rail_Journeys")</f>
        <v>TfL_Rail_Journeys</v>
      </c>
      <c r="B1100" s="4" t="str">
        <f>IFERROR(__xludf.DUMMYFUNCTION("""COMPUTED_VALUE"""),"22/23")</f>
        <v>22/23</v>
      </c>
      <c r="C1100" s="4">
        <f>IFERROR(__xludf.DUMMYFUNCTION("""COMPUTED_VALUE"""),1.0)</f>
        <v>1</v>
      </c>
      <c r="D1100" s="4">
        <f>IFERROR(__xludf.DUMMYFUNCTION("""COMPUTED_VALUE"""),4.4)</f>
        <v>4.4</v>
      </c>
      <c r="E1100" s="4" t="str">
        <f>IFERROR(__xludf.DUMMYFUNCTION("""COMPUTED_VALUE"""),"Apr")</f>
        <v>Apr</v>
      </c>
      <c r="F1100" s="4">
        <f>IFERROR(__xludf.DUMMYFUNCTION("""COMPUTED_VALUE"""),2022.0)</f>
        <v>2022</v>
      </c>
    </row>
    <row r="1101">
      <c r="A1101" s="4" t="str">
        <f>IFERROR(__xludf.DUMMYFUNCTION("""COMPUTED_VALUE"""),"Bus_journeys")</f>
        <v>Bus_journeys</v>
      </c>
      <c r="B1101" s="4" t="str">
        <f>IFERROR(__xludf.DUMMYFUNCTION("""COMPUTED_VALUE"""),"22/23")</f>
        <v>22/23</v>
      </c>
      <c r="C1101" s="4">
        <f>IFERROR(__xludf.DUMMYFUNCTION("""COMPUTED_VALUE"""),2.0)</f>
        <v>2</v>
      </c>
      <c r="D1101" s="4">
        <f>IFERROR(__xludf.DUMMYFUNCTION("""COMPUTED_VALUE"""),140.5)</f>
        <v>140.5</v>
      </c>
      <c r="E1101" s="4" t="str">
        <f>IFERROR(__xludf.DUMMYFUNCTION("""COMPUTED_VALUE"""),"May")</f>
        <v>May</v>
      </c>
      <c r="F1101" s="4">
        <f>IFERROR(__xludf.DUMMYFUNCTION("""COMPUTED_VALUE"""),2022.0)</f>
        <v>2022</v>
      </c>
    </row>
    <row r="1102">
      <c r="A1102" s="4" t="str">
        <f>IFERROR(__xludf.DUMMYFUNCTION("""COMPUTED_VALUE"""),"Underground_journeys")</f>
        <v>Underground_journeys</v>
      </c>
      <c r="B1102" s="4" t="str">
        <f>IFERROR(__xludf.DUMMYFUNCTION("""COMPUTED_VALUE"""),"22/23")</f>
        <v>22/23</v>
      </c>
      <c r="C1102" s="4">
        <f>IFERROR(__xludf.DUMMYFUNCTION("""COMPUTED_VALUE"""),2.0)</f>
        <v>2</v>
      </c>
      <c r="D1102" s="4">
        <f>IFERROR(__xludf.DUMMYFUNCTION("""COMPUTED_VALUE"""),80.1)</f>
        <v>80.1</v>
      </c>
      <c r="E1102" s="4" t="str">
        <f>IFERROR(__xludf.DUMMYFUNCTION("""COMPUTED_VALUE"""),"May")</f>
        <v>May</v>
      </c>
      <c r="F1102" s="4">
        <f>IFERROR(__xludf.DUMMYFUNCTION("""COMPUTED_VALUE"""),2022.0)</f>
        <v>2022</v>
      </c>
    </row>
    <row r="1103">
      <c r="A1103" s="4" t="str">
        <f>IFERROR(__xludf.DUMMYFUNCTION("""COMPUTED_VALUE"""),"DLR_Journeys")</f>
        <v>DLR_Journeys</v>
      </c>
      <c r="B1103" s="4" t="str">
        <f>IFERROR(__xludf.DUMMYFUNCTION("""COMPUTED_VALUE"""),"22/23")</f>
        <v>22/23</v>
      </c>
      <c r="C1103" s="4">
        <f>IFERROR(__xludf.DUMMYFUNCTION("""COMPUTED_VALUE"""),2.0)</f>
        <v>2</v>
      </c>
      <c r="D1103" s="4">
        <f>IFERROR(__xludf.DUMMYFUNCTION("""COMPUTED_VALUE"""),7.6)</f>
        <v>7.6</v>
      </c>
      <c r="E1103" s="4" t="str">
        <f>IFERROR(__xludf.DUMMYFUNCTION("""COMPUTED_VALUE"""),"May")</f>
        <v>May</v>
      </c>
      <c r="F1103" s="4">
        <f>IFERROR(__xludf.DUMMYFUNCTION("""COMPUTED_VALUE"""),2022.0)</f>
        <v>2022</v>
      </c>
    </row>
    <row r="1104">
      <c r="A1104" s="4" t="str">
        <f>IFERROR(__xludf.DUMMYFUNCTION("""COMPUTED_VALUE"""),"Tram_Journeys")</f>
        <v>Tram_Journeys</v>
      </c>
      <c r="B1104" s="4" t="str">
        <f>IFERROR(__xludf.DUMMYFUNCTION("""COMPUTED_VALUE"""),"22/23")</f>
        <v>22/23</v>
      </c>
      <c r="C1104" s="4">
        <f>IFERROR(__xludf.DUMMYFUNCTION("""COMPUTED_VALUE"""),2.0)</f>
        <v>2</v>
      </c>
      <c r="D1104" s="4">
        <f>IFERROR(__xludf.DUMMYFUNCTION("""COMPUTED_VALUE"""),1.8)</f>
        <v>1.8</v>
      </c>
      <c r="E1104" s="4" t="str">
        <f>IFERROR(__xludf.DUMMYFUNCTION("""COMPUTED_VALUE"""),"May")</f>
        <v>May</v>
      </c>
      <c r="F1104" s="4">
        <f>IFERROR(__xludf.DUMMYFUNCTION("""COMPUTED_VALUE"""),2022.0)</f>
        <v>2022</v>
      </c>
    </row>
    <row r="1105">
      <c r="A1105" s="4" t="str">
        <f>IFERROR(__xludf.DUMMYFUNCTION("""COMPUTED_VALUE"""),"Overground_Journeys")</f>
        <v>Overground_Journeys</v>
      </c>
      <c r="B1105" s="4" t="str">
        <f>IFERROR(__xludf.DUMMYFUNCTION("""COMPUTED_VALUE"""),"22/23")</f>
        <v>22/23</v>
      </c>
      <c r="C1105" s="4">
        <f>IFERROR(__xludf.DUMMYFUNCTION("""COMPUTED_VALUE"""),2.0)</f>
        <v>2</v>
      </c>
      <c r="D1105" s="4">
        <f>IFERROR(__xludf.DUMMYFUNCTION("""COMPUTED_VALUE"""),12.9)</f>
        <v>12.9</v>
      </c>
      <c r="E1105" s="4" t="str">
        <f>IFERROR(__xludf.DUMMYFUNCTION("""COMPUTED_VALUE"""),"May")</f>
        <v>May</v>
      </c>
      <c r="F1105" s="4">
        <f>IFERROR(__xludf.DUMMYFUNCTION("""COMPUTED_VALUE"""),2022.0)</f>
        <v>2022</v>
      </c>
    </row>
    <row r="1106">
      <c r="A1106" s="4" t="str">
        <f>IFERROR(__xludf.DUMMYFUNCTION("""COMPUTED_VALUE"""),"London_Cable_Car_Journeys")</f>
        <v>London_Cable_Car_Journeys</v>
      </c>
      <c r="B1106" s="4" t="str">
        <f>IFERROR(__xludf.DUMMYFUNCTION("""COMPUTED_VALUE"""),"22/23")</f>
        <v>22/23</v>
      </c>
      <c r="C1106" s="4">
        <f>IFERROR(__xludf.DUMMYFUNCTION("""COMPUTED_VALUE"""),2.0)</f>
        <v>2</v>
      </c>
      <c r="D1106" s="4">
        <f>IFERROR(__xludf.DUMMYFUNCTION("""COMPUTED_VALUE"""),0.12)</f>
        <v>0.12</v>
      </c>
      <c r="E1106" s="4" t="str">
        <f>IFERROR(__xludf.DUMMYFUNCTION("""COMPUTED_VALUE"""),"May")</f>
        <v>May</v>
      </c>
      <c r="F1106" s="4">
        <f>IFERROR(__xludf.DUMMYFUNCTION("""COMPUTED_VALUE"""),2022.0)</f>
        <v>2022</v>
      </c>
    </row>
    <row r="1107">
      <c r="A1107" s="4" t="str">
        <f>IFERROR(__xludf.DUMMYFUNCTION("""COMPUTED_VALUE"""),"TfL_Rail_Journeys")</f>
        <v>TfL_Rail_Journeys</v>
      </c>
      <c r="B1107" s="4" t="str">
        <f>IFERROR(__xludf.DUMMYFUNCTION("""COMPUTED_VALUE"""),"22/23")</f>
        <v>22/23</v>
      </c>
      <c r="C1107" s="4">
        <f>IFERROR(__xludf.DUMMYFUNCTION("""COMPUTED_VALUE"""),2.0)</f>
        <v>2</v>
      </c>
      <c r="D1107" s="4">
        <f>IFERROR(__xludf.DUMMYFUNCTION("""COMPUTED_VALUE"""),5.5)</f>
        <v>5.5</v>
      </c>
      <c r="E1107" s="4" t="str">
        <f>IFERROR(__xludf.DUMMYFUNCTION("""COMPUTED_VALUE"""),"May")</f>
        <v>May</v>
      </c>
      <c r="F1107" s="4">
        <f>IFERROR(__xludf.DUMMYFUNCTION("""COMPUTED_VALUE"""),2022.0)</f>
        <v>2022</v>
      </c>
    </row>
    <row r="1108">
      <c r="A1108" s="4" t="str">
        <f>IFERROR(__xludf.DUMMYFUNCTION("""COMPUTED_VALUE"""),"Bus_journeys")</f>
        <v>Bus_journeys</v>
      </c>
      <c r="B1108" s="4" t="str">
        <f>IFERROR(__xludf.DUMMYFUNCTION("""COMPUTED_VALUE"""),"22/23")</f>
        <v>22/23</v>
      </c>
      <c r="C1108" s="4">
        <f>IFERROR(__xludf.DUMMYFUNCTION("""COMPUTED_VALUE"""),3.0)</f>
        <v>3</v>
      </c>
      <c r="D1108" s="4">
        <f>IFERROR(__xludf.DUMMYFUNCTION("""COMPUTED_VALUE"""),138.0)</f>
        <v>138</v>
      </c>
      <c r="E1108" s="4" t="str">
        <f>IFERROR(__xludf.DUMMYFUNCTION("""COMPUTED_VALUE"""),"Jun")</f>
        <v>Jun</v>
      </c>
      <c r="F1108" s="4">
        <f>IFERROR(__xludf.DUMMYFUNCTION("""COMPUTED_VALUE"""),2022.0)</f>
        <v>2022</v>
      </c>
    </row>
    <row r="1109">
      <c r="A1109" s="4" t="str">
        <f>IFERROR(__xludf.DUMMYFUNCTION("""COMPUTED_VALUE"""),"Underground_journeys")</f>
        <v>Underground_journeys</v>
      </c>
      <c r="B1109" s="4" t="str">
        <f>IFERROR(__xludf.DUMMYFUNCTION("""COMPUTED_VALUE"""),"22/23")</f>
        <v>22/23</v>
      </c>
      <c r="C1109" s="4">
        <f>IFERROR(__xludf.DUMMYFUNCTION("""COMPUTED_VALUE"""),3.0)</f>
        <v>3</v>
      </c>
      <c r="D1109" s="4">
        <f>IFERROR(__xludf.DUMMYFUNCTION("""COMPUTED_VALUE"""),71.7)</f>
        <v>71.7</v>
      </c>
      <c r="E1109" s="4" t="str">
        <f>IFERROR(__xludf.DUMMYFUNCTION("""COMPUTED_VALUE"""),"Jun")</f>
        <v>Jun</v>
      </c>
      <c r="F1109" s="4">
        <f>IFERROR(__xludf.DUMMYFUNCTION("""COMPUTED_VALUE"""),2022.0)</f>
        <v>2022</v>
      </c>
    </row>
    <row r="1110">
      <c r="A1110" s="4" t="str">
        <f>IFERROR(__xludf.DUMMYFUNCTION("""COMPUTED_VALUE"""),"DLR_Journeys")</f>
        <v>DLR_Journeys</v>
      </c>
      <c r="B1110" s="4" t="str">
        <f>IFERROR(__xludf.DUMMYFUNCTION("""COMPUTED_VALUE"""),"22/23")</f>
        <v>22/23</v>
      </c>
      <c r="C1110" s="4">
        <f>IFERROR(__xludf.DUMMYFUNCTION("""COMPUTED_VALUE"""),3.0)</f>
        <v>3</v>
      </c>
      <c r="D1110" s="4">
        <f>IFERROR(__xludf.DUMMYFUNCTION("""COMPUTED_VALUE"""),6.7)</f>
        <v>6.7</v>
      </c>
      <c r="E1110" s="4" t="str">
        <f>IFERROR(__xludf.DUMMYFUNCTION("""COMPUTED_VALUE"""),"Jun")</f>
        <v>Jun</v>
      </c>
      <c r="F1110" s="4">
        <f>IFERROR(__xludf.DUMMYFUNCTION("""COMPUTED_VALUE"""),2022.0)</f>
        <v>2022</v>
      </c>
    </row>
    <row r="1111">
      <c r="A1111" s="4" t="str">
        <f>IFERROR(__xludf.DUMMYFUNCTION("""COMPUTED_VALUE"""),"Tram_Journeys")</f>
        <v>Tram_Journeys</v>
      </c>
      <c r="B1111" s="4" t="str">
        <f>IFERROR(__xludf.DUMMYFUNCTION("""COMPUTED_VALUE"""),"22/23")</f>
        <v>22/23</v>
      </c>
      <c r="C1111" s="4">
        <f>IFERROR(__xludf.DUMMYFUNCTION("""COMPUTED_VALUE"""),3.0)</f>
        <v>3</v>
      </c>
      <c r="D1111" s="4">
        <f>IFERROR(__xludf.DUMMYFUNCTION("""COMPUTED_VALUE"""),1.7)</f>
        <v>1.7</v>
      </c>
      <c r="E1111" s="4" t="str">
        <f>IFERROR(__xludf.DUMMYFUNCTION("""COMPUTED_VALUE"""),"Jun")</f>
        <v>Jun</v>
      </c>
      <c r="F1111" s="4">
        <f>IFERROR(__xludf.DUMMYFUNCTION("""COMPUTED_VALUE"""),2022.0)</f>
        <v>2022</v>
      </c>
    </row>
    <row r="1112">
      <c r="A1112" s="4" t="str">
        <f>IFERROR(__xludf.DUMMYFUNCTION("""COMPUTED_VALUE"""),"Overground_Journeys")</f>
        <v>Overground_Journeys</v>
      </c>
      <c r="B1112" s="4" t="str">
        <f>IFERROR(__xludf.DUMMYFUNCTION("""COMPUTED_VALUE"""),"22/23")</f>
        <v>22/23</v>
      </c>
      <c r="C1112" s="4">
        <f>IFERROR(__xludf.DUMMYFUNCTION("""COMPUTED_VALUE"""),3.0)</f>
        <v>3</v>
      </c>
      <c r="D1112" s="4">
        <f>IFERROR(__xludf.DUMMYFUNCTION("""COMPUTED_VALUE"""),11.1)</f>
        <v>11.1</v>
      </c>
      <c r="E1112" s="4" t="str">
        <f>IFERROR(__xludf.DUMMYFUNCTION("""COMPUTED_VALUE"""),"Jun")</f>
        <v>Jun</v>
      </c>
      <c r="F1112" s="4">
        <f>IFERROR(__xludf.DUMMYFUNCTION("""COMPUTED_VALUE"""),2022.0)</f>
        <v>2022</v>
      </c>
    </row>
    <row r="1113">
      <c r="A1113" s="4" t="str">
        <f>IFERROR(__xludf.DUMMYFUNCTION("""COMPUTED_VALUE"""),"London_Cable_Car_Journeys")</f>
        <v>London_Cable_Car_Journeys</v>
      </c>
      <c r="B1113" s="4" t="str">
        <f>IFERROR(__xludf.DUMMYFUNCTION("""COMPUTED_VALUE"""),"22/23")</f>
        <v>22/23</v>
      </c>
      <c r="C1113" s="4">
        <f>IFERROR(__xludf.DUMMYFUNCTION("""COMPUTED_VALUE"""),3.0)</f>
        <v>3</v>
      </c>
      <c r="D1113" s="4">
        <f>IFERROR(__xludf.DUMMYFUNCTION("""COMPUTED_VALUE"""),0.15)</f>
        <v>0.15</v>
      </c>
      <c r="E1113" s="4" t="str">
        <f>IFERROR(__xludf.DUMMYFUNCTION("""COMPUTED_VALUE"""),"Jun")</f>
        <v>Jun</v>
      </c>
      <c r="F1113" s="4">
        <f>IFERROR(__xludf.DUMMYFUNCTION("""COMPUTED_VALUE"""),2022.0)</f>
        <v>2022</v>
      </c>
    </row>
    <row r="1114">
      <c r="A1114" s="4" t="str">
        <f>IFERROR(__xludf.DUMMYFUNCTION("""COMPUTED_VALUE"""),"TfL_Rail_Journeys")</f>
        <v>TfL_Rail_Journeys</v>
      </c>
      <c r="B1114" s="4" t="str">
        <f>IFERROR(__xludf.DUMMYFUNCTION("""COMPUTED_VALUE"""),"22/23")</f>
        <v>22/23</v>
      </c>
      <c r="C1114" s="4">
        <f>IFERROR(__xludf.DUMMYFUNCTION("""COMPUTED_VALUE"""),3.0)</f>
        <v>3</v>
      </c>
      <c r="D1114" s="4">
        <f>IFERROR(__xludf.DUMMYFUNCTION("""COMPUTED_VALUE"""),8.1)</f>
        <v>8.1</v>
      </c>
      <c r="E1114" s="4" t="str">
        <f>IFERROR(__xludf.DUMMYFUNCTION("""COMPUTED_VALUE"""),"Jun")</f>
        <v>Jun</v>
      </c>
      <c r="F1114" s="4">
        <f>IFERROR(__xludf.DUMMYFUNCTION("""COMPUTED_VALUE"""),2022.0)</f>
        <v>2022</v>
      </c>
    </row>
    <row r="1115">
      <c r="A1115" s="4" t="str">
        <f>IFERROR(__xludf.DUMMYFUNCTION("""COMPUTED_VALUE"""),"Bus_journeys")</f>
        <v>Bus_journeys</v>
      </c>
      <c r="B1115" s="4" t="str">
        <f>IFERROR(__xludf.DUMMYFUNCTION("""COMPUTED_VALUE"""),"22/23")</f>
        <v>22/23</v>
      </c>
      <c r="C1115" s="4">
        <f>IFERROR(__xludf.DUMMYFUNCTION("""COMPUTED_VALUE"""),4.0)</f>
        <v>4</v>
      </c>
      <c r="D1115" s="4">
        <f>IFERROR(__xludf.DUMMYFUNCTION("""COMPUTED_VALUE"""),137.8)</f>
        <v>137.8</v>
      </c>
      <c r="E1115" s="4" t="str">
        <f>IFERROR(__xludf.DUMMYFUNCTION("""COMPUTED_VALUE"""),"Jul")</f>
        <v>Jul</v>
      </c>
      <c r="F1115" s="4">
        <f>IFERROR(__xludf.DUMMYFUNCTION("""COMPUTED_VALUE"""),2022.0)</f>
        <v>2022</v>
      </c>
    </row>
    <row r="1116">
      <c r="A1116" s="4" t="str">
        <f>IFERROR(__xludf.DUMMYFUNCTION("""COMPUTED_VALUE"""),"Underground_journeys")</f>
        <v>Underground_journeys</v>
      </c>
      <c r="B1116" s="4" t="str">
        <f>IFERROR(__xludf.DUMMYFUNCTION("""COMPUTED_VALUE"""),"22/23")</f>
        <v>22/23</v>
      </c>
      <c r="C1116" s="4">
        <f>IFERROR(__xludf.DUMMYFUNCTION("""COMPUTED_VALUE"""),4.0)</f>
        <v>4</v>
      </c>
      <c r="D1116" s="4">
        <f>IFERROR(__xludf.DUMMYFUNCTION("""COMPUTED_VALUE"""),81.3)</f>
        <v>81.3</v>
      </c>
      <c r="E1116" s="4" t="str">
        <f>IFERROR(__xludf.DUMMYFUNCTION("""COMPUTED_VALUE"""),"Jul")</f>
        <v>Jul</v>
      </c>
      <c r="F1116" s="4">
        <f>IFERROR(__xludf.DUMMYFUNCTION("""COMPUTED_VALUE"""),2022.0)</f>
        <v>2022</v>
      </c>
    </row>
    <row r="1117">
      <c r="A1117" s="4" t="str">
        <f>IFERROR(__xludf.DUMMYFUNCTION("""COMPUTED_VALUE"""),"DLR_Journeys")</f>
        <v>DLR_Journeys</v>
      </c>
      <c r="B1117" s="4" t="str">
        <f>IFERROR(__xludf.DUMMYFUNCTION("""COMPUTED_VALUE"""),"22/23")</f>
        <v>22/23</v>
      </c>
      <c r="C1117" s="4">
        <f>IFERROR(__xludf.DUMMYFUNCTION("""COMPUTED_VALUE"""),4.0)</f>
        <v>4</v>
      </c>
      <c r="D1117" s="4">
        <f>IFERROR(__xludf.DUMMYFUNCTION("""COMPUTED_VALUE"""),6.5)</f>
        <v>6.5</v>
      </c>
      <c r="E1117" s="4" t="str">
        <f>IFERROR(__xludf.DUMMYFUNCTION("""COMPUTED_VALUE"""),"Jul")</f>
        <v>Jul</v>
      </c>
      <c r="F1117" s="4">
        <f>IFERROR(__xludf.DUMMYFUNCTION("""COMPUTED_VALUE"""),2022.0)</f>
        <v>2022</v>
      </c>
    </row>
    <row r="1118">
      <c r="A1118" s="4" t="str">
        <f>IFERROR(__xludf.DUMMYFUNCTION("""COMPUTED_VALUE"""),"Tram_Journeys")</f>
        <v>Tram_Journeys</v>
      </c>
      <c r="B1118" s="4" t="str">
        <f>IFERROR(__xludf.DUMMYFUNCTION("""COMPUTED_VALUE"""),"22/23")</f>
        <v>22/23</v>
      </c>
      <c r="C1118" s="4">
        <f>IFERROR(__xludf.DUMMYFUNCTION("""COMPUTED_VALUE"""),4.0)</f>
        <v>4</v>
      </c>
      <c r="D1118" s="4">
        <f>IFERROR(__xludf.DUMMYFUNCTION("""COMPUTED_VALUE"""),1.5)</f>
        <v>1.5</v>
      </c>
      <c r="E1118" s="4" t="str">
        <f>IFERROR(__xludf.DUMMYFUNCTION("""COMPUTED_VALUE"""),"Jul")</f>
        <v>Jul</v>
      </c>
      <c r="F1118" s="4">
        <f>IFERROR(__xludf.DUMMYFUNCTION("""COMPUTED_VALUE"""),2022.0)</f>
        <v>2022</v>
      </c>
    </row>
    <row r="1119">
      <c r="A1119" s="4" t="str">
        <f>IFERROR(__xludf.DUMMYFUNCTION("""COMPUTED_VALUE"""),"Overground_Journeys")</f>
        <v>Overground_Journeys</v>
      </c>
      <c r="B1119" s="4" t="str">
        <f>IFERROR(__xludf.DUMMYFUNCTION("""COMPUTED_VALUE"""),"22/23")</f>
        <v>22/23</v>
      </c>
      <c r="C1119" s="4">
        <f>IFERROR(__xludf.DUMMYFUNCTION("""COMPUTED_VALUE"""),4.0)</f>
        <v>4</v>
      </c>
      <c r="D1119" s="4">
        <f>IFERROR(__xludf.DUMMYFUNCTION("""COMPUTED_VALUE"""),12.5)</f>
        <v>12.5</v>
      </c>
      <c r="E1119" s="4" t="str">
        <f>IFERROR(__xludf.DUMMYFUNCTION("""COMPUTED_VALUE"""),"Jul")</f>
        <v>Jul</v>
      </c>
      <c r="F1119" s="4">
        <f>IFERROR(__xludf.DUMMYFUNCTION("""COMPUTED_VALUE"""),2022.0)</f>
        <v>2022</v>
      </c>
    </row>
    <row r="1120">
      <c r="A1120" s="4" t="str">
        <f>IFERROR(__xludf.DUMMYFUNCTION("""COMPUTED_VALUE"""),"London_Cable_Car_Journeys")</f>
        <v>London_Cable_Car_Journeys</v>
      </c>
      <c r="B1120" s="4" t="str">
        <f>IFERROR(__xludf.DUMMYFUNCTION("""COMPUTED_VALUE"""),"22/23")</f>
        <v>22/23</v>
      </c>
      <c r="C1120" s="4">
        <f>IFERROR(__xludf.DUMMYFUNCTION("""COMPUTED_VALUE"""),4.0)</f>
        <v>4</v>
      </c>
      <c r="D1120" s="4">
        <f>IFERROR(__xludf.DUMMYFUNCTION("""COMPUTED_VALUE"""),0.13)</f>
        <v>0.13</v>
      </c>
      <c r="E1120" s="4" t="str">
        <f>IFERROR(__xludf.DUMMYFUNCTION("""COMPUTED_VALUE"""),"Jul")</f>
        <v>Jul</v>
      </c>
      <c r="F1120" s="4">
        <f>IFERROR(__xludf.DUMMYFUNCTION("""COMPUTED_VALUE"""),2022.0)</f>
        <v>2022</v>
      </c>
    </row>
    <row r="1121">
      <c r="A1121" s="4" t="str">
        <f>IFERROR(__xludf.DUMMYFUNCTION("""COMPUTED_VALUE"""),"TfL_Rail_Journeys")</f>
        <v>TfL_Rail_Journeys</v>
      </c>
      <c r="B1121" s="4" t="str">
        <f>IFERROR(__xludf.DUMMYFUNCTION("""COMPUTED_VALUE"""),"22/23")</f>
        <v>22/23</v>
      </c>
      <c r="C1121" s="4">
        <f>IFERROR(__xludf.DUMMYFUNCTION("""COMPUTED_VALUE"""),4.0)</f>
        <v>4</v>
      </c>
      <c r="D1121" s="4">
        <f>IFERROR(__xludf.DUMMYFUNCTION("""COMPUTED_VALUE"""),11.6)</f>
        <v>11.6</v>
      </c>
      <c r="E1121" s="4" t="str">
        <f>IFERROR(__xludf.DUMMYFUNCTION("""COMPUTED_VALUE"""),"Jul")</f>
        <v>Jul</v>
      </c>
      <c r="F1121" s="4">
        <f>IFERROR(__xludf.DUMMYFUNCTION("""COMPUTED_VALUE"""),2022.0)</f>
        <v>2022</v>
      </c>
    </row>
    <row r="1122">
      <c r="A1122" s="4" t="str">
        <f>IFERROR(__xludf.DUMMYFUNCTION("""COMPUTED_VALUE"""),"Bus_journeys")</f>
        <v>Bus_journeys</v>
      </c>
      <c r="B1122" s="4" t="str">
        <f>IFERROR(__xludf.DUMMYFUNCTION("""COMPUTED_VALUE"""),"22/23")</f>
        <v>22/23</v>
      </c>
      <c r="C1122" s="4">
        <f>IFERROR(__xludf.DUMMYFUNCTION("""COMPUTED_VALUE"""),5.0)</f>
        <v>5</v>
      </c>
      <c r="D1122" s="4">
        <f>IFERROR(__xludf.DUMMYFUNCTION("""COMPUTED_VALUE"""),122.5)</f>
        <v>122.5</v>
      </c>
      <c r="E1122" s="4" t="str">
        <f>IFERROR(__xludf.DUMMYFUNCTION("""COMPUTED_VALUE"""),"Aug")</f>
        <v>Aug</v>
      </c>
      <c r="F1122" s="4">
        <f>IFERROR(__xludf.DUMMYFUNCTION("""COMPUTED_VALUE"""),2022.0)</f>
        <v>2022</v>
      </c>
    </row>
    <row r="1123">
      <c r="A1123" s="4" t="str">
        <f>IFERROR(__xludf.DUMMYFUNCTION("""COMPUTED_VALUE"""),"Underground_journeys")</f>
        <v>Underground_journeys</v>
      </c>
      <c r="B1123" s="4" t="str">
        <f>IFERROR(__xludf.DUMMYFUNCTION("""COMPUTED_VALUE"""),"22/23")</f>
        <v>22/23</v>
      </c>
      <c r="C1123" s="4">
        <f>IFERROR(__xludf.DUMMYFUNCTION("""COMPUTED_VALUE"""),5.0)</f>
        <v>5</v>
      </c>
      <c r="D1123" s="4">
        <f>IFERROR(__xludf.DUMMYFUNCTION("""COMPUTED_VALUE"""),73.9)</f>
        <v>73.9</v>
      </c>
      <c r="E1123" s="4" t="str">
        <f>IFERROR(__xludf.DUMMYFUNCTION("""COMPUTED_VALUE"""),"Aug")</f>
        <v>Aug</v>
      </c>
      <c r="F1123" s="4">
        <f>IFERROR(__xludf.DUMMYFUNCTION("""COMPUTED_VALUE"""),2022.0)</f>
        <v>2022</v>
      </c>
    </row>
    <row r="1124">
      <c r="A1124" s="4" t="str">
        <f>IFERROR(__xludf.DUMMYFUNCTION("""COMPUTED_VALUE"""),"DLR_Journeys")</f>
        <v>DLR_Journeys</v>
      </c>
      <c r="B1124" s="4" t="str">
        <f>IFERROR(__xludf.DUMMYFUNCTION("""COMPUTED_VALUE"""),"22/23")</f>
        <v>22/23</v>
      </c>
      <c r="C1124" s="4">
        <f>IFERROR(__xludf.DUMMYFUNCTION("""COMPUTED_VALUE"""),5.0)</f>
        <v>5</v>
      </c>
      <c r="D1124" s="4">
        <f>IFERROR(__xludf.DUMMYFUNCTION("""COMPUTED_VALUE"""),6.4)</f>
        <v>6.4</v>
      </c>
      <c r="E1124" s="4" t="str">
        <f>IFERROR(__xludf.DUMMYFUNCTION("""COMPUTED_VALUE"""),"Aug")</f>
        <v>Aug</v>
      </c>
      <c r="F1124" s="4">
        <f>IFERROR(__xludf.DUMMYFUNCTION("""COMPUTED_VALUE"""),2022.0)</f>
        <v>2022</v>
      </c>
    </row>
    <row r="1125">
      <c r="A1125" s="4" t="str">
        <f>IFERROR(__xludf.DUMMYFUNCTION("""COMPUTED_VALUE"""),"Tram_Journeys")</f>
        <v>Tram_Journeys</v>
      </c>
      <c r="B1125" s="4" t="str">
        <f>IFERROR(__xludf.DUMMYFUNCTION("""COMPUTED_VALUE"""),"22/23")</f>
        <v>22/23</v>
      </c>
      <c r="C1125" s="4">
        <f>IFERROR(__xludf.DUMMYFUNCTION("""COMPUTED_VALUE"""),5.0)</f>
        <v>5</v>
      </c>
      <c r="D1125" s="4">
        <f>IFERROR(__xludf.DUMMYFUNCTION("""COMPUTED_VALUE"""),1.5)</f>
        <v>1.5</v>
      </c>
      <c r="E1125" s="4" t="str">
        <f>IFERROR(__xludf.DUMMYFUNCTION("""COMPUTED_VALUE"""),"Aug")</f>
        <v>Aug</v>
      </c>
      <c r="F1125" s="4">
        <f>IFERROR(__xludf.DUMMYFUNCTION("""COMPUTED_VALUE"""),2022.0)</f>
        <v>2022</v>
      </c>
    </row>
    <row r="1126">
      <c r="A1126" s="4" t="str">
        <f>IFERROR(__xludf.DUMMYFUNCTION("""COMPUTED_VALUE"""),"Overground_Journeys")</f>
        <v>Overground_Journeys</v>
      </c>
      <c r="B1126" s="4" t="str">
        <f>IFERROR(__xludf.DUMMYFUNCTION("""COMPUTED_VALUE"""),"22/23")</f>
        <v>22/23</v>
      </c>
      <c r="C1126" s="4">
        <f>IFERROR(__xludf.DUMMYFUNCTION("""COMPUTED_VALUE"""),5.0)</f>
        <v>5</v>
      </c>
      <c r="D1126" s="4">
        <f>IFERROR(__xludf.DUMMYFUNCTION("""COMPUTED_VALUE"""),10.0)</f>
        <v>10</v>
      </c>
      <c r="E1126" s="4" t="str">
        <f>IFERROR(__xludf.DUMMYFUNCTION("""COMPUTED_VALUE"""),"Aug")</f>
        <v>Aug</v>
      </c>
      <c r="F1126" s="4">
        <f>IFERROR(__xludf.DUMMYFUNCTION("""COMPUTED_VALUE"""),2022.0)</f>
        <v>2022</v>
      </c>
    </row>
    <row r="1127">
      <c r="A1127" s="4" t="str">
        <f>IFERROR(__xludf.DUMMYFUNCTION("""COMPUTED_VALUE"""),"London_Cable_Car_Journeys")</f>
        <v>London_Cable_Car_Journeys</v>
      </c>
      <c r="B1127" s="4" t="str">
        <f>IFERROR(__xludf.DUMMYFUNCTION("""COMPUTED_VALUE"""),"22/23")</f>
        <v>22/23</v>
      </c>
      <c r="C1127" s="4">
        <f>IFERROR(__xludf.DUMMYFUNCTION("""COMPUTED_VALUE"""),5.0)</f>
        <v>5</v>
      </c>
      <c r="D1127" s="4">
        <f>IFERROR(__xludf.DUMMYFUNCTION("""COMPUTED_VALUE"""),0.19)</f>
        <v>0.19</v>
      </c>
      <c r="E1127" s="4" t="str">
        <f>IFERROR(__xludf.DUMMYFUNCTION("""COMPUTED_VALUE"""),"Aug")</f>
        <v>Aug</v>
      </c>
      <c r="F1127" s="4">
        <f>IFERROR(__xludf.DUMMYFUNCTION("""COMPUTED_VALUE"""),2022.0)</f>
        <v>2022</v>
      </c>
    </row>
    <row r="1128">
      <c r="A1128" s="4" t="str">
        <f>IFERROR(__xludf.DUMMYFUNCTION("""COMPUTED_VALUE"""),"TfL_Rail_Journeys")</f>
        <v>TfL_Rail_Journeys</v>
      </c>
      <c r="B1128" s="4" t="str">
        <f>IFERROR(__xludf.DUMMYFUNCTION("""COMPUTED_VALUE"""),"22/23")</f>
        <v>22/23</v>
      </c>
      <c r="C1128" s="4">
        <f>IFERROR(__xludf.DUMMYFUNCTION("""COMPUTED_VALUE"""),5.0)</f>
        <v>5</v>
      </c>
      <c r="D1128" s="4">
        <f>IFERROR(__xludf.DUMMYFUNCTION("""COMPUTED_VALUE"""),9.2)</f>
        <v>9.2</v>
      </c>
      <c r="E1128" s="4" t="str">
        <f>IFERROR(__xludf.DUMMYFUNCTION("""COMPUTED_VALUE"""),"Aug")</f>
        <v>Aug</v>
      </c>
      <c r="F1128" s="4">
        <f>IFERROR(__xludf.DUMMYFUNCTION("""COMPUTED_VALUE"""),2022.0)</f>
        <v>2022</v>
      </c>
    </row>
    <row r="1129">
      <c r="A1129" s="4" t="str">
        <f>IFERROR(__xludf.DUMMYFUNCTION("""COMPUTED_VALUE"""),"Bus_journeys")</f>
        <v>Bus_journeys</v>
      </c>
      <c r="B1129" s="4" t="str">
        <f>IFERROR(__xludf.DUMMYFUNCTION("""COMPUTED_VALUE"""),"22/23")</f>
        <v>22/23</v>
      </c>
      <c r="C1129" s="4">
        <f>IFERROR(__xludf.DUMMYFUNCTION("""COMPUTED_VALUE"""),6.0)</f>
        <v>6</v>
      </c>
      <c r="D1129" s="4">
        <f>IFERROR(__xludf.DUMMYFUNCTION("""COMPUTED_VALUE"""),132.9)</f>
        <v>132.9</v>
      </c>
      <c r="E1129" s="4" t="str">
        <f>IFERROR(__xludf.DUMMYFUNCTION("""COMPUTED_VALUE"""),"Sep")</f>
        <v>Sep</v>
      </c>
      <c r="F1129" s="4">
        <f>IFERROR(__xludf.DUMMYFUNCTION("""COMPUTED_VALUE"""),2022.0)</f>
        <v>2022</v>
      </c>
    </row>
    <row r="1130">
      <c r="A1130" s="4" t="str">
        <f>IFERROR(__xludf.DUMMYFUNCTION("""COMPUTED_VALUE"""),"Underground_journeys")</f>
        <v>Underground_journeys</v>
      </c>
      <c r="B1130" s="4" t="str">
        <f>IFERROR(__xludf.DUMMYFUNCTION("""COMPUTED_VALUE"""),"22/23")</f>
        <v>22/23</v>
      </c>
      <c r="C1130" s="4">
        <f>IFERROR(__xludf.DUMMYFUNCTION("""COMPUTED_VALUE"""),6.0)</f>
        <v>6</v>
      </c>
      <c r="D1130" s="4">
        <f>IFERROR(__xludf.DUMMYFUNCTION("""COMPUTED_VALUE"""),79.6)</f>
        <v>79.6</v>
      </c>
      <c r="E1130" s="4" t="str">
        <f>IFERROR(__xludf.DUMMYFUNCTION("""COMPUTED_VALUE"""),"Sep")</f>
        <v>Sep</v>
      </c>
      <c r="F1130" s="4">
        <f>IFERROR(__xludf.DUMMYFUNCTION("""COMPUTED_VALUE"""),2022.0)</f>
        <v>2022</v>
      </c>
    </row>
    <row r="1131">
      <c r="A1131" s="4" t="str">
        <f>IFERROR(__xludf.DUMMYFUNCTION("""COMPUTED_VALUE"""),"DLR_Journeys")</f>
        <v>DLR_Journeys</v>
      </c>
      <c r="B1131" s="4" t="str">
        <f>IFERROR(__xludf.DUMMYFUNCTION("""COMPUTED_VALUE"""),"22/23")</f>
        <v>22/23</v>
      </c>
      <c r="C1131" s="4">
        <f>IFERROR(__xludf.DUMMYFUNCTION("""COMPUTED_VALUE"""),6.0)</f>
        <v>6</v>
      </c>
      <c r="D1131" s="4">
        <f>IFERROR(__xludf.DUMMYFUNCTION("""COMPUTED_VALUE"""),6.5)</f>
        <v>6.5</v>
      </c>
      <c r="E1131" s="4" t="str">
        <f>IFERROR(__xludf.DUMMYFUNCTION("""COMPUTED_VALUE"""),"Sep")</f>
        <v>Sep</v>
      </c>
      <c r="F1131" s="4">
        <f>IFERROR(__xludf.DUMMYFUNCTION("""COMPUTED_VALUE"""),2022.0)</f>
        <v>2022</v>
      </c>
    </row>
    <row r="1132">
      <c r="A1132" s="4" t="str">
        <f>IFERROR(__xludf.DUMMYFUNCTION("""COMPUTED_VALUE"""),"Tram_Journeys")</f>
        <v>Tram_Journeys</v>
      </c>
      <c r="B1132" s="4" t="str">
        <f>IFERROR(__xludf.DUMMYFUNCTION("""COMPUTED_VALUE"""),"22/23")</f>
        <v>22/23</v>
      </c>
      <c r="C1132" s="4">
        <f>IFERROR(__xludf.DUMMYFUNCTION("""COMPUTED_VALUE"""),6.0)</f>
        <v>6</v>
      </c>
      <c r="D1132" s="4">
        <f>IFERROR(__xludf.DUMMYFUNCTION("""COMPUTED_VALUE"""),1.5)</f>
        <v>1.5</v>
      </c>
      <c r="E1132" s="4" t="str">
        <f>IFERROR(__xludf.DUMMYFUNCTION("""COMPUTED_VALUE"""),"Sep")</f>
        <v>Sep</v>
      </c>
      <c r="F1132" s="4">
        <f>IFERROR(__xludf.DUMMYFUNCTION("""COMPUTED_VALUE"""),2022.0)</f>
        <v>2022</v>
      </c>
    </row>
    <row r="1133">
      <c r="A1133" s="4" t="str">
        <f>IFERROR(__xludf.DUMMYFUNCTION("""COMPUTED_VALUE"""),"Overground_Journeys")</f>
        <v>Overground_Journeys</v>
      </c>
      <c r="B1133" s="4" t="str">
        <f>IFERROR(__xludf.DUMMYFUNCTION("""COMPUTED_VALUE"""),"22/23")</f>
        <v>22/23</v>
      </c>
      <c r="C1133" s="4">
        <f>IFERROR(__xludf.DUMMYFUNCTION("""COMPUTED_VALUE"""),6.0)</f>
        <v>6</v>
      </c>
      <c r="D1133" s="4">
        <f>IFERROR(__xludf.DUMMYFUNCTION("""COMPUTED_VALUE"""),12.3)</f>
        <v>12.3</v>
      </c>
      <c r="E1133" s="4" t="str">
        <f>IFERROR(__xludf.DUMMYFUNCTION("""COMPUTED_VALUE"""),"Sep")</f>
        <v>Sep</v>
      </c>
      <c r="F1133" s="4">
        <f>IFERROR(__xludf.DUMMYFUNCTION("""COMPUTED_VALUE"""),2022.0)</f>
        <v>2022</v>
      </c>
    </row>
    <row r="1134">
      <c r="A1134" s="4" t="str">
        <f>IFERROR(__xludf.DUMMYFUNCTION("""COMPUTED_VALUE"""),"London_Cable_Car_Journeys")</f>
        <v>London_Cable_Car_Journeys</v>
      </c>
      <c r="B1134" s="4" t="str">
        <f>IFERROR(__xludf.DUMMYFUNCTION("""COMPUTED_VALUE"""),"22/23")</f>
        <v>22/23</v>
      </c>
      <c r="C1134" s="4">
        <f>IFERROR(__xludf.DUMMYFUNCTION("""COMPUTED_VALUE"""),6.0)</f>
        <v>6</v>
      </c>
      <c r="D1134" s="4">
        <f>IFERROR(__xludf.DUMMYFUNCTION("""COMPUTED_VALUE"""),0.15)</f>
        <v>0.15</v>
      </c>
      <c r="E1134" s="4" t="str">
        <f>IFERROR(__xludf.DUMMYFUNCTION("""COMPUTED_VALUE"""),"Sep")</f>
        <v>Sep</v>
      </c>
      <c r="F1134" s="4">
        <f>IFERROR(__xludf.DUMMYFUNCTION("""COMPUTED_VALUE"""),2022.0)</f>
        <v>2022</v>
      </c>
    </row>
    <row r="1135">
      <c r="A1135" s="4" t="str">
        <f>IFERROR(__xludf.DUMMYFUNCTION("""COMPUTED_VALUE"""),"TfL_Rail_Journeys")</f>
        <v>TfL_Rail_Journeys</v>
      </c>
      <c r="B1135" s="4" t="str">
        <f>IFERROR(__xludf.DUMMYFUNCTION("""COMPUTED_VALUE"""),"22/23")</f>
        <v>22/23</v>
      </c>
      <c r="C1135" s="4">
        <f>IFERROR(__xludf.DUMMYFUNCTION("""COMPUTED_VALUE"""),6.0)</f>
        <v>6</v>
      </c>
      <c r="D1135" s="4">
        <f>IFERROR(__xludf.DUMMYFUNCTION("""COMPUTED_VALUE"""),9.8)</f>
        <v>9.8</v>
      </c>
      <c r="E1135" s="4" t="str">
        <f>IFERROR(__xludf.DUMMYFUNCTION("""COMPUTED_VALUE"""),"Sep")</f>
        <v>Sep</v>
      </c>
      <c r="F1135" s="4">
        <f>IFERROR(__xludf.DUMMYFUNCTION("""COMPUTED_VALUE"""),2022.0)</f>
        <v>2022</v>
      </c>
    </row>
    <row r="1136">
      <c r="A1136" s="4" t="str">
        <f>IFERROR(__xludf.DUMMYFUNCTION("""COMPUTED_VALUE"""),"Bus_journeys")</f>
        <v>Bus_journeys</v>
      </c>
      <c r="B1136" s="4" t="str">
        <f>IFERROR(__xludf.DUMMYFUNCTION("""COMPUTED_VALUE"""),"22/23")</f>
        <v>22/23</v>
      </c>
      <c r="C1136" s="4">
        <f>IFERROR(__xludf.DUMMYFUNCTION("""COMPUTED_VALUE"""),7.0)</f>
        <v>7</v>
      </c>
      <c r="D1136" s="4">
        <f>IFERROR(__xludf.DUMMYFUNCTION("""COMPUTED_VALUE"""),147.0)</f>
        <v>147</v>
      </c>
      <c r="E1136" s="4" t="str">
        <f>IFERROR(__xludf.DUMMYFUNCTION("""COMPUTED_VALUE"""),"Oct")</f>
        <v>Oct</v>
      </c>
      <c r="F1136" s="4">
        <f>IFERROR(__xludf.DUMMYFUNCTION("""COMPUTED_VALUE"""),2022.0)</f>
        <v>2022</v>
      </c>
    </row>
    <row r="1137">
      <c r="A1137" s="4" t="str">
        <f>IFERROR(__xludf.DUMMYFUNCTION("""COMPUTED_VALUE"""),"Underground_journeys")</f>
        <v>Underground_journeys</v>
      </c>
      <c r="B1137" s="4" t="str">
        <f>IFERROR(__xludf.DUMMYFUNCTION("""COMPUTED_VALUE"""),"22/23")</f>
        <v>22/23</v>
      </c>
      <c r="C1137" s="4">
        <f>IFERROR(__xludf.DUMMYFUNCTION("""COMPUTED_VALUE"""),7.0)</f>
        <v>7</v>
      </c>
      <c r="D1137" s="4">
        <f>IFERROR(__xludf.DUMMYFUNCTION("""COMPUTED_VALUE"""),88.2)</f>
        <v>88.2</v>
      </c>
      <c r="E1137" s="4" t="str">
        <f>IFERROR(__xludf.DUMMYFUNCTION("""COMPUTED_VALUE"""),"Oct")</f>
        <v>Oct</v>
      </c>
      <c r="F1137" s="4">
        <f>IFERROR(__xludf.DUMMYFUNCTION("""COMPUTED_VALUE"""),2022.0)</f>
        <v>2022</v>
      </c>
    </row>
    <row r="1138">
      <c r="A1138" s="4" t="str">
        <f>IFERROR(__xludf.DUMMYFUNCTION("""COMPUTED_VALUE"""),"DLR_Journeys")</f>
        <v>DLR_Journeys</v>
      </c>
      <c r="B1138" s="4" t="str">
        <f>IFERROR(__xludf.DUMMYFUNCTION("""COMPUTED_VALUE"""),"22/23")</f>
        <v>22/23</v>
      </c>
      <c r="C1138" s="4">
        <f>IFERROR(__xludf.DUMMYFUNCTION("""COMPUTED_VALUE"""),7.0)</f>
        <v>7</v>
      </c>
      <c r="D1138" s="4">
        <f>IFERROR(__xludf.DUMMYFUNCTION("""COMPUTED_VALUE"""),7.6)</f>
        <v>7.6</v>
      </c>
      <c r="E1138" s="4" t="str">
        <f>IFERROR(__xludf.DUMMYFUNCTION("""COMPUTED_VALUE"""),"Oct")</f>
        <v>Oct</v>
      </c>
      <c r="F1138" s="4">
        <f>IFERROR(__xludf.DUMMYFUNCTION("""COMPUTED_VALUE"""),2022.0)</f>
        <v>2022</v>
      </c>
    </row>
    <row r="1139">
      <c r="A1139" s="4" t="str">
        <f>IFERROR(__xludf.DUMMYFUNCTION("""COMPUTED_VALUE"""),"Tram_Journeys")</f>
        <v>Tram_Journeys</v>
      </c>
      <c r="B1139" s="4" t="str">
        <f>IFERROR(__xludf.DUMMYFUNCTION("""COMPUTED_VALUE"""),"22/23")</f>
        <v>22/23</v>
      </c>
      <c r="C1139" s="4">
        <f>IFERROR(__xludf.DUMMYFUNCTION("""COMPUTED_VALUE"""),7.0)</f>
        <v>7</v>
      </c>
      <c r="D1139" s="4">
        <f>IFERROR(__xludf.DUMMYFUNCTION("""COMPUTED_VALUE"""),1.6)</f>
        <v>1.6</v>
      </c>
      <c r="E1139" s="4" t="str">
        <f>IFERROR(__xludf.DUMMYFUNCTION("""COMPUTED_VALUE"""),"Oct")</f>
        <v>Oct</v>
      </c>
      <c r="F1139" s="4">
        <f>IFERROR(__xludf.DUMMYFUNCTION("""COMPUTED_VALUE"""),2022.0)</f>
        <v>2022</v>
      </c>
    </row>
    <row r="1140">
      <c r="A1140" s="4" t="str">
        <f>IFERROR(__xludf.DUMMYFUNCTION("""COMPUTED_VALUE"""),"Overground_Journeys")</f>
        <v>Overground_Journeys</v>
      </c>
      <c r="B1140" s="4" t="str">
        <f>IFERROR(__xludf.DUMMYFUNCTION("""COMPUTED_VALUE"""),"22/23")</f>
        <v>22/23</v>
      </c>
      <c r="C1140" s="4">
        <f>IFERROR(__xludf.DUMMYFUNCTION("""COMPUTED_VALUE"""),7.0)</f>
        <v>7</v>
      </c>
      <c r="D1140" s="4">
        <f>IFERROR(__xludf.DUMMYFUNCTION("""COMPUTED_VALUE"""),12.5)</f>
        <v>12.5</v>
      </c>
      <c r="E1140" s="4" t="str">
        <f>IFERROR(__xludf.DUMMYFUNCTION("""COMPUTED_VALUE"""),"Oct")</f>
        <v>Oct</v>
      </c>
      <c r="F1140" s="4">
        <f>IFERROR(__xludf.DUMMYFUNCTION("""COMPUTED_VALUE"""),2022.0)</f>
        <v>2022</v>
      </c>
    </row>
    <row r="1141">
      <c r="A1141" s="4" t="str">
        <f>IFERROR(__xludf.DUMMYFUNCTION("""COMPUTED_VALUE"""),"London_Cable_Car_Journeys")</f>
        <v>London_Cable_Car_Journeys</v>
      </c>
      <c r="B1141" s="4" t="str">
        <f>IFERROR(__xludf.DUMMYFUNCTION("""COMPUTED_VALUE"""),"22/23")</f>
        <v>22/23</v>
      </c>
      <c r="C1141" s="4">
        <f>IFERROR(__xludf.DUMMYFUNCTION("""COMPUTED_VALUE"""),7.0)</f>
        <v>7</v>
      </c>
      <c r="D1141" s="4">
        <f>IFERROR(__xludf.DUMMYFUNCTION("""COMPUTED_VALUE"""),0.11)</f>
        <v>0.11</v>
      </c>
      <c r="E1141" s="4" t="str">
        <f>IFERROR(__xludf.DUMMYFUNCTION("""COMPUTED_VALUE"""),"Oct")</f>
        <v>Oct</v>
      </c>
      <c r="F1141" s="4">
        <f>IFERROR(__xludf.DUMMYFUNCTION("""COMPUTED_VALUE"""),2022.0)</f>
        <v>2022</v>
      </c>
    </row>
    <row r="1142">
      <c r="A1142" s="4" t="str">
        <f>IFERROR(__xludf.DUMMYFUNCTION("""COMPUTED_VALUE"""),"TfL_Rail_Journeys")</f>
        <v>TfL_Rail_Journeys</v>
      </c>
      <c r="B1142" s="4" t="str">
        <f>IFERROR(__xludf.DUMMYFUNCTION("""COMPUTED_VALUE"""),"22/23")</f>
        <v>22/23</v>
      </c>
      <c r="C1142" s="4">
        <f>IFERROR(__xludf.DUMMYFUNCTION("""COMPUTED_VALUE"""),7.0)</f>
        <v>7</v>
      </c>
      <c r="D1142" s="4">
        <f>IFERROR(__xludf.DUMMYFUNCTION("""COMPUTED_VALUE"""),11.0)</f>
        <v>11</v>
      </c>
      <c r="E1142" s="4" t="str">
        <f>IFERROR(__xludf.DUMMYFUNCTION("""COMPUTED_VALUE"""),"Oct")</f>
        <v>Oct</v>
      </c>
      <c r="F1142" s="4">
        <f>IFERROR(__xludf.DUMMYFUNCTION("""COMPUTED_VALUE"""),2022.0)</f>
        <v>2022</v>
      </c>
    </row>
    <row r="1143">
      <c r="A1143" s="4" t="str">
        <f>IFERROR(__xludf.DUMMYFUNCTION("""COMPUTED_VALUE"""),"Bus_journeys")</f>
        <v>Bus_journeys</v>
      </c>
      <c r="B1143" s="4" t="str">
        <f>IFERROR(__xludf.DUMMYFUNCTION("""COMPUTED_VALUE"""),"22/23")</f>
        <v>22/23</v>
      </c>
      <c r="C1143" s="4">
        <f>IFERROR(__xludf.DUMMYFUNCTION("""COMPUTED_VALUE"""),8.0)</f>
        <v>8</v>
      </c>
      <c r="D1143" s="4">
        <f>IFERROR(__xludf.DUMMYFUNCTION("""COMPUTED_VALUE"""),143.1)</f>
        <v>143.1</v>
      </c>
      <c r="E1143" s="4" t="str">
        <f>IFERROR(__xludf.DUMMYFUNCTION("""COMPUTED_VALUE"""),"Nov")</f>
        <v>Nov</v>
      </c>
      <c r="F1143" s="4">
        <f>IFERROR(__xludf.DUMMYFUNCTION("""COMPUTED_VALUE"""),2022.0)</f>
        <v>2022</v>
      </c>
    </row>
    <row r="1144">
      <c r="A1144" s="4" t="str">
        <f>IFERROR(__xludf.DUMMYFUNCTION("""COMPUTED_VALUE"""),"Underground_journeys")</f>
        <v>Underground_journeys</v>
      </c>
      <c r="B1144" s="4" t="str">
        <f>IFERROR(__xludf.DUMMYFUNCTION("""COMPUTED_VALUE"""),"22/23")</f>
        <v>22/23</v>
      </c>
      <c r="C1144" s="4">
        <f>IFERROR(__xludf.DUMMYFUNCTION("""COMPUTED_VALUE"""),8.0)</f>
        <v>8</v>
      </c>
      <c r="D1144" s="4">
        <f>IFERROR(__xludf.DUMMYFUNCTION("""COMPUTED_VALUE"""),87.6)</f>
        <v>87.6</v>
      </c>
      <c r="E1144" s="4" t="str">
        <f>IFERROR(__xludf.DUMMYFUNCTION("""COMPUTED_VALUE"""),"Nov")</f>
        <v>Nov</v>
      </c>
      <c r="F1144" s="4">
        <f>IFERROR(__xludf.DUMMYFUNCTION("""COMPUTED_VALUE"""),2022.0)</f>
        <v>2022</v>
      </c>
    </row>
    <row r="1145">
      <c r="A1145" s="4" t="str">
        <f>IFERROR(__xludf.DUMMYFUNCTION("""COMPUTED_VALUE"""),"DLR_Journeys")</f>
        <v>DLR_Journeys</v>
      </c>
      <c r="B1145" s="4" t="str">
        <f>IFERROR(__xludf.DUMMYFUNCTION("""COMPUTED_VALUE"""),"22/23")</f>
        <v>22/23</v>
      </c>
      <c r="C1145" s="4">
        <f>IFERROR(__xludf.DUMMYFUNCTION("""COMPUTED_VALUE"""),8.0)</f>
        <v>8</v>
      </c>
      <c r="D1145" s="4">
        <f>IFERROR(__xludf.DUMMYFUNCTION("""COMPUTED_VALUE"""),7.7)</f>
        <v>7.7</v>
      </c>
      <c r="E1145" s="4" t="str">
        <f>IFERROR(__xludf.DUMMYFUNCTION("""COMPUTED_VALUE"""),"Nov")</f>
        <v>Nov</v>
      </c>
      <c r="F1145" s="4">
        <f>IFERROR(__xludf.DUMMYFUNCTION("""COMPUTED_VALUE"""),2022.0)</f>
        <v>2022</v>
      </c>
    </row>
    <row r="1146">
      <c r="A1146" s="4" t="str">
        <f>IFERROR(__xludf.DUMMYFUNCTION("""COMPUTED_VALUE"""),"Tram_Journeys")</f>
        <v>Tram_Journeys</v>
      </c>
      <c r="B1146" s="4" t="str">
        <f>IFERROR(__xludf.DUMMYFUNCTION("""COMPUTED_VALUE"""),"22/23")</f>
        <v>22/23</v>
      </c>
      <c r="C1146" s="4">
        <f>IFERROR(__xludf.DUMMYFUNCTION("""COMPUTED_VALUE"""),8.0)</f>
        <v>8</v>
      </c>
      <c r="D1146" s="4">
        <f>IFERROR(__xludf.DUMMYFUNCTION("""COMPUTED_VALUE"""),1.7)</f>
        <v>1.7</v>
      </c>
      <c r="E1146" s="4" t="str">
        <f>IFERROR(__xludf.DUMMYFUNCTION("""COMPUTED_VALUE"""),"Nov")</f>
        <v>Nov</v>
      </c>
      <c r="F1146" s="4">
        <f>IFERROR(__xludf.DUMMYFUNCTION("""COMPUTED_VALUE"""),2022.0)</f>
        <v>2022</v>
      </c>
    </row>
    <row r="1147">
      <c r="A1147" s="4" t="str">
        <f>IFERROR(__xludf.DUMMYFUNCTION("""COMPUTED_VALUE"""),"Overground_Journeys")</f>
        <v>Overground_Journeys</v>
      </c>
      <c r="B1147" s="4" t="str">
        <f>IFERROR(__xludf.DUMMYFUNCTION("""COMPUTED_VALUE"""),"22/23")</f>
        <v>22/23</v>
      </c>
      <c r="C1147" s="4">
        <f>IFERROR(__xludf.DUMMYFUNCTION("""COMPUTED_VALUE"""),8.0)</f>
        <v>8</v>
      </c>
      <c r="D1147" s="4">
        <f>IFERROR(__xludf.DUMMYFUNCTION("""COMPUTED_VALUE"""),13.3)</f>
        <v>13.3</v>
      </c>
      <c r="E1147" s="4" t="str">
        <f>IFERROR(__xludf.DUMMYFUNCTION("""COMPUTED_VALUE"""),"Nov")</f>
        <v>Nov</v>
      </c>
      <c r="F1147" s="4">
        <f>IFERROR(__xludf.DUMMYFUNCTION("""COMPUTED_VALUE"""),2022.0)</f>
        <v>2022</v>
      </c>
    </row>
    <row r="1148">
      <c r="A1148" s="4" t="str">
        <f>IFERROR(__xludf.DUMMYFUNCTION("""COMPUTED_VALUE"""),"London_Cable_Car_Journeys")</f>
        <v>London_Cable_Car_Journeys</v>
      </c>
      <c r="B1148" s="4" t="str">
        <f>IFERROR(__xludf.DUMMYFUNCTION("""COMPUTED_VALUE"""),"22/23")</f>
        <v>22/23</v>
      </c>
      <c r="C1148" s="4">
        <f>IFERROR(__xludf.DUMMYFUNCTION("""COMPUTED_VALUE"""),8.0)</f>
        <v>8</v>
      </c>
      <c r="D1148" s="4">
        <f>IFERROR(__xludf.DUMMYFUNCTION("""COMPUTED_VALUE"""),0.12)</f>
        <v>0.12</v>
      </c>
      <c r="E1148" s="4" t="str">
        <f>IFERROR(__xludf.DUMMYFUNCTION("""COMPUTED_VALUE"""),"Nov")</f>
        <v>Nov</v>
      </c>
      <c r="F1148" s="4">
        <f>IFERROR(__xludf.DUMMYFUNCTION("""COMPUTED_VALUE"""),2022.0)</f>
        <v>2022</v>
      </c>
    </row>
    <row r="1149">
      <c r="A1149" s="4" t="str">
        <f>IFERROR(__xludf.DUMMYFUNCTION("""COMPUTED_VALUE"""),"TfL_Rail_Journeys")</f>
        <v>TfL_Rail_Journeys</v>
      </c>
      <c r="B1149" s="4" t="str">
        <f>IFERROR(__xludf.DUMMYFUNCTION("""COMPUTED_VALUE"""),"22/23")</f>
        <v>22/23</v>
      </c>
      <c r="C1149" s="4">
        <f>IFERROR(__xludf.DUMMYFUNCTION("""COMPUTED_VALUE"""),8.0)</f>
        <v>8</v>
      </c>
      <c r="D1149" s="4">
        <f>IFERROR(__xludf.DUMMYFUNCTION("""COMPUTED_VALUE"""),12.5)</f>
        <v>12.5</v>
      </c>
      <c r="E1149" s="4" t="str">
        <f>IFERROR(__xludf.DUMMYFUNCTION("""COMPUTED_VALUE"""),"Nov")</f>
        <v>Nov</v>
      </c>
      <c r="F1149" s="4">
        <f>IFERROR(__xludf.DUMMYFUNCTION("""COMPUTED_VALUE"""),2022.0)</f>
        <v>2022</v>
      </c>
    </row>
    <row r="1150">
      <c r="A1150" s="4" t="str">
        <f>IFERROR(__xludf.DUMMYFUNCTION("""COMPUTED_VALUE"""),"Bus_journeys")</f>
        <v>Bus_journeys</v>
      </c>
      <c r="B1150" s="4" t="str">
        <f>IFERROR(__xludf.DUMMYFUNCTION("""COMPUTED_VALUE"""),"22/23")</f>
        <v>22/23</v>
      </c>
      <c r="C1150" s="4">
        <f>IFERROR(__xludf.DUMMYFUNCTION("""COMPUTED_VALUE"""),9.0)</f>
        <v>9</v>
      </c>
      <c r="D1150" s="4">
        <f>IFERROR(__xludf.DUMMYFUNCTION("""COMPUTED_VALUE"""),146.0)</f>
        <v>146</v>
      </c>
      <c r="E1150" s="4" t="str">
        <f>IFERROR(__xludf.DUMMYFUNCTION("""COMPUTED_VALUE"""),"Dec")</f>
        <v>Dec</v>
      </c>
      <c r="F1150" s="4">
        <f>IFERROR(__xludf.DUMMYFUNCTION("""COMPUTED_VALUE"""),2022.0)</f>
        <v>2022</v>
      </c>
    </row>
    <row r="1151">
      <c r="A1151" s="4" t="str">
        <f>IFERROR(__xludf.DUMMYFUNCTION("""COMPUTED_VALUE"""),"Underground_journeys")</f>
        <v>Underground_journeys</v>
      </c>
      <c r="B1151" s="4" t="str">
        <f>IFERROR(__xludf.DUMMYFUNCTION("""COMPUTED_VALUE"""),"22/23")</f>
        <v>22/23</v>
      </c>
      <c r="C1151" s="4">
        <f>IFERROR(__xludf.DUMMYFUNCTION("""COMPUTED_VALUE"""),9.0)</f>
        <v>9</v>
      </c>
      <c r="D1151" s="4">
        <f>IFERROR(__xludf.DUMMYFUNCTION("""COMPUTED_VALUE"""),95.1)</f>
        <v>95.1</v>
      </c>
      <c r="E1151" s="4" t="str">
        <f>IFERROR(__xludf.DUMMYFUNCTION("""COMPUTED_VALUE"""),"Dec")</f>
        <v>Dec</v>
      </c>
      <c r="F1151" s="4">
        <f>IFERROR(__xludf.DUMMYFUNCTION("""COMPUTED_VALUE"""),2022.0)</f>
        <v>2022</v>
      </c>
    </row>
    <row r="1152">
      <c r="A1152" s="4" t="str">
        <f>IFERROR(__xludf.DUMMYFUNCTION("""COMPUTED_VALUE"""),"DLR_Journeys")</f>
        <v>DLR_Journeys</v>
      </c>
      <c r="B1152" s="4" t="str">
        <f>IFERROR(__xludf.DUMMYFUNCTION("""COMPUTED_VALUE"""),"22/23")</f>
        <v>22/23</v>
      </c>
      <c r="C1152" s="4">
        <f>IFERROR(__xludf.DUMMYFUNCTION("""COMPUTED_VALUE"""),9.0)</f>
        <v>9</v>
      </c>
      <c r="D1152" s="4">
        <f>IFERROR(__xludf.DUMMYFUNCTION("""COMPUTED_VALUE"""),7.6)</f>
        <v>7.6</v>
      </c>
      <c r="E1152" s="4" t="str">
        <f>IFERROR(__xludf.DUMMYFUNCTION("""COMPUTED_VALUE"""),"Dec")</f>
        <v>Dec</v>
      </c>
      <c r="F1152" s="4">
        <f>IFERROR(__xludf.DUMMYFUNCTION("""COMPUTED_VALUE"""),2022.0)</f>
        <v>2022</v>
      </c>
    </row>
    <row r="1153">
      <c r="A1153" s="4" t="str">
        <f>IFERROR(__xludf.DUMMYFUNCTION("""COMPUTED_VALUE"""),"Tram_Journeys")</f>
        <v>Tram_Journeys</v>
      </c>
      <c r="B1153" s="4" t="str">
        <f>IFERROR(__xludf.DUMMYFUNCTION("""COMPUTED_VALUE"""),"22/23")</f>
        <v>22/23</v>
      </c>
      <c r="C1153" s="4">
        <f>IFERROR(__xludf.DUMMYFUNCTION("""COMPUTED_VALUE"""),9.0)</f>
        <v>9</v>
      </c>
      <c r="D1153" s="4">
        <f>IFERROR(__xludf.DUMMYFUNCTION("""COMPUTED_VALUE"""),1.6)</f>
        <v>1.6</v>
      </c>
      <c r="E1153" s="4" t="str">
        <f>IFERROR(__xludf.DUMMYFUNCTION("""COMPUTED_VALUE"""),"Dec")</f>
        <v>Dec</v>
      </c>
      <c r="F1153" s="4">
        <f>IFERROR(__xludf.DUMMYFUNCTION("""COMPUTED_VALUE"""),2022.0)</f>
        <v>2022</v>
      </c>
    </row>
    <row r="1154">
      <c r="A1154" s="4" t="str">
        <f>IFERROR(__xludf.DUMMYFUNCTION("""COMPUTED_VALUE"""),"Overground_Journeys")</f>
        <v>Overground_Journeys</v>
      </c>
      <c r="B1154" s="4" t="str">
        <f>IFERROR(__xludf.DUMMYFUNCTION("""COMPUTED_VALUE"""),"22/23")</f>
        <v>22/23</v>
      </c>
      <c r="C1154" s="4">
        <f>IFERROR(__xludf.DUMMYFUNCTION("""COMPUTED_VALUE"""),9.0)</f>
        <v>9</v>
      </c>
      <c r="D1154" s="4">
        <f>IFERROR(__xludf.DUMMYFUNCTION("""COMPUTED_VALUE"""),14.0)</f>
        <v>14</v>
      </c>
      <c r="E1154" s="4" t="str">
        <f>IFERROR(__xludf.DUMMYFUNCTION("""COMPUTED_VALUE"""),"Dec")</f>
        <v>Dec</v>
      </c>
      <c r="F1154" s="4">
        <f>IFERROR(__xludf.DUMMYFUNCTION("""COMPUTED_VALUE"""),2022.0)</f>
        <v>2022</v>
      </c>
    </row>
    <row r="1155">
      <c r="A1155" s="4" t="str">
        <f>IFERROR(__xludf.DUMMYFUNCTION("""COMPUTED_VALUE"""),"London_Cable_Car_Journeys")</f>
        <v>London_Cable_Car_Journeys</v>
      </c>
      <c r="B1155" s="4" t="str">
        <f>IFERROR(__xludf.DUMMYFUNCTION("""COMPUTED_VALUE"""),"22/23")</f>
        <v>22/23</v>
      </c>
      <c r="C1155" s="4">
        <f>IFERROR(__xludf.DUMMYFUNCTION("""COMPUTED_VALUE"""),9.0)</f>
        <v>9</v>
      </c>
      <c r="D1155" s="4">
        <f>IFERROR(__xludf.DUMMYFUNCTION("""COMPUTED_VALUE"""),0.06)</f>
        <v>0.06</v>
      </c>
      <c r="E1155" s="4" t="str">
        <f>IFERROR(__xludf.DUMMYFUNCTION("""COMPUTED_VALUE"""),"Dec")</f>
        <v>Dec</v>
      </c>
      <c r="F1155" s="4">
        <f>IFERROR(__xludf.DUMMYFUNCTION("""COMPUTED_VALUE"""),2022.0)</f>
        <v>2022</v>
      </c>
    </row>
    <row r="1156">
      <c r="A1156" s="4" t="str">
        <f>IFERROR(__xludf.DUMMYFUNCTION("""COMPUTED_VALUE"""),"TfL_Rail_Journeys")</f>
        <v>TfL_Rail_Journeys</v>
      </c>
      <c r="B1156" s="4" t="str">
        <f>IFERROR(__xludf.DUMMYFUNCTION("""COMPUTED_VALUE"""),"22/23")</f>
        <v>22/23</v>
      </c>
      <c r="C1156" s="4">
        <f>IFERROR(__xludf.DUMMYFUNCTION("""COMPUTED_VALUE"""),9.0)</f>
        <v>9</v>
      </c>
      <c r="D1156" s="4">
        <f>IFERROR(__xludf.DUMMYFUNCTION("""COMPUTED_VALUE"""),15.2)</f>
        <v>15.2</v>
      </c>
      <c r="E1156" s="4" t="str">
        <f>IFERROR(__xludf.DUMMYFUNCTION("""COMPUTED_VALUE"""),"Dec")</f>
        <v>Dec</v>
      </c>
      <c r="F1156" s="4">
        <f>IFERROR(__xludf.DUMMYFUNCTION("""COMPUTED_VALUE"""),2022.0)</f>
        <v>2022</v>
      </c>
    </row>
    <row r="1157">
      <c r="A1157" s="4" t="str">
        <f>IFERROR(__xludf.DUMMYFUNCTION("""COMPUTED_VALUE"""),"Bus_journeys")</f>
        <v>Bus_journeys</v>
      </c>
      <c r="B1157" s="4" t="str">
        <f>IFERROR(__xludf.DUMMYFUNCTION("""COMPUTED_VALUE"""),"22/23")</f>
        <v>22/23</v>
      </c>
      <c r="C1157" s="4">
        <f>IFERROR(__xludf.DUMMYFUNCTION("""COMPUTED_VALUE"""),10.0)</f>
        <v>10</v>
      </c>
      <c r="D1157" s="4">
        <f>IFERROR(__xludf.DUMMYFUNCTION("""COMPUTED_VALUE"""),116.9)</f>
        <v>116.9</v>
      </c>
      <c r="E1157" s="4" t="str">
        <f>IFERROR(__xludf.DUMMYFUNCTION("""COMPUTED_VALUE"""),"Jan")</f>
        <v>Jan</v>
      </c>
      <c r="F1157" s="4">
        <f>IFERROR(__xludf.DUMMYFUNCTION("""COMPUTED_VALUE"""),2023.0)</f>
        <v>2023</v>
      </c>
    </row>
    <row r="1158">
      <c r="A1158" s="4" t="str">
        <f>IFERROR(__xludf.DUMMYFUNCTION("""COMPUTED_VALUE"""),"Underground_journeys")</f>
        <v>Underground_journeys</v>
      </c>
      <c r="B1158" s="4" t="str">
        <f>IFERROR(__xludf.DUMMYFUNCTION("""COMPUTED_VALUE"""),"22/23")</f>
        <v>22/23</v>
      </c>
      <c r="C1158" s="4">
        <f>IFERROR(__xludf.DUMMYFUNCTION("""COMPUTED_VALUE"""),10.0)</f>
        <v>10</v>
      </c>
      <c r="D1158" s="4">
        <f>IFERROR(__xludf.DUMMYFUNCTION("""COMPUTED_VALUE"""),68.5)</f>
        <v>68.5</v>
      </c>
      <c r="E1158" s="4" t="str">
        <f>IFERROR(__xludf.DUMMYFUNCTION("""COMPUTED_VALUE"""),"Jan")</f>
        <v>Jan</v>
      </c>
      <c r="F1158" s="4">
        <f>IFERROR(__xludf.DUMMYFUNCTION("""COMPUTED_VALUE"""),2023.0)</f>
        <v>2023</v>
      </c>
    </row>
    <row r="1159">
      <c r="A1159" s="4" t="str">
        <f>IFERROR(__xludf.DUMMYFUNCTION("""COMPUTED_VALUE"""),"DLR_Journeys")</f>
        <v>DLR_Journeys</v>
      </c>
      <c r="B1159" s="4" t="str">
        <f>IFERROR(__xludf.DUMMYFUNCTION("""COMPUTED_VALUE"""),"22/23")</f>
        <v>22/23</v>
      </c>
      <c r="C1159" s="4">
        <f>IFERROR(__xludf.DUMMYFUNCTION("""COMPUTED_VALUE"""),10.0)</f>
        <v>10</v>
      </c>
      <c r="D1159" s="4">
        <f>IFERROR(__xludf.DUMMYFUNCTION("""COMPUTED_VALUE"""),5.7)</f>
        <v>5.7</v>
      </c>
      <c r="E1159" s="4" t="str">
        <f>IFERROR(__xludf.DUMMYFUNCTION("""COMPUTED_VALUE"""),"Jan")</f>
        <v>Jan</v>
      </c>
      <c r="F1159" s="4">
        <f>IFERROR(__xludf.DUMMYFUNCTION("""COMPUTED_VALUE"""),2023.0)</f>
        <v>2023</v>
      </c>
    </row>
    <row r="1160">
      <c r="A1160" s="4" t="str">
        <f>IFERROR(__xludf.DUMMYFUNCTION("""COMPUTED_VALUE"""),"Tram_Journeys")</f>
        <v>Tram_Journeys</v>
      </c>
      <c r="B1160" s="4" t="str">
        <f>IFERROR(__xludf.DUMMYFUNCTION("""COMPUTED_VALUE"""),"22/23")</f>
        <v>22/23</v>
      </c>
      <c r="C1160" s="4">
        <f>IFERROR(__xludf.DUMMYFUNCTION("""COMPUTED_VALUE"""),10.0)</f>
        <v>10</v>
      </c>
      <c r="D1160" s="4">
        <f>IFERROR(__xludf.DUMMYFUNCTION("""COMPUTED_VALUE"""),1.3)</f>
        <v>1.3</v>
      </c>
      <c r="E1160" s="4" t="str">
        <f>IFERROR(__xludf.DUMMYFUNCTION("""COMPUTED_VALUE"""),"Jan")</f>
        <v>Jan</v>
      </c>
      <c r="F1160" s="4">
        <f>IFERROR(__xludf.DUMMYFUNCTION("""COMPUTED_VALUE"""),2023.0)</f>
        <v>2023</v>
      </c>
    </row>
    <row r="1161">
      <c r="A1161" s="4" t="str">
        <f>IFERROR(__xludf.DUMMYFUNCTION("""COMPUTED_VALUE"""),"Overground_Journeys")</f>
        <v>Overground_Journeys</v>
      </c>
      <c r="B1161" s="4" t="str">
        <f>IFERROR(__xludf.DUMMYFUNCTION("""COMPUTED_VALUE"""),"22/23")</f>
        <v>22/23</v>
      </c>
      <c r="C1161" s="4">
        <f>IFERROR(__xludf.DUMMYFUNCTION("""COMPUTED_VALUE"""),10.0)</f>
        <v>10</v>
      </c>
      <c r="D1161" s="4">
        <f>IFERROR(__xludf.DUMMYFUNCTION("""COMPUTED_VALUE"""),6.9)</f>
        <v>6.9</v>
      </c>
      <c r="E1161" s="4" t="str">
        <f>IFERROR(__xludf.DUMMYFUNCTION("""COMPUTED_VALUE"""),"Jan")</f>
        <v>Jan</v>
      </c>
      <c r="F1161" s="4">
        <f>IFERROR(__xludf.DUMMYFUNCTION("""COMPUTED_VALUE"""),2023.0)</f>
        <v>2023</v>
      </c>
    </row>
    <row r="1162">
      <c r="A1162" s="4" t="str">
        <f>IFERROR(__xludf.DUMMYFUNCTION("""COMPUTED_VALUE"""),"London_Cable_Car_Journeys")</f>
        <v>London_Cable_Car_Journeys</v>
      </c>
      <c r="B1162" s="4" t="str">
        <f>IFERROR(__xludf.DUMMYFUNCTION("""COMPUTED_VALUE"""),"22/23")</f>
        <v>22/23</v>
      </c>
      <c r="C1162" s="4">
        <f>IFERROR(__xludf.DUMMYFUNCTION("""COMPUTED_VALUE"""),10.0)</f>
        <v>10</v>
      </c>
      <c r="D1162" s="4">
        <f>IFERROR(__xludf.DUMMYFUNCTION("""COMPUTED_VALUE"""),0.1)</f>
        <v>0.1</v>
      </c>
      <c r="E1162" s="4" t="str">
        <f>IFERROR(__xludf.DUMMYFUNCTION("""COMPUTED_VALUE"""),"Jan")</f>
        <v>Jan</v>
      </c>
      <c r="F1162" s="4">
        <f>IFERROR(__xludf.DUMMYFUNCTION("""COMPUTED_VALUE"""),2023.0)</f>
        <v>2023</v>
      </c>
    </row>
    <row r="1163">
      <c r="A1163" s="4" t="str">
        <f>IFERROR(__xludf.DUMMYFUNCTION("""COMPUTED_VALUE"""),"TfL_Rail_Journeys")</f>
        <v>TfL_Rail_Journeys</v>
      </c>
      <c r="B1163" s="4" t="str">
        <f>IFERROR(__xludf.DUMMYFUNCTION("""COMPUTED_VALUE"""),"22/23")</f>
        <v>22/23</v>
      </c>
      <c r="C1163" s="4">
        <f>IFERROR(__xludf.DUMMYFUNCTION("""COMPUTED_VALUE"""),10.0)</f>
        <v>10</v>
      </c>
      <c r="D1163" s="4">
        <f>IFERROR(__xludf.DUMMYFUNCTION("""COMPUTED_VALUE"""),8.9)</f>
        <v>8.9</v>
      </c>
      <c r="E1163" s="4" t="str">
        <f>IFERROR(__xludf.DUMMYFUNCTION("""COMPUTED_VALUE"""),"Jan")</f>
        <v>Jan</v>
      </c>
      <c r="F1163" s="4">
        <f>IFERROR(__xludf.DUMMYFUNCTION("""COMPUTED_VALUE"""),2023.0)</f>
        <v>2023</v>
      </c>
    </row>
    <row r="1164">
      <c r="A1164" s="4" t="str">
        <f>IFERROR(__xludf.DUMMYFUNCTION("""COMPUTED_VALUE"""),"Bus_journeys")</f>
        <v>Bus_journeys</v>
      </c>
      <c r="B1164" s="4" t="str">
        <f>IFERROR(__xludf.DUMMYFUNCTION("""COMPUTED_VALUE"""),"22/23")</f>
        <v>22/23</v>
      </c>
      <c r="C1164" s="4">
        <f>IFERROR(__xludf.DUMMYFUNCTION("""COMPUTED_VALUE"""),11.0)</f>
        <v>11</v>
      </c>
      <c r="D1164" s="4">
        <f>IFERROR(__xludf.DUMMYFUNCTION("""COMPUTED_VALUE"""),141.3)</f>
        <v>141.3</v>
      </c>
      <c r="E1164" s="4" t="str">
        <f>IFERROR(__xludf.DUMMYFUNCTION("""COMPUTED_VALUE"""),"Feb")</f>
        <v>Feb</v>
      </c>
      <c r="F1164" s="4">
        <f>IFERROR(__xludf.DUMMYFUNCTION("""COMPUTED_VALUE"""),2023.0)</f>
        <v>2023</v>
      </c>
    </row>
    <row r="1165">
      <c r="A1165" s="4" t="str">
        <f>IFERROR(__xludf.DUMMYFUNCTION("""COMPUTED_VALUE"""),"Underground_journeys")</f>
        <v>Underground_journeys</v>
      </c>
      <c r="B1165" s="4" t="str">
        <f>IFERROR(__xludf.DUMMYFUNCTION("""COMPUTED_VALUE"""),"22/23")</f>
        <v>22/23</v>
      </c>
      <c r="C1165" s="4">
        <f>IFERROR(__xludf.DUMMYFUNCTION("""COMPUTED_VALUE"""),11.0)</f>
        <v>11</v>
      </c>
      <c r="D1165" s="4">
        <f>IFERROR(__xludf.DUMMYFUNCTION("""COMPUTED_VALUE"""),85.2)</f>
        <v>85.2</v>
      </c>
      <c r="E1165" s="4" t="str">
        <f>IFERROR(__xludf.DUMMYFUNCTION("""COMPUTED_VALUE"""),"Feb")</f>
        <v>Feb</v>
      </c>
      <c r="F1165" s="4">
        <f>IFERROR(__xludf.DUMMYFUNCTION("""COMPUTED_VALUE"""),2023.0)</f>
        <v>2023</v>
      </c>
    </row>
    <row r="1166">
      <c r="A1166" s="4" t="str">
        <f>IFERROR(__xludf.DUMMYFUNCTION("""COMPUTED_VALUE"""),"DLR_Journeys")</f>
        <v>DLR_Journeys</v>
      </c>
      <c r="B1166" s="4" t="str">
        <f>IFERROR(__xludf.DUMMYFUNCTION("""COMPUTED_VALUE"""),"22/23")</f>
        <v>22/23</v>
      </c>
      <c r="C1166" s="4">
        <f>IFERROR(__xludf.DUMMYFUNCTION("""COMPUTED_VALUE"""),11.0)</f>
        <v>11</v>
      </c>
      <c r="D1166" s="4">
        <f>IFERROR(__xludf.DUMMYFUNCTION("""COMPUTED_VALUE"""),7.4)</f>
        <v>7.4</v>
      </c>
      <c r="E1166" s="4" t="str">
        <f>IFERROR(__xludf.DUMMYFUNCTION("""COMPUTED_VALUE"""),"Feb")</f>
        <v>Feb</v>
      </c>
      <c r="F1166" s="4">
        <f>IFERROR(__xludf.DUMMYFUNCTION("""COMPUTED_VALUE"""),2023.0)</f>
        <v>2023</v>
      </c>
    </row>
    <row r="1167">
      <c r="A1167" s="4" t="str">
        <f>IFERROR(__xludf.DUMMYFUNCTION("""COMPUTED_VALUE"""),"Tram_Journeys")</f>
        <v>Tram_Journeys</v>
      </c>
      <c r="B1167" s="4" t="str">
        <f>IFERROR(__xludf.DUMMYFUNCTION("""COMPUTED_VALUE"""),"22/23")</f>
        <v>22/23</v>
      </c>
      <c r="C1167" s="4">
        <f>IFERROR(__xludf.DUMMYFUNCTION("""COMPUTED_VALUE"""),11.0)</f>
        <v>11</v>
      </c>
      <c r="D1167" s="4">
        <f>IFERROR(__xludf.DUMMYFUNCTION("""COMPUTED_VALUE"""),1.8)</f>
        <v>1.8</v>
      </c>
      <c r="E1167" s="4" t="str">
        <f>IFERROR(__xludf.DUMMYFUNCTION("""COMPUTED_VALUE"""),"Feb")</f>
        <v>Feb</v>
      </c>
      <c r="F1167" s="4">
        <f>IFERROR(__xludf.DUMMYFUNCTION("""COMPUTED_VALUE"""),2023.0)</f>
        <v>2023</v>
      </c>
    </row>
    <row r="1168">
      <c r="A1168" s="4" t="str">
        <f>IFERROR(__xludf.DUMMYFUNCTION("""COMPUTED_VALUE"""),"Overground_Journeys")</f>
        <v>Overground_Journeys</v>
      </c>
      <c r="B1168" s="4" t="str">
        <f>IFERROR(__xludf.DUMMYFUNCTION("""COMPUTED_VALUE"""),"22/23")</f>
        <v>22/23</v>
      </c>
      <c r="C1168" s="4">
        <f>IFERROR(__xludf.DUMMYFUNCTION("""COMPUTED_VALUE"""),11.0)</f>
        <v>11</v>
      </c>
      <c r="D1168" s="4">
        <f>IFERROR(__xludf.DUMMYFUNCTION("""COMPUTED_VALUE"""),13.1)</f>
        <v>13.1</v>
      </c>
      <c r="E1168" s="4" t="str">
        <f>IFERROR(__xludf.DUMMYFUNCTION("""COMPUTED_VALUE"""),"Feb")</f>
        <v>Feb</v>
      </c>
      <c r="F1168" s="4">
        <f>IFERROR(__xludf.DUMMYFUNCTION("""COMPUTED_VALUE"""),2023.0)</f>
        <v>2023</v>
      </c>
    </row>
    <row r="1169">
      <c r="A1169" s="4" t="str">
        <f>IFERROR(__xludf.DUMMYFUNCTION("""COMPUTED_VALUE"""),"London_Cable_Car_Journeys")</f>
        <v>London_Cable_Car_Journeys</v>
      </c>
      <c r="B1169" s="4" t="str">
        <f>IFERROR(__xludf.DUMMYFUNCTION("""COMPUTED_VALUE"""),"22/23")</f>
        <v>22/23</v>
      </c>
      <c r="C1169" s="4">
        <f>IFERROR(__xludf.DUMMYFUNCTION("""COMPUTED_VALUE"""),11.0)</f>
        <v>11</v>
      </c>
      <c r="D1169" s="4">
        <f>IFERROR(__xludf.DUMMYFUNCTION("""COMPUTED_VALUE"""),0.08)</f>
        <v>0.08</v>
      </c>
      <c r="E1169" s="4" t="str">
        <f>IFERROR(__xludf.DUMMYFUNCTION("""COMPUTED_VALUE"""),"Feb")</f>
        <v>Feb</v>
      </c>
      <c r="F1169" s="4">
        <f>IFERROR(__xludf.DUMMYFUNCTION("""COMPUTED_VALUE"""),2023.0)</f>
        <v>2023</v>
      </c>
    </row>
    <row r="1170">
      <c r="A1170" s="4" t="str">
        <f>IFERROR(__xludf.DUMMYFUNCTION("""COMPUTED_VALUE"""),"TfL_Rail_Journeys")</f>
        <v>TfL_Rail_Journeys</v>
      </c>
      <c r="B1170" s="4" t="str">
        <f>IFERROR(__xludf.DUMMYFUNCTION("""COMPUTED_VALUE"""),"22/23")</f>
        <v>22/23</v>
      </c>
      <c r="C1170" s="4">
        <f>IFERROR(__xludf.DUMMYFUNCTION("""COMPUTED_VALUE"""),11.0)</f>
        <v>11</v>
      </c>
      <c r="D1170" s="4">
        <f>IFERROR(__xludf.DUMMYFUNCTION("""COMPUTED_VALUE"""),13.4)</f>
        <v>13.4</v>
      </c>
      <c r="E1170" s="4" t="str">
        <f>IFERROR(__xludf.DUMMYFUNCTION("""COMPUTED_VALUE"""),"Feb")</f>
        <v>Feb</v>
      </c>
      <c r="F1170" s="4">
        <f>IFERROR(__xludf.DUMMYFUNCTION("""COMPUTED_VALUE"""),2023.0)</f>
        <v>2023</v>
      </c>
    </row>
    <row r="1171">
      <c r="A1171" s="4" t="str">
        <f>IFERROR(__xludf.DUMMYFUNCTION("""COMPUTED_VALUE"""),"Bus_journeys")</f>
        <v>Bus_journeys</v>
      </c>
      <c r="B1171" s="4" t="str">
        <f>IFERROR(__xludf.DUMMYFUNCTION("""COMPUTED_VALUE"""),"22/23")</f>
        <v>22/23</v>
      </c>
      <c r="C1171" s="4">
        <f>IFERROR(__xludf.DUMMYFUNCTION("""COMPUTED_VALUE"""),12.0)</f>
        <v>12</v>
      </c>
      <c r="D1171" s="4">
        <f>IFERROR(__xludf.DUMMYFUNCTION("""COMPUTED_VALUE"""),141.6)</f>
        <v>141.6</v>
      </c>
      <c r="E1171" s="4" t="str">
        <f>IFERROR(__xludf.DUMMYFUNCTION("""COMPUTED_VALUE"""),"Mar")</f>
        <v>Mar</v>
      </c>
      <c r="F1171" s="4">
        <f>IFERROR(__xludf.DUMMYFUNCTION("""COMPUTED_VALUE"""),2023.0)</f>
        <v>2023</v>
      </c>
    </row>
    <row r="1172">
      <c r="A1172" s="4" t="str">
        <f>IFERROR(__xludf.DUMMYFUNCTION("""COMPUTED_VALUE"""),"Underground_journeys")</f>
        <v>Underground_journeys</v>
      </c>
      <c r="B1172" s="4" t="str">
        <f>IFERROR(__xludf.DUMMYFUNCTION("""COMPUTED_VALUE"""),"22/23")</f>
        <v>22/23</v>
      </c>
      <c r="C1172" s="4">
        <f>IFERROR(__xludf.DUMMYFUNCTION("""COMPUTED_VALUE"""),12.0)</f>
        <v>12</v>
      </c>
      <c r="D1172" s="4">
        <f>IFERROR(__xludf.DUMMYFUNCTION("""COMPUTED_VALUE"""),89.8)</f>
        <v>89.8</v>
      </c>
      <c r="E1172" s="4" t="str">
        <f>IFERROR(__xludf.DUMMYFUNCTION("""COMPUTED_VALUE"""),"Mar")</f>
        <v>Mar</v>
      </c>
      <c r="F1172" s="4">
        <f>IFERROR(__xludf.DUMMYFUNCTION("""COMPUTED_VALUE"""),2023.0)</f>
        <v>2023</v>
      </c>
    </row>
    <row r="1173">
      <c r="A1173" s="4" t="str">
        <f>IFERROR(__xludf.DUMMYFUNCTION("""COMPUTED_VALUE"""),"DLR_Journeys")</f>
        <v>DLR_Journeys</v>
      </c>
      <c r="B1173" s="4" t="str">
        <f>IFERROR(__xludf.DUMMYFUNCTION("""COMPUTED_VALUE"""),"22/23")</f>
        <v>22/23</v>
      </c>
      <c r="C1173" s="4">
        <f>IFERROR(__xludf.DUMMYFUNCTION("""COMPUTED_VALUE"""),12.0)</f>
        <v>12</v>
      </c>
      <c r="D1173" s="4">
        <f>IFERROR(__xludf.DUMMYFUNCTION("""COMPUTED_VALUE"""),7.8)</f>
        <v>7.8</v>
      </c>
      <c r="E1173" s="4" t="str">
        <f>IFERROR(__xludf.DUMMYFUNCTION("""COMPUTED_VALUE"""),"Mar")</f>
        <v>Mar</v>
      </c>
      <c r="F1173" s="4">
        <f>IFERROR(__xludf.DUMMYFUNCTION("""COMPUTED_VALUE"""),2023.0)</f>
        <v>2023</v>
      </c>
    </row>
    <row r="1174">
      <c r="A1174" s="4" t="str">
        <f>IFERROR(__xludf.DUMMYFUNCTION("""COMPUTED_VALUE"""),"Tram_Journeys")</f>
        <v>Tram_Journeys</v>
      </c>
      <c r="B1174" s="4" t="str">
        <f>IFERROR(__xludf.DUMMYFUNCTION("""COMPUTED_VALUE"""),"22/23")</f>
        <v>22/23</v>
      </c>
      <c r="C1174" s="4">
        <f>IFERROR(__xludf.DUMMYFUNCTION("""COMPUTED_VALUE"""),12.0)</f>
        <v>12</v>
      </c>
      <c r="D1174" s="4">
        <f>IFERROR(__xludf.DUMMYFUNCTION("""COMPUTED_VALUE"""),1.6)</f>
        <v>1.6</v>
      </c>
      <c r="E1174" s="4" t="str">
        <f>IFERROR(__xludf.DUMMYFUNCTION("""COMPUTED_VALUE"""),"Mar")</f>
        <v>Mar</v>
      </c>
      <c r="F1174" s="4">
        <f>IFERROR(__xludf.DUMMYFUNCTION("""COMPUTED_VALUE"""),2023.0)</f>
        <v>2023</v>
      </c>
    </row>
    <row r="1175">
      <c r="A1175" s="4" t="str">
        <f>IFERROR(__xludf.DUMMYFUNCTION("""COMPUTED_VALUE"""),"Overground_Journeys")</f>
        <v>Overground_Journeys</v>
      </c>
      <c r="B1175" s="4" t="str">
        <f>IFERROR(__xludf.DUMMYFUNCTION("""COMPUTED_VALUE"""),"22/23")</f>
        <v>22/23</v>
      </c>
      <c r="C1175" s="4">
        <f>IFERROR(__xludf.DUMMYFUNCTION("""COMPUTED_VALUE"""),12.0)</f>
        <v>12</v>
      </c>
      <c r="D1175" s="4">
        <f>IFERROR(__xludf.DUMMYFUNCTION("""COMPUTED_VALUE"""),13.4)</f>
        <v>13.4</v>
      </c>
      <c r="E1175" s="4" t="str">
        <f>IFERROR(__xludf.DUMMYFUNCTION("""COMPUTED_VALUE"""),"Mar")</f>
        <v>Mar</v>
      </c>
      <c r="F1175" s="4">
        <f>IFERROR(__xludf.DUMMYFUNCTION("""COMPUTED_VALUE"""),2023.0)</f>
        <v>2023</v>
      </c>
    </row>
    <row r="1176">
      <c r="A1176" s="4" t="str">
        <f>IFERROR(__xludf.DUMMYFUNCTION("""COMPUTED_VALUE"""),"London_Cable_Car_Journeys")</f>
        <v>London_Cable_Car_Journeys</v>
      </c>
      <c r="B1176" s="4" t="str">
        <f>IFERROR(__xludf.DUMMYFUNCTION("""COMPUTED_VALUE"""),"22/23")</f>
        <v>22/23</v>
      </c>
      <c r="C1176" s="4">
        <f>IFERROR(__xludf.DUMMYFUNCTION("""COMPUTED_VALUE"""),12.0)</f>
        <v>12</v>
      </c>
      <c r="D1176" s="4">
        <f>IFERROR(__xludf.DUMMYFUNCTION("""COMPUTED_VALUE"""),0.12)</f>
        <v>0.12</v>
      </c>
      <c r="E1176" s="4" t="str">
        <f>IFERROR(__xludf.DUMMYFUNCTION("""COMPUTED_VALUE"""),"Mar")</f>
        <v>Mar</v>
      </c>
      <c r="F1176" s="4">
        <f>IFERROR(__xludf.DUMMYFUNCTION("""COMPUTED_VALUE"""),2023.0)</f>
        <v>2023</v>
      </c>
    </row>
    <row r="1177">
      <c r="A1177" s="4" t="str">
        <f>IFERROR(__xludf.DUMMYFUNCTION("""COMPUTED_VALUE"""),"TfL_Rail_Journeys")</f>
        <v>TfL_Rail_Journeys</v>
      </c>
      <c r="B1177" s="4" t="str">
        <f>IFERROR(__xludf.DUMMYFUNCTION("""COMPUTED_VALUE"""),"22/23")</f>
        <v>22/23</v>
      </c>
      <c r="C1177" s="4">
        <f>IFERROR(__xludf.DUMMYFUNCTION("""COMPUTED_VALUE"""),12.0)</f>
        <v>12</v>
      </c>
      <c r="D1177" s="4">
        <f>IFERROR(__xludf.DUMMYFUNCTION("""COMPUTED_VALUE"""),14.0)</f>
        <v>14</v>
      </c>
      <c r="E1177" s="4" t="str">
        <f>IFERROR(__xludf.DUMMYFUNCTION("""COMPUTED_VALUE"""),"Mar")</f>
        <v>Mar</v>
      </c>
      <c r="F1177" s="4">
        <f>IFERROR(__xludf.DUMMYFUNCTION("""COMPUTED_VALUE"""),2023.0)</f>
        <v>2023</v>
      </c>
    </row>
    <row r="1178">
      <c r="A1178" s="4" t="str">
        <f>IFERROR(__xludf.DUMMYFUNCTION("""COMPUTED_VALUE"""),"Bus_journeys")</f>
        <v>Bus_journeys</v>
      </c>
      <c r="B1178" s="4" t="str">
        <f>IFERROR(__xludf.DUMMYFUNCTION("""COMPUTED_VALUE"""),"22/23")</f>
        <v>22/23</v>
      </c>
      <c r="C1178" s="4">
        <f>IFERROR(__xludf.DUMMYFUNCTION("""COMPUTED_VALUE"""),13.0)</f>
        <v>13</v>
      </c>
      <c r="D1178" s="4">
        <f>IFERROR(__xludf.DUMMYFUNCTION("""COMPUTED_VALUE"""),142.2)</f>
        <v>142.2</v>
      </c>
      <c r="E1178" s="4" t="str">
        <f>IFERROR(__xludf.DUMMYFUNCTION("""COMPUTED_VALUE"""),"Mar")</f>
        <v>Mar</v>
      </c>
      <c r="F1178" s="4">
        <f>IFERROR(__xludf.DUMMYFUNCTION("""COMPUTED_VALUE"""),2023.0)</f>
        <v>2023</v>
      </c>
    </row>
    <row r="1179">
      <c r="A1179" s="4" t="str">
        <f>IFERROR(__xludf.DUMMYFUNCTION("""COMPUTED_VALUE"""),"Underground_journeys")</f>
        <v>Underground_journeys</v>
      </c>
      <c r="B1179" s="4" t="str">
        <f>IFERROR(__xludf.DUMMYFUNCTION("""COMPUTED_VALUE"""),"22/23")</f>
        <v>22/23</v>
      </c>
      <c r="C1179" s="4">
        <f>IFERROR(__xludf.DUMMYFUNCTION("""COMPUTED_VALUE"""),13.0)</f>
        <v>13</v>
      </c>
      <c r="D1179" s="4">
        <f>IFERROR(__xludf.DUMMYFUNCTION("""COMPUTED_VALUE"""),84.9)</f>
        <v>84.9</v>
      </c>
      <c r="E1179" s="4" t="str">
        <f>IFERROR(__xludf.DUMMYFUNCTION("""COMPUTED_VALUE"""),"Mar")</f>
        <v>Mar</v>
      </c>
      <c r="F1179" s="4">
        <f>IFERROR(__xludf.DUMMYFUNCTION("""COMPUTED_VALUE"""),2023.0)</f>
        <v>2023</v>
      </c>
    </row>
    <row r="1180">
      <c r="A1180" s="4" t="str">
        <f>IFERROR(__xludf.DUMMYFUNCTION("""COMPUTED_VALUE"""),"DLR_Journeys")</f>
        <v>DLR_Journeys</v>
      </c>
      <c r="B1180" s="4" t="str">
        <f>IFERROR(__xludf.DUMMYFUNCTION("""COMPUTED_VALUE"""),"22/23")</f>
        <v>22/23</v>
      </c>
      <c r="C1180" s="4">
        <f>IFERROR(__xludf.DUMMYFUNCTION("""COMPUTED_VALUE"""),13.0)</f>
        <v>13</v>
      </c>
      <c r="D1180" s="4">
        <f>IFERROR(__xludf.DUMMYFUNCTION("""COMPUTED_VALUE"""),7.6)</f>
        <v>7.6</v>
      </c>
      <c r="E1180" s="4" t="str">
        <f>IFERROR(__xludf.DUMMYFUNCTION("""COMPUTED_VALUE"""),"Mar")</f>
        <v>Mar</v>
      </c>
      <c r="F1180" s="4">
        <f>IFERROR(__xludf.DUMMYFUNCTION("""COMPUTED_VALUE"""),2023.0)</f>
        <v>2023</v>
      </c>
    </row>
    <row r="1181">
      <c r="A1181" s="4" t="str">
        <f>IFERROR(__xludf.DUMMYFUNCTION("""COMPUTED_VALUE"""),"Tram_Journeys")</f>
        <v>Tram_Journeys</v>
      </c>
      <c r="B1181" s="4" t="str">
        <f>IFERROR(__xludf.DUMMYFUNCTION("""COMPUTED_VALUE"""),"22/23")</f>
        <v>22/23</v>
      </c>
      <c r="C1181" s="4">
        <f>IFERROR(__xludf.DUMMYFUNCTION("""COMPUTED_VALUE"""),13.0)</f>
        <v>13</v>
      </c>
      <c r="D1181" s="4">
        <f>IFERROR(__xludf.DUMMYFUNCTION("""COMPUTED_VALUE"""),1.7)</f>
        <v>1.7</v>
      </c>
      <c r="E1181" s="4" t="str">
        <f>IFERROR(__xludf.DUMMYFUNCTION("""COMPUTED_VALUE"""),"Mar")</f>
        <v>Mar</v>
      </c>
      <c r="F1181" s="4">
        <f>IFERROR(__xludf.DUMMYFUNCTION("""COMPUTED_VALUE"""),2023.0)</f>
        <v>2023</v>
      </c>
    </row>
    <row r="1182">
      <c r="A1182" s="4" t="str">
        <f>IFERROR(__xludf.DUMMYFUNCTION("""COMPUTED_VALUE"""),"Overground_Journeys")</f>
        <v>Overground_Journeys</v>
      </c>
      <c r="B1182" s="4" t="str">
        <f>IFERROR(__xludf.DUMMYFUNCTION("""COMPUTED_VALUE"""),"22/23")</f>
        <v>22/23</v>
      </c>
      <c r="C1182" s="4">
        <f>IFERROR(__xludf.DUMMYFUNCTION("""COMPUTED_VALUE"""),13.0)</f>
        <v>13</v>
      </c>
      <c r="D1182" s="4">
        <f>IFERROR(__xludf.DUMMYFUNCTION("""COMPUTED_VALUE"""),13.2)</f>
        <v>13.2</v>
      </c>
      <c r="E1182" s="4" t="str">
        <f>IFERROR(__xludf.DUMMYFUNCTION("""COMPUTED_VALUE"""),"Mar")</f>
        <v>Mar</v>
      </c>
      <c r="F1182" s="4">
        <f>IFERROR(__xludf.DUMMYFUNCTION("""COMPUTED_VALUE"""),2023.0)</f>
        <v>2023</v>
      </c>
    </row>
    <row r="1183">
      <c r="A1183" s="4" t="str">
        <f>IFERROR(__xludf.DUMMYFUNCTION("""COMPUTED_VALUE"""),"London_Cable_Car_Journeys")</f>
        <v>London_Cable_Car_Journeys</v>
      </c>
      <c r="B1183" s="4" t="str">
        <f>IFERROR(__xludf.DUMMYFUNCTION("""COMPUTED_VALUE"""),"22/23")</f>
        <v>22/23</v>
      </c>
      <c r="C1183" s="4">
        <f>IFERROR(__xludf.DUMMYFUNCTION("""COMPUTED_VALUE"""),13.0)</f>
        <v>13</v>
      </c>
      <c r="D1183" s="4">
        <f>IFERROR(__xludf.DUMMYFUNCTION("""COMPUTED_VALUE"""),0.08)</f>
        <v>0.08</v>
      </c>
      <c r="E1183" s="4" t="str">
        <f>IFERROR(__xludf.DUMMYFUNCTION("""COMPUTED_VALUE"""),"Mar")</f>
        <v>Mar</v>
      </c>
      <c r="F1183" s="4">
        <f>IFERROR(__xludf.DUMMYFUNCTION("""COMPUTED_VALUE"""),2023.0)</f>
        <v>2023</v>
      </c>
    </row>
    <row r="1184">
      <c r="A1184" s="4" t="str">
        <f>IFERROR(__xludf.DUMMYFUNCTION("""COMPUTED_VALUE"""),"TfL_Rail_Journeys")</f>
        <v>TfL_Rail_Journeys</v>
      </c>
      <c r="B1184" s="4" t="str">
        <f>IFERROR(__xludf.DUMMYFUNCTION("""COMPUTED_VALUE"""),"22/23")</f>
        <v>22/23</v>
      </c>
      <c r="C1184" s="4">
        <f>IFERROR(__xludf.DUMMYFUNCTION("""COMPUTED_VALUE"""),13.0)</f>
        <v>13</v>
      </c>
      <c r="D1184" s="4">
        <f>IFERROR(__xludf.DUMMYFUNCTION("""COMPUTED_VALUE"""),14.0)</f>
        <v>14</v>
      </c>
      <c r="E1184" s="4" t="str">
        <f>IFERROR(__xludf.DUMMYFUNCTION("""COMPUTED_VALUE"""),"Mar")</f>
        <v>Mar</v>
      </c>
      <c r="F1184" s="4">
        <f>IFERROR(__xludf.DUMMYFUNCTION("""COMPUTED_VALUE"""),2023.0)</f>
        <v>2023</v>
      </c>
    </row>
    <row r="1185">
      <c r="A1185" s="4" t="str">
        <f>IFERROR(__xludf.DUMMYFUNCTION("""COMPUTED_VALUE"""),"Bus_journeys")</f>
        <v>Bus_journeys</v>
      </c>
      <c r="B1185" s="4" t="str">
        <f>IFERROR(__xludf.DUMMYFUNCTION("""COMPUTED_VALUE"""),"23/24")</f>
        <v>23/24</v>
      </c>
      <c r="C1185" s="4">
        <f>IFERROR(__xludf.DUMMYFUNCTION("""COMPUTED_VALUE"""),1.0)</f>
        <v>1</v>
      </c>
      <c r="D1185" s="4">
        <f>IFERROR(__xludf.DUMMYFUNCTION("""COMPUTED_VALUE"""),141.4)</f>
        <v>141.4</v>
      </c>
      <c r="E1185" s="4" t="str">
        <f>IFERROR(__xludf.DUMMYFUNCTION("""COMPUTED_VALUE"""),"Apr")</f>
        <v>Apr</v>
      </c>
      <c r="F1185" s="4">
        <f>IFERROR(__xludf.DUMMYFUNCTION("""COMPUTED_VALUE"""),2023.0)</f>
        <v>2023</v>
      </c>
    </row>
    <row r="1186">
      <c r="A1186" s="4" t="str">
        <f>IFERROR(__xludf.DUMMYFUNCTION("""COMPUTED_VALUE"""),"Underground_journeys")</f>
        <v>Underground_journeys</v>
      </c>
      <c r="B1186" s="4" t="str">
        <f>IFERROR(__xludf.DUMMYFUNCTION("""COMPUTED_VALUE"""),"23/24")</f>
        <v>23/24</v>
      </c>
      <c r="C1186" s="4">
        <f>IFERROR(__xludf.DUMMYFUNCTION("""COMPUTED_VALUE"""),1.0)</f>
        <v>1</v>
      </c>
      <c r="D1186" s="4">
        <f>IFERROR(__xludf.DUMMYFUNCTION("""COMPUTED_VALUE"""),91.5)</f>
        <v>91.5</v>
      </c>
      <c r="E1186" s="4" t="str">
        <f>IFERROR(__xludf.DUMMYFUNCTION("""COMPUTED_VALUE"""),"Apr")</f>
        <v>Apr</v>
      </c>
      <c r="F1186" s="4">
        <f>IFERROR(__xludf.DUMMYFUNCTION("""COMPUTED_VALUE"""),2023.0)</f>
        <v>2023</v>
      </c>
    </row>
    <row r="1187">
      <c r="A1187" s="4" t="str">
        <f>IFERROR(__xludf.DUMMYFUNCTION("""COMPUTED_VALUE"""),"DLR_Journeys")</f>
        <v>DLR_Journeys</v>
      </c>
      <c r="B1187" s="4" t="str">
        <f>IFERROR(__xludf.DUMMYFUNCTION("""COMPUTED_VALUE"""),"23/24")</f>
        <v>23/24</v>
      </c>
      <c r="C1187" s="4">
        <f>IFERROR(__xludf.DUMMYFUNCTION("""COMPUTED_VALUE"""),1.0)</f>
        <v>1</v>
      </c>
      <c r="D1187" s="4">
        <f>IFERROR(__xludf.DUMMYFUNCTION("""COMPUTED_VALUE"""),8.2)</f>
        <v>8.2</v>
      </c>
      <c r="E1187" s="4" t="str">
        <f>IFERROR(__xludf.DUMMYFUNCTION("""COMPUTED_VALUE"""),"Apr")</f>
        <v>Apr</v>
      </c>
      <c r="F1187" s="4">
        <f>IFERROR(__xludf.DUMMYFUNCTION("""COMPUTED_VALUE"""),2023.0)</f>
        <v>2023</v>
      </c>
    </row>
    <row r="1188">
      <c r="A1188" s="4" t="str">
        <f>IFERROR(__xludf.DUMMYFUNCTION("""COMPUTED_VALUE"""),"Tram_Journeys")</f>
        <v>Tram_Journeys</v>
      </c>
      <c r="B1188" s="4" t="str">
        <f>IFERROR(__xludf.DUMMYFUNCTION("""COMPUTED_VALUE"""),"23/24")</f>
        <v>23/24</v>
      </c>
      <c r="C1188" s="4">
        <f>IFERROR(__xludf.DUMMYFUNCTION("""COMPUTED_VALUE"""),1.0)</f>
        <v>1</v>
      </c>
      <c r="D1188" s="4">
        <f>IFERROR(__xludf.DUMMYFUNCTION("""COMPUTED_VALUE"""),1.4)</f>
        <v>1.4</v>
      </c>
      <c r="E1188" s="4" t="str">
        <f>IFERROR(__xludf.DUMMYFUNCTION("""COMPUTED_VALUE"""),"Apr")</f>
        <v>Apr</v>
      </c>
      <c r="F1188" s="4">
        <f>IFERROR(__xludf.DUMMYFUNCTION("""COMPUTED_VALUE"""),2023.0)</f>
        <v>2023</v>
      </c>
    </row>
    <row r="1189">
      <c r="A1189" s="4" t="str">
        <f>IFERROR(__xludf.DUMMYFUNCTION("""COMPUTED_VALUE"""),"Overground_Journeys")</f>
        <v>Overground_Journeys</v>
      </c>
      <c r="B1189" s="4" t="str">
        <f>IFERROR(__xludf.DUMMYFUNCTION("""COMPUTED_VALUE"""),"23/24")</f>
        <v>23/24</v>
      </c>
      <c r="C1189" s="4">
        <f>IFERROR(__xludf.DUMMYFUNCTION("""COMPUTED_VALUE"""),1.0)</f>
        <v>1</v>
      </c>
      <c r="D1189" s="4">
        <f>IFERROR(__xludf.DUMMYFUNCTION("""COMPUTED_VALUE"""),13.8)</f>
        <v>13.8</v>
      </c>
      <c r="E1189" s="4" t="str">
        <f>IFERROR(__xludf.DUMMYFUNCTION("""COMPUTED_VALUE"""),"Apr")</f>
        <v>Apr</v>
      </c>
      <c r="F1189" s="4">
        <f>IFERROR(__xludf.DUMMYFUNCTION("""COMPUTED_VALUE"""),2023.0)</f>
        <v>2023</v>
      </c>
    </row>
    <row r="1190">
      <c r="A1190" s="4" t="str">
        <f>IFERROR(__xludf.DUMMYFUNCTION("""COMPUTED_VALUE"""),"London_Cable_Car_Journeys")</f>
        <v>London_Cable_Car_Journeys</v>
      </c>
      <c r="B1190" s="4" t="str">
        <f>IFERROR(__xludf.DUMMYFUNCTION("""COMPUTED_VALUE"""),"23/24")</f>
        <v>23/24</v>
      </c>
      <c r="C1190" s="4">
        <f>IFERROR(__xludf.DUMMYFUNCTION("""COMPUTED_VALUE"""),1.0)</f>
        <v>1</v>
      </c>
      <c r="D1190" s="4">
        <f>IFERROR(__xludf.DUMMYFUNCTION("""COMPUTED_VALUE"""),0.1)</f>
        <v>0.1</v>
      </c>
      <c r="E1190" s="4" t="str">
        <f>IFERROR(__xludf.DUMMYFUNCTION("""COMPUTED_VALUE"""),"Apr")</f>
        <v>Apr</v>
      </c>
      <c r="F1190" s="4">
        <f>IFERROR(__xludf.DUMMYFUNCTION("""COMPUTED_VALUE"""),2023.0)</f>
        <v>2023</v>
      </c>
    </row>
    <row r="1191">
      <c r="A1191" s="4" t="str">
        <f>IFERROR(__xludf.DUMMYFUNCTION("""COMPUTED_VALUE"""),"TfL_Rail_Journeys")</f>
        <v>TfL_Rail_Journeys</v>
      </c>
      <c r="B1191" s="4" t="str">
        <f>IFERROR(__xludf.DUMMYFUNCTION("""COMPUTED_VALUE"""),"23/24")</f>
        <v>23/24</v>
      </c>
      <c r="C1191" s="4">
        <f>IFERROR(__xludf.DUMMYFUNCTION("""COMPUTED_VALUE"""),1.0)</f>
        <v>1</v>
      </c>
      <c r="D1191" s="4">
        <f>IFERROR(__xludf.DUMMYFUNCTION("""COMPUTED_VALUE"""),14.2)</f>
        <v>14.2</v>
      </c>
      <c r="E1191" s="4" t="str">
        <f>IFERROR(__xludf.DUMMYFUNCTION("""COMPUTED_VALUE"""),"Apr")</f>
        <v>Apr</v>
      </c>
      <c r="F1191" s="4">
        <f>IFERROR(__xludf.DUMMYFUNCTION("""COMPUTED_VALUE"""),2023.0)</f>
        <v>2023</v>
      </c>
    </row>
    <row r="1192">
      <c r="A1192" s="4" t="str">
        <f>IFERROR(__xludf.DUMMYFUNCTION("""COMPUTED_VALUE"""),"Bus_journeys")</f>
        <v>Bus_journeys</v>
      </c>
      <c r="B1192" s="4" t="str">
        <f>IFERROR(__xludf.DUMMYFUNCTION("""COMPUTED_VALUE"""),"23/24")</f>
        <v>23/24</v>
      </c>
      <c r="C1192" s="4">
        <f>IFERROR(__xludf.DUMMYFUNCTION("""COMPUTED_VALUE"""),2.0)</f>
        <v>2</v>
      </c>
      <c r="D1192" s="4">
        <f>IFERROR(__xludf.DUMMYFUNCTION("""COMPUTED_VALUE"""),146.6)</f>
        <v>146.6</v>
      </c>
      <c r="E1192" s="4" t="str">
        <f>IFERROR(__xludf.DUMMYFUNCTION("""COMPUTED_VALUE"""),"May")</f>
        <v>May</v>
      </c>
      <c r="F1192" s="4">
        <f>IFERROR(__xludf.DUMMYFUNCTION("""COMPUTED_VALUE"""),2023.0)</f>
        <v>2023</v>
      </c>
    </row>
    <row r="1193">
      <c r="A1193" s="4" t="str">
        <f>IFERROR(__xludf.DUMMYFUNCTION("""COMPUTED_VALUE"""),"Underground_journeys")</f>
        <v>Underground_journeys</v>
      </c>
      <c r="B1193" s="4" t="str">
        <f>IFERROR(__xludf.DUMMYFUNCTION("""COMPUTED_VALUE"""),"23/24")</f>
        <v>23/24</v>
      </c>
      <c r="C1193" s="4">
        <f>IFERROR(__xludf.DUMMYFUNCTION("""COMPUTED_VALUE"""),2.0)</f>
        <v>2</v>
      </c>
      <c r="D1193" s="4">
        <f>IFERROR(__xludf.DUMMYFUNCTION("""COMPUTED_VALUE"""),88.2)</f>
        <v>88.2</v>
      </c>
      <c r="E1193" s="4" t="str">
        <f>IFERROR(__xludf.DUMMYFUNCTION("""COMPUTED_VALUE"""),"May")</f>
        <v>May</v>
      </c>
      <c r="F1193" s="4">
        <f>IFERROR(__xludf.DUMMYFUNCTION("""COMPUTED_VALUE"""),2023.0)</f>
        <v>2023</v>
      </c>
    </row>
    <row r="1194">
      <c r="A1194" s="4" t="str">
        <f>IFERROR(__xludf.DUMMYFUNCTION("""COMPUTED_VALUE"""),"DLR_Journeys")</f>
        <v>DLR_Journeys</v>
      </c>
      <c r="B1194" s="4" t="str">
        <f>IFERROR(__xludf.DUMMYFUNCTION("""COMPUTED_VALUE"""),"23/24")</f>
        <v>23/24</v>
      </c>
      <c r="C1194" s="4">
        <f>IFERROR(__xludf.DUMMYFUNCTION("""COMPUTED_VALUE"""),2.0)</f>
        <v>2</v>
      </c>
      <c r="D1194" s="4">
        <f>IFERROR(__xludf.DUMMYFUNCTION("""COMPUTED_VALUE"""),7.7)</f>
        <v>7.7</v>
      </c>
      <c r="E1194" s="4" t="str">
        <f>IFERROR(__xludf.DUMMYFUNCTION("""COMPUTED_VALUE"""),"May")</f>
        <v>May</v>
      </c>
      <c r="F1194" s="4">
        <f>IFERROR(__xludf.DUMMYFUNCTION("""COMPUTED_VALUE"""),2023.0)</f>
        <v>2023</v>
      </c>
    </row>
    <row r="1195">
      <c r="A1195" s="4" t="str">
        <f>IFERROR(__xludf.DUMMYFUNCTION("""COMPUTED_VALUE"""),"Tram_Journeys")</f>
        <v>Tram_Journeys</v>
      </c>
      <c r="B1195" s="4" t="str">
        <f>IFERROR(__xludf.DUMMYFUNCTION("""COMPUTED_VALUE"""),"23/24")</f>
        <v>23/24</v>
      </c>
      <c r="C1195" s="4">
        <f>IFERROR(__xludf.DUMMYFUNCTION("""COMPUTED_VALUE"""),2.0)</f>
        <v>2</v>
      </c>
      <c r="D1195" s="4">
        <f>IFERROR(__xludf.DUMMYFUNCTION("""COMPUTED_VALUE"""),1.6)</f>
        <v>1.6</v>
      </c>
      <c r="E1195" s="4" t="str">
        <f>IFERROR(__xludf.DUMMYFUNCTION("""COMPUTED_VALUE"""),"May")</f>
        <v>May</v>
      </c>
      <c r="F1195" s="4">
        <f>IFERROR(__xludf.DUMMYFUNCTION("""COMPUTED_VALUE"""),2023.0)</f>
        <v>2023</v>
      </c>
    </row>
    <row r="1196">
      <c r="A1196" s="4" t="str">
        <f>IFERROR(__xludf.DUMMYFUNCTION("""COMPUTED_VALUE"""),"Overground_Journeys")</f>
        <v>Overground_Journeys</v>
      </c>
      <c r="B1196" s="4" t="str">
        <f>IFERROR(__xludf.DUMMYFUNCTION("""COMPUTED_VALUE"""),"23/24")</f>
        <v>23/24</v>
      </c>
      <c r="C1196" s="4">
        <f>IFERROR(__xludf.DUMMYFUNCTION("""COMPUTED_VALUE"""),2.0)</f>
        <v>2</v>
      </c>
      <c r="D1196" s="4">
        <f>IFERROR(__xludf.DUMMYFUNCTION("""COMPUTED_VALUE"""),14.1)</f>
        <v>14.1</v>
      </c>
      <c r="E1196" s="4" t="str">
        <f>IFERROR(__xludf.DUMMYFUNCTION("""COMPUTED_VALUE"""),"May")</f>
        <v>May</v>
      </c>
      <c r="F1196" s="4">
        <f>IFERROR(__xludf.DUMMYFUNCTION("""COMPUTED_VALUE"""),2023.0)</f>
        <v>2023</v>
      </c>
    </row>
    <row r="1197">
      <c r="A1197" s="4" t="str">
        <f>IFERROR(__xludf.DUMMYFUNCTION("""COMPUTED_VALUE"""),"London_Cable_Car_Journeys")</f>
        <v>London_Cable_Car_Journeys</v>
      </c>
      <c r="B1197" s="4" t="str">
        <f>IFERROR(__xludf.DUMMYFUNCTION("""COMPUTED_VALUE"""),"23/24")</f>
        <v>23/24</v>
      </c>
      <c r="C1197" s="4">
        <f>IFERROR(__xludf.DUMMYFUNCTION("""COMPUTED_VALUE"""),2.0)</f>
        <v>2</v>
      </c>
      <c r="D1197" s="4">
        <f>IFERROR(__xludf.DUMMYFUNCTION("""COMPUTED_VALUE"""),0.1)</f>
        <v>0.1</v>
      </c>
      <c r="E1197" s="4" t="str">
        <f>IFERROR(__xludf.DUMMYFUNCTION("""COMPUTED_VALUE"""),"May")</f>
        <v>May</v>
      </c>
      <c r="F1197" s="4">
        <f>IFERROR(__xludf.DUMMYFUNCTION("""COMPUTED_VALUE"""),2023.0)</f>
        <v>2023</v>
      </c>
    </row>
    <row r="1198">
      <c r="A1198" s="4" t="str">
        <f>IFERROR(__xludf.DUMMYFUNCTION("""COMPUTED_VALUE"""),"TfL_Rail_Journeys")</f>
        <v>TfL_Rail_Journeys</v>
      </c>
      <c r="B1198" s="4" t="str">
        <f>IFERROR(__xludf.DUMMYFUNCTION("""COMPUTED_VALUE"""),"23/24")</f>
        <v>23/24</v>
      </c>
      <c r="C1198" s="4">
        <f>IFERROR(__xludf.DUMMYFUNCTION("""COMPUTED_VALUE"""),2.0)</f>
        <v>2</v>
      </c>
      <c r="D1198" s="4">
        <f>IFERROR(__xludf.DUMMYFUNCTION("""COMPUTED_VALUE"""),15.1)</f>
        <v>15.1</v>
      </c>
      <c r="E1198" s="4" t="str">
        <f>IFERROR(__xludf.DUMMYFUNCTION("""COMPUTED_VALUE"""),"May")</f>
        <v>May</v>
      </c>
      <c r="F1198" s="4">
        <f>IFERROR(__xludf.DUMMYFUNCTION("""COMPUTED_VALUE"""),2023.0)</f>
        <v>2023</v>
      </c>
    </row>
    <row r="1199">
      <c r="A1199" s="4" t="str">
        <f>IFERROR(__xludf.DUMMYFUNCTION("""COMPUTED_VALUE"""),"Bus_journeys")</f>
        <v>Bus_journeys</v>
      </c>
      <c r="B1199" s="4" t="str">
        <f>IFERROR(__xludf.DUMMYFUNCTION("""COMPUTED_VALUE"""),"23/24")</f>
        <v>23/24</v>
      </c>
      <c r="C1199" s="4">
        <f>IFERROR(__xludf.DUMMYFUNCTION("""COMPUTED_VALUE"""),3.0)</f>
        <v>3</v>
      </c>
      <c r="D1199" s="4">
        <f>IFERROR(__xludf.DUMMYFUNCTION("""COMPUTED_VALUE"""),146.4)</f>
        <v>146.4</v>
      </c>
      <c r="E1199" s="4" t="str">
        <f>IFERROR(__xludf.DUMMYFUNCTION("""COMPUTED_VALUE"""),"Jun")</f>
        <v>Jun</v>
      </c>
      <c r="F1199" s="4">
        <f>IFERROR(__xludf.DUMMYFUNCTION("""COMPUTED_VALUE"""),2023.0)</f>
        <v>2023</v>
      </c>
    </row>
    <row r="1200">
      <c r="A1200" s="4" t="str">
        <f>IFERROR(__xludf.DUMMYFUNCTION("""COMPUTED_VALUE"""),"Underground_journeys")</f>
        <v>Underground_journeys</v>
      </c>
      <c r="B1200" s="4" t="str">
        <f>IFERROR(__xludf.DUMMYFUNCTION("""COMPUTED_VALUE"""),"23/24")</f>
        <v>23/24</v>
      </c>
      <c r="C1200" s="4">
        <f>IFERROR(__xludf.DUMMYFUNCTION("""COMPUTED_VALUE"""),3.0)</f>
        <v>3</v>
      </c>
      <c r="D1200" s="4">
        <f>IFERROR(__xludf.DUMMYFUNCTION("""COMPUTED_VALUE"""),90.2)</f>
        <v>90.2</v>
      </c>
      <c r="E1200" s="4" t="str">
        <f>IFERROR(__xludf.DUMMYFUNCTION("""COMPUTED_VALUE"""),"Jun")</f>
        <v>Jun</v>
      </c>
      <c r="F1200" s="4">
        <f>IFERROR(__xludf.DUMMYFUNCTION("""COMPUTED_VALUE"""),2023.0)</f>
        <v>2023</v>
      </c>
    </row>
    <row r="1201">
      <c r="A1201" s="4" t="str">
        <f>IFERROR(__xludf.DUMMYFUNCTION("""COMPUTED_VALUE"""),"DLR_Journeys")</f>
        <v>DLR_Journeys</v>
      </c>
      <c r="B1201" s="4" t="str">
        <f>IFERROR(__xludf.DUMMYFUNCTION("""COMPUTED_VALUE"""),"23/24")</f>
        <v>23/24</v>
      </c>
      <c r="C1201" s="4">
        <f>IFERROR(__xludf.DUMMYFUNCTION("""COMPUTED_VALUE"""),3.0)</f>
        <v>3</v>
      </c>
      <c r="D1201" s="4">
        <f>IFERROR(__xludf.DUMMYFUNCTION("""COMPUTED_VALUE"""),7.9)</f>
        <v>7.9</v>
      </c>
      <c r="E1201" s="4" t="str">
        <f>IFERROR(__xludf.DUMMYFUNCTION("""COMPUTED_VALUE"""),"Jun")</f>
        <v>Jun</v>
      </c>
      <c r="F1201" s="4">
        <f>IFERROR(__xludf.DUMMYFUNCTION("""COMPUTED_VALUE"""),2023.0)</f>
        <v>2023</v>
      </c>
    </row>
    <row r="1202">
      <c r="A1202" s="4" t="str">
        <f>IFERROR(__xludf.DUMMYFUNCTION("""COMPUTED_VALUE"""),"Tram_Journeys")</f>
        <v>Tram_Journeys</v>
      </c>
      <c r="B1202" s="4" t="str">
        <f>IFERROR(__xludf.DUMMYFUNCTION("""COMPUTED_VALUE"""),"23/24")</f>
        <v>23/24</v>
      </c>
      <c r="C1202" s="4">
        <f>IFERROR(__xludf.DUMMYFUNCTION("""COMPUTED_VALUE"""),3.0)</f>
        <v>3</v>
      </c>
      <c r="D1202" s="4">
        <f>IFERROR(__xludf.DUMMYFUNCTION("""COMPUTED_VALUE"""),1.7)</f>
        <v>1.7</v>
      </c>
      <c r="E1202" s="4" t="str">
        <f>IFERROR(__xludf.DUMMYFUNCTION("""COMPUTED_VALUE"""),"Jun")</f>
        <v>Jun</v>
      </c>
      <c r="F1202" s="4">
        <f>IFERROR(__xludf.DUMMYFUNCTION("""COMPUTED_VALUE"""),2023.0)</f>
        <v>2023</v>
      </c>
    </row>
    <row r="1203">
      <c r="A1203" s="4" t="str">
        <f>IFERROR(__xludf.DUMMYFUNCTION("""COMPUTED_VALUE"""),"Overground_Journeys")</f>
        <v>Overground_Journeys</v>
      </c>
      <c r="B1203" s="4" t="str">
        <f>IFERROR(__xludf.DUMMYFUNCTION("""COMPUTED_VALUE"""),"23/24")</f>
        <v>23/24</v>
      </c>
      <c r="C1203" s="4">
        <f>IFERROR(__xludf.DUMMYFUNCTION("""COMPUTED_VALUE"""),3.0)</f>
        <v>3</v>
      </c>
      <c r="D1203" s="4">
        <f>IFERROR(__xludf.DUMMYFUNCTION("""COMPUTED_VALUE"""),14.6)</f>
        <v>14.6</v>
      </c>
      <c r="E1203" s="4" t="str">
        <f>IFERROR(__xludf.DUMMYFUNCTION("""COMPUTED_VALUE"""),"Jun")</f>
        <v>Jun</v>
      </c>
      <c r="F1203" s="4">
        <f>IFERROR(__xludf.DUMMYFUNCTION("""COMPUTED_VALUE"""),2023.0)</f>
        <v>2023</v>
      </c>
    </row>
    <row r="1204">
      <c r="A1204" s="4" t="str">
        <f>IFERROR(__xludf.DUMMYFUNCTION("""COMPUTED_VALUE"""),"London_Cable_Car_Journeys")</f>
        <v>London_Cable_Car_Journeys</v>
      </c>
      <c r="B1204" s="4" t="str">
        <f>IFERROR(__xludf.DUMMYFUNCTION("""COMPUTED_VALUE"""),"23/24")</f>
        <v>23/24</v>
      </c>
      <c r="C1204" s="4">
        <f>IFERROR(__xludf.DUMMYFUNCTION("""COMPUTED_VALUE"""),3.0)</f>
        <v>3</v>
      </c>
      <c r="D1204" s="4">
        <f>IFERROR(__xludf.DUMMYFUNCTION("""COMPUTED_VALUE"""),0.1)</f>
        <v>0.1</v>
      </c>
      <c r="E1204" s="4" t="str">
        <f>IFERROR(__xludf.DUMMYFUNCTION("""COMPUTED_VALUE"""),"Jun")</f>
        <v>Jun</v>
      </c>
      <c r="F1204" s="4">
        <f>IFERROR(__xludf.DUMMYFUNCTION("""COMPUTED_VALUE"""),2023.0)</f>
        <v>2023</v>
      </c>
    </row>
    <row r="1205">
      <c r="A1205" s="4" t="str">
        <f>IFERROR(__xludf.DUMMYFUNCTION("""COMPUTED_VALUE"""),"TfL_Rail_Journeys")</f>
        <v>TfL_Rail_Journeys</v>
      </c>
      <c r="B1205" s="4" t="str">
        <f>IFERROR(__xludf.DUMMYFUNCTION("""COMPUTED_VALUE"""),"23/24")</f>
        <v>23/24</v>
      </c>
      <c r="C1205" s="4">
        <f>IFERROR(__xludf.DUMMYFUNCTION("""COMPUTED_VALUE"""),3.0)</f>
        <v>3</v>
      </c>
      <c r="D1205" s="4">
        <f>IFERROR(__xludf.DUMMYFUNCTION("""COMPUTED_VALUE"""),16.0)</f>
        <v>16</v>
      </c>
      <c r="E1205" s="4" t="str">
        <f>IFERROR(__xludf.DUMMYFUNCTION("""COMPUTED_VALUE"""),"Jun")</f>
        <v>Jun</v>
      </c>
      <c r="F1205" s="4">
        <f>IFERROR(__xludf.DUMMYFUNCTION("""COMPUTED_VALUE"""),2023.0)</f>
        <v>2023</v>
      </c>
    </row>
    <row r="1206">
      <c r="A1206" s="4" t="str">
        <f>IFERROR(__xludf.DUMMYFUNCTION("""COMPUTED_VALUE"""),"Bus_journeys")</f>
        <v>Bus_journeys</v>
      </c>
      <c r="B1206" s="4" t="str">
        <f>IFERROR(__xludf.DUMMYFUNCTION("""COMPUTED_VALUE"""),"23/24")</f>
        <v>23/24</v>
      </c>
      <c r="C1206" s="4">
        <f>IFERROR(__xludf.DUMMYFUNCTION("""COMPUTED_VALUE"""),4.0)</f>
        <v>4</v>
      </c>
      <c r="D1206" s="4">
        <f>IFERROR(__xludf.DUMMYFUNCTION("""COMPUTED_VALUE"""),147.5)</f>
        <v>147.5</v>
      </c>
      <c r="E1206" s="4" t="str">
        <f>IFERROR(__xludf.DUMMYFUNCTION("""COMPUTED_VALUE"""),"Jul")</f>
        <v>Jul</v>
      </c>
      <c r="F1206" s="4">
        <f>IFERROR(__xludf.DUMMYFUNCTION("""COMPUTED_VALUE"""),2023.0)</f>
        <v>2023</v>
      </c>
    </row>
    <row r="1207">
      <c r="A1207" s="4" t="str">
        <f>IFERROR(__xludf.DUMMYFUNCTION("""COMPUTED_VALUE"""),"Underground_journeys")</f>
        <v>Underground_journeys</v>
      </c>
      <c r="B1207" s="4" t="str">
        <f>IFERROR(__xludf.DUMMYFUNCTION("""COMPUTED_VALUE"""),"23/24")</f>
        <v>23/24</v>
      </c>
      <c r="C1207" s="4">
        <f>IFERROR(__xludf.DUMMYFUNCTION("""COMPUTED_VALUE"""),4.0)</f>
        <v>4</v>
      </c>
      <c r="D1207" s="4">
        <f>IFERROR(__xludf.DUMMYFUNCTION("""COMPUTED_VALUE"""),94.1)</f>
        <v>94.1</v>
      </c>
      <c r="E1207" s="4" t="str">
        <f>IFERROR(__xludf.DUMMYFUNCTION("""COMPUTED_VALUE"""),"Jul")</f>
        <v>Jul</v>
      </c>
      <c r="F1207" s="4">
        <f>IFERROR(__xludf.DUMMYFUNCTION("""COMPUTED_VALUE"""),2023.0)</f>
        <v>2023</v>
      </c>
    </row>
    <row r="1208">
      <c r="A1208" s="4" t="str">
        <f>IFERROR(__xludf.DUMMYFUNCTION("""COMPUTED_VALUE"""),"DLR_Journeys")</f>
        <v>DLR_Journeys</v>
      </c>
      <c r="B1208" s="4" t="str">
        <f>IFERROR(__xludf.DUMMYFUNCTION("""COMPUTED_VALUE"""),"23/24")</f>
        <v>23/24</v>
      </c>
      <c r="C1208" s="4">
        <f>IFERROR(__xludf.DUMMYFUNCTION("""COMPUTED_VALUE"""),4.0)</f>
        <v>4</v>
      </c>
      <c r="D1208" s="4">
        <f>IFERROR(__xludf.DUMMYFUNCTION("""COMPUTED_VALUE"""),7.9)</f>
        <v>7.9</v>
      </c>
      <c r="E1208" s="4" t="str">
        <f>IFERROR(__xludf.DUMMYFUNCTION("""COMPUTED_VALUE"""),"Jul")</f>
        <v>Jul</v>
      </c>
      <c r="F1208" s="4">
        <f>IFERROR(__xludf.DUMMYFUNCTION("""COMPUTED_VALUE"""),2023.0)</f>
        <v>2023</v>
      </c>
    </row>
    <row r="1209">
      <c r="A1209" s="4" t="str">
        <f>IFERROR(__xludf.DUMMYFUNCTION("""COMPUTED_VALUE"""),"Tram_Journeys")</f>
        <v>Tram_Journeys</v>
      </c>
      <c r="B1209" s="4" t="str">
        <f>IFERROR(__xludf.DUMMYFUNCTION("""COMPUTED_VALUE"""),"23/24")</f>
        <v>23/24</v>
      </c>
      <c r="C1209" s="4">
        <f>IFERROR(__xludf.DUMMYFUNCTION("""COMPUTED_VALUE"""),4.0)</f>
        <v>4</v>
      </c>
      <c r="D1209" s="4">
        <f>IFERROR(__xludf.DUMMYFUNCTION("""COMPUTED_VALUE"""),1.6)</f>
        <v>1.6</v>
      </c>
      <c r="E1209" s="4" t="str">
        <f>IFERROR(__xludf.DUMMYFUNCTION("""COMPUTED_VALUE"""),"Jul")</f>
        <v>Jul</v>
      </c>
      <c r="F1209" s="4">
        <f>IFERROR(__xludf.DUMMYFUNCTION("""COMPUTED_VALUE"""),2023.0)</f>
        <v>2023</v>
      </c>
    </row>
    <row r="1210">
      <c r="A1210" s="4" t="str">
        <f>IFERROR(__xludf.DUMMYFUNCTION("""COMPUTED_VALUE"""),"Overground_Journeys")</f>
        <v>Overground_Journeys</v>
      </c>
      <c r="B1210" s="4" t="str">
        <f>IFERROR(__xludf.DUMMYFUNCTION("""COMPUTED_VALUE"""),"23/24")</f>
        <v>23/24</v>
      </c>
      <c r="C1210" s="4">
        <f>IFERROR(__xludf.DUMMYFUNCTION("""COMPUTED_VALUE"""),4.0)</f>
        <v>4</v>
      </c>
      <c r="D1210" s="4">
        <f>IFERROR(__xludf.DUMMYFUNCTION("""COMPUTED_VALUE"""),14.3)</f>
        <v>14.3</v>
      </c>
      <c r="E1210" s="4" t="str">
        <f>IFERROR(__xludf.DUMMYFUNCTION("""COMPUTED_VALUE"""),"Jul")</f>
        <v>Jul</v>
      </c>
      <c r="F1210" s="4">
        <f>IFERROR(__xludf.DUMMYFUNCTION("""COMPUTED_VALUE"""),2023.0)</f>
        <v>2023</v>
      </c>
    </row>
    <row r="1211">
      <c r="A1211" s="4" t="str">
        <f>IFERROR(__xludf.DUMMYFUNCTION("""COMPUTED_VALUE"""),"London_Cable_Car_Journeys")</f>
        <v>London_Cable_Car_Journeys</v>
      </c>
      <c r="B1211" s="4" t="str">
        <f>IFERROR(__xludf.DUMMYFUNCTION("""COMPUTED_VALUE"""),"23/24")</f>
        <v>23/24</v>
      </c>
      <c r="C1211" s="4">
        <f>IFERROR(__xludf.DUMMYFUNCTION("""COMPUTED_VALUE"""),4.0)</f>
        <v>4</v>
      </c>
      <c r="D1211" s="4">
        <f>IFERROR(__xludf.DUMMYFUNCTION("""COMPUTED_VALUE"""),0.1)</f>
        <v>0.1</v>
      </c>
      <c r="E1211" s="4" t="str">
        <f>IFERROR(__xludf.DUMMYFUNCTION("""COMPUTED_VALUE"""),"Jul")</f>
        <v>Jul</v>
      </c>
      <c r="F1211" s="4">
        <f>IFERROR(__xludf.DUMMYFUNCTION("""COMPUTED_VALUE"""),2023.0)</f>
        <v>2023</v>
      </c>
    </row>
    <row r="1212">
      <c r="A1212" s="4" t="str">
        <f>IFERROR(__xludf.DUMMYFUNCTION("""COMPUTED_VALUE"""),"TfL_Rail_Journeys")</f>
        <v>TfL_Rail_Journeys</v>
      </c>
      <c r="B1212" s="4" t="str">
        <f>IFERROR(__xludf.DUMMYFUNCTION("""COMPUTED_VALUE"""),"23/24")</f>
        <v>23/24</v>
      </c>
      <c r="C1212" s="4">
        <f>IFERROR(__xludf.DUMMYFUNCTION("""COMPUTED_VALUE"""),4.0)</f>
        <v>4</v>
      </c>
      <c r="D1212" s="4">
        <f>IFERROR(__xludf.DUMMYFUNCTION("""COMPUTED_VALUE"""),16.7)</f>
        <v>16.7</v>
      </c>
      <c r="E1212" s="4" t="str">
        <f>IFERROR(__xludf.DUMMYFUNCTION("""COMPUTED_VALUE"""),"Jul")</f>
        <v>Jul</v>
      </c>
      <c r="F1212" s="4">
        <f>IFERROR(__xludf.DUMMYFUNCTION("""COMPUTED_VALUE"""),2023.0)</f>
        <v>2023</v>
      </c>
    </row>
    <row r="1213">
      <c r="A1213" s="4" t="str">
        <f>IFERROR(__xludf.DUMMYFUNCTION("""COMPUTED_VALUE"""),"Bus_journeys")</f>
        <v>Bus_journeys</v>
      </c>
      <c r="B1213" s="4" t="str">
        <f>IFERROR(__xludf.DUMMYFUNCTION("""COMPUTED_VALUE"""),"23/24")</f>
        <v>23/24</v>
      </c>
      <c r="C1213" s="4">
        <f>IFERROR(__xludf.DUMMYFUNCTION("""COMPUTED_VALUE"""),5.0)</f>
        <v>5</v>
      </c>
      <c r="D1213" s="4">
        <f>IFERROR(__xludf.DUMMYFUNCTION("""COMPUTED_VALUE"""),129.9)</f>
        <v>129.9</v>
      </c>
      <c r="E1213" s="4" t="str">
        <f>IFERROR(__xludf.DUMMYFUNCTION("""COMPUTED_VALUE"""),"Aug")</f>
        <v>Aug</v>
      </c>
      <c r="F1213" s="4">
        <f>IFERROR(__xludf.DUMMYFUNCTION("""COMPUTED_VALUE"""),2023.0)</f>
        <v>2023</v>
      </c>
    </row>
    <row r="1214">
      <c r="A1214" s="4" t="str">
        <f>IFERROR(__xludf.DUMMYFUNCTION("""COMPUTED_VALUE"""),"Underground_journeys")</f>
        <v>Underground_journeys</v>
      </c>
      <c r="B1214" s="4" t="str">
        <f>IFERROR(__xludf.DUMMYFUNCTION("""COMPUTED_VALUE"""),"23/24")</f>
        <v>23/24</v>
      </c>
      <c r="C1214" s="4">
        <f>IFERROR(__xludf.DUMMYFUNCTION("""COMPUTED_VALUE"""),5.0)</f>
        <v>5</v>
      </c>
      <c r="D1214" s="4">
        <f>IFERROR(__xludf.DUMMYFUNCTION("""COMPUTED_VALUE"""),86.6)</f>
        <v>86.6</v>
      </c>
      <c r="E1214" s="4" t="str">
        <f>IFERROR(__xludf.DUMMYFUNCTION("""COMPUTED_VALUE"""),"Aug")</f>
        <v>Aug</v>
      </c>
      <c r="F1214" s="4">
        <f>IFERROR(__xludf.DUMMYFUNCTION("""COMPUTED_VALUE"""),2023.0)</f>
        <v>2023</v>
      </c>
    </row>
    <row r="1215">
      <c r="A1215" s="4" t="str">
        <f>IFERROR(__xludf.DUMMYFUNCTION("""COMPUTED_VALUE"""),"DLR_Journeys")</f>
        <v>DLR_Journeys</v>
      </c>
      <c r="B1215" s="4" t="str">
        <f>IFERROR(__xludf.DUMMYFUNCTION("""COMPUTED_VALUE"""),"23/24")</f>
        <v>23/24</v>
      </c>
      <c r="C1215" s="4">
        <f>IFERROR(__xludf.DUMMYFUNCTION("""COMPUTED_VALUE"""),5.0)</f>
        <v>5</v>
      </c>
      <c r="D1215" s="4">
        <f>IFERROR(__xludf.DUMMYFUNCTION("""COMPUTED_VALUE"""),7.2)</f>
        <v>7.2</v>
      </c>
      <c r="E1215" s="4" t="str">
        <f>IFERROR(__xludf.DUMMYFUNCTION("""COMPUTED_VALUE"""),"Aug")</f>
        <v>Aug</v>
      </c>
      <c r="F1215" s="4">
        <f>IFERROR(__xludf.DUMMYFUNCTION("""COMPUTED_VALUE"""),2023.0)</f>
        <v>2023</v>
      </c>
    </row>
    <row r="1216">
      <c r="A1216" s="4" t="str">
        <f>IFERROR(__xludf.DUMMYFUNCTION("""COMPUTED_VALUE"""),"Tram_Journeys")</f>
        <v>Tram_Journeys</v>
      </c>
      <c r="B1216" s="4" t="str">
        <f>IFERROR(__xludf.DUMMYFUNCTION("""COMPUTED_VALUE"""),"23/24")</f>
        <v>23/24</v>
      </c>
      <c r="C1216" s="4">
        <f>IFERROR(__xludf.DUMMYFUNCTION("""COMPUTED_VALUE"""),5.0)</f>
        <v>5</v>
      </c>
      <c r="D1216" s="4">
        <f>IFERROR(__xludf.DUMMYFUNCTION("""COMPUTED_VALUE"""),1.4)</f>
        <v>1.4</v>
      </c>
      <c r="E1216" s="4" t="str">
        <f>IFERROR(__xludf.DUMMYFUNCTION("""COMPUTED_VALUE"""),"Aug")</f>
        <v>Aug</v>
      </c>
      <c r="F1216" s="4">
        <f>IFERROR(__xludf.DUMMYFUNCTION("""COMPUTED_VALUE"""),2023.0)</f>
        <v>2023</v>
      </c>
    </row>
    <row r="1217">
      <c r="A1217" s="4" t="str">
        <f>IFERROR(__xludf.DUMMYFUNCTION("""COMPUTED_VALUE"""),"Overground_Journeys")</f>
        <v>Overground_Journeys</v>
      </c>
      <c r="B1217" s="4" t="str">
        <f>IFERROR(__xludf.DUMMYFUNCTION("""COMPUTED_VALUE"""),"23/24")</f>
        <v>23/24</v>
      </c>
      <c r="C1217" s="4">
        <f>IFERROR(__xludf.DUMMYFUNCTION("""COMPUTED_VALUE"""),5.0)</f>
        <v>5</v>
      </c>
      <c r="D1217" s="4">
        <f>IFERROR(__xludf.DUMMYFUNCTION("""COMPUTED_VALUE"""),12.4)</f>
        <v>12.4</v>
      </c>
      <c r="E1217" s="4" t="str">
        <f>IFERROR(__xludf.DUMMYFUNCTION("""COMPUTED_VALUE"""),"Aug")</f>
        <v>Aug</v>
      </c>
      <c r="F1217" s="4">
        <f>IFERROR(__xludf.DUMMYFUNCTION("""COMPUTED_VALUE"""),2023.0)</f>
        <v>2023</v>
      </c>
    </row>
    <row r="1218">
      <c r="A1218" s="4" t="str">
        <f>IFERROR(__xludf.DUMMYFUNCTION("""COMPUTED_VALUE"""),"London_Cable_Car_Journeys")</f>
        <v>London_Cable_Car_Journeys</v>
      </c>
      <c r="B1218" s="4" t="str">
        <f>IFERROR(__xludf.DUMMYFUNCTION("""COMPUTED_VALUE"""),"23/24")</f>
        <v>23/24</v>
      </c>
      <c r="C1218" s="4">
        <f>IFERROR(__xludf.DUMMYFUNCTION("""COMPUTED_VALUE"""),5.0)</f>
        <v>5</v>
      </c>
      <c r="D1218" s="4">
        <f>IFERROR(__xludf.DUMMYFUNCTION("""COMPUTED_VALUE"""),0.2)</f>
        <v>0.2</v>
      </c>
      <c r="E1218" s="4" t="str">
        <f>IFERROR(__xludf.DUMMYFUNCTION("""COMPUTED_VALUE"""),"Aug")</f>
        <v>Aug</v>
      </c>
      <c r="F1218" s="4">
        <f>IFERROR(__xludf.DUMMYFUNCTION("""COMPUTED_VALUE"""),2023.0)</f>
        <v>2023</v>
      </c>
    </row>
    <row r="1219">
      <c r="A1219" s="4" t="str">
        <f>IFERROR(__xludf.DUMMYFUNCTION("""COMPUTED_VALUE"""),"TfL_Rail_Journeys")</f>
        <v>TfL_Rail_Journeys</v>
      </c>
      <c r="B1219" s="4" t="str">
        <f>IFERROR(__xludf.DUMMYFUNCTION("""COMPUTED_VALUE"""),"23/24")</f>
        <v>23/24</v>
      </c>
      <c r="C1219" s="4">
        <f>IFERROR(__xludf.DUMMYFUNCTION("""COMPUTED_VALUE"""),5.0)</f>
        <v>5</v>
      </c>
      <c r="D1219" s="4">
        <f>IFERROR(__xludf.DUMMYFUNCTION("""COMPUTED_VALUE"""),15.4)</f>
        <v>15.4</v>
      </c>
      <c r="E1219" s="4" t="str">
        <f>IFERROR(__xludf.DUMMYFUNCTION("""COMPUTED_VALUE"""),"Aug")</f>
        <v>Aug</v>
      </c>
      <c r="F1219" s="4">
        <f>IFERROR(__xludf.DUMMYFUNCTION("""COMPUTED_VALUE"""),2023.0)</f>
        <v>2023</v>
      </c>
    </row>
    <row r="1220">
      <c r="A1220" s="4" t="str">
        <f>IFERROR(__xludf.DUMMYFUNCTION("""COMPUTED_VALUE"""),"Bus_journeys")</f>
        <v>Bus_journeys</v>
      </c>
      <c r="B1220" s="4" t="str">
        <f>IFERROR(__xludf.DUMMYFUNCTION("""COMPUTED_VALUE"""),"23/24")</f>
        <v>23/24</v>
      </c>
      <c r="C1220" s="4">
        <f>IFERROR(__xludf.DUMMYFUNCTION("""COMPUTED_VALUE"""),6.0)</f>
        <v>6</v>
      </c>
      <c r="D1220" s="4">
        <f>IFERROR(__xludf.DUMMYFUNCTION("""COMPUTED_VALUE"""),139.9)</f>
        <v>139.9</v>
      </c>
      <c r="E1220" s="4" t="str">
        <f>IFERROR(__xludf.DUMMYFUNCTION("""COMPUTED_VALUE"""),"Sep")</f>
        <v>Sep</v>
      </c>
      <c r="F1220" s="4">
        <f>IFERROR(__xludf.DUMMYFUNCTION("""COMPUTED_VALUE"""),2023.0)</f>
        <v>2023</v>
      </c>
    </row>
    <row r="1221">
      <c r="A1221" s="4" t="str">
        <f>IFERROR(__xludf.DUMMYFUNCTION("""COMPUTED_VALUE"""),"Underground_journeys")</f>
        <v>Underground_journeys</v>
      </c>
      <c r="B1221" s="4" t="str">
        <f>IFERROR(__xludf.DUMMYFUNCTION("""COMPUTED_VALUE"""),"23/24")</f>
        <v>23/24</v>
      </c>
      <c r="C1221" s="4">
        <f>IFERROR(__xludf.DUMMYFUNCTION("""COMPUTED_VALUE"""),6.0)</f>
        <v>6</v>
      </c>
      <c r="D1221" s="4">
        <f>IFERROR(__xludf.DUMMYFUNCTION("""COMPUTED_VALUE"""),83.7)</f>
        <v>83.7</v>
      </c>
      <c r="E1221" s="4" t="str">
        <f>IFERROR(__xludf.DUMMYFUNCTION("""COMPUTED_VALUE"""),"Sep")</f>
        <v>Sep</v>
      </c>
      <c r="F1221" s="4">
        <f>IFERROR(__xludf.DUMMYFUNCTION("""COMPUTED_VALUE"""),2023.0)</f>
        <v>2023</v>
      </c>
    </row>
    <row r="1222">
      <c r="A1222" s="4" t="str">
        <f>IFERROR(__xludf.DUMMYFUNCTION("""COMPUTED_VALUE"""),"DLR_Journeys")</f>
        <v>DLR_Journeys</v>
      </c>
      <c r="B1222" s="4" t="str">
        <f>IFERROR(__xludf.DUMMYFUNCTION("""COMPUTED_VALUE"""),"23/24")</f>
        <v>23/24</v>
      </c>
      <c r="C1222" s="4">
        <f>IFERROR(__xludf.DUMMYFUNCTION("""COMPUTED_VALUE"""),6.0)</f>
        <v>6</v>
      </c>
      <c r="D1222" s="4">
        <f>IFERROR(__xludf.DUMMYFUNCTION("""COMPUTED_VALUE"""),7.3)</f>
        <v>7.3</v>
      </c>
      <c r="E1222" s="4" t="str">
        <f>IFERROR(__xludf.DUMMYFUNCTION("""COMPUTED_VALUE"""),"Sep")</f>
        <v>Sep</v>
      </c>
      <c r="F1222" s="4">
        <f>IFERROR(__xludf.DUMMYFUNCTION("""COMPUTED_VALUE"""),2023.0)</f>
        <v>2023</v>
      </c>
    </row>
    <row r="1223">
      <c r="A1223" s="4" t="str">
        <f>IFERROR(__xludf.DUMMYFUNCTION("""COMPUTED_VALUE"""),"Tram_Journeys")</f>
        <v>Tram_Journeys</v>
      </c>
      <c r="B1223" s="4" t="str">
        <f>IFERROR(__xludf.DUMMYFUNCTION("""COMPUTED_VALUE"""),"23/24")</f>
        <v>23/24</v>
      </c>
      <c r="C1223" s="4">
        <f>IFERROR(__xludf.DUMMYFUNCTION("""COMPUTED_VALUE"""),6.0)</f>
        <v>6</v>
      </c>
      <c r="D1223" s="4">
        <f>IFERROR(__xludf.DUMMYFUNCTION("""COMPUTED_VALUE"""),1.7)</f>
        <v>1.7</v>
      </c>
      <c r="E1223" s="4" t="str">
        <f>IFERROR(__xludf.DUMMYFUNCTION("""COMPUTED_VALUE"""),"Sep")</f>
        <v>Sep</v>
      </c>
      <c r="F1223" s="4">
        <f>IFERROR(__xludf.DUMMYFUNCTION("""COMPUTED_VALUE"""),2023.0)</f>
        <v>2023</v>
      </c>
    </row>
    <row r="1224">
      <c r="A1224" s="4" t="str">
        <f>IFERROR(__xludf.DUMMYFUNCTION("""COMPUTED_VALUE"""),"Overground_Journeys")</f>
        <v>Overground_Journeys</v>
      </c>
      <c r="B1224" s="4" t="str">
        <f>IFERROR(__xludf.DUMMYFUNCTION("""COMPUTED_VALUE"""),"23/24")</f>
        <v>23/24</v>
      </c>
      <c r="C1224" s="4">
        <f>IFERROR(__xludf.DUMMYFUNCTION("""COMPUTED_VALUE"""),6.0)</f>
        <v>6</v>
      </c>
      <c r="D1224" s="4">
        <f>IFERROR(__xludf.DUMMYFUNCTION("""COMPUTED_VALUE"""),13.8)</f>
        <v>13.8</v>
      </c>
      <c r="E1224" s="4" t="str">
        <f>IFERROR(__xludf.DUMMYFUNCTION("""COMPUTED_VALUE"""),"Sep")</f>
        <v>Sep</v>
      </c>
      <c r="F1224" s="4">
        <f>IFERROR(__xludf.DUMMYFUNCTION("""COMPUTED_VALUE"""),2023.0)</f>
        <v>2023</v>
      </c>
    </row>
    <row r="1225">
      <c r="A1225" s="4" t="str">
        <f>IFERROR(__xludf.DUMMYFUNCTION("""COMPUTED_VALUE"""),"London_Cable_Car_Journeys")</f>
        <v>London_Cable_Car_Journeys</v>
      </c>
      <c r="B1225" s="4" t="str">
        <f>IFERROR(__xludf.DUMMYFUNCTION("""COMPUTED_VALUE"""),"23/24")</f>
        <v>23/24</v>
      </c>
      <c r="C1225" s="4">
        <f>IFERROR(__xludf.DUMMYFUNCTION("""COMPUTED_VALUE"""),6.0)</f>
        <v>6</v>
      </c>
      <c r="D1225" s="4">
        <f>IFERROR(__xludf.DUMMYFUNCTION("""COMPUTED_VALUE"""),0.1)</f>
        <v>0.1</v>
      </c>
      <c r="E1225" s="4" t="str">
        <f>IFERROR(__xludf.DUMMYFUNCTION("""COMPUTED_VALUE"""),"Sep")</f>
        <v>Sep</v>
      </c>
      <c r="F1225" s="4">
        <f>IFERROR(__xludf.DUMMYFUNCTION("""COMPUTED_VALUE"""),2023.0)</f>
        <v>2023</v>
      </c>
    </row>
    <row r="1226">
      <c r="A1226" s="4" t="str">
        <f>IFERROR(__xludf.DUMMYFUNCTION("""COMPUTED_VALUE"""),"TfL_Rail_Journeys")</f>
        <v>TfL_Rail_Journeys</v>
      </c>
      <c r="B1226" s="4" t="str">
        <f>IFERROR(__xludf.DUMMYFUNCTION("""COMPUTED_VALUE"""),"23/24")</f>
        <v>23/24</v>
      </c>
      <c r="C1226" s="4">
        <f>IFERROR(__xludf.DUMMYFUNCTION("""COMPUTED_VALUE"""),6.0)</f>
        <v>6</v>
      </c>
      <c r="D1226" s="4">
        <f>IFERROR(__xludf.DUMMYFUNCTION("""COMPUTED_VALUE"""),15.6)</f>
        <v>15.6</v>
      </c>
      <c r="E1226" s="4" t="str">
        <f>IFERROR(__xludf.DUMMYFUNCTION("""COMPUTED_VALUE"""),"Sep")</f>
        <v>Sep</v>
      </c>
      <c r="F1226" s="4">
        <f>IFERROR(__xludf.DUMMYFUNCTION("""COMPUTED_VALUE"""),2023.0)</f>
        <v>2023</v>
      </c>
    </row>
    <row r="1227">
      <c r="A1227" s="4" t="str">
        <f>IFERROR(__xludf.DUMMYFUNCTION("""COMPUTED_VALUE"""),"Bus_journeys")</f>
        <v>Bus_journeys</v>
      </c>
      <c r="B1227" s="4" t="str">
        <f>IFERROR(__xludf.DUMMYFUNCTION("""COMPUTED_VALUE"""),"23/24")</f>
        <v>23/24</v>
      </c>
      <c r="C1227" s="4">
        <f>IFERROR(__xludf.DUMMYFUNCTION("""COMPUTED_VALUE"""),7.0)</f>
        <v>7</v>
      </c>
      <c r="D1227" s="4">
        <f>IFERROR(__xludf.DUMMYFUNCTION("""COMPUTED_VALUE"""),155.8)</f>
        <v>155.8</v>
      </c>
      <c r="E1227" s="4" t="str">
        <f>IFERROR(__xludf.DUMMYFUNCTION("""COMPUTED_VALUE"""),"Oct")</f>
        <v>Oct</v>
      </c>
      <c r="F1227" s="4">
        <f>IFERROR(__xludf.DUMMYFUNCTION("""COMPUTED_VALUE"""),2023.0)</f>
        <v>2023</v>
      </c>
    </row>
    <row r="1228">
      <c r="A1228" s="4" t="str">
        <f>IFERROR(__xludf.DUMMYFUNCTION("""COMPUTED_VALUE"""),"Underground_journeys")</f>
        <v>Underground_journeys</v>
      </c>
      <c r="B1228" s="4" t="str">
        <f>IFERROR(__xludf.DUMMYFUNCTION("""COMPUTED_VALUE"""),"23/24")</f>
        <v>23/24</v>
      </c>
      <c r="C1228" s="4">
        <f>IFERROR(__xludf.DUMMYFUNCTION("""COMPUTED_VALUE"""),7.0)</f>
        <v>7</v>
      </c>
      <c r="D1228" s="4">
        <f>IFERROR(__xludf.DUMMYFUNCTION("""COMPUTED_VALUE"""),93.4)</f>
        <v>93.4</v>
      </c>
      <c r="E1228" s="4" t="str">
        <f>IFERROR(__xludf.DUMMYFUNCTION("""COMPUTED_VALUE"""),"Oct")</f>
        <v>Oct</v>
      </c>
      <c r="F1228" s="4">
        <f>IFERROR(__xludf.DUMMYFUNCTION("""COMPUTED_VALUE"""),2023.0)</f>
        <v>2023</v>
      </c>
    </row>
    <row r="1229">
      <c r="A1229" s="4" t="str">
        <f>IFERROR(__xludf.DUMMYFUNCTION("""COMPUTED_VALUE"""),"DLR_Journeys")</f>
        <v>DLR_Journeys</v>
      </c>
      <c r="B1229" s="4" t="str">
        <f>IFERROR(__xludf.DUMMYFUNCTION("""COMPUTED_VALUE"""),"23/24")</f>
        <v>23/24</v>
      </c>
      <c r="C1229" s="4">
        <f>IFERROR(__xludf.DUMMYFUNCTION("""COMPUTED_VALUE"""),7.0)</f>
        <v>7</v>
      </c>
      <c r="D1229" s="4">
        <f>IFERROR(__xludf.DUMMYFUNCTION("""COMPUTED_VALUE"""),8.3)</f>
        <v>8.3</v>
      </c>
      <c r="E1229" s="4" t="str">
        <f>IFERROR(__xludf.DUMMYFUNCTION("""COMPUTED_VALUE"""),"Oct")</f>
        <v>Oct</v>
      </c>
      <c r="F1229" s="4">
        <f>IFERROR(__xludf.DUMMYFUNCTION("""COMPUTED_VALUE"""),2023.0)</f>
        <v>2023</v>
      </c>
    </row>
    <row r="1230">
      <c r="A1230" s="4" t="str">
        <f>IFERROR(__xludf.DUMMYFUNCTION("""COMPUTED_VALUE"""),"Tram_Journeys")</f>
        <v>Tram_Journeys</v>
      </c>
      <c r="B1230" s="4" t="str">
        <f>IFERROR(__xludf.DUMMYFUNCTION("""COMPUTED_VALUE"""),"23/24")</f>
        <v>23/24</v>
      </c>
      <c r="C1230" s="4">
        <f>IFERROR(__xludf.DUMMYFUNCTION("""COMPUTED_VALUE"""),7.0)</f>
        <v>7</v>
      </c>
      <c r="D1230" s="4">
        <f>IFERROR(__xludf.DUMMYFUNCTION("""COMPUTED_VALUE"""),1.6)</f>
        <v>1.6</v>
      </c>
      <c r="E1230" s="4" t="str">
        <f>IFERROR(__xludf.DUMMYFUNCTION("""COMPUTED_VALUE"""),"Oct")</f>
        <v>Oct</v>
      </c>
      <c r="F1230" s="4">
        <f>IFERROR(__xludf.DUMMYFUNCTION("""COMPUTED_VALUE"""),2023.0)</f>
        <v>2023</v>
      </c>
    </row>
    <row r="1231">
      <c r="A1231" s="4" t="str">
        <f>IFERROR(__xludf.DUMMYFUNCTION("""COMPUTED_VALUE"""),"Overground_Journeys")</f>
        <v>Overground_Journeys</v>
      </c>
      <c r="B1231" s="4" t="str">
        <f>IFERROR(__xludf.DUMMYFUNCTION("""COMPUTED_VALUE"""),"23/24")</f>
        <v>23/24</v>
      </c>
      <c r="C1231" s="4">
        <f>IFERROR(__xludf.DUMMYFUNCTION("""COMPUTED_VALUE"""),7.0)</f>
        <v>7</v>
      </c>
      <c r="D1231" s="4">
        <f>IFERROR(__xludf.DUMMYFUNCTION("""COMPUTED_VALUE"""),14.8)</f>
        <v>14.8</v>
      </c>
      <c r="E1231" s="4" t="str">
        <f>IFERROR(__xludf.DUMMYFUNCTION("""COMPUTED_VALUE"""),"Oct")</f>
        <v>Oct</v>
      </c>
      <c r="F1231" s="4">
        <f>IFERROR(__xludf.DUMMYFUNCTION("""COMPUTED_VALUE"""),2023.0)</f>
        <v>2023</v>
      </c>
    </row>
    <row r="1232">
      <c r="A1232" s="4" t="str">
        <f>IFERROR(__xludf.DUMMYFUNCTION("""COMPUTED_VALUE"""),"London_Cable_Car_Journeys")</f>
        <v>London_Cable_Car_Journeys</v>
      </c>
      <c r="B1232" s="4" t="str">
        <f>IFERROR(__xludf.DUMMYFUNCTION("""COMPUTED_VALUE"""),"23/24")</f>
        <v>23/24</v>
      </c>
      <c r="C1232" s="4">
        <f>IFERROR(__xludf.DUMMYFUNCTION("""COMPUTED_VALUE"""),7.0)</f>
        <v>7</v>
      </c>
      <c r="D1232" s="4">
        <f>IFERROR(__xludf.DUMMYFUNCTION("""COMPUTED_VALUE"""),0.1)</f>
        <v>0.1</v>
      </c>
      <c r="E1232" s="4" t="str">
        <f>IFERROR(__xludf.DUMMYFUNCTION("""COMPUTED_VALUE"""),"Oct")</f>
        <v>Oct</v>
      </c>
      <c r="F1232" s="4">
        <f>IFERROR(__xludf.DUMMYFUNCTION("""COMPUTED_VALUE"""),2023.0)</f>
        <v>2023</v>
      </c>
    </row>
    <row r="1233">
      <c r="A1233" s="4" t="str">
        <f>IFERROR(__xludf.DUMMYFUNCTION("""COMPUTED_VALUE"""),"TfL_Rail_Journeys")</f>
        <v>TfL_Rail_Journeys</v>
      </c>
      <c r="B1233" s="4" t="str">
        <f>IFERROR(__xludf.DUMMYFUNCTION("""COMPUTED_VALUE"""),"23/24")</f>
        <v>23/24</v>
      </c>
      <c r="C1233" s="4">
        <f>IFERROR(__xludf.DUMMYFUNCTION("""COMPUTED_VALUE"""),7.0)</f>
        <v>7</v>
      </c>
      <c r="D1233" s="4">
        <f>IFERROR(__xludf.DUMMYFUNCTION("""COMPUTED_VALUE"""),17.3)</f>
        <v>17.3</v>
      </c>
      <c r="E1233" s="4" t="str">
        <f>IFERROR(__xludf.DUMMYFUNCTION("""COMPUTED_VALUE"""),"Oct")</f>
        <v>Oct</v>
      </c>
      <c r="F1233" s="4">
        <f>IFERROR(__xludf.DUMMYFUNCTION("""COMPUTED_VALUE"""),2023.0)</f>
        <v>2023</v>
      </c>
    </row>
    <row r="1234">
      <c r="A1234" s="4" t="str">
        <f>IFERROR(__xludf.DUMMYFUNCTION("""COMPUTED_VALUE"""),"Bus_journeys")</f>
        <v>Bus_journeys</v>
      </c>
      <c r="B1234" s="4" t="str">
        <f>IFERROR(__xludf.DUMMYFUNCTION("""COMPUTED_VALUE"""),"23/24")</f>
        <v>23/24</v>
      </c>
      <c r="C1234" s="4">
        <f>IFERROR(__xludf.DUMMYFUNCTION("""COMPUTED_VALUE"""),8.0)</f>
        <v>8</v>
      </c>
      <c r="D1234" s="4">
        <f>IFERROR(__xludf.DUMMYFUNCTION("""COMPUTED_VALUE"""),146.3)</f>
        <v>146.3</v>
      </c>
      <c r="E1234" s="4" t="str">
        <f>IFERROR(__xludf.DUMMYFUNCTION("""COMPUTED_VALUE"""),"Nov")</f>
        <v>Nov</v>
      </c>
      <c r="F1234" s="4">
        <f>IFERROR(__xludf.DUMMYFUNCTION("""COMPUTED_VALUE"""),2023.0)</f>
        <v>2023</v>
      </c>
    </row>
    <row r="1235">
      <c r="A1235" s="4" t="str">
        <f>IFERROR(__xludf.DUMMYFUNCTION("""COMPUTED_VALUE"""),"Underground_journeys")</f>
        <v>Underground_journeys</v>
      </c>
      <c r="B1235" s="4" t="str">
        <f>IFERROR(__xludf.DUMMYFUNCTION("""COMPUTED_VALUE"""),"23/24")</f>
        <v>23/24</v>
      </c>
      <c r="C1235" s="4">
        <f>IFERROR(__xludf.DUMMYFUNCTION("""COMPUTED_VALUE"""),8.0)</f>
        <v>8</v>
      </c>
      <c r="D1235" s="4">
        <f>IFERROR(__xludf.DUMMYFUNCTION("""COMPUTED_VALUE"""),95.8)</f>
        <v>95.8</v>
      </c>
      <c r="E1235" s="4" t="str">
        <f>IFERROR(__xludf.DUMMYFUNCTION("""COMPUTED_VALUE"""),"Nov")</f>
        <v>Nov</v>
      </c>
      <c r="F1235" s="4">
        <f>IFERROR(__xludf.DUMMYFUNCTION("""COMPUTED_VALUE"""),2023.0)</f>
        <v>2023</v>
      </c>
    </row>
    <row r="1236">
      <c r="A1236" s="4" t="str">
        <f>IFERROR(__xludf.DUMMYFUNCTION("""COMPUTED_VALUE"""),"DLR_Journeys")</f>
        <v>DLR_Journeys</v>
      </c>
      <c r="B1236" s="4" t="str">
        <f>IFERROR(__xludf.DUMMYFUNCTION("""COMPUTED_VALUE"""),"23/24")</f>
        <v>23/24</v>
      </c>
      <c r="C1236" s="4">
        <f>IFERROR(__xludf.DUMMYFUNCTION("""COMPUTED_VALUE"""),8.0)</f>
        <v>8</v>
      </c>
      <c r="D1236" s="4">
        <f>IFERROR(__xludf.DUMMYFUNCTION("""COMPUTED_VALUE"""),7.8)</f>
        <v>7.8</v>
      </c>
      <c r="E1236" s="4" t="str">
        <f>IFERROR(__xludf.DUMMYFUNCTION("""COMPUTED_VALUE"""),"Nov")</f>
        <v>Nov</v>
      </c>
      <c r="F1236" s="4">
        <f>IFERROR(__xludf.DUMMYFUNCTION("""COMPUTED_VALUE"""),2023.0)</f>
        <v>2023</v>
      </c>
    </row>
    <row r="1237">
      <c r="A1237" s="4" t="str">
        <f>IFERROR(__xludf.DUMMYFUNCTION("""COMPUTED_VALUE"""),"Tram_Journeys")</f>
        <v>Tram_Journeys</v>
      </c>
      <c r="B1237" s="4" t="str">
        <f>IFERROR(__xludf.DUMMYFUNCTION("""COMPUTED_VALUE"""),"23/24")</f>
        <v>23/24</v>
      </c>
      <c r="C1237" s="4">
        <f>IFERROR(__xludf.DUMMYFUNCTION("""COMPUTED_VALUE"""),8.0)</f>
        <v>8</v>
      </c>
      <c r="D1237" s="4">
        <f>IFERROR(__xludf.DUMMYFUNCTION("""COMPUTED_VALUE"""),1.3)</f>
        <v>1.3</v>
      </c>
      <c r="E1237" s="4" t="str">
        <f>IFERROR(__xludf.DUMMYFUNCTION("""COMPUTED_VALUE"""),"Nov")</f>
        <v>Nov</v>
      </c>
      <c r="F1237" s="4">
        <f>IFERROR(__xludf.DUMMYFUNCTION("""COMPUTED_VALUE"""),2023.0)</f>
        <v>2023</v>
      </c>
    </row>
    <row r="1238">
      <c r="A1238" s="4" t="str">
        <f>IFERROR(__xludf.DUMMYFUNCTION("""COMPUTED_VALUE"""),"Overground_Journeys")</f>
        <v>Overground_Journeys</v>
      </c>
      <c r="B1238" s="4" t="str">
        <f>IFERROR(__xludf.DUMMYFUNCTION("""COMPUTED_VALUE"""),"23/24")</f>
        <v>23/24</v>
      </c>
      <c r="C1238" s="4">
        <f>IFERROR(__xludf.DUMMYFUNCTION("""COMPUTED_VALUE"""),8.0)</f>
        <v>8</v>
      </c>
      <c r="D1238" s="4">
        <f>IFERROR(__xludf.DUMMYFUNCTION("""COMPUTED_VALUE"""),15.0)</f>
        <v>15</v>
      </c>
      <c r="E1238" s="4" t="str">
        <f>IFERROR(__xludf.DUMMYFUNCTION("""COMPUTED_VALUE"""),"Nov")</f>
        <v>Nov</v>
      </c>
      <c r="F1238" s="4">
        <f>IFERROR(__xludf.DUMMYFUNCTION("""COMPUTED_VALUE"""),2023.0)</f>
        <v>2023</v>
      </c>
    </row>
    <row r="1239">
      <c r="A1239" s="4" t="str">
        <f>IFERROR(__xludf.DUMMYFUNCTION("""COMPUTED_VALUE"""),"London_Cable_Car_Journeys")</f>
        <v>London_Cable_Car_Journeys</v>
      </c>
      <c r="B1239" s="4" t="str">
        <f>IFERROR(__xludf.DUMMYFUNCTION("""COMPUTED_VALUE"""),"23/24")</f>
        <v>23/24</v>
      </c>
      <c r="C1239" s="4">
        <f>IFERROR(__xludf.DUMMYFUNCTION("""COMPUTED_VALUE"""),8.0)</f>
        <v>8</v>
      </c>
      <c r="D1239" s="4">
        <f>IFERROR(__xludf.DUMMYFUNCTION("""COMPUTED_VALUE"""),0.1)</f>
        <v>0.1</v>
      </c>
      <c r="E1239" s="4" t="str">
        <f>IFERROR(__xludf.DUMMYFUNCTION("""COMPUTED_VALUE"""),"Nov")</f>
        <v>Nov</v>
      </c>
      <c r="F1239" s="4">
        <f>IFERROR(__xludf.DUMMYFUNCTION("""COMPUTED_VALUE"""),2023.0)</f>
        <v>2023</v>
      </c>
    </row>
    <row r="1240">
      <c r="A1240" s="4" t="str">
        <f>IFERROR(__xludf.DUMMYFUNCTION("""COMPUTED_VALUE"""),"TfL_Rail_Journeys")</f>
        <v>TfL_Rail_Journeys</v>
      </c>
      <c r="B1240" s="4" t="str">
        <f>IFERROR(__xludf.DUMMYFUNCTION("""COMPUTED_VALUE"""),"23/24")</f>
        <v>23/24</v>
      </c>
      <c r="C1240" s="4">
        <f>IFERROR(__xludf.DUMMYFUNCTION("""COMPUTED_VALUE"""),8.0)</f>
        <v>8</v>
      </c>
      <c r="D1240" s="4">
        <f>IFERROR(__xludf.DUMMYFUNCTION("""COMPUTED_VALUE"""),17.8)</f>
        <v>17.8</v>
      </c>
      <c r="E1240" s="4" t="str">
        <f>IFERROR(__xludf.DUMMYFUNCTION("""COMPUTED_VALUE"""),"Nov")</f>
        <v>Nov</v>
      </c>
      <c r="F1240" s="4">
        <f>IFERROR(__xludf.DUMMYFUNCTION("""COMPUTED_VALUE"""),2023.0)</f>
        <v>2023</v>
      </c>
    </row>
    <row r="1241">
      <c r="A1241" s="4" t="str">
        <f>IFERROR(__xludf.DUMMYFUNCTION("""COMPUTED_VALUE"""),"Bus_journeys")</f>
        <v>Bus_journeys</v>
      </c>
      <c r="B1241" s="4" t="str">
        <f>IFERROR(__xludf.DUMMYFUNCTION("""COMPUTED_VALUE"""),"23/24")</f>
        <v>23/24</v>
      </c>
      <c r="C1241" s="4">
        <f>IFERROR(__xludf.DUMMYFUNCTION("""COMPUTED_VALUE"""),9.0)</f>
        <v>9</v>
      </c>
      <c r="D1241" s="4">
        <f>IFERROR(__xludf.DUMMYFUNCTION("""COMPUTED_VALUE"""),150.9)</f>
        <v>150.9</v>
      </c>
      <c r="E1241" s="4" t="str">
        <f>IFERROR(__xludf.DUMMYFUNCTION("""COMPUTED_VALUE"""),"Dec")</f>
        <v>Dec</v>
      </c>
      <c r="F1241" s="4">
        <f>IFERROR(__xludf.DUMMYFUNCTION("""COMPUTED_VALUE"""),2023.0)</f>
        <v>2023</v>
      </c>
    </row>
    <row r="1242">
      <c r="A1242" s="4" t="str">
        <f>IFERROR(__xludf.DUMMYFUNCTION("""COMPUTED_VALUE"""),"Underground_journeys")</f>
        <v>Underground_journeys</v>
      </c>
      <c r="B1242" s="4" t="str">
        <f>IFERROR(__xludf.DUMMYFUNCTION("""COMPUTED_VALUE"""),"23/24")</f>
        <v>23/24</v>
      </c>
      <c r="C1242" s="4">
        <f>IFERROR(__xludf.DUMMYFUNCTION("""COMPUTED_VALUE"""),9.0)</f>
        <v>9</v>
      </c>
      <c r="D1242" s="4">
        <f>IFERROR(__xludf.DUMMYFUNCTION("""COMPUTED_VALUE"""),101.8)</f>
        <v>101.8</v>
      </c>
      <c r="E1242" s="4" t="str">
        <f>IFERROR(__xludf.DUMMYFUNCTION("""COMPUTED_VALUE"""),"Dec")</f>
        <v>Dec</v>
      </c>
      <c r="F1242" s="4">
        <f>IFERROR(__xludf.DUMMYFUNCTION("""COMPUTED_VALUE"""),2023.0)</f>
        <v>2023</v>
      </c>
    </row>
    <row r="1243">
      <c r="A1243" s="4" t="str">
        <f>IFERROR(__xludf.DUMMYFUNCTION("""COMPUTED_VALUE"""),"DLR_Journeys")</f>
        <v>DLR_Journeys</v>
      </c>
      <c r="B1243" s="4" t="str">
        <f>IFERROR(__xludf.DUMMYFUNCTION("""COMPUTED_VALUE"""),"23/24")</f>
        <v>23/24</v>
      </c>
      <c r="C1243" s="4">
        <f>IFERROR(__xludf.DUMMYFUNCTION("""COMPUTED_VALUE"""),9.0)</f>
        <v>9</v>
      </c>
      <c r="D1243" s="4">
        <f>IFERROR(__xludf.DUMMYFUNCTION("""COMPUTED_VALUE"""),7.9)</f>
        <v>7.9</v>
      </c>
      <c r="E1243" s="4" t="str">
        <f>IFERROR(__xludf.DUMMYFUNCTION("""COMPUTED_VALUE"""),"Dec")</f>
        <v>Dec</v>
      </c>
      <c r="F1243" s="4">
        <f>IFERROR(__xludf.DUMMYFUNCTION("""COMPUTED_VALUE"""),2023.0)</f>
        <v>2023</v>
      </c>
    </row>
    <row r="1244">
      <c r="A1244" s="4" t="str">
        <f>IFERROR(__xludf.DUMMYFUNCTION("""COMPUTED_VALUE"""),"Tram_Journeys")</f>
        <v>Tram_Journeys</v>
      </c>
      <c r="B1244" s="4" t="str">
        <f>IFERROR(__xludf.DUMMYFUNCTION("""COMPUTED_VALUE"""),"23/24")</f>
        <v>23/24</v>
      </c>
      <c r="C1244" s="4">
        <f>IFERROR(__xludf.DUMMYFUNCTION("""COMPUTED_VALUE"""),9.0)</f>
        <v>9</v>
      </c>
      <c r="D1244" s="4">
        <f>IFERROR(__xludf.DUMMYFUNCTION("""COMPUTED_VALUE"""),1.7)</f>
        <v>1.7</v>
      </c>
      <c r="E1244" s="4" t="str">
        <f>IFERROR(__xludf.DUMMYFUNCTION("""COMPUTED_VALUE"""),"Dec")</f>
        <v>Dec</v>
      </c>
      <c r="F1244" s="4">
        <f>IFERROR(__xludf.DUMMYFUNCTION("""COMPUTED_VALUE"""),2023.0)</f>
        <v>2023</v>
      </c>
    </row>
    <row r="1245">
      <c r="A1245" s="4" t="str">
        <f>IFERROR(__xludf.DUMMYFUNCTION("""COMPUTED_VALUE"""),"Overground_Journeys")</f>
        <v>Overground_Journeys</v>
      </c>
      <c r="B1245" s="4" t="str">
        <f>IFERROR(__xludf.DUMMYFUNCTION("""COMPUTED_VALUE"""),"23/24")</f>
        <v>23/24</v>
      </c>
      <c r="C1245" s="4">
        <f>IFERROR(__xludf.DUMMYFUNCTION("""COMPUTED_VALUE"""),9.0)</f>
        <v>9</v>
      </c>
      <c r="D1245" s="4">
        <f>IFERROR(__xludf.DUMMYFUNCTION("""COMPUTED_VALUE"""),15.0)</f>
        <v>15</v>
      </c>
      <c r="E1245" s="4" t="str">
        <f>IFERROR(__xludf.DUMMYFUNCTION("""COMPUTED_VALUE"""),"Dec")</f>
        <v>Dec</v>
      </c>
      <c r="F1245" s="4">
        <f>IFERROR(__xludf.DUMMYFUNCTION("""COMPUTED_VALUE"""),2023.0)</f>
        <v>2023</v>
      </c>
    </row>
    <row r="1246">
      <c r="A1246" s="4" t="str">
        <f>IFERROR(__xludf.DUMMYFUNCTION("""COMPUTED_VALUE"""),"London_Cable_Car_Journeys")</f>
        <v>London_Cable_Car_Journeys</v>
      </c>
      <c r="B1246" s="4" t="str">
        <f>IFERROR(__xludf.DUMMYFUNCTION("""COMPUTED_VALUE"""),"23/24")</f>
        <v>23/24</v>
      </c>
      <c r="C1246" s="4">
        <f>IFERROR(__xludf.DUMMYFUNCTION("""COMPUTED_VALUE"""),9.0)</f>
        <v>9</v>
      </c>
      <c r="D1246" s="4">
        <f>IFERROR(__xludf.DUMMYFUNCTION("""COMPUTED_VALUE"""),0.1)</f>
        <v>0.1</v>
      </c>
      <c r="E1246" s="4" t="str">
        <f>IFERROR(__xludf.DUMMYFUNCTION("""COMPUTED_VALUE"""),"Dec")</f>
        <v>Dec</v>
      </c>
      <c r="F1246" s="4">
        <f>IFERROR(__xludf.DUMMYFUNCTION("""COMPUTED_VALUE"""),2023.0)</f>
        <v>2023</v>
      </c>
    </row>
    <row r="1247">
      <c r="A1247" s="4" t="str">
        <f>IFERROR(__xludf.DUMMYFUNCTION("""COMPUTED_VALUE"""),"TfL_Rail_Journeys")</f>
        <v>TfL_Rail_Journeys</v>
      </c>
      <c r="B1247" s="4" t="str">
        <f>IFERROR(__xludf.DUMMYFUNCTION("""COMPUTED_VALUE"""),"23/24")</f>
        <v>23/24</v>
      </c>
      <c r="C1247" s="4">
        <f>IFERROR(__xludf.DUMMYFUNCTION("""COMPUTED_VALUE"""),9.0)</f>
        <v>9</v>
      </c>
      <c r="D1247" s="4">
        <f>IFERROR(__xludf.DUMMYFUNCTION("""COMPUTED_VALUE"""),17.8)</f>
        <v>17.8</v>
      </c>
      <c r="E1247" s="4" t="str">
        <f>IFERROR(__xludf.DUMMYFUNCTION("""COMPUTED_VALUE"""),"Dec")</f>
        <v>Dec</v>
      </c>
      <c r="F1247" s="4">
        <f>IFERROR(__xludf.DUMMYFUNCTION("""COMPUTED_VALUE"""),2023.0)</f>
        <v>2023</v>
      </c>
    </row>
    <row r="1248">
      <c r="A1248" s="4" t="str">
        <f>IFERROR(__xludf.DUMMYFUNCTION("""COMPUTED_VALUE"""),"Bus_journeys")</f>
        <v>Bus_journeys</v>
      </c>
      <c r="B1248" s="4" t="str">
        <f>IFERROR(__xludf.DUMMYFUNCTION("""COMPUTED_VALUE"""),"23/24")</f>
        <v>23/24</v>
      </c>
      <c r="C1248" s="4">
        <f>IFERROR(__xludf.DUMMYFUNCTION("""COMPUTED_VALUE"""),10.0)</f>
        <v>10</v>
      </c>
      <c r="D1248" s="4">
        <f>IFERROR(__xludf.DUMMYFUNCTION("""COMPUTED_VALUE"""),123.7)</f>
        <v>123.7</v>
      </c>
      <c r="E1248" s="4" t="str">
        <f>IFERROR(__xludf.DUMMYFUNCTION("""COMPUTED_VALUE"""),"Jan")</f>
        <v>Jan</v>
      </c>
      <c r="F1248" s="4">
        <f>IFERROR(__xludf.DUMMYFUNCTION("""COMPUTED_VALUE"""),2024.0)</f>
        <v>2024</v>
      </c>
    </row>
    <row r="1249">
      <c r="A1249" s="4" t="str">
        <f>IFERROR(__xludf.DUMMYFUNCTION("""COMPUTED_VALUE"""),"Underground_journeys")</f>
        <v>Underground_journeys</v>
      </c>
      <c r="B1249" s="4" t="str">
        <f>IFERROR(__xludf.DUMMYFUNCTION("""COMPUTED_VALUE"""),"23/24")</f>
        <v>23/24</v>
      </c>
      <c r="C1249" s="4">
        <f>IFERROR(__xludf.DUMMYFUNCTION("""COMPUTED_VALUE"""),10.0)</f>
        <v>10</v>
      </c>
      <c r="D1249" s="4">
        <f>IFERROR(__xludf.DUMMYFUNCTION("""COMPUTED_VALUE"""),81.5)</f>
        <v>81.5</v>
      </c>
      <c r="E1249" s="4" t="str">
        <f>IFERROR(__xludf.DUMMYFUNCTION("""COMPUTED_VALUE"""),"Jan")</f>
        <v>Jan</v>
      </c>
      <c r="F1249" s="4">
        <f>IFERROR(__xludf.DUMMYFUNCTION("""COMPUTED_VALUE"""),2024.0)</f>
        <v>2024</v>
      </c>
    </row>
    <row r="1250">
      <c r="A1250" s="4" t="str">
        <f>IFERROR(__xludf.DUMMYFUNCTION("""COMPUTED_VALUE"""),"DLR_Journeys")</f>
        <v>DLR_Journeys</v>
      </c>
      <c r="B1250" s="4" t="str">
        <f>IFERROR(__xludf.DUMMYFUNCTION("""COMPUTED_VALUE"""),"23/24")</f>
        <v>23/24</v>
      </c>
      <c r="C1250" s="4">
        <f>IFERROR(__xludf.DUMMYFUNCTION("""COMPUTED_VALUE"""),10.0)</f>
        <v>10</v>
      </c>
      <c r="D1250" s="4">
        <f>IFERROR(__xludf.DUMMYFUNCTION("""COMPUTED_VALUE"""),6.1)</f>
        <v>6.1</v>
      </c>
      <c r="E1250" s="4" t="str">
        <f>IFERROR(__xludf.DUMMYFUNCTION("""COMPUTED_VALUE"""),"Jan")</f>
        <v>Jan</v>
      </c>
      <c r="F1250" s="4">
        <f>IFERROR(__xludf.DUMMYFUNCTION("""COMPUTED_VALUE"""),2024.0)</f>
        <v>2024</v>
      </c>
    </row>
    <row r="1251">
      <c r="A1251" s="4" t="str">
        <f>IFERROR(__xludf.DUMMYFUNCTION("""COMPUTED_VALUE"""),"Tram_Journeys")</f>
        <v>Tram_Journeys</v>
      </c>
      <c r="B1251" s="4" t="str">
        <f>IFERROR(__xludf.DUMMYFUNCTION("""COMPUTED_VALUE"""),"23/24")</f>
        <v>23/24</v>
      </c>
      <c r="C1251" s="4">
        <f>IFERROR(__xludf.DUMMYFUNCTION("""COMPUTED_VALUE"""),10.0)</f>
        <v>10</v>
      </c>
      <c r="D1251" s="4">
        <f>IFERROR(__xludf.DUMMYFUNCTION("""COMPUTED_VALUE"""),1.4)</f>
        <v>1.4</v>
      </c>
      <c r="E1251" s="4" t="str">
        <f>IFERROR(__xludf.DUMMYFUNCTION("""COMPUTED_VALUE"""),"Jan")</f>
        <v>Jan</v>
      </c>
      <c r="F1251" s="4">
        <f>IFERROR(__xludf.DUMMYFUNCTION("""COMPUTED_VALUE"""),2024.0)</f>
        <v>2024</v>
      </c>
    </row>
    <row r="1252">
      <c r="A1252" s="4" t="str">
        <f>IFERROR(__xludf.DUMMYFUNCTION("""COMPUTED_VALUE"""),"Overground_Journeys")</f>
        <v>Overground_Journeys</v>
      </c>
      <c r="B1252" s="4" t="str">
        <f>IFERROR(__xludf.DUMMYFUNCTION("""COMPUTED_VALUE"""),"23/24")</f>
        <v>23/24</v>
      </c>
      <c r="C1252" s="4">
        <f>IFERROR(__xludf.DUMMYFUNCTION("""COMPUTED_VALUE"""),10.0)</f>
        <v>10</v>
      </c>
      <c r="D1252" s="4">
        <f>IFERROR(__xludf.DUMMYFUNCTION("""COMPUTED_VALUE"""),11.3)</f>
        <v>11.3</v>
      </c>
      <c r="E1252" s="4" t="str">
        <f>IFERROR(__xludf.DUMMYFUNCTION("""COMPUTED_VALUE"""),"Jan")</f>
        <v>Jan</v>
      </c>
      <c r="F1252" s="4">
        <f>IFERROR(__xludf.DUMMYFUNCTION("""COMPUTED_VALUE"""),2024.0)</f>
        <v>2024</v>
      </c>
    </row>
    <row r="1253">
      <c r="A1253" s="4" t="str">
        <f>IFERROR(__xludf.DUMMYFUNCTION("""COMPUTED_VALUE"""),"London_Cable_Car_Journeys")</f>
        <v>London_Cable_Car_Journeys</v>
      </c>
      <c r="B1253" s="4" t="str">
        <f>IFERROR(__xludf.DUMMYFUNCTION("""COMPUTED_VALUE"""),"23/24")</f>
        <v>23/24</v>
      </c>
      <c r="C1253" s="4">
        <f>IFERROR(__xludf.DUMMYFUNCTION("""COMPUTED_VALUE"""),10.0)</f>
        <v>10</v>
      </c>
      <c r="D1253" s="4">
        <f>IFERROR(__xludf.DUMMYFUNCTION("""COMPUTED_VALUE"""),0.1)</f>
        <v>0.1</v>
      </c>
      <c r="E1253" s="4" t="str">
        <f>IFERROR(__xludf.DUMMYFUNCTION("""COMPUTED_VALUE"""),"Jan")</f>
        <v>Jan</v>
      </c>
      <c r="F1253" s="4">
        <f>IFERROR(__xludf.DUMMYFUNCTION("""COMPUTED_VALUE"""),2024.0)</f>
        <v>2024</v>
      </c>
    </row>
    <row r="1254">
      <c r="A1254" s="4" t="str">
        <f>IFERROR(__xludf.DUMMYFUNCTION("""COMPUTED_VALUE"""),"TfL_Rail_Journeys")</f>
        <v>TfL_Rail_Journeys</v>
      </c>
      <c r="B1254" s="4" t="str">
        <f>IFERROR(__xludf.DUMMYFUNCTION("""COMPUTED_VALUE"""),"23/24")</f>
        <v>23/24</v>
      </c>
      <c r="C1254" s="4">
        <f>IFERROR(__xludf.DUMMYFUNCTION("""COMPUTED_VALUE"""),10.0)</f>
        <v>10</v>
      </c>
      <c r="D1254" s="4">
        <f>IFERROR(__xludf.DUMMYFUNCTION("""COMPUTED_VALUE"""),14.3)</f>
        <v>14.3</v>
      </c>
      <c r="E1254" s="4" t="str">
        <f>IFERROR(__xludf.DUMMYFUNCTION("""COMPUTED_VALUE"""),"Jan")</f>
        <v>Jan</v>
      </c>
      <c r="F1254" s="4">
        <f>IFERROR(__xludf.DUMMYFUNCTION("""COMPUTED_VALUE"""),2024.0)</f>
        <v>2024</v>
      </c>
    </row>
    <row r="1255">
      <c r="A1255" s="4" t="str">
        <f>IFERROR(__xludf.DUMMYFUNCTION("""COMPUTED_VALUE"""),"Bus_journeys")</f>
        <v>Bus_journeys</v>
      </c>
      <c r="B1255" s="4" t="str">
        <f>IFERROR(__xludf.DUMMYFUNCTION("""COMPUTED_VALUE"""),"23/24")</f>
        <v>23/24</v>
      </c>
      <c r="C1255" s="4">
        <f>IFERROR(__xludf.DUMMYFUNCTION("""COMPUTED_VALUE"""),11.0)</f>
        <v>11</v>
      </c>
      <c r="D1255" s="4">
        <f>IFERROR(__xludf.DUMMYFUNCTION("""COMPUTED_VALUE"""),144.0)</f>
        <v>144</v>
      </c>
      <c r="E1255" s="4" t="str">
        <f>IFERROR(__xludf.DUMMYFUNCTION("""COMPUTED_VALUE"""),"Feb")</f>
        <v>Feb</v>
      </c>
      <c r="F1255" s="4">
        <f>IFERROR(__xludf.DUMMYFUNCTION("""COMPUTED_VALUE"""),2024.0)</f>
        <v>2024</v>
      </c>
    </row>
    <row r="1256">
      <c r="A1256" s="4" t="str">
        <f>IFERROR(__xludf.DUMMYFUNCTION("""COMPUTED_VALUE"""),"Underground_journeys")</f>
        <v>Underground_journeys</v>
      </c>
      <c r="B1256" s="4" t="str">
        <f>IFERROR(__xludf.DUMMYFUNCTION("""COMPUTED_VALUE"""),"23/24")</f>
        <v>23/24</v>
      </c>
      <c r="C1256" s="4">
        <f>IFERROR(__xludf.DUMMYFUNCTION("""COMPUTED_VALUE"""),11.0)</f>
        <v>11</v>
      </c>
      <c r="D1256" s="4">
        <f>IFERROR(__xludf.DUMMYFUNCTION("""COMPUTED_VALUE"""),87.2)</f>
        <v>87.2</v>
      </c>
      <c r="E1256" s="4" t="str">
        <f>IFERROR(__xludf.DUMMYFUNCTION("""COMPUTED_VALUE"""),"Feb")</f>
        <v>Feb</v>
      </c>
      <c r="F1256" s="4">
        <f>IFERROR(__xludf.DUMMYFUNCTION("""COMPUTED_VALUE"""),2024.0)</f>
        <v>2024</v>
      </c>
    </row>
    <row r="1257">
      <c r="A1257" s="4" t="str">
        <f>IFERROR(__xludf.DUMMYFUNCTION("""COMPUTED_VALUE"""),"DLR_Journeys")</f>
        <v>DLR_Journeys</v>
      </c>
      <c r="B1257" s="4" t="str">
        <f>IFERROR(__xludf.DUMMYFUNCTION("""COMPUTED_VALUE"""),"23/24")</f>
        <v>23/24</v>
      </c>
      <c r="C1257" s="4">
        <f>IFERROR(__xludf.DUMMYFUNCTION("""COMPUTED_VALUE"""),11.0)</f>
        <v>11</v>
      </c>
      <c r="D1257" s="4">
        <f>IFERROR(__xludf.DUMMYFUNCTION("""COMPUTED_VALUE"""),7.4)</f>
        <v>7.4</v>
      </c>
      <c r="E1257" s="4" t="str">
        <f>IFERROR(__xludf.DUMMYFUNCTION("""COMPUTED_VALUE"""),"Feb")</f>
        <v>Feb</v>
      </c>
      <c r="F1257" s="4">
        <f>IFERROR(__xludf.DUMMYFUNCTION("""COMPUTED_VALUE"""),2024.0)</f>
        <v>2024</v>
      </c>
    </row>
    <row r="1258">
      <c r="A1258" s="4" t="str">
        <f>IFERROR(__xludf.DUMMYFUNCTION("""COMPUTED_VALUE"""),"Tram_Journeys")</f>
        <v>Tram_Journeys</v>
      </c>
      <c r="B1258" s="4" t="str">
        <f>IFERROR(__xludf.DUMMYFUNCTION("""COMPUTED_VALUE"""),"23/24")</f>
        <v>23/24</v>
      </c>
      <c r="C1258" s="4">
        <f>IFERROR(__xludf.DUMMYFUNCTION("""COMPUTED_VALUE"""),11.0)</f>
        <v>11</v>
      </c>
      <c r="D1258" s="4">
        <f>IFERROR(__xludf.DUMMYFUNCTION("""COMPUTED_VALUE"""),1.7)</f>
        <v>1.7</v>
      </c>
      <c r="E1258" s="4" t="str">
        <f>IFERROR(__xludf.DUMMYFUNCTION("""COMPUTED_VALUE"""),"Feb")</f>
        <v>Feb</v>
      </c>
      <c r="F1258" s="4">
        <f>IFERROR(__xludf.DUMMYFUNCTION("""COMPUTED_VALUE"""),2024.0)</f>
        <v>2024</v>
      </c>
    </row>
    <row r="1259">
      <c r="A1259" s="4" t="str">
        <f>IFERROR(__xludf.DUMMYFUNCTION("""COMPUTED_VALUE"""),"Overground_Journeys")</f>
        <v>Overground_Journeys</v>
      </c>
      <c r="B1259" s="4" t="str">
        <f>IFERROR(__xludf.DUMMYFUNCTION("""COMPUTED_VALUE"""),"23/24")</f>
        <v>23/24</v>
      </c>
      <c r="C1259" s="4">
        <f>IFERROR(__xludf.DUMMYFUNCTION("""COMPUTED_VALUE"""),11.0)</f>
        <v>11</v>
      </c>
      <c r="D1259" s="4">
        <f>IFERROR(__xludf.DUMMYFUNCTION("""COMPUTED_VALUE"""),13.7)</f>
        <v>13.7</v>
      </c>
      <c r="E1259" s="4" t="str">
        <f>IFERROR(__xludf.DUMMYFUNCTION("""COMPUTED_VALUE"""),"Feb")</f>
        <v>Feb</v>
      </c>
      <c r="F1259" s="4">
        <f>IFERROR(__xludf.DUMMYFUNCTION("""COMPUTED_VALUE"""),2024.0)</f>
        <v>2024</v>
      </c>
    </row>
    <row r="1260">
      <c r="A1260" s="4" t="str">
        <f>IFERROR(__xludf.DUMMYFUNCTION("""COMPUTED_VALUE"""),"London_Cable_Car_Journeys")</f>
        <v>London_Cable_Car_Journeys</v>
      </c>
      <c r="B1260" s="4" t="str">
        <f>IFERROR(__xludf.DUMMYFUNCTION("""COMPUTED_VALUE"""),"23/24")</f>
        <v>23/24</v>
      </c>
      <c r="C1260" s="4">
        <f>IFERROR(__xludf.DUMMYFUNCTION("""COMPUTED_VALUE"""),11.0)</f>
        <v>11</v>
      </c>
      <c r="D1260" s="4">
        <f>IFERROR(__xludf.DUMMYFUNCTION("""COMPUTED_VALUE"""),0.1)</f>
        <v>0.1</v>
      </c>
      <c r="E1260" s="4" t="str">
        <f>IFERROR(__xludf.DUMMYFUNCTION("""COMPUTED_VALUE"""),"Feb")</f>
        <v>Feb</v>
      </c>
      <c r="F1260" s="4">
        <f>IFERROR(__xludf.DUMMYFUNCTION("""COMPUTED_VALUE"""),2024.0)</f>
        <v>2024</v>
      </c>
    </row>
    <row r="1261">
      <c r="A1261" s="4" t="str">
        <f>IFERROR(__xludf.DUMMYFUNCTION("""COMPUTED_VALUE"""),"TfL_Rail_Journeys")</f>
        <v>TfL_Rail_Journeys</v>
      </c>
      <c r="B1261" s="4" t="str">
        <f>IFERROR(__xludf.DUMMYFUNCTION("""COMPUTED_VALUE"""),"23/24")</f>
        <v>23/24</v>
      </c>
      <c r="C1261" s="4">
        <f>IFERROR(__xludf.DUMMYFUNCTION("""COMPUTED_VALUE"""),11.0)</f>
        <v>11</v>
      </c>
      <c r="D1261" s="4">
        <f>IFERROR(__xludf.DUMMYFUNCTION("""COMPUTED_VALUE"""),16.0)</f>
        <v>16</v>
      </c>
      <c r="E1261" s="4" t="str">
        <f>IFERROR(__xludf.DUMMYFUNCTION("""COMPUTED_VALUE"""),"Feb")</f>
        <v>Feb</v>
      </c>
      <c r="F1261" s="4">
        <f>IFERROR(__xludf.DUMMYFUNCTION("""COMPUTED_VALUE"""),2024.0)</f>
        <v>2024</v>
      </c>
    </row>
    <row r="1262">
      <c r="A1262" s="4" t="str">
        <f>IFERROR(__xludf.DUMMYFUNCTION("""COMPUTED_VALUE"""),"Bus_journeys")</f>
        <v>Bus_journeys</v>
      </c>
      <c r="B1262" s="4" t="str">
        <f>IFERROR(__xludf.DUMMYFUNCTION("""COMPUTED_VALUE"""),"23/24")</f>
        <v>23/24</v>
      </c>
      <c r="C1262" s="4">
        <f>IFERROR(__xludf.DUMMYFUNCTION("""COMPUTED_VALUE"""),12.0)</f>
        <v>12</v>
      </c>
      <c r="D1262" s="4">
        <f>IFERROR(__xludf.DUMMYFUNCTION("""COMPUTED_VALUE"""),145.3)</f>
        <v>145.3</v>
      </c>
      <c r="E1262" s="4" t="str">
        <f>IFERROR(__xludf.DUMMYFUNCTION("""COMPUTED_VALUE"""),"Mar")</f>
        <v>Mar</v>
      </c>
      <c r="F1262" s="4">
        <f>IFERROR(__xludf.DUMMYFUNCTION("""COMPUTED_VALUE"""),2024.0)</f>
        <v>2024</v>
      </c>
    </row>
    <row r="1263">
      <c r="A1263" s="4" t="str">
        <f>IFERROR(__xludf.DUMMYFUNCTION("""COMPUTED_VALUE"""),"Underground_journeys")</f>
        <v>Underground_journeys</v>
      </c>
      <c r="B1263" s="4" t="str">
        <f>IFERROR(__xludf.DUMMYFUNCTION("""COMPUTED_VALUE"""),"23/24")</f>
        <v>23/24</v>
      </c>
      <c r="C1263" s="4">
        <f>IFERROR(__xludf.DUMMYFUNCTION("""COMPUTED_VALUE"""),12.0)</f>
        <v>12</v>
      </c>
      <c r="D1263" s="4">
        <f>IFERROR(__xludf.DUMMYFUNCTION("""COMPUTED_VALUE"""),93.1)</f>
        <v>93.1</v>
      </c>
      <c r="E1263" s="4" t="str">
        <f>IFERROR(__xludf.DUMMYFUNCTION("""COMPUTED_VALUE"""),"Mar")</f>
        <v>Mar</v>
      </c>
      <c r="F1263" s="4">
        <f>IFERROR(__xludf.DUMMYFUNCTION("""COMPUTED_VALUE"""),2024.0)</f>
        <v>2024</v>
      </c>
    </row>
    <row r="1264">
      <c r="A1264" s="4" t="str">
        <f>IFERROR(__xludf.DUMMYFUNCTION("""COMPUTED_VALUE"""),"DLR_Journeys")</f>
        <v>DLR_Journeys</v>
      </c>
      <c r="B1264" s="4" t="str">
        <f>IFERROR(__xludf.DUMMYFUNCTION("""COMPUTED_VALUE"""),"23/24")</f>
        <v>23/24</v>
      </c>
      <c r="C1264" s="4">
        <f>IFERROR(__xludf.DUMMYFUNCTION("""COMPUTED_VALUE"""),12.0)</f>
        <v>12</v>
      </c>
      <c r="D1264" s="4">
        <f>IFERROR(__xludf.DUMMYFUNCTION("""COMPUTED_VALUE"""),7.7)</f>
        <v>7.7</v>
      </c>
      <c r="E1264" s="4" t="str">
        <f>IFERROR(__xludf.DUMMYFUNCTION("""COMPUTED_VALUE"""),"Mar")</f>
        <v>Mar</v>
      </c>
      <c r="F1264" s="4">
        <f>IFERROR(__xludf.DUMMYFUNCTION("""COMPUTED_VALUE"""),2024.0)</f>
        <v>2024</v>
      </c>
    </row>
    <row r="1265">
      <c r="A1265" s="4" t="str">
        <f>IFERROR(__xludf.DUMMYFUNCTION("""COMPUTED_VALUE"""),"Tram_Journeys")</f>
        <v>Tram_Journeys</v>
      </c>
      <c r="B1265" s="4" t="str">
        <f>IFERROR(__xludf.DUMMYFUNCTION("""COMPUTED_VALUE"""),"23/24")</f>
        <v>23/24</v>
      </c>
      <c r="C1265" s="4">
        <f>IFERROR(__xludf.DUMMYFUNCTION("""COMPUTED_VALUE"""),12.0)</f>
        <v>12</v>
      </c>
      <c r="D1265" s="4">
        <f>IFERROR(__xludf.DUMMYFUNCTION("""COMPUTED_VALUE"""),1.2)</f>
        <v>1.2</v>
      </c>
      <c r="E1265" s="4" t="str">
        <f>IFERROR(__xludf.DUMMYFUNCTION("""COMPUTED_VALUE"""),"Mar")</f>
        <v>Mar</v>
      </c>
      <c r="F1265" s="4">
        <f>IFERROR(__xludf.DUMMYFUNCTION("""COMPUTED_VALUE"""),2024.0)</f>
        <v>2024</v>
      </c>
    </row>
    <row r="1266">
      <c r="A1266" s="4" t="str">
        <f>IFERROR(__xludf.DUMMYFUNCTION("""COMPUTED_VALUE"""),"Overground_Journeys")</f>
        <v>Overground_Journeys</v>
      </c>
      <c r="B1266" s="4" t="str">
        <f>IFERROR(__xludf.DUMMYFUNCTION("""COMPUTED_VALUE"""),"23/24")</f>
        <v>23/24</v>
      </c>
      <c r="C1266" s="4">
        <f>IFERROR(__xludf.DUMMYFUNCTION("""COMPUTED_VALUE"""),12.0)</f>
        <v>12</v>
      </c>
      <c r="D1266" s="4">
        <f>IFERROR(__xludf.DUMMYFUNCTION("""COMPUTED_VALUE"""),14.3)</f>
        <v>14.3</v>
      </c>
      <c r="E1266" s="4" t="str">
        <f>IFERROR(__xludf.DUMMYFUNCTION("""COMPUTED_VALUE"""),"Mar")</f>
        <v>Mar</v>
      </c>
      <c r="F1266" s="4">
        <f>IFERROR(__xludf.DUMMYFUNCTION("""COMPUTED_VALUE"""),2024.0)</f>
        <v>2024</v>
      </c>
    </row>
    <row r="1267">
      <c r="A1267" s="4" t="str">
        <f>IFERROR(__xludf.DUMMYFUNCTION("""COMPUTED_VALUE"""),"London_Cable_Car_Journeys")</f>
        <v>London_Cable_Car_Journeys</v>
      </c>
      <c r="B1267" s="4" t="str">
        <f>IFERROR(__xludf.DUMMYFUNCTION("""COMPUTED_VALUE"""),"23/24")</f>
        <v>23/24</v>
      </c>
      <c r="C1267" s="4">
        <f>IFERROR(__xludf.DUMMYFUNCTION("""COMPUTED_VALUE"""),12.0)</f>
        <v>12</v>
      </c>
      <c r="D1267" s="4">
        <f>IFERROR(__xludf.DUMMYFUNCTION("""COMPUTED_VALUE"""),0.1)</f>
        <v>0.1</v>
      </c>
      <c r="E1267" s="4" t="str">
        <f>IFERROR(__xludf.DUMMYFUNCTION("""COMPUTED_VALUE"""),"Mar")</f>
        <v>Mar</v>
      </c>
      <c r="F1267" s="4">
        <f>IFERROR(__xludf.DUMMYFUNCTION("""COMPUTED_VALUE"""),2024.0)</f>
        <v>2024</v>
      </c>
    </row>
    <row r="1268">
      <c r="A1268" s="4" t="str">
        <f>IFERROR(__xludf.DUMMYFUNCTION("""COMPUTED_VALUE"""),"TfL_Rail_Journeys")</f>
        <v>TfL_Rail_Journeys</v>
      </c>
      <c r="B1268" s="4" t="str">
        <f>IFERROR(__xludf.DUMMYFUNCTION("""COMPUTED_VALUE"""),"23/24")</f>
        <v>23/24</v>
      </c>
      <c r="C1268" s="4">
        <f>IFERROR(__xludf.DUMMYFUNCTION("""COMPUTED_VALUE"""),12.0)</f>
        <v>12</v>
      </c>
      <c r="D1268" s="4">
        <f>IFERROR(__xludf.DUMMYFUNCTION("""COMPUTED_VALUE"""),16.8)</f>
        <v>16.8</v>
      </c>
      <c r="E1268" s="4" t="str">
        <f>IFERROR(__xludf.DUMMYFUNCTION("""COMPUTED_VALUE"""),"Mar")</f>
        <v>Mar</v>
      </c>
      <c r="F1268" s="4">
        <f>IFERROR(__xludf.DUMMYFUNCTION("""COMPUTED_VALUE"""),2024.0)</f>
        <v>2024</v>
      </c>
    </row>
    <row r="1269">
      <c r="A1269" s="4" t="str">
        <f>IFERROR(__xludf.DUMMYFUNCTION("""COMPUTED_VALUE"""),"Bus_journeys")</f>
        <v>Bus_journeys</v>
      </c>
      <c r="B1269" s="4" t="str">
        <f>IFERROR(__xludf.DUMMYFUNCTION("""COMPUTED_VALUE"""),"23/24")</f>
        <v>23/24</v>
      </c>
      <c r="C1269" s="4">
        <f>IFERROR(__xludf.DUMMYFUNCTION("""COMPUTED_VALUE"""),13.0)</f>
        <v>13</v>
      </c>
      <c r="D1269" s="4">
        <f>IFERROR(__xludf.DUMMYFUNCTION("""COMPUTED_VALUE"""),152.0)</f>
        <v>152</v>
      </c>
      <c r="E1269" s="4" t="str">
        <f>IFERROR(__xludf.DUMMYFUNCTION("""COMPUTED_VALUE"""),"Mar")</f>
        <v>Mar</v>
      </c>
      <c r="F1269" s="4">
        <f>IFERROR(__xludf.DUMMYFUNCTION("""COMPUTED_VALUE"""),2024.0)</f>
        <v>2024</v>
      </c>
    </row>
    <row r="1270">
      <c r="A1270" s="4" t="str">
        <f>IFERROR(__xludf.DUMMYFUNCTION("""COMPUTED_VALUE"""),"Underground_journeys")</f>
        <v>Underground_journeys</v>
      </c>
      <c r="B1270" s="4" t="str">
        <f>IFERROR(__xludf.DUMMYFUNCTION("""COMPUTED_VALUE"""),"23/24")</f>
        <v>23/24</v>
      </c>
      <c r="C1270" s="4">
        <f>IFERROR(__xludf.DUMMYFUNCTION("""COMPUTED_VALUE"""),13.0)</f>
        <v>13</v>
      </c>
      <c r="D1270" s="4">
        <f>IFERROR(__xludf.DUMMYFUNCTION("""COMPUTED_VALUE"""),93.7)</f>
        <v>93.7</v>
      </c>
      <c r="E1270" s="4" t="str">
        <f>IFERROR(__xludf.DUMMYFUNCTION("""COMPUTED_VALUE"""),"Mar")</f>
        <v>Mar</v>
      </c>
      <c r="F1270" s="4">
        <f>IFERROR(__xludf.DUMMYFUNCTION("""COMPUTED_VALUE"""),2024.0)</f>
        <v>2024</v>
      </c>
    </row>
    <row r="1271">
      <c r="A1271" s="4" t="str">
        <f>IFERROR(__xludf.DUMMYFUNCTION("""COMPUTED_VALUE"""),"DLR_Journeys")</f>
        <v>DLR_Journeys</v>
      </c>
      <c r="B1271" s="4" t="str">
        <f>IFERROR(__xludf.DUMMYFUNCTION("""COMPUTED_VALUE"""),"23/24")</f>
        <v>23/24</v>
      </c>
      <c r="C1271" s="4">
        <f>IFERROR(__xludf.DUMMYFUNCTION("""COMPUTED_VALUE"""),13.0)</f>
        <v>13</v>
      </c>
      <c r="D1271" s="4">
        <f>IFERROR(__xludf.DUMMYFUNCTION("""COMPUTED_VALUE"""),7.6)</f>
        <v>7.6</v>
      </c>
      <c r="E1271" s="4" t="str">
        <f>IFERROR(__xludf.DUMMYFUNCTION("""COMPUTED_VALUE"""),"Mar")</f>
        <v>Mar</v>
      </c>
      <c r="F1271" s="4">
        <f>IFERROR(__xludf.DUMMYFUNCTION("""COMPUTED_VALUE"""),2024.0)</f>
        <v>2024</v>
      </c>
    </row>
    <row r="1272">
      <c r="A1272" s="4" t="str">
        <f>IFERROR(__xludf.DUMMYFUNCTION("""COMPUTED_VALUE"""),"Tram_Journeys")</f>
        <v>Tram_Journeys</v>
      </c>
      <c r="B1272" s="4" t="str">
        <f>IFERROR(__xludf.DUMMYFUNCTION("""COMPUTED_VALUE"""),"23/24")</f>
        <v>23/24</v>
      </c>
      <c r="C1272" s="4">
        <f>IFERROR(__xludf.DUMMYFUNCTION("""COMPUTED_VALUE"""),13.0)</f>
        <v>13</v>
      </c>
      <c r="D1272" s="4">
        <f>IFERROR(__xludf.DUMMYFUNCTION("""COMPUTED_VALUE"""),1.6)</f>
        <v>1.6</v>
      </c>
      <c r="E1272" s="4" t="str">
        <f>IFERROR(__xludf.DUMMYFUNCTION("""COMPUTED_VALUE"""),"Mar")</f>
        <v>Mar</v>
      </c>
      <c r="F1272" s="4">
        <f>IFERROR(__xludf.DUMMYFUNCTION("""COMPUTED_VALUE"""),2024.0)</f>
        <v>2024</v>
      </c>
    </row>
    <row r="1273">
      <c r="A1273" s="4" t="str">
        <f>IFERROR(__xludf.DUMMYFUNCTION("""COMPUTED_VALUE"""),"Overground_Journeys")</f>
        <v>Overground_Journeys</v>
      </c>
      <c r="B1273" s="4" t="str">
        <f>IFERROR(__xludf.DUMMYFUNCTION("""COMPUTED_VALUE"""),"23/24")</f>
        <v>23/24</v>
      </c>
      <c r="C1273" s="4">
        <f>IFERROR(__xludf.DUMMYFUNCTION("""COMPUTED_VALUE"""),13.0)</f>
        <v>13</v>
      </c>
      <c r="D1273" s="4">
        <f>IFERROR(__xludf.DUMMYFUNCTION("""COMPUTED_VALUE"""),14.1)</f>
        <v>14.1</v>
      </c>
      <c r="E1273" s="4" t="str">
        <f>IFERROR(__xludf.DUMMYFUNCTION("""COMPUTED_VALUE"""),"Mar")</f>
        <v>Mar</v>
      </c>
      <c r="F1273" s="4">
        <f>IFERROR(__xludf.DUMMYFUNCTION("""COMPUTED_VALUE"""),2024.0)</f>
        <v>2024</v>
      </c>
    </row>
    <row r="1274">
      <c r="A1274" s="4" t="str">
        <f>IFERROR(__xludf.DUMMYFUNCTION("""COMPUTED_VALUE"""),"London_Cable_Car_Journeys")</f>
        <v>London_Cable_Car_Journeys</v>
      </c>
      <c r="B1274" s="4" t="str">
        <f>IFERROR(__xludf.DUMMYFUNCTION("""COMPUTED_VALUE"""),"23/24")</f>
        <v>23/24</v>
      </c>
      <c r="C1274" s="4">
        <f>IFERROR(__xludf.DUMMYFUNCTION("""COMPUTED_VALUE"""),13.0)</f>
        <v>13</v>
      </c>
      <c r="D1274" s="4">
        <f>IFERROR(__xludf.DUMMYFUNCTION("""COMPUTED_VALUE"""),0.1)</f>
        <v>0.1</v>
      </c>
      <c r="E1274" s="4" t="str">
        <f>IFERROR(__xludf.DUMMYFUNCTION("""COMPUTED_VALUE"""),"Mar")</f>
        <v>Mar</v>
      </c>
      <c r="F1274" s="4">
        <f>IFERROR(__xludf.DUMMYFUNCTION("""COMPUTED_VALUE"""),2024.0)</f>
        <v>2024</v>
      </c>
    </row>
    <row r="1275">
      <c r="A1275" s="4" t="str">
        <f>IFERROR(__xludf.DUMMYFUNCTION("""COMPUTED_VALUE"""),"TfL_Rail_Journeys")</f>
        <v>TfL_Rail_Journeys</v>
      </c>
      <c r="B1275" s="4" t="str">
        <f>IFERROR(__xludf.DUMMYFUNCTION("""COMPUTED_VALUE"""),"23/24")</f>
        <v>23/24</v>
      </c>
      <c r="C1275" s="4">
        <f>IFERROR(__xludf.DUMMYFUNCTION("""COMPUTED_VALUE"""),13.0)</f>
        <v>13</v>
      </c>
      <c r="D1275" s="4">
        <f>IFERROR(__xludf.DUMMYFUNCTION("""COMPUTED_VALUE"""),17.1)</f>
        <v>17.1</v>
      </c>
      <c r="E1275" s="4" t="str">
        <f>IFERROR(__xludf.DUMMYFUNCTION("""COMPUTED_VALUE"""),"Mar")</f>
        <v>Mar</v>
      </c>
      <c r="F1275" s="4">
        <f>IFERROR(__xludf.DUMMYFUNCTION("""COMPUTED_VALUE"""),2024.0)</f>
        <v>2024</v>
      </c>
    </row>
    <row r="1276">
      <c r="A1276" s="4" t="str">
        <f>IFERROR(__xludf.DUMMYFUNCTION("""COMPUTED_VALUE"""),"Bus_journeys")</f>
        <v>Bus_journeys</v>
      </c>
      <c r="B1276" s="4" t="str">
        <f>IFERROR(__xludf.DUMMYFUNCTION("""COMPUTED_VALUE"""),"24/25")</f>
        <v>24/25</v>
      </c>
      <c r="C1276" s="4">
        <f>IFERROR(__xludf.DUMMYFUNCTION("""COMPUTED_VALUE"""),1.0)</f>
        <v>1</v>
      </c>
      <c r="D1276" s="4">
        <f>IFERROR(__xludf.DUMMYFUNCTION("""COMPUTED_VALUE"""),137.4)</f>
        <v>137.4</v>
      </c>
      <c r="E1276" s="4" t="str">
        <f>IFERROR(__xludf.DUMMYFUNCTION("""COMPUTED_VALUE"""),"Apr")</f>
        <v>Apr</v>
      </c>
      <c r="F1276" s="4">
        <f>IFERROR(__xludf.DUMMYFUNCTION("""COMPUTED_VALUE"""),2024.0)</f>
        <v>2024</v>
      </c>
    </row>
    <row r="1277">
      <c r="A1277" s="4" t="str">
        <f>IFERROR(__xludf.DUMMYFUNCTION("""COMPUTED_VALUE"""),"Underground_journeys")</f>
        <v>Underground_journeys</v>
      </c>
      <c r="B1277" s="4" t="str">
        <f>IFERROR(__xludf.DUMMYFUNCTION("""COMPUTED_VALUE"""),"24/25")</f>
        <v>24/25</v>
      </c>
      <c r="C1277" s="4">
        <f>IFERROR(__xludf.DUMMYFUNCTION("""COMPUTED_VALUE"""),1.0)</f>
        <v>1</v>
      </c>
      <c r="D1277" s="4">
        <f>IFERROR(__xludf.DUMMYFUNCTION("""COMPUTED_VALUE"""),89.4)</f>
        <v>89.4</v>
      </c>
      <c r="E1277" s="4" t="str">
        <f>IFERROR(__xludf.DUMMYFUNCTION("""COMPUTED_VALUE"""),"Apr")</f>
        <v>Apr</v>
      </c>
      <c r="F1277" s="4">
        <f>IFERROR(__xludf.DUMMYFUNCTION("""COMPUTED_VALUE"""),2024.0)</f>
        <v>2024</v>
      </c>
    </row>
    <row r="1278">
      <c r="A1278" s="4" t="str">
        <f>IFERROR(__xludf.DUMMYFUNCTION("""COMPUTED_VALUE"""),"DLR_Journeys")</f>
        <v>DLR_Journeys</v>
      </c>
      <c r="B1278" s="4" t="str">
        <f>IFERROR(__xludf.DUMMYFUNCTION("""COMPUTED_VALUE"""),"24/25")</f>
        <v>24/25</v>
      </c>
      <c r="C1278" s="4">
        <f>IFERROR(__xludf.DUMMYFUNCTION("""COMPUTED_VALUE"""),1.0)</f>
        <v>1</v>
      </c>
      <c r="D1278" s="4">
        <f>IFERROR(__xludf.DUMMYFUNCTION("""COMPUTED_VALUE"""),7.2)</f>
        <v>7.2</v>
      </c>
      <c r="E1278" s="4" t="str">
        <f>IFERROR(__xludf.DUMMYFUNCTION("""COMPUTED_VALUE"""),"Apr")</f>
        <v>Apr</v>
      </c>
      <c r="F1278" s="4">
        <f>IFERROR(__xludf.DUMMYFUNCTION("""COMPUTED_VALUE"""),2024.0)</f>
        <v>2024</v>
      </c>
    </row>
    <row r="1279">
      <c r="A1279" s="4" t="str">
        <f>IFERROR(__xludf.DUMMYFUNCTION("""COMPUTED_VALUE"""),"Tram_Journeys")</f>
        <v>Tram_Journeys</v>
      </c>
      <c r="B1279" s="4" t="str">
        <f>IFERROR(__xludf.DUMMYFUNCTION("""COMPUTED_VALUE"""),"24/25")</f>
        <v>24/25</v>
      </c>
      <c r="C1279" s="4">
        <f>IFERROR(__xludf.DUMMYFUNCTION("""COMPUTED_VALUE"""),1.0)</f>
        <v>1</v>
      </c>
      <c r="D1279" s="4">
        <f>IFERROR(__xludf.DUMMYFUNCTION("""COMPUTED_VALUE"""),0.7)</f>
        <v>0.7</v>
      </c>
      <c r="E1279" s="4" t="str">
        <f>IFERROR(__xludf.DUMMYFUNCTION("""COMPUTED_VALUE"""),"Apr")</f>
        <v>Apr</v>
      </c>
      <c r="F1279" s="4">
        <f>IFERROR(__xludf.DUMMYFUNCTION("""COMPUTED_VALUE"""),2024.0)</f>
        <v>2024</v>
      </c>
    </row>
    <row r="1280">
      <c r="A1280" s="4" t="str">
        <f>IFERROR(__xludf.DUMMYFUNCTION("""COMPUTED_VALUE"""),"Overground_Journeys")</f>
        <v>Overground_Journeys</v>
      </c>
      <c r="B1280" s="4" t="str">
        <f>IFERROR(__xludf.DUMMYFUNCTION("""COMPUTED_VALUE"""),"24/25")</f>
        <v>24/25</v>
      </c>
      <c r="C1280" s="4">
        <f>IFERROR(__xludf.DUMMYFUNCTION("""COMPUTED_VALUE"""),1.0)</f>
        <v>1</v>
      </c>
      <c r="D1280" s="4">
        <f>IFERROR(__xludf.DUMMYFUNCTION("""COMPUTED_VALUE"""),13.5)</f>
        <v>13.5</v>
      </c>
      <c r="E1280" s="4" t="str">
        <f>IFERROR(__xludf.DUMMYFUNCTION("""COMPUTED_VALUE"""),"Apr")</f>
        <v>Apr</v>
      </c>
      <c r="F1280" s="4">
        <f>IFERROR(__xludf.DUMMYFUNCTION("""COMPUTED_VALUE"""),2024.0)</f>
        <v>2024</v>
      </c>
    </row>
    <row r="1281">
      <c r="A1281" s="4" t="str">
        <f>IFERROR(__xludf.DUMMYFUNCTION("""COMPUTED_VALUE"""),"London_Cable_Car_Journeys")</f>
        <v>London_Cable_Car_Journeys</v>
      </c>
      <c r="B1281" s="4" t="str">
        <f>IFERROR(__xludf.DUMMYFUNCTION("""COMPUTED_VALUE"""),"24/25")</f>
        <v>24/25</v>
      </c>
      <c r="C1281" s="4">
        <f>IFERROR(__xludf.DUMMYFUNCTION("""COMPUTED_VALUE"""),1.0)</f>
        <v>1</v>
      </c>
      <c r="D1281" s="4">
        <f>IFERROR(__xludf.DUMMYFUNCTION("""COMPUTED_VALUE"""),0.1)</f>
        <v>0.1</v>
      </c>
      <c r="E1281" s="4" t="str">
        <f>IFERROR(__xludf.DUMMYFUNCTION("""COMPUTED_VALUE"""),"Apr")</f>
        <v>Apr</v>
      </c>
      <c r="F1281" s="4">
        <f>IFERROR(__xludf.DUMMYFUNCTION("""COMPUTED_VALUE"""),2024.0)</f>
        <v>2024</v>
      </c>
    </row>
    <row r="1282">
      <c r="A1282" s="4" t="str">
        <f>IFERROR(__xludf.DUMMYFUNCTION("""COMPUTED_VALUE"""),"TfL_Rail_Journeys")</f>
        <v>TfL_Rail_Journeys</v>
      </c>
      <c r="B1282" s="4" t="str">
        <f>IFERROR(__xludf.DUMMYFUNCTION("""COMPUTED_VALUE"""),"24/25")</f>
        <v>24/25</v>
      </c>
      <c r="C1282" s="4">
        <f>IFERROR(__xludf.DUMMYFUNCTION("""COMPUTED_VALUE"""),1.0)</f>
        <v>1</v>
      </c>
      <c r="D1282" s="4">
        <f>IFERROR(__xludf.DUMMYFUNCTION("""COMPUTED_VALUE"""),16.4)</f>
        <v>16.4</v>
      </c>
      <c r="E1282" s="4" t="str">
        <f>IFERROR(__xludf.DUMMYFUNCTION("""COMPUTED_VALUE"""),"Apr")</f>
        <v>Apr</v>
      </c>
      <c r="F1282" s="4">
        <f>IFERROR(__xludf.DUMMYFUNCTION("""COMPUTED_VALUE"""),2024.0)</f>
        <v>2024</v>
      </c>
    </row>
    <row r="1283">
      <c r="A1283" s="4" t="str">
        <f>IFERROR(__xludf.DUMMYFUNCTION("""COMPUTED_VALUE"""),"Bus_journeys")</f>
        <v>Bus_journeys</v>
      </c>
      <c r="B1283" s="4" t="str">
        <f>IFERROR(__xludf.DUMMYFUNCTION("""COMPUTED_VALUE"""),"24/25")</f>
        <v>24/25</v>
      </c>
      <c r="C1283" s="4">
        <f>IFERROR(__xludf.DUMMYFUNCTION("""COMPUTED_VALUE"""),2.0)</f>
        <v>2</v>
      </c>
      <c r="D1283" s="4">
        <f>IFERROR(__xludf.DUMMYFUNCTION("""COMPUTED_VALUE"""),150.6)</f>
        <v>150.6</v>
      </c>
      <c r="E1283" s="4" t="str">
        <f>IFERROR(__xludf.DUMMYFUNCTION("""COMPUTED_VALUE"""),"May")</f>
        <v>May</v>
      </c>
      <c r="F1283" s="4">
        <f>IFERROR(__xludf.DUMMYFUNCTION("""COMPUTED_VALUE"""),2024.0)</f>
        <v>2024</v>
      </c>
    </row>
    <row r="1284">
      <c r="A1284" s="4" t="str">
        <f>IFERROR(__xludf.DUMMYFUNCTION("""COMPUTED_VALUE"""),"Underground_journeys")</f>
        <v>Underground_journeys</v>
      </c>
      <c r="B1284" s="4" t="str">
        <f>IFERROR(__xludf.DUMMYFUNCTION("""COMPUTED_VALUE"""),"24/25")</f>
        <v>24/25</v>
      </c>
      <c r="C1284" s="4">
        <f>IFERROR(__xludf.DUMMYFUNCTION("""COMPUTED_VALUE"""),2.0)</f>
        <v>2</v>
      </c>
      <c r="D1284" s="4">
        <f>IFERROR(__xludf.DUMMYFUNCTION("""COMPUTED_VALUE"""),91.9)</f>
        <v>91.9</v>
      </c>
      <c r="E1284" s="4" t="str">
        <f>IFERROR(__xludf.DUMMYFUNCTION("""COMPUTED_VALUE"""),"May")</f>
        <v>May</v>
      </c>
      <c r="F1284" s="4">
        <f>IFERROR(__xludf.DUMMYFUNCTION("""COMPUTED_VALUE"""),2024.0)</f>
        <v>2024</v>
      </c>
    </row>
    <row r="1285">
      <c r="A1285" s="4" t="str">
        <f>IFERROR(__xludf.DUMMYFUNCTION("""COMPUTED_VALUE"""),"DLR_Journeys")</f>
        <v>DLR_Journeys</v>
      </c>
      <c r="B1285" s="4" t="str">
        <f>IFERROR(__xludf.DUMMYFUNCTION("""COMPUTED_VALUE"""),"24/25")</f>
        <v>24/25</v>
      </c>
      <c r="C1285" s="4">
        <f>IFERROR(__xludf.DUMMYFUNCTION("""COMPUTED_VALUE"""),2.0)</f>
        <v>2</v>
      </c>
      <c r="D1285" s="4">
        <f>IFERROR(__xludf.DUMMYFUNCTION("""COMPUTED_VALUE"""),7.5)</f>
        <v>7.5</v>
      </c>
      <c r="E1285" s="4" t="str">
        <f>IFERROR(__xludf.DUMMYFUNCTION("""COMPUTED_VALUE"""),"May")</f>
        <v>May</v>
      </c>
      <c r="F1285" s="4">
        <f>IFERROR(__xludf.DUMMYFUNCTION("""COMPUTED_VALUE"""),2024.0)</f>
        <v>2024</v>
      </c>
    </row>
    <row r="1286">
      <c r="A1286" s="4" t="str">
        <f>IFERROR(__xludf.DUMMYFUNCTION("""COMPUTED_VALUE"""),"Tram_Journeys")</f>
        <v>Tram_Journeys</v>
      </c>
      <c r="B1286" s="4" t="str">
        <f>IFERROR(__xludf.DUMMYFUNCTION("""COMPUTED_VALUE"""),"24/25")</f>
        <v>24/25</v>
      </c>
      <c r="C1286" s="4">
        <f>IFERROR(__xludf.DUMMYFUNCTION("""COMPUTED_VALUE"""),2.0)</f>
        <v>2</v>
      </c>
      <c r="D1286" s="4">
        <f>IFERROR(__xludf.DUMMYFUNCTION("""COMPUTED_VALUE"""),1.4)</f>
        <v>1.4</v>
      </c>
      <c r="E1286" s="4" t="str">
        <f>IFERROR(__xludf.DUMMYFUNCTION("""COMPUTED_VALUE"""),"May")</f>
        <v>May</v>
      </c>
      <c r="F1286" s="4">
        <f>IFERROR(__xludf.DUMMYFUNCTION("""COMPUTED_VALUE"""),2024.0)</f>
        <v>2024</v>
      </c>
    </row>
    <row r="1287">
      <c r="A1287" s="4" t="str">
        <f>IFERROR(__xludf.DUMMYFUNCTION("""COMPUTED_VALUE"""),"Overground_Journeys")</f>
        <v>Overground_Journeys</v>
      </c>
      <c r="B1287" s="4" t="str">
        <f>IFERROR(__xludf.DUMMYFUNCTION("""COMPUTED_VALUE"""),"24/25")</f>
        <v>24/25</v>
      </c>
      <c r="C1287" s="4">
        <f>IFERROR(__xludf.DUMMYFUNCTION("""COMPUTED_VALUE"""),2.0)</f>
        <v>2</v>
      </c>
      <c r="D1287" s="4">
        <f>IFERROR(__xludf.DUMMYFUNCTION("""COMPUTED_VALUE"""),14.8)</f>
        <v>14.8</v>
      </c>
      <c r="E1287" s="4" t="str">
        <f>IFERROR(__xludf.DUMMYFUNCTION("""COMPUTED_VALUE"""),"May")</f>
        <v>May</v>
      </c>
      <c r="F1287" s="4">
        <f>IFERROR(__xludf.DUMMYFUNCTION("""COMPUTED_VALUE"""),2024.0)</f>
        <v>2024</v>
      </c>
    </row>
    <row r="1288">
      <c r="A1288" s="4" t="str">
        <f>IFERROR(__xludf.DUMMYFUNCTION("""COMPUTED_VALUE"""),"London_Cable_Car_Journeys")</f>
        <v>London_Cable_Car_Journeys</v>
      </c>
      <c r="B1288" s="4" t="str">
        <f>IFERROR(__xludf.DUMMYFUNCTION("""COMPUTED_VALUE"""),"24/25")</f>
        <v>24/25</v>
      </c>
      <c r="C1288" s="4">
        <f>IFERROR(__xludf.DUMMYFUNCTION("""COMPUTED_VALUE"""),2.0)</f>
        <v>2</v>
      </c>
      <c r="D1288" s="4">
        <f>IFERROR(__xludf.DUMMYFUNCTION("""COMPUTED_VALUE"""),0.1)</f>
        <v>0.1</v>
      </c>
      <c r="E1288" s="4" t="str">
        <f>IFERROR(__xludf.DUMMYFUNCTION("""COMPUTED_VALUE"""),"May")</f>
        <v>May</v>
      </c>
      <c r="F1288" s="4">
        <f>IFERROR(__xludf.DUMMYFUNCTION("""COMPUTED_VALUE"""),2024.0)</f>
        <v>2024</v>
      </c>
    </row>
    <row r="1289">
      <c r="A1289" s="4" t="str">
        <f>IFERROR(__xludf.DUMMYFUNCTION("""COMPUTED_VALUE"""),"TfL_Rail_Journeys")</f>
        <v>TfL_Rail_Journeys</v>
      </c>
      <c r="B1289" s="4" t="str">
        <f>IFERROR(__xludf.DUMMYFUNCTION("""COMPUTED_VALUE"""),"24/25")</f>
        <v>24/25</v>
      </c>
      <c r="C1289" s="4">
        <f>IFERROR(__xludf.DUMMYFUNCTION("""COMPUTED_VALUE"""),2.0)</f>
        <v>2</v>
      </c>
      <c r="D1289" s="4">
        <f>IFERROR(__xludf.DUMMYFUNCTION("""COMPUTED_VALUE"""),17.8)</f>
        <v>17.8</v>
      </c>
      <c r="E1289" s="4" t="str">
        <f>IFERROR(__xludf.DUMMYFUNCTION("""COMPUTED_VALUE"""),"May")</f>
        <v>May</v>
      </c>
      <c r="F1289" s="4">
        <f>IFERROR(__xludf.DUMMYFUNCTION("""COMPUTED_VALUE"""),2024.0)</f>
        <v>2024</v>
      </c>
    </row>
    <row r="1290">
      <c r="A1290" s="4" t="str">
        <f>IFERROR(__xludf.DUMMYFUNCTION("""COMPUTED_VALUE"""),"Bus_journeys")</f>
        <v>Bus_journeys</v>
      </c>
      <c r="B1290" s="4" t="str">
        <f>IFERROR(__xludf.DUMMYFUNCTION("""COMPUTED_VALUE"""),"24/25")</f>
        <v>24/25</v>
      </c>
      <c r="C1290" s="4">
        <f>IFERROR(__xludf.DUMMYFUNCTION("""COMPUTED_VALUE"""),3.0)</f>
        <v>3</v>
      </c>
      <c r="D1290" s="4">
        <f>IFERROR(__xludf.DUMMYFUNCTION("""COMPUTED_VALUE"""),145.9)</f>
        <v>145.9</v>
      </c>
      <c r="E1290" s="4" t="str">
        <f>IFERROR(__xludf.DUMMYFUNCTION("""COMPUTED_VALUE"""),"Jun")</f>
        <v>Jun</v>
      </c>
      <c r="F1290" s="4">
        <f>IFERROR(__xludf.DUMMYFUNCTION("""COMPUTED_VALUE"""),2024.0)</f>
        <v>2024</v>
      </c>
    </row>
    <row r="1291">
      <c r="A1291" s="4" t="str">
        <f>IFERROR(__xludf.DUMMYFUNCTION("""COMPUTED_VALUE"""),"Underground_journeys")</f>
        <v>Underground_journeys</v>
      </c>
      <c r="B1291" s="4" t="str">
        <f>IFERROR(__xludf.DUMMYFUNCTION("""COMPUTED_VALUE"""),"24/25")</f>
        <v>24/25</v>
      </c>
      <c r="C1291" s="4">
        <f>IFERROR(__xludf.DUMMYFUNCTION("""COMPUTED_VALUE"""),3.0)</f>
        <v>3</v>
      </c>
      <c r="D1291" s="4">
        <f>IFERROR(__xludf.DUMMYFUNCTION("""COMPUTED_VALUE"""),93.0)</f>
        <v>93</v>
      </c>
      <c r="E1291" s="4" t="str">
        <f>IFERROR(__xludf.DUMMYFUNCTION("""COMPUTED_VALUE"""),"Jun")</f>
        <v>Jun</v>
      </c>
      <c r="F1291" s="4">
        <f>IFERROR(__xludf.DUMMYFUNCTION("""COMPUTED_VALUE"""),2024.0)</f>
        <v>2024</v>
      </c>
    </row>
    <row r="1292">
      <c r="A1292" s="4" t="str">
        <f>IFERROR(__xludf.DUMMYFUNCTION("""COMPUTED_VALUE"""),"DLR_Journeys")</f>
        <v>DLR_Journeys</v>
      </c>
      <c r="B1292" s="4" t="str">
        <f>IFERROR(__xludf.DUMMYFUNCTION("""COMPUTED_VALUE"""),"24/25")</f>
        <v>24/25</v>
      </c>
      <c r="C1292" s="4">
        <f>IFERROR(__xludf.DUMMYFUNCTION("""COMPUTED_VALUE"""),3.0)</f>
        <v>3</v>
      </c>
      <c r="D1292" s="4">
        <f>IFERROR(__xludf.DUMMYFUNCTION("""COMPUTED_VALUE"""),7.6)</f>
        <v>7.6</v>
      </c>
      <c r="E1292" s="4" t="str">
        <f>IFERROR(__xludf.DUMMYFUNCTION("""COMPUTED_VALUE"""),"Jun")</f>
        <v>Jun</v>
      </c>
      <c r="F1292" s="4">
        <f>IFERROR(__xludf.DUMMYFUNCTION("""COMPUTED_VALUE"""),2024.0)</f>
        <v>2024</v>
      </c>
    </row>
    <row r="1293">
      <c r="A1293" s="4" t="str">
        <f>IFERROR(__xludf.DUMMYFUNCTION("""COMPUTED_VALUE"""),"Tram_Journeys")</f>
        <v>Tram_Journeys</v>
      </c>
      <c r="B1293" s="4" t="str">
        <f>IFERROR(__xludf.DUMMYFUNCTION("""COMPUTED_VALUE"""),"24/25")</f>
        <v>24/25</v>
      </c>
      <c r="C1293" s="4">
        <f>IFERROR(__xludf.DUMMYFUNCTION("""COMPUTED_VALUE"""),3.0)</f>
        <v>3</v>
      </c>
      <c r="D1293" s="4">
        <f>IFERROR(__xludf.DUMMYFUNCTION("""COMPUTED_VALUE"""),1.5)</f>
        <v>1.5</v>
      </c>
      <c r="E1293" s="4" t="str">
        <f>IFERROR(__xludf.DUMMYFUNCTION("""COMPUTED_VALUE"""),"Jun")</f>
        <v>Jun</v>
      </c>
      <c r="F1293" s="4">
        <f>IFERROR(__xludf.DUMMYFUNCTION("""COMPUTED_VALUE"""),2024.0)</f>
        <v>2024</v>
      </c>
    </row>
    <row r="1294">
      <c r="A1294" s="4" t="str">
        <f>IFERROR(__xludf.DUMMYFUNCTION("""COMPUTED_VALUE"""),"Overground_Journeys")</f>
        <v>Overground_Journeys</v>
      </c>
      <c r="B1294" s="4" t="str">
        <f>IFERROR(__xludf.DUMMYFUNCTION("""COMPUTED_VALUE"""),"24/25")</f>
        <v>24/25</v>
      </c>
      <c r="C1294" s="4">
        <f>IFERROR(__xludf.DUMMYFUNCTION("""COMPUTED_VALUE"""),3.0)</f>
        <v>3</v>
      </c>
      <c r="D1294" s="4">
        <f>IFERROR(__xludf.DUMMYFUNCTION("""COMPUTED_VALUE"""),13.9)</f>
        <v>13.9</v>
      </c>
      <c r="E1294" s="4" t="str">
        <f>IFERROR(__xludf.DUMMYFUNCTION("""COMPUTED_VALUE"""),"Jun")</f>
        <v>Jun</v>
      </c>
      <c r="F1294" s="4">
        <f>IFERROR(__xludf.DUMMYFUNCTION("""COMPUTED_VALUE"""),2024.0)</f>
        <v>2024</v>
      </c>
    </row>
    <row r="1295">
      <c r="A1295" s="4" t="str">
        <f>IFERROR(__xludf.DUMMYFUNCTION("""COMPUTED_VALUE"""),"London_Cable_Car_Journeys")</f>
        <v>London_Cable_Car_Journeys</v>
      </c>
      <c r="B1295" s="4" t="str">
        <f>IFERROR(__xludf.DUMMYFUNCTION("""COMPUTED_VALUE"""),"24/25")</f>
        <v>24/25</v>
      </c>
      <c r="C1295" s="4">
        <f>IFERROR(__xludf.DUMMYFUNCTION("""COMPUTED_VALUE"""),3.0)</f>
        <v>3</v>
      </c>
      <c r="D1295" s="4">
        <f>IFERROR(__xludf.DUMMYFUNCTION("""COMPUTED_VALUE"""),0.1)</f>
        <v>0.1</v>
      </c>
      <c r="E1295" s="4" t="str">
        <f>IFERROR(__xludf.DUMMYFUNCTION("""COMPUTED_VALUE"""),"Jun")</f>
        <v>Jun</v>
      </c>
      <c r="F1295" s="4">
        <f>IFERROR(__xludf.DUMMYFUNCTION("""COMPUTED_VALUE"""),2024.0)</f>
        <v>2024</v>
      </c>
    </row>
    <row r="1296">
      <c r="A1296" s="4" t="str">
        <f>IFERROR(__xludf.DUMMYFUNCTION("""COMPUTED_VALUE"""),"TfL_Rail_Journeys")</f>
        <v>TfL_Rail_Journeys</v>
      </c>
      <c r="B1296" s="4" t="str">
        <f>IFERROR(__xludf.DUMMYFUNCTION("""COMPUTED_VALUE"""),"24/25")</f>
        <v>24/25</v>
      </c>
      <c r="C1296" s="4">
        <f>IFERROR(__xludf.DUMMYFUNCTION("""COMPUTED_VALUE"""),3.0)</f>
        <v>3</v>
      </c>
      <c r="D1296" s="4">
        <f>IFERROR(__xludf.DUMMYFUNCTION("""COMPUTED_VALUE"""),17.1)</f>
        <v>17.1</v>
      </c>
      <c r="E1296" s="4" t="str">
        <f>IFERROR(__xludf.DUMMYFUNCTION("""COMPUTED_VALUE"""),"Jun")</f>
        <v>Jun</v>
      </c>
      <c r="F1296" s="4">
        <f>IFERROR(__xludf.DUMMYFUNCTION("""COMPUTED_VALUE"""),2024.0)</f>
        <v>2024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40"/>
    <row r="41"/>
    <row r="44"/>
    <row r="45"/>
    <row r="47"/>
    <row r="48"/>
    <row r="51"/>
    <row r="52"/>
    <row r="54">
      <c r="A54" s="6"/>
      <c r="B54" s="6"/>
      <c r="C54" s="6"/>
      <c r="D54" s="6"/>
      <c r="E54" s="6"/>
      <c r="F54" s="6"/>
      <c r="G54" s="6"/>
    </row>
    <row r="55"/>
    <row r="56"/>
    <row r="59"/>
    <row r="60"/>
  </sheetData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B1" s="9" t="s">
        <v>243</v>
      </c>
    </row>
    <row r="4">
      <c r="B4" s="10" t="s">
        <v>244</v>
      </c>
    </row>
  </sheetData>
  <mergeCells count="2">
    <mergeCell ref="B1:N3"/>
    <mergeCell ref="B4:E7"/>
  </mergeCells>
  <drawing r:id="rId1"/>
</worksheet>
</file>