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https://livemercer-my.sharepoint.com/personal/11054744_live_mercer_edu/Documents/Financial Analytics Project/"/>
    </mc:Choice>
  </mc:AlternateContent>
  <xr:revisionPtr revIDLastSave="1251" documentId="11_B66437A8A70E10C9D7EA0BCCA8EF1842C90E8374" xr6:coauthVersionLast="47" xr6:coauthVersionMax="47" xr10:uidLastSave="{2667A0F2-AEFD-4872-9C57-7E1ADC6401C2}"/>
  <bookViews>
    <workbookView xWindow="0" yWindow="680" windowWidth="29920" windowHeight="17340" activeTab="2" xr2:uid="{00000000-000D-0000-FFFF-FFFF00000000}"/>
  </bookViews>
  <sheets>
    <sheet name="Relative Val" sheetId="27" r:id="rId1"/>
    <sheet name="Nvidia Relative Val " sheetId="28" r:id="rId2"/>
    <sheet name="Submission" sheetId="26" r:id="rId3"/>
    <sheet name="BS AMD" sheetId="3" r:id="rId4"/>
    <sheet name="IS AMD" sheetId="5" r:id="rId5"/>
    <sheet name="CF AMD" sheetId="6" r:id="rId6"/>
    <sheet name="Ratios AMD" sheetId="7" r:id="rId7"/>
    <sheet name="BS Intel" sheetId="9" r:id="rId8"/>
    <sheet name="IS Intel" sheetId="10" r:id="rId9"/>
    <sheet name="CF Intel" sheetId="11" r:id="rId10"/>
    <sheet name="Ratios Intel" sheetId="12" r:id="rId11"/>
    <sheet name="BS Qual" sheetId="13" r:id="rId12"/>
    <sheet name="IS Qual" sheetId="14" r:id="rId13"/>
    <sheet name="CF Qual" sheetId="15" r:id="rId14"/>
    <sheet name="Ratios Qual" sheetId="16" r:id="rId15"/>
    <sheet name="BS Broad" sheetId="17" r:id="rId16"/>
    <sheet name="IS Broad" sheetId="18" r:id="rId17"/>
    <sheet name="CF Broad" sheetId="19" r:id="rId18"/>
    <sheet name="Ratios Broad" sheetId="20" r:id="rId19"/>
    <sheet name="BS Nvidia" sheetId="23" r:id="rId20"/>
    <sheet name="IS Nvidia" sheetId="24" r:id="rId21"/>
    <sheet name="Ratios Nvidia" sheetId="25" r:id="rId22"/>
  </sheets>
  <externalReferences>
    <externalReference r:id="rId23"/>
    <externalReference r:id="rId24"/>
    <externalReference r:id="rId25"/>
    <externalReference r:id="rId2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14" l="1"/>
  <c r="J52" i="18"/>
  <c r="I52" i="18"/>
  <c r="H52" i="18"/>
  <c r="G52" i="18"/>
  <c r="F52" i="18"/>
  <c r="E52" i="18"/>
  <c r="D52" i="18"/>
  <c r="C52" i="18"/>
  <c r="B52" i="18"/>
  <c r="L52" i="18" s="1"/>
  <c r="J53" i="14"/>
  <c r="I53" i="14"/>
  <c r="H53" i="14"/>
  <c r="G53" i="14"/>
  <c r="F53" i="14"/>
  <c r="E53" i="14"/>
  <c r="D53" i="14"/>
  <c r="C53" i="14"/>
  <c r="B53" i="14"/>
  <c r="C50" i="10"/>
  <c r="D50" i="10"/>
  <c r="E50" i="10"/>
  <c r="F50" i="10"/>
  <c r="G50" i="10"/>
  <c r="H50" i="10"/>
  <c r="I50" i="10"/>
  <c r="J50" i="10"/>
  <c r="B50" i="10"/>
  <c r="L50" i="10"/>
  <c r="L50" i="5"/>
  <c r="C50" i="5"/>
  <c r="D50" i="5"/>
  <c r="E50" i="5"/>
  <c r="F50" i="5"/>
  <c r="G50" i="5"/>
  <c r="H50" i="5"/>
  <c r="I50" i="5"/>
  <c r="J50" i="5"/>
  <c r="B50" i="5"/>
  <c r="L39" i="14"/>
  <c r="L37" i="10"/>
  <c r="L36" i="5"/>
  <c r="C12" i="28"/>
  <c r="C11" i="28"/>
  <c r="F12" i="28"/>
  <c r="E12" i="28"/>
  <c r="F13" i="28"/>
  <c r="E13" i="28"/>
  <c r="G15" i="28"/>
  <c r="G13" i="28"/>
  <c r="F14" i="28"/>
  <c r="C14" i="28"/>
  <c r="C4" i="27"/>
  <c r="C3" i="27" s="1"/>
  <c r="E4" i="27"/>
  <c r="E3" i="27" s="1"/>
  <c r="F4" i="27"/>
  <c r="F3" i="27" s="1"/>
  <c r="G4" i="27"/>
  <c r="G3" i="27" s="1"/>
  <c r="H4" i="27"/>
  <c r="H3" i="27" s="1"/>
  <c r="I4" i="27"/>
  <c r="I3" i="27" s="1"/>
  <c r="J4" i="27"/>
  <c r="J3" i="27" s="1"/>
  <c r="K4" i="27"/>
  <c r="K3" i="27" s="1"/>
  <c r="C5" i="27"/>
  <c r="C6" i="27"/>
  <c r="E6" i="27"/>
  <c r="F6" i="27"/>
  <c r="G6" i="27"/>
  <c r="H6" i="27"/>
  <c r="I6" i="27"/>
  <c r="J6" i="27"/>
  <c r="K6" i="27"/>
  <c r="C7" i="27"/>
  <c r="E7" i="27"/>
  <c r="F7" i="27"/>
  <c r="G7" i="27"/>
  <c r="H7" i="27"/>
  <c r="I7" i="27"/>
  <c r="J7" i="27"/>
  <c r="K7" i="27"/>
  <c r="C8" i="27"/>
  <c r="E8" i="27"/>
  <c r="F8" i="27"/>
  <c r="G8" i="27"/>
  <c r="H8" i="27"/>
  <c r="I8" i="27"/>
  <c r="J8" i="27"/>
  <c r="K8" i="27"/>
  <c r="C9" i="27"/>
  <c r="E9" i="27"/>
  <c r="F9" i="27"/>
  <c r="G9" i="27"/>
  <c r="H9" i="27"/>
  <c r="I9" i="27"/>
  <c r="J9" i="27"/>
  <c r="K9" i="27"/>
  <c r="C245" i="26"/>
  <c r="D245" i="26"/>
  <c r="E245" i="26"/>
  <c r="F245" i="26"/>
  <c r="G245" i="26"/>
  <c r="H245" i="26"/>
  <c r="I245" i="26"/>
  <c r="J245" i="26"/>
  <c r="K245" i="26"/>
  <c r="B245" i="26"/>
  <c r="J14" i="27" l="1"/>
  <c r="K12" i="27"/>
  <c r="K15" i="27"/>
  <c r="K14" i="27"/>
  <c r="K13" i="27"/>
  <c r="H15" i="28"/>
  <c r="H12" i="28"/>
  <c r="M12" i="28" s="1"/>
  <c r="C19" i="28" s="1"/>
  <c r="D19" i="28" s="1"/>
  <c r="H13" i="28"/>
  <c r="M13" i="28" s="1"/>
  <c r="C20" i="28" s="1"/>
  <c r="D20" i="28" s="1"/>
  <c r="H14" i="28"/>
  <c r="I15" i="28"/>
  <c r="I12" i="28"/>
  <c r="I14" i="28"/>
  <c r="I13" i="28"/>
  <c r="K12" i="28"/>
  <c r="K15" i="28"/>
  <c r="K13" i="28"/>
  <c r="K14" i="28"/>
  <c r="J13" i="28"/>
  <c r="J14" i="28"/>
  <c r="J15" i="28"/>
  <c r="J12" i="28"/>
  <c r="E14" i="28"/>
  <c r="C13" i="28"/>
  <c r="G14" i="28"/>
  <c r="G12" i="28"/>
  <c r="C15" i="28"/>
  <c r="E15" i="28"/>
  <c r="F15" i="28"/>
  <c r="H14" i="27"/>
  <c r="H12" i="27"/>
  <c r="H13" i="27"/>
  <c r="H15" i="27"/>
  <c r="I15" i="27"/>
  <c r="I14" i="27"/>
  <c r="I13" i="27"/>
  <c r="I12" i="27"/>
  <c r="G14" i="27"/>
  <c r="G13" i="27"/>
  <c r="G12" i="27"/>
  <c r="G15" i="27"/>
  <c r="F13" i="27"/>
  <c r="F15" i="27"/>
  <c r="F12" i="27"/>
  <c r="F14" i="27"/>
  <c r="E13" i="27"/>
  <c r="E14" i="27"/>
  <c r="E12" i="27"/>
  <c r="E15" i="27"/>
  <c r="C14" i="27"/>
  <c r="C11" i="27"/>
  <c r="C13" i="27"/>
  <c r="C12" i="27"/>
  <c r="C15" i="27"/>
  <c r="J13" i="27"/>
  <c r="J15" i="27"/>
  <c r="J12" i="27"/>
  <c r="C234" i="26"/>
  <c r="D234" i="26"/>
  <c r="E234" i="26"/>
  <c r="F234" i="26"/>
  <c r="G234" i="26"/>
  <c r="H234" i="26"/>
  <c r="I234" i="26"/>
  <c r="J234" i="26"/>
  <c r="K234" i="26"/>
  <c r="C235" i="26"/>
  <c r="D235" i="26"/>
  <c r="E235" i="26"/>
  <c r="F235" i="26"/>
  <c r="G235" i="26"/>
  <c r="H235" i="26"/>
  <c r="I235" i="26"/>
  <c r="J235" i="26"/>
  <c r="K235" i="26"/>
  <c r="C237" i="26"/>
  <c r="D237" i="26"/>
  <c r="E237" i="26"/>
  <c r="F237" i="26"/>
  <c r="G237" i="26"/>
  <c r="H237" i="26"/>
  <c r="I237" i="26"/>
  <c r="J237" i="26"/>
  <c r="K237" i="26"/>
  <c r="B237" i="26"/>
  <c r="B235" i="26"/>
  <c r="B234" i="26"/>
  <c r="K230" i="26"/>
  <c r="J230" i="26"/>
  <c r="I230" i="26"/>
  <c r="H230" i="26"/>
  <c r="G230" i="26"/>
  <c r="F230" i="26"/>
  <c r="E230" i="26"/>
  <c r="D230" i="26"/>
  <c r="C230" i="26"/>
  <c r="B230" i="26"/>
  <c r="K223" i="26"/>
  <c r="J223" i="26"/>
  <c r="I223" i="26"/>
  <c r="H223" i="26"/>
  <c r="G223" i="26"/>
  <c r="F223" i="26"/>
  <c r="E223" i="26"/>
  <c r="D223" i="26"/>
  <c r="C223" i="26"/>
  <c r="B223" i="26"/>
  <c r="C215" i="26"/>
  <c r="D215" i="26"/>
  <c r="E215" i="26"/>
  <c r="F215" i="26"/>
  <c r="G215" i="26"/>
  <c r="H215" i="26"/>
  <c r="I215" i="26"/>
  <c r="J215" i="26"/>
  <c r="K215" i="26"/>
  <c r="B215" i="26"/>
  <c r="C207" i="26"/>
  <c r="D207" i="26"/>
  <c r="E207" i="26"/>
  <c r="F207" i="26"/>
  <c r="G207" i="26"/>
  <c r="H207" i="26"/>
  <c r="I207" i="26"/>
  <c r="J207" i="26"/>
  <c r="K207" i="26"/>
  <c r="B207" i="26"/>
  <c r="B149" i="26"/>
  <c r="C149" i="26"/>
  <c r="D149" i="26"/>
  <c r="E149" i="26"/>
  <c r="F149" i="26"/>
  <c r="G149" i="26"/>
  <c r="H149" i="26"/>
  <c r="I149" i="26"/>
  <c r="J149" i="26"/>
  <c r="K149" i="26"/>
  <c r="C150" i="26"/>
  <c r="E150" i="26"/>
  <c r="F150" i="26"/>
  <c r="G150" i="26"/>
  <c r="H150" i="26"/>
  <c r="I150" i="26"/>
  <c r="J150" i="26"/>
  <c r="K150" i="26"/>
  <c r="F151" i="26"/>
  <c r="G151" i="26"/>
  <c r="H151" i="26"/>
  <c r="I151" i="26"/>
  <c r="J151" i="26"/>
  <c r="B151" i="26"/>
  <c r="B150" i="26"/>
  <c r="K144" i="26"/>
  <c r="C144" i="26"/>
  <c r="D144" i="26"/>
  <c r="E144" i="26"/>
  <c r="F144" i="26"/>
  <c r="G144" i="26"/>
  <c r="H144" i="26"/>
  <c r="I144" i="26"/>
  <c r="J144" i="26"/>
  <c r="C145" i="26"/>
  <c r="D145" i="26"/>
  <c r="E145" i="26"/>
  <c r="F145" i="26"/>
  <c r="G145" i="26"/>
  <c r="H145" i="26"/>
  <c r="I145" i="26"/>
  <c r="J145" i="26"/>
  <c r="K145" i="26"/>
  <c r="B145" i="26"/>
  <c r="B144" i="26"/>
  <c r="C137" i="26"/>
  <c r="D137" i="26"/>
  <c r="E137" i="26"/>
  <c r="F137" i="26"/>
  <c r="G137" i="26"/>
  <c r="H137" i="26"/>
  <c r="I137" i="26"/>
  <c r="J137" i="26"/>
  <c r="K137" i="26"/>
  <c r="C138" i="26"/>
  <c r="D138" i="26"/>
  <c r="E138" i="26"/>
  <c r="F138" i="26"/>
  <c r="G138" i="26"/>
  <c r="H138" i="26"/>
  <c r="I138" i="26"/>
  <c r="J138" i="26"/>
  <c r="K138" i="26"/>
  <c r="B138" i="26"/>
  <c r="B137" i="26"/>
  <c r="C129" i="26"/>
  <c r="D129" i="26"/>
  <c r="E129" i="26"/>
  <c r="F129" i="26"/>
  <c r="G129" i="26"/>
  <c r="H129" i="26"/>
  <c r="I129" i="26"/>
  <c r="J129" i="26"/>
  <c r="K129" i="26"/>
  <c r="C130" i="26"/>
  <c r="D130" i="26"/>
  <c r="E130" i="26"/>
  <c r="F130" i="26"/>
  <c r="G130" i="26"/>
  <c r="H130" i="26"/>
  <c r="I130" i="26"/>
  <c r="J130" i="26"/>
  <c r="K130" i="26"/>
  <c r="B130" i="26"/>
  <c r="B129" i="26"/>
  <c r="C122" i="26"/>
  <c r="C152" i="26" s="1"/>
  <c r="D122" i="26"/>
  <c r="D152" i="26" s="1"/>
  <c r="E122" i="26"/>
  <c r="E152" i="26" s="1"/>
  <c r="F122" i="26"/>
  <c r="F152" i="26" s="1"/>
  <c r="G122" i="26"/>
  <c r="G152" i="26" s="1"/>
  <c r="H122" i="26"/>
  <c r="H152" i="26" s="1"/>
  <c r="I122" i="26"/>
  <c r="I152" i="26" s="1"/>
  <c r="J122" i="26"/>
  <c r="J152" i="26" s="1"/>
  <c r="K122" i="26"/>
  <c r="K152" i="26" s="1"/>
  <c r="B122" i="26"/>
  <c r="B152" i="26" s="1"/>
  <c r="C121" i="26"/>
  <c r="C151" i="26" s="1"/>
  <c r="D121" i="26"/>
  <c r="D151" i="26" s="1"/>
  <c r="E121" i="26"/>
  <c r="E151" i="26" s="1"/>
  <c r="F121" i="26"/>
  <c r="G121" i="26"/>
  <c r="H121" i="26"/>
  <c r="I121" i="26"/>
  <c r="J121" i="26"/>
  <c r="K121" i="26"/>
  <c r="K151" i="26" s="1"/>
  <c r="B121" i="26"/>
  <c r="M12" i="7"/>
  <c r="N12" i="7"/>
  <c r="O12" i="7"/>
  <c r="P12" i="7"/>
  <c r="Q12" i="7"/>
  <c r="R12" i="7"/>
  <c r="S12" i="7"/>
  <c r="T12" i="7"/>
  <c r="U12" i="7"/>
  <c r="N53" i="3"/>
  <c r="O53" i="3"/>
  <c r="P53" i="3"/>
  <c r="Q53" i="3"/>
  <c r="R53" i="3"/>
  <c r="S53" i="3"/>
  <c r="T53" i="3"/>
  <c r="U53" i="3"/>
  <c r="M53" i="3"/>
  <c r="M14" i="28" l="1"/>
  <c r="C21" i="28" s="1"/>
  <c r="D21" i="28" s="1"/>
  <c r="D24" i="28" s="1"/>
  <c r="M15" i="28"/>
  <c r="C22" i="28" s="1"/>
  <c r="D22" i="28" s="1"/>
  <c r="M15" i="27"/>
  <c r="C22" i="27" s="1"/>
  <c r="D22" i="27" s="1"/>
  <c r="M12" i="27"/>
  <c r="C19" i="27" s="1"/>
  <c r="D19" i="27" s="1"/>
  <c r="M13" i="27"/>
  <c r="C20" i="27" s="1"/>
  <c r="D20" i="27" s="1"/>
  <c r="M14" i="27"/>
  <c r="C21" i="27" s="1"/>
  <c r="D21" i="27" s="1"/>
  <c r="B36" i="26"/>
  <c r="D65" i="26"/>
  <c r="G65" i="26"/>
  <c r="H65" i="26"/>
  <c r="H66" i="26" s="1"/>
  <c r="B55" i="26"/>
  <c r="C55" i="26"/>
  <c r="D55" i="26"/>
  <c r="E55" i="26"/>
  <c r="F55" i="26"/>
  <c r="G55" i="26"/>
  <c r="H55" i="26"/>
  <c r="I55" i="26"/>
  <c r="J55" i="26"/>
  <c r="B56" i="26"/>
  <c r="C56" i="26"/>
  <c r="D56" i="26"/>
  <c r="E56" i="26"/>
  <c r="F56" i="26"/>
  <c r="G56" i="26"/>
  <c r="H56" i="26"/>
  <c r="I56" i="26"/>
  <c r="J56" i="26"/>
  <c r="B57" i="26"/>
  <c r="C57" i="26"/>
  <c r="D57" i="26"/>
  <c r="E57" i="26"/>
  <c r="F57" i="26"/>
  <c r="G57" i="26"/>
  <c r="H57" i="26"/>
  <c r="I57" i="26"/>
  <c r="J57" i="26"/>
  <c r="B58" i="26"/>
  <c r="C58" i="26"/>
  <c r="D58" i="26"/>
  <c r="E58" i="26"/>
  <c r="F58" i="26"/>
  <c r="G58" i="26"/>
  <c r="H58" i="26"/>
  <c r="I58" i="26"/>
  <c r="J58" i="26"/>
  <c r="B48" i="26"/>
  <c r="C48" i="26"/>
  <c r="D48" i="26"/>
  <c r="E48" i="26"/>
  <c r="F48" i="26"/>
  <c r="G48" i="26"/>
  <c r="H48" i="26"/>
  <c r="I48" i="26"/>
  <c r="J48" i="26"/>
  <c r="B49" i="26"/>
  <c r="C49" i="26"/>
  <c r="D49" i="26"/>
  <c r="E49" i="26"/>
  <c r="F49" i="26"/>
  <c r="G49" i="26"/>
  <c r="H49" i="26"/>
  <c r="I49" i="26"/>
  <c r="J49" i="26"/>
  <c r="B50" i="26"/>
  <c r="C50" i="26"/>
  <c r="D50" i="26"/>
  <c r="E50" i="26"/>
  <c r="F50" i="26"/>
  <c r="G50" i="26"/>
  <c r="H50" i="26"/>
  <c r="I50" i="26"/>
  <c r="J50" i="26"/>
  <c r="B51" i="26"/>
  <c r="C51" i="26"/>
  <c r="D51" i="26"/>
  <c r="E51" i="26"/>
  <c r="F51" i="26"/>
  <c r="G51" i="26"/>
  <c r="H51" i="26"/>
  <c r="I51" i="26"/>
  <c r="J51" i="26"/>
  <c r="B40" i="26"/>
  <c r="C40" i="26"/>
  <c r="D40" i="26"/>
  <c r="E40" i="26"/>
  <c r="F40" i="26"/>
  <c r="G40" i="26"/>
  <c r="H40" i="26"/>
  <c r="I40" i="26"/>
  <c r="J40" i="26"/>
  <c r="B41" i="26"/>
  <c r="C41" i="26"/>
  <c r="D41" i="26"/>
  <c r="E41" i="26"/>
  <c r="F41" i="26"/>
  <c r="G41" i="26"/>
  <c r="H41" i="26"/>
  <c r="I41" i="26"/>
  <c r="J41" i="26"/>
  <c r="B42" i="26"/>
  <c r="C42" i="26"/>
  <c r="D42" i="26"/>
  <c r="E42" i="26"/>
  <c r="F42" i="26"/>
  <c r="G42" i="26"/>
  <c r="H42" i="26"/>
  <c r="I42" i="26"/>
  <c r="J42" i="26"/>
  <c r="B43" i="26"/>
  <c r="C43" i="26"/>
  <c r="D43" i="26"/>
  <c r="E43" i="26"/>
  <c r="F43" i="26"/>
  <c r="G43" i="26"/>
  <c r="H43" i="26"/>
  <c r="I43" i="26"/>
  <c r="J43" i="26"/>
  <c r="B32" i="26"/>
  <c r="B62" i="26" s="1"/>
  <c r="C32" i="26"/>
  <c r="C62" i="26" s="1"/>
  <c r="D32" i="26"/>
  <c r="D62" i="26" s="1"/>
  <c r="E32" i="26"/>
  <c r="E62" i="26" s="1"/>
  <c r="F32" i="26"/>
  <c r="F62" i="26" s="1"/>
  <c r="G32" i="26"/>
  <c r="G62" i="26" s="1"/>
  <c r="H32" i="26"/>
  <c r="H62" i="26" s="1"/>
  <c r="I32" i="26"/>
  <c r="I62" i="26" s="1"/>
  <c r="J32" i="26"/>
  <c r="J62" i="26" s="1"/>
  <c r="B33" i="26"/>
  <c r="B63" i="26" s="1"/>
  <c r="C33" i="26"/>
  <c r="C63" i="26" s="1"/>
  <c r="D33" i="26"/>
  <c r="D63" i="26" s="1"/>
  <c r="E33" i="26"/>
  <c r="E63" i="26" s="1"/>
  <c r="F33" i="26"/>
  <c r="F63" i="26" s="1"/>
  <c r="G33" i="26"/>
  <c r="G63" i="26" s="1"/>
  <c r="H33" i="26"/>
  <c r="H63" i="26" s="1"/>
  <c r="I33" i="26"/>
  <c r="I63" i="26" s="1"/>
  <c r="J33" i="26"/>
  <c r="J63" i="26" s="1"/>
  <c r="B34" i="26"/>
  <c r="B64" i="26" s="1"/>
  <c r="C34" i="26"/>
  <c r="C64" i="26" s="1"/>
  <c r="D34" i="26"/>
  <c r="D64" i="26" s="1"/>
  <c r="E34" i="26"/>
  <c r="E64" i="26" s="1"/>
  <c r="F34" i="26"/>
  <c r="G34" i="26"/>
  <c r="G64" i="26" s="1"/>
  <c r="H34" i="26"/>
  <c r="H64" i="26" s="1"/>
  <c r="I34" i="26"/>
  <c r="I64" i="26" s="1"/>
  <c r="J34" i="26"/>
  <c r="J64" i="26" s="1"/>
  <c r="B35" i="26"/>
  <c r="B65" i="26" s="1"/>
  <c r="C35" i="26"/>
  <c r="C65" i="26" s="1"/>
  <c r="D35" i="26"/>
  <c r="E35" i="26"/>
  <c r="E65" i="26" s="1"/>
  <c r="F35" i="26"/>
  <c r="F65" i="26" s="1"/>
  <c r="G35" i="26"/>
  <c r="H35" i="26"/>
  <c r="I35" i="26"/>
  <c r="I65" i="26" s="1"/>
  <c r="I66" i="26" s="1"/>
  <c r="J35" i="26"/>
  <c r="J65" i="26" s="1"/>
  <c r="J66" i="26" s="1"/>
  <c r="B70" i="26"/>
  <c r="C70" i="26"/>
  <c r="D70" i="26"/>
  <c r="E70" i="26"/>
  <c r="F70" i="26"/>
  <c r="G70" i="26"/>
  <c r="H70" i="26"/>
  <c r="I70" i="26"/>
  <c r="J70" i="26"/>
  <c r="B71" i="26"/>
  <c r="C71" i="26"/>
  <c r="D71" i="26"/>
  <c r="E71" i="26"/>
  <c r="F71" i="26"/>
  <c r="G71" i="26"/>
  <c r="H71" i="26"/>
  <c r="I71" i="26"/>
  <c r="J71" i="26"/>
  <c r="B72" i="26"/>
  <c r="C72" i="26"/>
  <c r="D72" i="26"/>
  <c r="E72" i="26"/>
  <c r="F72" i="26"/>
  <c r="G72" i="26"/>
  <c r="H72" i="26"/>
  <c r="I72" i="26"/>
  <c r="J72" i="26"/>
  <c r="B73" i="26"/>
  <c r="C73" i="26"/>
  <c r="D73" i="26"/>
  <c r="E73" i="26"/>
  <c r="F73" i="26"/>
  <c r="G73" i="26"/>
  <c r="H73" i="26"/>
  <c r="I73" i="26"/>
  <c r="J73" i="26"/>
  <c r="D24" i="27" l="1"/>
  <c r="F64" i="26"/>
  <c r="K73" i="26" l="1"/>
  <c r="K72" i="26"/>
  <c r="K71" i="26"/>
  <c r="K70" i="26"/>
  <c r="K58" i="26"/>
  <c r="K57" i="26"/>
  <c r="K56" i="26"/>
  <c r="K55" i="26"/>
  <c r="K51" i="26"/>
  <c r="K50" i="26"/>
  <c r="K49" i="26"/>
  <c r="K48" i="26"/>
  <c r="K43" i="26"/>
  <c r="K42" i="26"/>
  <c r="K41" i="26"/>
  <c r="K40" i="26"/>
  <c r="K32" i="26"/>
  <c r="K35" i="26"/>
  <c r="K65" i="26" s="1"/>
  <c r="K66" i="26" s="1"/>
  <c r="L66" i="26" s="1"/>
  <c r="K34" i="26"/>
  <c r="K64" i="26" s="1"/>
  <c r="K33" i="26"/>
  <c r="K63" i="26" s="1"/>
  <c r="F2" i="26"/>
  <c r="E2" i="26"/>
  <c r="D2" i="26"/>
  <c r="C2" i="26"/>
  <c r="B2" i="26"/>
  <c r="K62" i="26" l="1"/>
  <c r="G2" i="26"/>
  <c r="F3" i="26"/>
  <c r="B3" i="26"/>
  <c r="E3" i="26"/>
  <c r="D3" i="26"/>
  <c r="C3" i="26"/>
  <c r="B1" i="25"/>
  <c r="C1" i="25"/>
  <c r="D1" i="25"/>
  <c r="E1" i="25"/>
  <c r="F1" i="25"/>
  <c r="G1" i="25"/>
  <c r="H1" i="25"/>
  <c r="I1" i="25"/>
  <c r="J1" i="25"/>
  <c r="K1" i="25"/>
  <c r="L4" i="25"/>
  <c r="L17" i="25"/>
  <c r="B101" i="25"/>
  <c r="C101" i="25"/>
  <c r="D101" i="25"/>
  <c r="E101" i="25"/>
  <c r="F101" i="25"/>
  <c r="G101" i="25"/>
  <c r="H101" i="25"/>
  <c r="I101" i="25"/>
  <c r="J101" i="25"/>
  <c r="K101" i="25"/>
  <c r="B102" i="25"/>
  <c r="C102" i="25"/>
  <c r="D102" i="25"/>
  <c r="E102" i="25"/>
  <c r="F102" i="25"/>
  <c r="G102" i="25"/>
  <c r="H102" i="25"/>
  <c r="I102" i="25"/>
  <c r="J102" i="25"/>
  <c r="K102" i="25"/>
  <c r="B103" i="25"/>
  <c r="C103" i="25"/>
  <c r="D103" i="25"/>
  <c r="E103" i="25"/>
  <c r="F103" i="25"/>
  <c r="G103" i="25"/>
  <c r="H103" i="25"/>
  <c r="I103" i="25"/>
  <c r="J103" i="25"/>
  <c r="K103" i="25"/>
  <c r="K88" i="24"/>
  <c r="J88" i="24"/>
  <c r="L88" i="24" s="1"/>
  <c r="I88" i="24"/>
  <c r="H88" i="24"/>
  <c r="G88" i="24"/>
  <c r="F88" i="24"/>
  <c r="E88" i="24"/>
  <c r="D88" i="24"/>
  <c r="C88" i="24"/>
  <c r="L87" i="24"/>
  <c r="K87" i="24"/>
  <c r="J87" i="24"/>
  <c r="I87" i="24"/>
  <c r="H87" i="24"/>
  <c r="G87" i="24"/>
  <c r="F87" i="24"/>
  <c r="E87" i="24"/>
  <c r="D87" i="24"/>
  <c r="C87" i="24"/>
  <c r="K68" i="24"/>
  <c r="J68" i="24"/>
  <c r="L68" i="24" s="1"/>
  <c r="I68" i="24"/>
  <c r="H68" i="24"/>
  <c r="G68" i="24"/>
  <c r="F68" i="24"/>
  <c r="E68" i="24"/>
  <c r="D68" i="24"/>
  <c r="C68" i="24"/>
  <c r="K67" i="24"/>
  <c r="J67" i="24"/>
  <c r="I67" i="24"/>
  <c r="H67" i="24"/>
  <c r="G67" i="24"/>
  <c r="F67" i="24"/>
  <c r="E67" i="24"/>
  <c r="D67" i="24"/>
  <c r="L67" i="24" s="1"/>
  <c r="C67" i="24"/>
  <c r="K60" i="24"/>
  <c r="J60" i="24"/>
  <c r="I60" i="24"/>
  <c r="H60" i="24"/>
  <c r="G60" i="24"/>
  <c r="F60" i="24"/>
  <c r="E60" i="24"/>
  <c r="D60" i="24"/>
  <c r="C60" i="24"/>
  <c r="B60" i="24"/>
  <c r="K59" i="24"/>
  <c r="J59" i="24"/>
  <c r="I59" i="24"/>
  <c r="H59" i="24"/>
  <c r="G59" i="24"/>
  <c r="F59" i="24"/>
  <c r="E59" i="24"/>
  <c r="D59" i="24"/>
  <c r="C59" i="24"/>
  <c r="B59" i="24"/>
  <c r="K57" i="24"/>
  <c r="J57" i="24"/>
  <c r="I57" i="24"/>
  <c r="H57" i="24"/>
  <c r="G57" i="24"/>
  <c r="F57" i="24"/>
  <c r="E57" i="24"/>
  <c r="D57" i="24"/>
  <c r="C57" i="24"/>
  <c r="B57" i="24"/>
  <c r="K56" i="24"/>
  <c r="J56" i="24"/>
  <c r="I56" i="24"/>
  <c r="H56" i="24"/>
  <c r="G56" i="24"/>
  <c r="F56" i="24"/>
  <c r="E56" i="24"/>
  <c r="D56" i="24"/>
  <c r="C56" i="24"/>
  <c r="B56" i="24"/>
  <c r="K52" i="24"/>
  <c r="J52" i="24"/>
  <c r="I52" i="24"/>
  <c r="H52" i="24"/>
  <c r="G52" i="24"/>
  <c r="F52" i="24"/>
  <c r="E52" i="24"/>
  <c r="D52" i="24"/>
  <c r="L52" i="24" s="1"/>
  <c r="C52" i="24"/>
  <c r="B52" i="24"/>
  <c r="K48" i="24"/>
  <c r="J48" i="24"/>
  <c r="I48" i="24"/>
  <c r="H48" i="24"/>
  <c r="G48" i="24"/>
  <c r="F48" i="24"/>
  <c r="E48" i="24"/>
  <c r="D48" i="24"/>
  <c r="C48" i="24"/>
  <c r="B48" i="24"/>
  <c r="K47" i="24"/>
  <c r="J47" i="24"/>
  <c r="I47" i="24"/>
  <c r="H47" i="24"/>
  <c r="G47" i="24"/>
  <c r="F47" i="24"/>
  <c r="E47" i="24"/>
  <c r="D47" i="24"/>
  <c r="C47" i="24"/>
  <c r="B47" i="24"/>
  <c r="K46" i="24"/>
  <c r="J46" i="24"/>
  <c r="I46" i="24"/>
  <c r="H46" i="24"/>
  <c r="G46" i="24"/>
  <c r="F46" i="24"/>
  <c r="E46" i="24"/>
  <c r="D46" i="24"/>
  <c r="C46" i="24"/>
  <c r="B46" i="24"/>
  <c r="J43" i="24"/>
  <c r="D43" i="24"/>
  <c r="C43" i="24"/>
  <c r="K42" i="24"/>
  <c r="J42" i="24"/>
  <c r="I42" i="24"/>
  <c r="H42" i="24"/>
  <c r="G42" i="24"/>
  <c r="F42" i="24"/>
  <c r="E42" i="24"/>
  <c r="D42" i="24"/>
  <c r="L42" i="24" s="1"/>
  <c r="C42" i="24"/>
  <c r="B42" i="24"/>
  <c r="K41" i="24"/>
  <c r="J41" i="24"/>
  <c r="I41" i="24"/>
  <c r="H41" i="24"/>
  <c r="G41" i="24"/>
  <c r="F41" i="24"/>
  <c r="E41" i="24"/>
  <c r="D41" i="24"/>
  <c r="C41" i="24"/>
  <c r="L41" i="24" s="1"/>
  <c r="B41" i="24"/>
  <c r="K38" i="24"/>
  <c r="J38" i="24"/>
  <c r="I38" i="24"/>
  <c r="H38" i="24"/>
  <c r="G38" i="24"/>
  <c r="F38" i="24"/>
  <c r="E38" i="24"/>
  <c r="D38" i="24"/>
  <c r="C38" i="24"/>
  <c r="B38" i="24"/>
  <c r="K37" i="24"/>
  <c r="J37" i="24"/>
  <c r="I37" i="24"/>
  <c r="H37" i="24"/>
  <c r="G37" i="24"/>
  <c r="F37" i="24"/>
  <c r="E37" i="24"/>
  <c r="D37" i="24"/>
  <c r="C37" i="24"/>
  <c r="B37" i="24"/>
  <c r="K36" i="24"/>
  <c r="K55" i="24" s="1"/>
  <c r="J36" i="24"/>
  <c r="J55" i="24" s="1"/>
  <c r="I36" i="24"/>
  <c r="I55" i="24" s="1"/>
  <c r="H36" i="24"/>
  <c r="H55" i="24" s="1"/>
  <c r="G36" i="24"/>
  <c r="G55" i="24" s="1"/>
  <c r="F36" i="24"/>
  <c r="F55" i="24" s="1"/>
  <c r="E36" i="24"/>
  <c r="E55" i="24" s="1"/>
  <c r="D36" i="24"/>
  <c r="D55" i="24" s="1"/>
  <c r="C36" i="24"/>
  <c r="C55" i="24" s="1"/>
  <c r="B36" i="24"/>
  <c r="B55" i="24" s="1"/>
  <c r="E104" i="25" l="1"/>
  <c r="C104" i="25"/>
  <c r="H104" i="25"/>
  <c r="F104" i="25"/>
  <c r="D104" i="25"/>
  <c r="G104" i="25"/>
  <c r="I104" i="25"/>
  <c r="B104" i="25"/>
  <c r="K104" i="25"/>
  <c r="J104"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tc={60BAA122-0855-484B-B387-C415CFC19514}</author>
  </authors>
  <commentList>
    <comment ref="A33" authorId="0" shapeId="0" xr:uid="{60BAA122-0855-484B-B387-C415CFC19514}">
      <text>
        <t>[Threaded comment]
Your version of Excel allows you to read this threaded comment; however, any edits to it will get removed if the file is opened in a newer version of Excel. Learn more: https://go.microsoft.com/fwlink/?linkid=870924
Comment:
    (Last Day before report published)</t>
      </text>
    </comment>
  </commentList>
</comments>
</file>

<file path=xl/sharedStrings.xml><?xml version="1.0" encoding="utf-8"?>
<sst xmlns="http://schemas.openxmlformats.org/spreadsheetml/2006/main" count="2313" uniqueCount="289">
  <si>
    <t>Market Share</t>
  </si>
  <si>
    <t>AMD</t>
  </si>
  <si>
    <t>Intel</t>
  </si>
  <si>
    <t>Qual</t>
  </si>
  <si>
    <t>Broad</t>
  </si>
  <si>
    <t>Nvidia</t>
  </si>
  <si>
    <t>Total</t>
  </si>
  <si>
    <t>Total Revenue</t>
  </si>
  <si>
    <t>Liquidity Ratios</t>
  </si>
  <si>
    <t>Cash Ratio</t>
  </si>
  <si>
    <t>Quick Ratio</t>
  </si>
  <si>
    <t>Current Ratio</t>
  </si>
  <si>
    <t>Days in Receivables</t>
  </si>
  <si>
    <t>ROA</t>
  </si>
  <si>
    <t>Peers Average</t>
  </si>
  <si>
    <t>Profitability Ratios</t>
  </si>
  <si>
    <t>ROA % (Net)</t>
  </si>
  <si>
    <t>ROE % (Net)</t>
  </si>
  <si>
    <t>Net Income Margin</t>
  </si>
  <si>
    <t>Operating Income Margin</t>
  </si>
  <si>
    <t>Quality Measures</t>
  </si>
  <si>
    <t>Total Asset Turnover</t>
  </si>
  <si>
    <t>Inventory Turnover</t>
  </si>
  <si>
    <t>Days Inventory</t>
  </si>
  <si>
    <t>Powered by Clearbit</t>
  </si>
  <si>
    <t>Advanced Micro Devices Inc (NMS: AMD)</t>
  </si>
  <si>
    <t xml:space="preserve">Exchange rate used is that of the Year End reported date </t>
  </si>
  <si>
    <t xml:space="preserve">Standardized Annual Balance Sheet </t>
  </si>
  <si>
    <t>Report Date</t>
  </si>
  <si>
    <t>12/27/2014</t>
  </si>
  <si>
    <t>12/26/2015</t>
  </si>
  <si>
    <t>12/31/2016</t>
  </si>
  <si>
    <t>12/30/2017</t>
  </si>
  <si>
    <t>12/29/2018</t>
  </si>
  <si>
    <t>12/28/2019</t>
  </si>
  <si>
    <t>12/26/2020</t>
  </si>
  <si>
    <t>12/25/2021</t>
  </si>
  <si>
    <t>12/31/2022</t>
  </si>
  <si>
    <t>12/30/2023</t>
  </si>
  <si>
    <t>Currency</t>
  </si>
  <si>
    <t>USD</t>
  </si>
  <si>
    <t>Audit Status</t>
  </si>
  <si>
    <t>Not Qualified</t>
  </si>
  <si>
    <t>Consolidated</t>
  </si>
  <si>
    <t>Yes</t>
  </si>
  <si>
    <t>Scale</t>
  </si>
  <si>
    <t>Thousands</t>
  </si>
  <si>
    <t>Cash &amp; Equivalents</t>
  </si>
  <si>
    <t>Short Term Investments</t>
  </si>
  <si>
    <t>-</t>
  </si>
  <si>
    <t>Cash &amp; Equivs &amp; ST Investments</t>
  </si>
  <si>
    <t>Receivables (ST)</t>
  </si>
  <si>
    <t>Related Parties (ST Asset)</t>
  </si>
  <si>
    <t>Inventories</t>
  </si>
  <si>
    <t>Prepayments (ST)</t>
  </si>
  <si>
    <t>Other Current Assets</t>
  </si>
  <si>
    <t>Total Current Assets</t>
  </si>
  <si>
    <t>Gross Property Plant &amp; Equip</t>
  </si>
  <si>
    <t>Accumulated Depreciation</t>
  </si>
  <si>
    <t>Net Property Plant &amp; Equip</t>
  </si>
  <si>
    <t>Long Term Investments</t>
  </si>
  <si>
    <t>Intangible Assets</t>
  </si>
  <si>
    <t>Prepayments (LT)</t>
  </si>
  <si>
    <t>Deferred LT Assets</t>
  </si>
  <si>
    <t>Other Assets</t>
  </si>
  <si>
    <t>Total Assets</t>
  </si>
  <si>
    <t>Accounts Payable &amp; Accrued Exps</t>
  </si>
  <si>
    <t>Accounts Payable</t>
  </si>
  <si>
    <t>Accrued Expenses</t>
  </si>
  <si>
    <t>Current Debt</t>
  </si>
  <si>
    <t>Other Current Liabilities</t>
  </si>
  <si>
    <t>Total Current Liabilities</t>
  </si>
  <si>
    <t>LT Debt &amp; Leases</t>
  </si>
  <si>
    <t>Deferred LT Liabilities</t>
  </si>
  <si>
    <t>Minority Interests</t>
  </si>
  <si>
    <t>Other Liabilities</t>
  </si>
  <si>
    <t>Total Liabilities</t>
  </si>
  <si>
    <t>Common Share Capital</t>
  </si>
  <si>
    <t>Additional Paid-In Capital</t>
  </si>
  <si>
    <t>Retained Earnings</t>
  </si>
  <si>
    <t>Accum Other Comprehensive Income</t>
  </si>
  <si>
    <t>Treasury Stock</t>
  </si>
  <si>
    <t>Other Equity</t>
  </si>
  <si>
    <t>Total Equity</t>
  </si>
  <si>
    <t>Total Liabilities &amp; Equity</t>
  </si>
  <si>
    <t xml:space="preserve">Standardized Annual Income Statement </t>
  </si>
  <si>
    <t>Other Revenue</t>
  </si>
  <si>
    <t>Direct Costs</t>
  </si>
  <si>
    <t>Gross Profit</t>
  </si>
  <si>
    <t>Selling General &amp; Admin</t>
  </si>
  <si>
    <t>Depreciation &amp; Amortization</t>
  </si>
  <si>
    <t>Research &amp; Development</t>
  </si>
  <si>
    <t>Restruct Remediation &amp; Impair</t>
  </si>
  <si>
    <t>Other Operating Expense</t>
  </si>
  <si>
    <t>Total Indirect Operating Costs</t>
  </si>
  <si>
    <t>Operating Income</t>
  </si>
  <si>
    <t>Interest Income</t>
  </si>
  <si>
    <t>Gains on Sale of Assets</t>
  </si>
  <si>
    <t>Other Non-Operating Income</t>
  </si>
  <si>
    <t>Total Non-Operating Income</t>
  </si>
  <si>
    <t>Earnings Before Tax</t>
  </si>
  <si>
    <t>Taxation</t>
  </si>
  <si>
    <t>Equity Earnings</t>
  </si>
  <si>
    <t>Extraordinary Items</t>
  </si>
  <si>
    <t>Accounting Changes</t>
  </si>
  <si>
    <t>Net Income</t>
  </si>
  <si>
    <t>Preference Dividends &amp; Similar</t>
  </si>
  <si>
    <t>Net Income to Common</t>
  </si>
  <si>
    <t>Average Shares Basic</t>
  </si>
  <si>
    <t>EPS Net Basic</t>
  </si>
  <si>
    <t>EPS Continuing Basic</t>
  </si>
  <si>
    <t>Average Shares Diluted</t>
  </si>
  <si>
    <t>EPS Net Diluted</t>
  </si>
  <si>
    <t>EPS Continuing Diluted</t>
  </si>
  <si>
    <t>Shares Outstanding</t>
  </si>
  <si>
    <t xml:space="preserve">Standardized Annual Cash Flows </t>
  </si>
  <si>
    <t>Adjustments from Inc to Cash</t>
  </si>
  <si>
    <t>Change in Working Capital</t>
  </si>
  <si>
    <t>Cash Flow from Operations</t>
  </si>
  <si>
    <t>Purchase of Pty Plant &amp; Equip</t>
  </si>
  <si>
    <t>Purchase of Investments</t>
  </si>
  <si>
    <t>Proceeds from Pty Plant &amp; Equip</t>
  </si>
  <si>
    <t>Disposal of Investments</t>
  </si>
  <si>
    <t>Change in Business Activities</t>
  </si>
  <si>
    <t>Other Investing Cash Flows</t>
  </si>
  <si>
    <t>Cash Flow from Investing</t>
  </si>
  <si>
    <t>Change in ST Debt</t>
  </si>
  <si>
    <t>Change in LT Debt</t>
  </si>
  <si>
    <t>Change in Equity</t>
  </si>
  <si>
    <t>Other Financing Cash Flows</t>
  </si>
  <si>
    <t>Cash Flow from Financing</t>
  </si>
  <si>
    <t>Change in Cash</t>
  </si>
  <si>
    <t>Opening Cash</t>
  </si>
  <si>
    <t>Closing Cash</t>
  </si>
  <si>
    <t>Depn &amp; Amortn (CF)</t>
  </si>
  <si>
    <t>Net Purch of Pty Plant &amp; Equip</t>
  </si>
  <si>
    <t>AvgEqty&lt;0</t>
  </si>
  <si>
    <t>ROI % (Operating)</t>
  </si>
  <si>
    <t>EBITDA Margin %</t>
  </si>
  <si>
    <t>Calculated Tax Rate %</t>
  </si>
  <si>
    <t>EBT&lt;0</t>
  </si>
  <si>
    <t>Revenue per Employee</t>
  </si>
  <si>
    <t>Net Current Assets % TA</t>
  </si>
  <si>
    <t>Debt Management</t>
  </si>
  <si>
    <t>LT Debt to Equity</t>
  </si>
  <si>
    <t>Equity&lt;0</t>
  </si>
  <si>
    <t>Total Debt to Equity</t>
  </si>
  <si>
    <t>Interest Coverage</t>
  </si>
  <si>
    <t>Asset Management</t>
  </si>
  <si>
    <t>Receivables Turnover</t>
  </si>
  <si>
    <t>Accounts Payable Turnover</t>
  </si>
  <si>
    <t>Accrued Expenses Turnover</t>
  </si>
  <si>
    <t>Property Plant &amp; Equip Turnover</t>
  </si>
  <si>
    <t>Cash &amp; Equivalents Turnover</t>
  </si>
  <si>
    <t>Per Share</t>
  </si>
  <si>
    <t>Cash Flow per Share</t>
  </si>
  <si>
    <t>Book Value per Share</t>
  </si>
  <si>
    <t>Intel Corp  (NMS: INTC)</t>
  </si>
  <si>
    <t>Current Tax Assets</t>
  </si>
  <si>
    <t>Assets Held for Sale (ST)</t>
  </si>
  <si>
    <t>Receivables (LT)</t>
  </si>
  <si>
    <t>Temporary Equity</t>
  </si>
  <si>
    <t>For Curr Trans (BS)</t>
  </si>
  <si>
    <t>Sales Revenue</t>
  </si>
  <si>
    <t>Other Operating Cash Flows</t>
  </si>
  <si>
    <t>Payment of Dividends</t>
  </si>
  <si>
    <t>Effect of Exchange Rate</t>
  </si>
  <si>
    <t>Qualcomm Inc (NMS: QCOM)</t>
  </si>
  <si>
    <t>09/27/2015</t>
  </si>
  <si>
    <t>09/25/2016</t>
  </si>
  <si>
    <t>09/24/2017</t>
  </si>
  <si>
    <t>09/30/2018</t>
  </si>
  <si>
    <t>09/29/2019</t>
  </si>
  <si>
    <t>09/27/2020</t>
  </si>
  <si>
    <t>09/26/2021</t>
  </si>
  <si>
    <t>09/25/2022</t>
  </si>
  <si>
    <t>09/24/2023</t>
  </si>
  <si>
    <t>09/29/2024</t>
  </si>
  <si>
    <t>Assets Held for Sale (LT)</t>
  </si>
  <si>
    <t>Foreign Exchange Gains</t>
  </si>
  <si>
    <t>Earnings After Tax</t>
  </si>
  <si>
    <t>Discontinued Operations</t>
  </si>
  <si>
    <t>Broadcom Inc (DE) (NMS: AVGO)</t>
  </si>
  <si>
    <t>11/01/2015</t>
  </si>
  <si>
    <t>10/30/2016</t>
  </si>
  <si>
    <t>10/29/2017</t>
  </si>
  <si>
    <t>11/04/2018</t>
  </si>
  <si>
    <t>11/03/2019</t>
  </si>
  <si>
    <t>11/01/2020</t>
  </si>
  <si>
    <t>10/31/2021</t>
  </si>
  <si>
    <t>10/30/2022</t>
  </si>
  <si>
    <t>10/29/2023</t>
  </si>
  <si>
    <t>11/03/2024</t>
  </si>
  <si>
    <t>Current Lease Obligations</t>
  </si>
  <si>
    <t>Pensions &amp; OPEB</t>
  </si>
  <si>
    <t>Jan-15</t>
  </si>
  <si>
    <t>Jan-16</t>
  </si>
  <si>
    <t>Jan-17</t>
  </si>
  <si>
    <t>Jan-18</t>
  </si>
  <si>
    <t>Jan-19</t>
  </si>
  <si>
    <t>Jan-20</t>
  </si>
  <si>
    <t>Jan-21</t>
  </si>
  <si>
    <t>Jan-22</t>
  </si>
  <si>
    <t>Jan-23</t>
  </si>
  <si>
    <t>Jan-24</t>
  </si>
  <si>
    <t>01/25/2015</t>
  </si>
  <si>
    <t>01/31/2016</t>
  </si>
  <si>
    <t>01/29/2017</t>
  </si>
  <si>
    <t>01/28/2018</t>
  </si>
  <si>
    <t>01/27/2019</t>
  </si>
  <si>
    <t>01/26/2020</t>
  </si>
  <si>
    <t>01/31/2021</t>
  </si>
  <si>
    <t>01/30/2022</t>
  </si>
  <si>
    <t>01/29/2023</t>
  </si>
  <si>
    <t>01/28/2024</t>
  </si>
  <si>
    <t>Weighted Average Shares Outstanding</t>
  </si>
  <si>
    <t>Cost of revenue consists primarily of the
cost of semiconductors, including wafer fabrication, assembly, testing and packaging, board and device costs,
manufacturing support costs, including labor and overhead associated with such purchases, final test yield fallout,
inventory and warranty provisions, memory and component costs, tariffs, and shipping costs. Cost of revenue also
includes acquisition-related costs, development costs for license and service arrangements, IP-related costs, and stock-
based compensation related to personnel associated with manufacturing operations.</t>
  </si>
  <si>
    <t>Interest income consists of interest earned on cash, cash equivalents and marketable securities. The increase in interest income was due to higher yields on higher cash balances. Interest expense is comprised of coupon interest and debt discount amortization related to our notes.</t>
  </si>
  <si>
    <t>In Nvidia's 2024 Annual Report, non-operating income is detailed as interest income, interest expense, and other income/expense, which is captured under the Other Income (Expense), Net section. Specifically, interest income was $866 million, driven by higher yields on cash, cash equivalents, and marketable securities, a sharp rise from $267 million the previous year. Interest expense was $257 million, primarily related to coupon interest and debt discount amortization. The "Other, net" category consists of realized or unrealized gains and losses from investments in non-affiliated entities and the impact of changes in foreign currency rates. This component saw a significant change, from a loss of $48 million in the prior fiscal year to a gain of $237 million, which was driven by fluctuations in the value of Nvidia's non-affiliated investments</t>
  </si>
  <si>
    <t>When Nvidia's income tax expense is reported as positive, it means that the company will owe taxes based on its income, and it is not considered a "benefit" in the sense that it reduces overall expenses. Rather, it is an expense that reflects the company's obligation to pay taxes on its pre-tax income.</t>
  </si>
  <si>
    <t>Direct Chip makers Competitors</t>
  </si>
  <si>
    <t>Potential competitors</t>
  </si>
  <si>
    <t>Google</t>
  </si>
  <si>
    <t>Meta</t>
  </si>
  <si>
    <t>IBM</t>
  </si>
  <si>
    <t>Tesla</t>
  </si>
  <si>
    <t>Not a direct competitor because they apply the same technology in different industries</t>
  </si>
  <si>
    <t>Microsoft</t>
  </si>
  <si>
    <t>Huawei</t>
  </si>
  <si>
    <t>ARM Holdings</t>
  </si>
  <si>
    <t>Amazon</t>
  </si>
  <si>
    <t>Core Competition</t>
  </si>
  <si>
    <t>Stock Price</t>
  </si>
  <si>
    <t>Qualcomm</t>
  </si>
  <si>
    <t>Created Entries</t>
  </si>
  <si>
    <t>Broadcom Inc</t>
  </si>
  <si>
    <t>Dates</t>
  </si>
  <si>
    <t>Indirect Costs</t>
  </si>
  <si>
    <t>Indirect Costs Distribution</t>
  </si>
  <si>
    <t>Profitability</t>
  </si>
  <si>
    <t>Gross Profit Margin</t>
  </si>
  <si>
    <t>Operating Profit margin</t>
  </si>
  <si>
    <t>Net Profit Margin</t>
  </si>
  <si>
    <t>Industry Metrics</t>
  </si>
  <si>
    <t>Average</t>
  </si>
  <si>
    <t>R&amp;D to Revenue</t>
  </si>
  <si>
    <t>Have a comparison with competitors as well</t>
  </si>
  <si>
    <t>Valuation Ratios</t>
  </si>
  <si>
    <t>Growth</t>
  </si>
  <si>
    <t>BV</t>
  </si>
  <si>
    <t>EPS</t>
  </si>
  <si>
    <t>P/E</t>
  </si>
  <si>
    <t>P/BV</t>
  </si>
  <si>
    <t>P/CF</t>
  </si>
  <si>
    <t>Growth:</t>
  </si>
  <si>
    <t>Revenue Growth</t>
  </si>
  <si>
    <t>Net Income Growth</t>
  </si>
  <si>
    <t>Profit Margin</t>
  </si>
  <si>
    <t>Equity Multiplier</t>
  </si>
  <si>
    <t>DuPont Analysis</t>
  </si>
  <si>
    <t>Book Value multiplier</t>
  </si>
  <si>
    <t>Sales multiplier</t>
  </si>
  <si>
    <t>EBITDA multiplier</t>
  </si>
  <si>
    <t>P/E (forward or last earnings)</t>
  </si>
  <si>
    <t>Price per share</t>
  </si>
  <si>
    <t>Cap Based on AVG</t>
  </si>
  <si>
    <t>ULTI</t>
  </si>
  <si>
    <t xml:space="preserve">P/E </t>
  </si>
  <si>
    <t>BOOK VALUE (EQUITY)</t>
  </si>
  <si>
    <t>SALES</t>
  </si>
  <si>
    <t>EBITDA</t>
  </si>
  <si>
    <t>NET INCOME (last)</t>
  </si>
  <si>
    <t xml:space="preserve">NET INCOME </t>
  </si>
  <si>
    <t>Shares outstanding</t>
  </si>
  <si>
    <t>Market Cap</t>
  </si>
  <si>
    <t>SAP</t>
  </si>
  <si>
    <t>VMW</t>
  </si>
  <si>
    <t>PBI</t>
  </si>
  <si>
    <t>PAYX</t>
  </si>
  <si>
    <t>ORCL</t>
  </si>
  <si>
    <t>CRM</t>
  </si>
  <si>
    <t>ADP</t>
  </si>
  <si>
    <t>in thousand as of 11.12.15</t>
  </si>
  <si>
    <t>NVDA</t>
  </si>
  <si>
    <t xml:space="preserve">Qualcomm </t>
  </si>
  <si>
    <t>Broadcom</t>
  </si>
  <si>
    <t>NET INCOME (2024)</t>
  </si>
  <si>
    <t>NET INCOME (2023)</t>
  </si>
  <si>
    <t>NI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</si>
</sst>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_);_(* \(#,##0\);_(* &quot;-&quot;??_);_(@_)"/>
    <numFmt numFmtId="166" formatCode="[$-409]mmmm\-yy;@"/>
    <numFmt numFmtId="167" formatCode="0%;\-0%;\-;"/>
    <numFmt numFmtId="168" formatCode="0.0%;\-0.0%;\-"/>
    <numFmt numFmtId="169" formatCode="0.00%;\-0.00%;\-"/>
    <numFmt numFmtId="170" formatCode="0.0%"/>
    <numFmt numFmtId="171" formatCode="_(&quot;$&quot;* #,##0_);_(&quot;$&quot;* \(#,##0\);_(&quot;$&quot;* &quot;-&quot;??_);_(@_)"/>
  </numFmts>
  <fonts count="15" x14ac:knownFonts="1">
    <font>
      <sz val="10"/>
      <color rgb="FF000000"/>
      <name val="Arial"/>
    </font>
    <font>
      <sz val="8"/>
      <color rgb="FF000000"/>
      <name val="Arial"/>
      <family val="2"/>
    </font>
    <font>
      <b/>
      <sz val="16"/>
      <color rgb="FF000000"/>
      <name val="Arial"/>
      <family val="2"/>
    </font>
    <font>
      <b/>
      <sz val="10"/>
      <color rgb="FF000000"/>
      <name val="Arial"/>
      <family val="2"/>
    </font>
    <font>
      <sz val="10"/>
      <color rgb="FF000000"/>
      <name val="Arial"/>
      <family val="2"/>
    </font>
    <font>
      <sz val="10"/>
      <color rgb="FF000000"/>
      <name val="Arial"/>
      <family val="2"/>
    </font>
    <font>
      <b/>
      <sz val="10"/>
      <color theme="0"/>
      <name val="Arial"/>
      <family val="2"/>
    </font>
    <font>
      <sz val="10"/>
      <color rgb="FF00B050"/>
      <name val="Arial"/>
      <family val="2"/>
    </font>
    <font>
      <sz val="10"/>
      <color rgb="FF000000"/>
      <name val="Arial"/>
      <family val="2"/>
    </font>
    <font>
      <b/>
      <u/>
      <sz val="10"/>
      <color rgb="FF000000"/>
      <name val="Arial"/>
      <family val="2"/>
    </font>
    <font>
      <sz val="10"/>
      <name val="Arial"/>
      <family val="2"/>
    </font>
    <font>
      <b/>
      <sz val="10"/>
      <name val="Arial"/>
      <family val="2"/>
    </font>
    <font>
      <sz val="10"/>
      <name val="Arial"/>
      <family val="2"/>
    </font>
    <font>
      <b/>
      <sz val="10"/>
      <color indexed="10"/>
      <name val="Arial"/>
      <family val="2"/>
    </font>
    <font>
      <b/>
      <sz val="12"/>
      <name val="Arial"/>
      <family val="2"/>
    </font>
  </fonts>
  <fills count="3">
    <fill>
      <patternFill patternType="none"/>
    </fill>
    <fill>
      <patternFill patternType="gray125"/>
    </fill>
    <fill>
      <patternFill patternType="solid">
        <fgColor rgb="FF00B050"/>
        <bgColor indexed="64"/>
      </patternFill>
    </fill>
  </fills>
  <borders count="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0" fontId="10" fillId="0" borderId="0" applyFill="0"/>
    <xf numFmtId="44" fontId="12" fillId="0" borderId="0" applyFont="0" applyFill="0" applyBorder="0" applyAlignment="0" applyProtection="0"/>
    <xf numFmtId="43" fontId="12" fillId="0" borderId="0" applyFont="0" applyFill="0" applyBorder="0" applyAlignment="0" applyProtection="0"/>
  </cellStyleXfs>
  <cellXfs count="91">
    <xf numFmtId="0" fontId="0" fillId="0" borderId="0" xfId="0"/>
    <xf numFmtId="0" fontId="4" fillId="0" borderId="0" xfId="1"/>
    <xf numFmtId="0" fontId="4" fillId="0" borderId="0" xfId="1" applyAlignment="1">
      <alignment horizontal="left"/>
    </xf>
    <xf numFmtId="1" fontId="4" fillId="0" borderId="0" xfId="1" applyNumberFormat="1"/>
    <xf numFmtId="0" fontId="4" fillId="0" borderId="0" xfId="1" applyAlignment="1">
      <alignment horizontal="right"/>
    </xf>
    <xf numFmtId="0" fontId="3" fillId="0" borderId="0" xfId="1" applyFont="1" applyAlignment="1">
      <alignment horizontal="left" vertical="top"/>
    </xf>
    <xf numFmtId="0" fontId="3" fillId="0" borderId="0" xfId="1" applyFont="1" applyAlignment="1">
      <alignment horizontal="right" vertical="top" wrapText="1"/>
    </xf>
    <xf numFmtId="0" fontId="3" fillId="0" borderId="0" xfId="1" applyFont="1" applyAlignment="1">
      <alignment vertical="top" wrapText="1"/>
    </xf>
    <xf numFmtId="0" fontId="4" fillId="0" borderId="0" xfId="1" applyAlignment="1">
      <alignment horizontal="left" vertical="top" wrapText="1"/>
    </xf>
    <xf numFmtId="0" fontId="2" fillId="0" borderId="0" xfId="1" applyFont="1" applyAlignment="1">
      <alignment horizontal="left"/>
    </xf>
    <xf numFmtId="0" fontId="1" fillId="0" borderId="0" xfId="1" applyFont="1" applyAlignment="1">
      <alignment horizontal="left"/>
    </xf>
    <xf numFmtId="2" fontId="4" fillId="0" borderId="0" xfId="1" applyNumberFormat="1"/>
    <xf numFmtId="164" fontId="4" fillId="0" borderId="0" xfId="1" applyNumberFormat="1"/>
    <xf numFmtId="165" fontId="4" fillId="0" borderId="0" xfId="2" applyNumberFormat="1" applyFont="1"/>
    <xf numFmtId="165" fontId="4" fillId="0" borderId="0" xfId="2" applyNumberFormat="1" applyFont="1" applyAlignment="1">
      <alignment horizontal="right"/>
    </xf>
    <xf numFmtId="0" fontId="3" fillId="0" borderId="1" xfId="1" applyFont="1" applyBorder="1" applyAlignment="1">
      <alignment horizontal="left"/>
    </xf>
    <xf numFmtId="165" fontId="3" fillId="0" borderId="1" xfId="2" applyNumberFormat="1" applyFont="1" applyBorder="1"/>
    <xf numFmtId="0" fontId="3" fillId="0" borderId="2" xfId="1" applyFont="1" applyBorder="1" applyAlignment="1">
      <alignment horizontal="left"/>
    </xf>
    <xf numFmtId="165" fontId="3" fillId="0" borderId="2" xfId="2" applyNumberFormat="1" applyFont="1" applyBorder="1"/>
    <xf numFmtId="0" fontId="3" fillId="0" borderId="3" xfId="1" applyFont="1" applyBorder="1" applyAlignment="1">
      <alignment horizontal="left"/>
    </xf>
    <xf numFmtId="165" fontId="3" fillId="0" borderId="3" xfId="2" applyNumberFormat="1" applyFont="1" applyBorder="1"/>
    <xf numFmtId="0" fontId="3" fillId="0" borderId="0" xfId="1" applyFont="1" applyAlignment="1">
      <alignment horizontal="left"/>
    </xf>
    <xf numFmtId="165" fontId="3" fillId="0" borderId="0" xfId="2" applyNumberFormat="1" applyFont="1" applyBorder="1"/>
    <xf numFmtId="165" fontId="3" fillId="0" borderId="0" xfId="2" applyNumberFormat="1" applyFont="1" applyAlignment="1">
      <alignment horizontal="right" vertical="top" wrapText="1"/>
    </xf>
    <xf numFmtId="0" fontId="3" fillId="0" borderId="0" xfId="1" applyFont="1" applyAlignment="1">
      <alignment horizontal="center"/>
    </xf>
    <xf numFmtId="165" fontId="0" fillId="0" borderId="0" xfId="3" applyNumberFormat="1" applyFont="1"/>
    <xf numFmtId="165" fontId="3" fillId="0" borderId="0" xfId="3" applyNumberFormat="1" applyFont="1"/>
    <xf numFmtId="165" fontId="0" fillId="0" borderId="0" xfId="3" applyNumberFormat="1" applyFont="1" applyAlignment="1">
      <alignment horizontal="right"/>
    </xf>
    <xf numFmtId="165" fontId="3" fillId="0" borderId="1" xfId="3" applyNumberFormat="1" applyFont="1" applyBorder="1"/>
    <xf numFmtId="0" fontId="0" fillId="0" borderId="0" xfId="1" applyFont="1" applyAlignment="1">
      <alignment horizontal="left"/>
    </xf>
    <xf numFmtId="0" fontId="0" fillId="0" borderId="0" xfId="1" applyFont="1"/>
    <xf numFmtId="165" fontId="3" fillId="0" borderId="0" xfId="3" applyNumberFormat="1" applyFont="1" applyBorder="1"/>
    <xf numFmtId="165" fontId="4" fillId="0" borderId="0" xfId="1" applyNumberFormat="1" applyAlignment="1">
      <alignment horizontal="left"/>
    </xf>
    <xf numFmtId="165" fontId="4" fillId="0" borderId="0" xfId="1" applyNumberFormat="1"/>
    <xf numFmtId="165" fontId="3" fillId="0" borderId="3" xfId="3" applyNumberFormat="1" applyFont="1" applyBorder="1"/>
    <xf numFmtId="0" fontId="3" fillId="0" borderId="0" xfId="1" applyFont="1"/>
    <xf numFmtId="166" fontId="3" fillId="0" borderId="0" xfId="1" applyNumberFormat="1" applyFont="1" applyAlignment="1">
      <alignment horizontal="right" vertical="top" wrapText="1"/>
    </xf>
    <xf numFmtId="165" fontId="4" fillId="0" borderId="0" xfId="3" applyNumberFormat="1" applyFont="1" applyBorder="1"/>
    <xf numFmtId="43" fontId="0" fillId="0" borderId="0" xfId="3" applyFont="1"/>
    <xf numFmtId="44" fontId="0" fillId="0" borderId="0" xfId="4" applyFont="1"/>
    <xf numFmtId="167" fontId="0" fillId="0" borderId="0" xfId="5" applyNumberFormat="1" applyFont="1" applyAlignment="1">
      <alignment horizontal="center"/>
    </xf>
    <xf numFmtId="167" fontId="3" fillId="0" borderId="0" xfId="1" applyNumberFormat="1" applyFont="1"/>
    <xf numFmtId="168" fontId="0" fillId="0" borderId="0" xfId="5" applyNumberFormat="1" applyFont="1" applyAlignment="1">
      <alignment horizontal="center"/>
    </xf>
    <xf numFmtId="10" fontId="0" fillId="0" borderId="0" xfId="5" applyNumberFormat="1" applyFont="1"/>
    <xf numFmtId="10" fontId="4" fillId="0" borderId="0" xfId="1" applyNumberFormat="1"/>
    <xf numFmtId="0" fontId="6" fillId="2" borderId="0" xfId="1" applyFont="1" applyFill="1" applyAlignment="1">
      <alignment horizontal="center"/>
    </xf>
    <xf numFmtId="44" fontId="4" fillId="0" borderId="0" xfId="1" applyNumberFormat="1"/>
    <xf numFmtId="0" fontId="7" fillId="0" borderId="0" xfId="1" applyFont="1"/>
    <xf numFmtId="44" fontId="0" fillId="0" borderId="0" xfId="4" applyFont="1" applyBorder="1"/>
    <xf numFmtId="43" fontId="0" fillId="0" borderId="0" xfId="3" applyFont="1" applyBorder="1"/>
    <xf numFmtId="3" fontId="4" fillId="0" borderId="0" xfId="1" applyNumberFormat="1"/>
    <xf numFmtId="165" fontId="4" fillId="0" borderId="0" xfId="3" applyNumberFormat="1" applyFont="1"/>
    <xf numFmtId="10" fontId="3" fillId="0" borderId="0" xfId="1" applyNumberFormat="1" applyFont="1"/>
    <xf numFmtId="9" fontId="3" fillId="0" borderId="0" xfId="5" applyFont="1"/>
    <xf numFmtId="9" fontId="4" fillId="0" borderId="0" xfId="5"/>
    <xf numFmtId="9" fontId="4" fillId="0" borderId="0" xfId="1" applyNumberFormat="1"/>
    <xf numFmtId="169" fontId="0" fillId="0" borderId="0" xfId="5" applyNumberFormat="1" applyFont="1" applyAlignment="1">
      <alignment horizontal="right"/>
    </xf>
    <xf numFmtId="169" fontId="0" fillId="0" borderId="0" xfId="5" applyNumberFormat="1" applyFont="1"/>
    <xf numFmtId="169" fontId="4" fillId="0" borderId="0" xfId="1" applyNumberFormat="1" applyAlignment="1">
      <alignment horizontal="left"/>
    </xf>
    <xf numFmtId="9" fontId="0" fillId="0" borderId="0" xfId="5" applyFont="1"/>
    <xf numFmtId="9" fontId="0" fillId="0" borderId="0" xfId="5" applyFont="1" applyAlignment="1">
      <alignment horizontal="left"/>
    </xf>
    <xf numFmtId="0" fontId="4" fillId="0" borderId="0" xfId="0" applyFont="1"/>
    <xf numFmtId="0" fontId="3" fillId="0" borderId="0" xfId="0" applyFont="1"/>
    <xf numFmtId="165" fontId="0" fillId="0" borderId="0" xfId="2" applyNumberFormat="1" applyFont="1"/>
    <xf numFmtId="165" fontId="0" fillId="0" borderId="0" xfId="0" applyNumberFormat="1"/>
    <xf numFmtId="0" fontId="4" fillId="0" borderId="0" xfId="0" applyFont="1" applyAlignment="1">
      <alignment horizontal="center"/>
    </xf>
    <xf numFmtId="0" fontId="3" fillId="0" borderId="0" xfId="0" applyFont="1" applyAlignment="1">
      <alignment horizontal="center"/>
    </xf>
    <xf numFmtId="165" fontId="3" fillId="0" borderId="0" xfId="0" applyNumberFormat="1" applyFont="1"/>
    <xf numFmtId="9" fontId="0" fillId="0" borderId="0" xfId="6" applyFont="1"/>
    <xf numFmtId="0" fontId="9" fillId="0" borderId="0" xfId="0" applyFont="1"/>
    <xf numFmtId="2" fontId="0" fillId="0" borderId="0" xfId="0" applyNumberFormat="1"/>
    <xf numFmtId="43" fontId="0" fillId="0" borderId="0" xfId="2" applyFont="1"/>
    <xf numFmtId="1" fontId="0" fillId="0" borderId="0" xfId="0" applyNumberFormat="1"/>
    <xf numFmtId="170" fontId="4" fillId="0" borderId="0" xfId="6" applyNumberFormat="1" applyFont="1"/>
    <xf numFmtId="2" fontId="0" fillId="0" borderId="4" xfId="0" applyNumberFormat="1" applyBorder="1"/>
    <xf numFmtId="0" fontId="2" fillId="0" borderId="5" xfId="1" applyFont="1" applyBorder="1" applyAlignment="1">
      <alignment horizontal="left"/>
    </xf>
    <xf numFmtId="0" fontId="10" fillId="0" borderId="0" xfId="7" applyFill="1"/>
    <xf numFmtId="44" fontId="11" fillId="0" borderId="6" xfId="7" applyNumberFormat="1" applyFont="1" applyFill="1" applyBorder="1"/>
    <xf numFmtId="0" fontId="12" fillId="0" borderId="0" xfId="7" applyFont="1" applyFill="1"/>
    <xf numFmtId="44" fontId="11" fillId="0" borderId="0" xfId="7" applyNumberFormat="1" applyFont="1" applyFill="1"/>
    <xf numFmtId="44" fontId="10" fillId="0" borderId="0" xfId="7" applyNumberFormat="1" applyFill="1"/>
    <xf numFmtId="2" fontId="11" fillId="0" borderId="0" xfId="7" applyNumberFormat="1" applyFont="1" applyFill="1"/>
    <xf numFmtId="2" fontId="13" fillId="0" borderId="0" xfId="7" applyNumberFormat="1" applyFont="1" applyFill="1"/>
    <xf numFmtId="2" fontId="14" fillId="0" borderId="0" xfId="7" applyNumberFormat="1" applyFont="1" applyFill="1"/>
    <xf numFmtId="171" fontId="0" fillId="0" borderId="0" xfId="8" applyNumberFormat="1" applyFont="1" applyFill="1"/>
    <xf numFmtId="165" fontId="0" fillId="0" borderId="0" xfId="9" applyNumberFormat="1" applyFont="1" applyFill="1"/>
    <xf numFmtId="1" fontId="10" fillId="0" borderId="0" xfId="7" applyNumberFormat="1" applyFill="1"/>
    <xf numFmtId="44" fontId="0" fillId="0" borderId="0" xfId="8" applyFont="1" applyFill="1"/>
    <xf numFmtId="0" fontId="11" fillId="0" borderId="0" xfId="7" applyFont="1" applyFill="1" applyAlignment="1">
      <alignment horizontal="center"/>
    </xf>
    <xf numFmtId="0" fontId="10" fillId="0" borderId="0" xfId="7" applyFill="1" applyAlignment="1">
      <alignment horizontal="centerContinuous"/>
    </xf>
    <xf numFmtId="0" fontId="12" fillId="0" borderId="0" xfId="7" applyFont="1" applyFill="1" applyAlignment="1">
      <alignment horizontal="centerContinuous"/>
    </xf>
  </cellXfs>
  <cellStyles count="10">
    <cellStyle name="Comma" xfId="2" builtinId="3"/>
    <cellStyle name="Comma 2" xfId="3" xr:uid="{25FC95F7-D331-4D27-80F2-A089187A333F}"/>
    <cellStyle name="Comma 2 2" xfId="9" xr:uid="{55C1119D-EB15-4A2C-8122-7521EBF61E7B}"/>
    <cellStyle name="Currency 2" xfId="4" xr:uid="{F83A8886-5437-4856-AC68-EC146C0A9461}"/>
    <cellStyle name="Currency 3" xfId="8" xr:uid="{07047385-7F3E-4482-984D-C4D8AE8EBA67}"/>
    <cellStyle name="Normal" xfId="0" builtinId="0"/>
    <cellStyle name="Normal 2" xfId="1" xr:uid="{42DD3DEF-C40D-2841-A7CF-515CF7B05B66}"/>
    <cellStyle name="Normal 3" xfId="7" xr:uid="{665BE362-447B-4026-AAAF-5B10F685E479}"/>
    <cellStyle name="Percent" xfId="6" builtinId="5"/>
    <cellStyle name="Percent 2" xfId="5" xr:uid="{DE16E438-86EE-40CB-B949-8A7175646D03}"/>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Market Share 2024</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117760279965003"/>
          <c:y val="0.13414370078740157"/>
          <c:w val="0.4889582239720035"/>
          <c:h val="0.814930373286672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79B-48BF-B1DF-2CF91E9A25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79B-48BF-B1DF-2CF91E9A25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79B-48BF-B1DF-2CF91E9A25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79B-48BF-B1DF-2CF91E9A25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79B-48BF-B1DF-2CF91E9A25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Submission!$B$1:$F$1</c:f>
              <c:strCache>
                <c:ptCount val="5"/>
                <c:pt idx="0">
                  <c:v>AMD</c:v>
                </c:pt>
                <c:pt idx="1">
                  <c:v>Intel</c:v>
                </c:pt>
                <c:pt idx="2">
                  <c:v>Qual</c:v>
                </c:pt>
                <c:pt idx="3">
                  <c:v>Broad</c:v>
                </c:pt>
                <c:pt idx="4">
                  <c:v>Nvidia</c:v>
                </c:pt>
              </c:strCache>
            </c:strRef>
          </c:cat>
          <c:val>
            <c:numRef>
              <c:f>Submission!$B$3:$F$3</c:f>
              <c:numCache>
                <c:formatCode>0%</c:formatCode>
                <c:ptCount val="5"/>
                <c:pt idx="0">
                  <c:v>9.9314258689997631E-2</c:v>
                </c:pt>
                <c:pt idx="1">
                  <c:v>0.23746091800005253</c:v>
                </c:pt>
                <c:pt idx="2">
                  <c:v>0.17061208761374286</c:v>
                </c:pt>
                <c:pt idx="3">
                  <c:v>0.22583922300167275</c:v>
                </c:pt>
                <c:pt idx="4">
                  <c:v>0.2667735126945342</c:v>
                </c:pt>
              </c:numCache>
            </c:numRef>
          </c:val>
          <c:extLst>
            <c:ext xmlns:c16="http://schemas.microsoft.com/office/drawing/2014/chart" uri="{C3380CC4-5D6E-409C-BE32-E72D297353CC}">
              <c16:uniqueId val="{00000000-D979-B840-818A-6BBD10982AE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Submission!$A$232</c:f>
              <c:strCache>
                <c:ptCount val="1"/>
                <c:pt idx="0">
                  <c:v>Peers Average</c:v>
                </c:pt>
              </c:strCache>
            </c:strRef>
          </c:tx>
          <c:spPr>
            <a:ln w="28575" cap="rnd">
              <a:solidFill>
                <a:schemeClr val="accent1"/>
              </a:solidFill>
              <a:round/>
            </a:ln>
            <a:effectLst/>
          </c:spPr>
          <c:marker>
            <c:symbol val="none"/>
          </c:marker>
          <c:cat>
            <c:numRef>
              <c:f>Submission!$B$233:$K$233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Submission!$B$234:$K$234</c:f>
              <c:numCache>
                <c:formatCode>0.00</c:formatCode>
                <c:ptCount val="10"/>
                <c:pt idx="0">
                  <c:v>0.78250000000000008</c:v>
                </c:pt>
                <c:pt idx="1">
                  <c:v>0.65749999999999997</c:v>
                </c:pt>
                <c:pt idx="2">
                  <c:v>0.64500000000000002</c:v>
                </c:pt>
                <c:pt idx="3">
                  <c:v>0.73499999999999999</c:v>
                </c:pt>
                <c:pt idx="4">
                  <c:v>0.82500000000000007</c:v>
                </c:pt>
                <c:pt idx="5">
                  <c:v>0.71250000000000002</c:v>
                </c:pt>
                <c:pt idx="6">
                  <c:v>0.77249999999999996</c:v>
                </c:pt>
                <c:pt idx="7">
                  <c:v>0.8650000000000001</c:v>
                </c:pt>
                <c:pt idx="8">
                  <c:v>0.53249999999999997</c:v>
                </c:pt>
                <c:pt idx="9">
                  <c:v>0.44749999999999995</c:v>
                </c:pt>
              </c:numCache>
            </c:numRef>
          </c:val>
          <c:smooth val="0"/>
          <c:extLst>
            <c:ext xmlns:c16="http://schemas.microsoft.com/office/drawing/2014/chart" uri="{C3380CC4-5D6E-409C-BE32-E72D297353CC}">
              <c16:uniqueId val="{00000000-DBCF-4133-BB89-8ACA4D46E29B}"/>
            </c:ext>
          </c:extLst>
        </c:ser>
        <c:ser>
          <c:idx val="1"/>
          <c:order val="1"/>
          <c:tx>
            <c:strRef>
              <c:f>Submission!$A$240</c:f>
              <c:strCache>
                <c:ptCount val="1"/>
                <c:pt idx="0">
                  <c:v>Nvidia</c:v>
                </c:pt>
              </c:strCache>
            </c:strRef>
          </c:tx>
          <c:spPr>
            <a:ln w="28575" cap="rnd">
              <a:solidFill>
                <a:srgbClr val="00B050"/>
              </a:solidFill>
              <a:round/>
            </a:ln>
            <a:effectLst/>
          </c:spPr>
          <c:marker>
            <c:symbol val="none"/>
          </c:marker>
          <c:cat>
            <c:numRef>
              <c:f>Submission!$B$233:$K$233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Submission!$B$242:$K$242</c:f>
              <c:numCache>
                <c:formatCode>General</c:formatCode>
                <c:ptCount val="10"/>
                <c:pt idx="0">
                  <c:v>0.65</c:v>
                </c:pt>
                <c:pt idx="1">
                  <c:v>0.68</c:v>
                </c:pt>
                <c:pt idx="2">
                  <c:v>0.81000000000000016</c:v>
                </c:pt>
                <c:pt idx="3">
                  <c:v>0.91999999999999993</c:v>
                </c:pt>
                <c:pt idx="4">
                  <c:v>0.96</c:v>
                </c:pt>
                <c:pt idx="5">
                  <c:v>0.72</c:v>
                </c:pt>
                <c:pt idx="6">
                  <c:v>0.71</c:v>
                </c:pt>
                <c:pt idx="7">
                  <c:v>0.74</c:v>
                </c:pt>
                <c:pt idx="8">
                  <c:v>0.63</c:v>
                </c:pt>
                <c:pt idx="9">
                  <c:v>1.1399999999999999</c:v>
                </c:pt>
              </c:numCache>
            </c:numRef>
          </c:val>
          <c:smooth val="0"/>
          <c:extLst>
            <c:ext xmlns:c16="http://schemas.microsoft.com/office/drawing/2014/chart" uri="{C3380CC4-5D6E-409C-BE32-E72D297353CC}">
              <c16:uniqueId val="{00000001-DBCF-4133-BB89-8ACA4D46E29B}"/>
            </c:ext>
          </c:extLst>
        </c:ser>
        <c:dLbls>
          <c:showLegendKey val="0"/>
          <c:showVal val="0"/>
          <c:showCatName val="0"/>
          <c:showSerName val="0"/>
          <c:showPercent val="0"/>
          <c:showBubbleSize val="0"/>
        </c:dLbls>
        <c:smooth val="0"/>
        <c:axId val="220037456"/>
        <c:axId val="220034096"/>
      </c:lineChart>
      <c:catAx>
        <c:axId val="22003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34096"/>
        <c:crosses val="autoZero"/>
        <c:auto val="1"/>
        <c:lblAlgn val="ctr"/>
        <c:lblOffset val="100"/>
        <c:noMultiLvlLbl val="0"/>
      </c:catAx>
      <c:valAx>
        <c:axId val="220034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3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Submission!$A$232</c:f>
              <c:strCache>
                <c:ptCount val="1"/>
                <c:pt idx="0">
                  <c:v>Peers Average</c:v>
                </c:pt>
              </c:strCache>
            </c:strRef>
          </c:tx>
          <c:spPr>
            <a:ln w="28575" cap="rnd">
              <a:solidFill>
                <a:schemeClr val="accent1"/>
              </a:solidFill>
              <a:round/>
            </a:ln>
            <a:effectLst/>
          </c:spPr>
          <c:marker>
            <c:symbol val="none"/>
          </c:marker>
          <c:cat>
            <c:numRef>
              <c:f>Submission!$B$233:$K$233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Submission!$B$235:$K$235</c:f>
              <c:numCache>
                <c:formatCode>0.00</c:formatCode>
                <c:ptCount val="10"/>
                <c:pt idx="0">
                  <c:v>5.4624999999999995</c:v>
                </c:pt>
                <c:pt idx="1">
                  <c:v>5.4624999999999995</c:v>
                </c:pt>
                <c:pt idx="2">
                  <c:v>4.7524999999999995</c:v>
                </c:pt>
                <c:pt idx="3">
                  <c:v>4.88</c:v>
                </c:pt>
                <c:pt idx="4">
                  <c:v>5.3174999999999999</c:v>
                </c:pt>
                <c:pt idx="5">
                  <c:v>4.8925000000000001</c:v>
                </c:pt>
                <c:pt idx="6">
                  <c:v>4.92</c:v>
                </c:pt>
                <c:pt idx="7">
                  <c:v>4.4400000000000004</c:v>
                </c:pt>
                <c:pt idx="8">
                  <c:v>3.5975000000000001</c:v>
                </c:pt>
                <c:pt idx="9">
                  <c:v>3.8099999999999996</c:v>
                </c:pt>
              </c:numCache>
            </c:numRef>
          </c:val>
          <c:smooth val="0"/>
          <c:extLst>
            <c:ext xmlns:c16="http://schemas.microsoft.com/office/drawing/2014/chart" uri="{C3380CC4-5D6E-409C-BE32-E72D297353CC}">
              <c16:uniqueId val="{00000000-C3C2-4C52-BB90-318848340338}"/>
            </c:ext>
          </c:extLst>
        </c:ser>
        <c:ser>
          <c:idx val="1"/>
          <c:order val="1"/>
          <c:tx>
            <c:strRef>
              <c:f>Submission!$A$240</c:f>
              <c:strCache>
                <c:ptCount val="1"/>
                <c:pt idx="0">
                  <c:v>Nvidia</c:v>
                </c:pt>
              </c:strCache>
            </c:strRef>
          </c:tx>
          <c:spPr>
            <a:ln w="28575" cap="rnd">
              <a:solidFill>
                <a:srgbClr val="00B050"/>
              </a:solidFill>
              <a:round/>
            </a:ln>
            <a:effectLst/>
          </c:spPr>
          <c:marker>
            <c:symbol val="none"/>
          </c:marker>
          <c:cat>
            <c:numRef>
              <c:f>Submission!$B$233:$K$233</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Submission!$B$243:$K$243</c:f>
              <c:numCache>
                <c:formatCode>General</c:formatCode>
                <c:ptCount val="10"/>
                <c:pt idx="0">
                  <c:v>4.78</c:v>
                </c:pt>
                <c:pt idx="1">
                  <c:v>4.88</c:v>
                </c:pt>
                <c:pt idx="2">
                  <c:v>4.7</c:v>
                </c:pt>
                <c:pt idx="3">
                  <c:v>4.9000000000000004</c:v>
                </c:pt>
                <c:pt idx="4">
                  <c:v>3.83</c:v>
                </c:pt>
                <c:pt idx="5">
                  <c:v>3.25</c:v>
                </c:pt>
                <c:pt idx="6">
                  <c:v>4.4800000000000004</c:v>
                </c:pt>
                <c:pt idx="7">
                  <c:v>4.26</c:v>
                </c:pt>
                <c:pt idx="8">
                  <c:v>2.99</c:v>
                </c:pt>
                <c:pt idx="9">
                  <c:v>3.18</c:v>
                </c:pt>
              </c:numCache>
            </c:numRef>
          </c:val>
          <c:smooth val="0"/>
          <c:extLst>
            <c:ext xmlns:c16="http://schemas.microsoft.com/office/drawing/2014/chart" uri="{C3380CC4-5D6E-409C-BE32-E72D297353CC}">
              <c16:uniqueId val="{00000001-C3C2-4C52-BB90-318848340338}"/>
            </c:ext>
          </c:extLst>
        </c:ser>
        <c:dLbls>
          <c:showLegendKey val="0"/>
          <c:showVal val="0"/>
          <c:showCatName val="0"/>
          <c:showSerName val="0"/>
          <c:showPercent val="0"/>
          <c:showBubbleSize val="0"/>
        </c:dLbls>
        <c:smooth val="0"/>
        <c:axId val="167072032"/>
        <c:axId val="167070112"/>
      </c:lineChart>
      <c:catAx>
        <c:axId val="16707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0112"/>
        <c:crosses val="autoZero"/>
        <c:auto val="1"/>
        <c:lblAlgn val="ctr"/>
        <c:lblOffset val="100"/>
        <c:noMultiLvlLbl val="0"/>
      </c:catAx>
      <c:valAx>
        <c:axId val="167070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Inventory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Submission!$A$232</c:f>
              <c:strCache>
                <c:ptCount val="1"/>
                <c:pt idx="0">
                  <c:v>Peers Average</c:v>
                </c:pt>
              </c:strCache>
            </c:strRef>
          </c:tx>
          <c:spPr>
            <a:ln w="28575" cap="rnd">
              <a:solidFill>
                <a:schemeClr val="accent1"/>
              </a:solidFill>
              <a:round/>
            </a:ln>
            <a:effectLst/>
          </c:spPr>
          <c:marker>
            <c:symbol val="none"/>
          </c:marker>
          <c:cat>
            <c:numRef>
              <c:f>Submission!$B$241:$K$241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Submission!$B$237:$K$237</c:f>
              <c:numCache>
                <c:formatCode>0.00</c:formatCode>
                <c:ptCount val="10"/>
                <c:pt idx="0">
                  <c:v>68.599693936240641</c:v>
                </c:pt>
                <c:pt idx="1">
                  <c:v>69.880286899595902</c:v>
                </c:pt>
                <c:pt idx="2">
                  <c:v>77.364258968369214</c:v>
                </c:pt>
                <c:pt idx="3">
                  <c:v>76.605697926346153</c:v>
                </c:pt>
                <c:pt idx="4">
                  <c:v>71.688722813617574</c:v>
                </c:pt>
                <c:pt idx="5">
                  <c:v>78.817400218134608</c:v>
                </c:pt>
                <c:pt idx="6">
                  <c:v>76.170465655897985</c:v>
                </c:pt>
                <c:pt idx="7">
                  <c:v>84.106895745425447</c:v>
                </c:pt>
                <c:pt idx="8">
                  <c:v>108.31893102389614</c:v>
                </c:pt>
                <c:pt idx="9">
                  <c:v>114.1023187135747</c:v>
                </c:pt>
              </c:numCache>
            </c:numRef>
          </c:val>
          <c:smooth val="0"/>
          <c:extLst>
            <c:ext xmlns:c16="http://schemas.microsoft.com/office/drawing/2014/chart" uri="{C3380CC4-5D6E-409C-BE32-E72D297353CC}">
              <c16:uniqueId val="{00000000-4FA8-4864-B650-B37A4007C516}"/>
            </c:ext>
          </c:extLst>
        </c:ser>
        <c:ser>
          <c:idx val="1"/>
          <c:order val="1"/>
          <c:tx>
            <c:strRef>
              <c:f>Submission!$A$240</c:f>
              <c:strCache>
                <c:ptCount val="1"/>
                <c:pt idx="0">
                  <c:v>Nvidia</c:v>
                </c:pt>
              </c:strCache>
            </c:strRef>
          </c:tx>
          <c:spPr>
            <a:ln w="28575" cap="rnd">
              <a:solidFill>
                <a:srgbClr val="00B050"/>
              </a:solidFill>
              <a:round/>
            </a:ln>
            <a:effectLst/>
          </c:spPr>
          <c:marker>
            <c:symbol val="none"/>
          </c:marker>
          <c:cat>
            <c:numRef>
              <c:f>Submission!$B$241:$K$241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Submission!$B$245:$K$245</c:f>
              <c:numCache>
                <c:formatCode>General</c:formatCode>
                <c:ptCount val="10"/>
                <c:pt idx="0">
                  <c:v>76.359832635983253</c:v>
                </c:pt>
                <c:pt idx="1">
                  <c:v>74.795081967213122</c:v>
                </c:pt>
                <c:pt idx="2">
                  <c:v>77.659574468085097</c:v>
                </c:pt>
                <c:pt idx="3">
                  <c:v>74.489795918367335</c:v>
                </c:pt>
                <c:pt idx="4">
                  <c:v>95.300261096605738</c:v>
                </c:pt>
                <c:pt idx="5">
                  <c:v>112.30769230769231</c:v>
                </c:pt>
                <c:pt idx="6">
                  <c:v>81.473214285714278</c:v>
                </c:pt>
                <c:pt idx="7">
                  <c:v>85.680751173708927</c:v>
                </c:pt>
                <c:pt idx="8">
                  <c:v>122.07357859531771</c:v>
                </c:pt>
                <c:pt idx="9">
                  <c:v>114.77987421383648</c:v>
                </c:pt>
              </c:numCache>
            </c:numRef>
          </c:val>
          <c:smooth val="0"/>
          <c:extLst>
            <c:ext xmlns:c16="http://schemas.microsoft.com/office/drawing/2014/chart" uri="{C3380CC4-5D6E-409C-BE32-E72D297353CC}">
              <c16:uniqueId val="{00000001-4FA8-4864-B650-B37A4007C516}"/>
            </c:ext>
          </c:extLst>
        </c:ser>
        <c:dLbls>
          <c:showLegendKey val="0"/>
          <c:showVal val="0"/>
          <c:showCatName val="0"/>
          <c:showSerName val="0"/>
          <c:showPercent val="0"/>
          <c:showBubbleSize val="0"/>
        </c:dLbls>
        <c:smooth val="0"/>
        <c:axId val="233577168"/>
        <c:axId val="233570928"/>
      </c:lineChart>
      <c:catAx>
        <c:axId val="2335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70928"/>
        <c:crosses val="autoZero"/>
        <c:auto val="1"/>
        <c:lblAlgn val="ctr"/>
        <c:lblOffset val="100"/>
        <c:noMultiLvlLbl val="0"/>
      </c:catAx>
      <c:valAx>
        <c:axId val="233570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7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&amp; Net Income Growth</a:t>
            </a:r>
            <a:r>
              <a:rPr lang="en-US" b="1" baseline="0"/>
              <a: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Nvidia'!$A$65</c:f>
              <c:strCache>
                <c:ptCount val="1"/>
                <c:pt idx="0">
                  <c:v>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 Nvidia'!$B$36:$K$36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Nvidia'!$B$65:$K$65</c:f>
              <c:numCache>
                <c:formatCode>_(* #,##0_);_(* \(#,##0\);_(* "-"??_);_(@_)</c:formatCode>
                <c:ptCount val="10"/>
                <c:pt idx="0">
                  <c:v>4681507</c:v>
                </c:pt>
                <c:pt idx="1">
                  <c:v>5010000</c:v>
                </c:pt>
                <c:pt idx="2">
                  <c:v>6910000</c:v>
                </c:pt>
                <c:pt idx="3">
                  <c:v>9714000</c:v>
                </c:pt>
                <c:pt idx="4">
                  <c:v>11716000</c:v>
                </c:pt>
                <c:pt idx="5">
                  <c:v>10918000</c:v>
                </c:pt>
                <c:pt idx="6">
                  <c:v>16675000</c:v>
                </c:pt>
                <c:pt idx="7">
                  <c:v>26914000</c:v>
                </c:pt>
                <c:pt idx="8">
                  <c:v>26974000</c:v>
                </c:pt>
                <c:pt idx="9">
                  <c:v>60922000</c:v>
                </c:pt>
              </c:numCache>
            </c:numRef>
          </c:val>
          <c:extLst>
            <c:ext xmlns:c16="http://schemas.microsoft.com/office/drawing/2014/chart" uri="{C3380CC4-5D6E-409C-BE32-E72D297353CC}">
              <c16:uniqueId val="{00000000-0C2D-462F-B1C4-BA153070CD11}"/>
            </c:ext>
          </c:extLst>
        </c:ser>
        <c:ser>
          <c:idx val="1"/>
          <c:order val="1"/>
          <c:tx>
            <c:strRef>
              <c:f>'IS Nvidia'!$A$66</c:f>
              <c:strCache>
                <c:ptCount val="1"/>
                <c:pt idx="0">
                  <c:v>Net Income</c:v>
                </c:pt>
              </c:strCache>
            </c:strRef>
          </c:tx>
          <c:spPr>
            <a:solidFill>
              <a:schemeClr val="accent2"/>
            </a:solidFill>
            <a:ln>
              <a:noFill/>
            </a:ln>
            <a:effectLst/>
          </c:spPr>
          <c:invertIfNegative val="0"/>
          <c:dLbls>
            <c:dLbl>
              <c:idx val="8"/>
              <c:layout>
                <c:manualLayout>
                  <c:x val="0"/>
                  <c:y val="2.480158730158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2D-462F-B1C4-BA153070CD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 Nvidia'!$B$36:$K$36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Nvidia'!$B$66:$K$66</c:f>
              <c:numCache>
                <c:formatCode>_(* #,##0_);_(* \(#,##0\);_(* "-"??_);_(@_)</c:formatCode>
                <c:ptCount val="10"/>
                <c:pt idx="0">
                  <c:v>630587</c:v>
                </c:pt>
                <c:pt idx="1">
                  <c:v>614000</c:v>
                </c:pt>
                <c:pt idx="2">
                  <c:v>1666000</c:v>
                </c:pt>
                <c:pt idx="3">
                  <c:v>3047000</c:v>
                </c:pt>
                <c:pt idx="4">
                  <c:v>4141000</c:v>
                </c:pt>
                <c:pt idx="5">
                  <c:v>2796000</c:v>
                </c:pt>
                <c:pt idx="6">
                  <c:v>4332000</c:v>
                </c:pt>
                <c:pt idx="7">
                  <c:v>9752000</c:v>
                </c:pt>
                <c:pt idx="8">
                  <c:v>4368000</c:v>
                </c:pt>
                <c:pt idx="9">
                  <c:v>29760000</c:v>
                </c:pt>
              </c:numCache>
            </c:numRef>
          </c:val>
          <c:extLst>
            <c:ext xmlns:c16="http://schemas.microsoft.com/office/drawing/2014/chart" uri="{C3380CC4-5D6E-409C-BE32-E72D297353CC}">
              <c16:uniqueId val="{00000002-0C2D-462F-B1C4-BA153070CD11}"/>
            </c:ext>
          </c:extLst>
        </c:ser>
        <c:dLbls>
          <c:dLblPos val="outEnd"/>
          <c:showLegendKey val="0"/>
          <c:showVal val="1"/>
          <c:showCatName val="0"/>
          <c:showSerName val="0"/>
          <c:showPercent val="0"/>
          <c:showBubbleSize val="0"/>
        </c:dLbls>
        <c:gapWidth val="150"/>
        <c:axId val="1449302543"/>
        <c:axId val="1851694239"/>
      </c:barChart>
      <c:lineChart>
        <c:grouping val="standard"/>
        <c:varyColors val="0"/>
        <c:ser>
          <c:idx val="2"/>
          <c:order val="2"/>
          <c:tx>
            <c:strRef>
              <c:f>'IS Nvidia'!$A$67</c:f>
              <c:strCache>
                <c:ptCount val="1"/>
                <c:pt idx="0">
                  <c:v>Revenue Growth</c:v>
                </c:pt>
              </c:strCache>
            </c:strRef>
          </c:tx>
          <c:spPr>
            <a:ln w="28575" cap="rnd">
              <a:solidFill>
                <a:schemeClr val="accent3"/>
              </a:solidFill>
              <a:round/>
            </a:ln>
            <a:effectLst/>
          </c:spPr>
          <c:marker>
            <c:symbol val="none"/>
          </c:marker>
          <c:dLbls>
            <c:delete val="1"/>
          </c:dLbls>
          <c:val>
            <c:numRef>
              <c:f>'IS Nvidia'!$B$67:$K$67</c:f>
              <c:numCache>
                <c:formatCode>0.00%</c:formatCode>
                <c:ptCount val="10"/>
                <c:pt idx="1">
                  <c:v>7.0168217200145211E-2</c:v>
                </c:pt>
                <c:pt idx="2">
                  <c:v>0.37924151696606789</c:v>
                </c:pt>
                <c:pt idx="3">
                  <c:v>0.40578871201157751</c:v>
                </c:pt>
                <c:pt idx="4">
                  <c:v>0.20609429689108505</c:v>
                </c:pt>
                <c:pt idx="5">
                  <c:v>-6.8111983612154314E-2</c:v>
                </c:pt>
                <c:pt idx="6">
                  <c:v>0.52729437625938824</c:v>
                </c:pt>
                <c:pt idx="7">
                  <c:v>0.61403298350824587</c:v>
                </c:pt>
                <c:pt idx="8">
                  <c:v>2.2293230289069932E-3</c:v>
                </c:pt>
                <c:pt idx="9">
                  <c:v>1.2585452658115224</c:v>
                </c:pt>
              </c:numCache>
            </c:numRef>
          </c:val>
          <c:smooth val="0"/>
          <c:extLst>
            <c:ext xmlns:c16="http://schemas.microsoft.com/office/drawing/2014/chart" uri="{C3380CC4-5D6E-409C-BE32-E72D297353CC}">
              <c16:uniqueId val="{00000003-0C2D-462F-B1C4-BA153070CD11}"/>
            </c:ext>
          </c:extLst>
        </c:ser>
        <c:ser>
          <c:idx val="3"/>
          <c:order val="3"/>
          <c:tx>
            <c:strRef>
              <c:f>'IS Nvidia'!$A$68</c:f>
              <c:strCache>
                <c:ptCount val="1"/>
                <c:pt idx="0">
                  <c:v>Net Income Growth</c:v>
                </c:pt>
              </c:strCache>
            </c:strRef>
          </c:tx>
          <c:spPr>
            <a:ln w="28575" cap="rnd">
              <a:solidFill>
                <a:schemeClr val="accent4"/>
              </a:solidFill>
              <a:round/>
            </a:ln>
            <a:effectLst/>
          </c:spPr>
          <c:marker>
            <c:symbol val="none"/>
          </c:marker>
          <c:dLbls>
            <c:delete val="1"/>
          </c:dLbls>
          <c:val>
            <c:numRef>
              <c:f>'IS Nvidia'!$B$68:$K$68</c:f>
              <c:numCache>
                <c:formatCode>0.00%</c:formatCode>
                <c:ptCount val="10"/>
                <c:pt idx="1">
                  <c:v>-2.6304062722510957E-2</c:v>
                </c:pt>
                <c:pt idx="2">
                  <c:v>1.7133550488599347</c:v>
                </c:pt>
                <c:pt idx="3">
                  <c:v>0.82893157262905159</c:v>
                </c:pt>
                <c:pt idx="4">
                  <c:v>0.35904168034131922</c:v>
                </c:pt>
                <c:pt idx="5">
                  <c:v>-0.3248007727602028</c:v>
                </c:pt>
                <c:pt idx="6">
                  <c:v>0.54935622317596566</c:v>
                </c:pt>
                <c:pt idx="7">
                  <c:v>1.2511542012927053</c:v>
                </c:pt>
                <c:pt idx="8">
                  <c:v>-0.55209187858900743</c:v>
                </c:pt>
                <c:pt idx="9">
                  <c:v>5.813186813186813</c:v>
                </c:pt>
              </c:numCache>
            </c:numRef>
          </c:val>
          <c:smooth val="0"/>
          <c:extLst>
            <c:ext xmlns:c16="http://schemas.microsoft.com/office/drawing/2014/chart" uri="{C3380CC4-5D6E-409C-BE32-E72D297353CC}">
              <c16:uniqueId val="{00000004-0C2D-462F-B1C4-BA153070CD11}"/>
            </c:ext>
          </c:extLst>
        </c:ser>
        <c:dLbls>
          <c:showLegendKey val="0"/>
          <c:showVal val="1"/>
          <c:showCatName val="0"/>
          <c:showSerName val="0"/>
          <c:showPercent val="0"/>
          <c:showBubbleSize val="0"/>
        </c:dLbls>
        <c:marker val="1"/>
        <c:smooth val="0"/>
        <c:axId val="1820908175"/>
        <c:axId val="1820712463"/>
      </c:lineChart>
      <c:catAx>
        <c:axId val="144930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1694239"/>
        <c:crosses val="autoZero"/>
        <c:auto val="1"/>
        <c:lblAlgn val="ctr"/>
        <c:lblOffset val="100"/>
        <c:noMultiLvlLbl val="0"/>
      </c:catAx>
      <c:valAx>
        <c:axId val="18516942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9302543"/>
        <c:crosses val="autoZero"/>
        <c:crossBetween val="between"/>
        <c:dispUnits>
          <c:builtInUnit val="millions"/>
          <c:dispUnitsLbl>
            <c:layout>
              <c:manualLayout>
                <c:xMode val="edge"/>
                <c:yMode val="edge"/>
                <c:x val="1.5678449258836945E-2"/>
                <c:y val="0.38735119047619054"/>
              </c:manualLayout>
            </c:layout>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valAx>
        <c:axId val="1820712463"/>
        <c:scaling>
          <c:orientation val="minMax"/>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08175"/>
        <c:crosses val="max"/>
        <c:crossBetween val="between"/>
      </c:valAx>
      <c:catAx>
        <c:axId val="1820908175"/>
        <c:scaling>
          <c:orientation val="minMax"/>
        </c:scaling>
        <c:delete val="1"/>
        <c:axPos val="b"/>
        <c:majorTickMark val="none"/>
        <c:minorTickMark val="none"/>
        <c:tickLblPos val="nextTo"/>
        <c:crossAx val="18207124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'IS Nvidia'!$A$46</c:f>
              <c:strCache>
                <c:ptCount val="1"/>
                <c:pt idx="0">
                  <c:v>Gross Profit Margin</c:v>
                </c:pt>
              </c:strCache>
            </c:strRef>
          </c:tx>
          <c:spPr>
            <a:solidFill>
              <a:schemeClr val="accent1"/>
            </a:solidFill>
            <a:ln>
              <a:noFill/>
            </a:ln>
            <a:effectLst/>
          </c:spPr>
          <c:invertIfNegative val="0"/>
          <c:cat>
            <c:strRef>
              <c:f>'IS Nvidia'!$B$36:$K$36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Nvidia'!$B$46:$K$46</c:f>
              <c:numCache>
                <c:formatCode>0.00%</c:formatCode>
                <c:ptCount val="10"/>
                <c:pt idx="0">
                  <c:v>0.55526500334187257</c:v>
                </c:pt>
                <c:pt idx="1">
                  <c:v>0.56107784431137719</c:v>
                </c:pt>
                <c:pt idx="2">
                  <c:v>0.58798842257597683</c:v>
                </c:pt>
                <c:pt idx="3">
                  <c:v>0.59934115709285563</c:v>
                </c:pt>
                <c:pt idx="4">
                  <c:v>0.61206896551724133</c:v>
                </c:pt>
                <c:pt idx="5">
                  <c:v>0.61989375343469499</c:v>
                </c:pt>
                <c:pt idx="6">
                  <c:v>0.62344827586206897</c:v>
                </c:pt>
                <c:pt idx="7">
                  <c:v>0.64929033216913135</c:v>
                </c:pt>
                <c:pt idx="8">
                  <c:v>0.56928894490991322</c:v>
                </c:pt>
                <c:pt idx="9">
                  <c:v>0.72717573290436954</c:v>
                </c:pt>
              </c:numCache>
            </c:numRef>
          </c:val>
          <c:extLst>
            <c:ext xmlns:c16="http://schemas.microsoft.com/office/drawing/2014/chart" uri="{C3380CC4-5D6E-409C-BE32-E72D297353CC}">
              <c16:uniqueId val="{00000000-258F-4D5B-9197-059E8FE4026B}"/>
            </c:ext>
          </c:extLst>
        </c:ser>
        <c:ser>
          <c:idx val="1"/>
          <c:order val="1"/>
          <c:tx>
            <c:strRef>
              <c:f>'IS Nvidia'!$A$47</c:f>
              <c:strCache>
                <c:ptCount val="1"/>
                <c:pt idx="0">
                  <c:v>Operating Profit margin</c:v>
                </c:pt>
              </c:strCache>
            </c:strRef>
          </c:tx>
          <c:spPr>
            <a:solidFill>
              <a:schemeClr val="accent2"/>
            </a:solidFill>
            <a:ln>
              <a:noFill/>
            </a:ln>
            <a:effectLst/>
          </c:spPr>
          <c:invertIfNegative val="0"/>
          <c:cat>
            <c:strRef>
              <c:f>'IS Nvidia'!$B$36:$K$36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Nvidia'!$B$47:$K$47</c:f>
              <c:numCache>
                <c:formatCode>0.00%</c:formatCode>
                <c:ptCount val="10"/>
                <c:pt idx="0">
                  <c:v>0.16212493113862694</c:v>
                </c:pt>
                <c:pt idx="1">
                  <c:v>0.14910179640718563</c:v>
                </c:pt>
                <c:pt idx="2">
                  <c:v>0.27988422575976846</c:v>
                </c:pt>
                <c:pt idx="3">
                  <c:v>0.33045089561457691</c:v>
                </c:pt>
                <c:pt idx="4">
                  <c:v>0.32468419255718678</c:v>
                </c:pt>
                <c:pt idx="5">
                  <c:v>0.2606704524638212</c:v>
                </c:pt>
                <c:pt idx="6">
                  <c:v>0.27178410794602698</c:v>
                </c:pt>
                <c:pt idx="7">
                  <c:v>0.37307720888756779</c:v>
                </c:pt>
                <c:pt idx="8">
                  <c:v>0.1565952398606065</c:v>
                </c:pt>
                <c:pt idx="9">
                  <c:v>0.54121663766783756</c:v>
                </c:pt>
              </c:numCache>
            </c:numRef>
          </c:val>
          <c:extLst>
            <c:ext xmlns:c16="http://schemas.microsoft.com/office/drawing/2014/chart" uri="{C3380CC4-5D6E-409C-BE32-E72D297353CC}">
              <c16:uniqueId val="{00000001-258F-4D5B-9197-059E8FE4026B}"/>
            </c:ext>
          </c:extLst>
        </c:ser>
        <c:ser>
          <c:idx val="2"/>
          <c:order val="2"/>
          <c:tx>
            <c:strRef>
              <c:f>'IS Nvidia'!$A$48</c:f>
              <c:strCache>
                <c:ptCount val="1"/>
                <c:pt idx="0">
                  <c:v>Net Profit Margin</c:v>
                </c:pt>
              </c:strCache>
            </c:strRef>
          </c:tx>
          <c:spPr>
            <a:solidFill>
              <a:schemeClr val="accent3"/>
            </a:solidFill>
            <a:ln>
              <a:noFill/>
            </a:ln>
            <a:effectLst/>
          </c:spPr>
          <c:invertIfNegative val="0"/>
          <c:cat>
            <c:strRef>
              <c:f>'IS Nvidia'!$B$36:$K$36</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Nvidia'!$B$48:$K$48</c:f>
              <c:numCache>
                <c:formatCode>0.00%</c:formatCode>
                <c:ptCount val="10"/>
                <c:pt idx="0">
                  <c:v>0.13469743823943872</c:v>
                </c:pt>
                <c:pt idx="1">
                  <c:v>0.12255489021956088</c:v>
                </c:pt>
                <c:pt idx="2">
                  <c:v>0.24109985528219971</c:v>
                </c:pt>
                <c:pt idx="3">
                  <c:v>0.3136709903232448</c:v>
                </c:pt>
                <c:pt idx="4">
                  <c:v>0.35344827586206895</c:v>
                </c:pt>
                <c:pt idx="5">
                  <c:v>0.25609085913170909</c:v>
                </c:pt>
                <c:pt idx="6">
                  <c:v>0.25979010494752625</c:v>
                </c:pt>
                <c:pt idx="7">
                  <c:v>0.36233930296499961</c:v>
                </c:pt>
                <c:pt idx="8">
                  <c:v>0.16193371394676356</c:v>
                </c:pt>
                <c:pt idx="9">
                  <c:v>0.4884934834706674</c:v>
                </c:pt>
              </c:numCache>
            </c:numRef>
          </c:val>
          <c:extLst>
            <c:ext xmlns:c16="http://schemas.microsoft.com/office/drawing/2014/chart" uri="{C3380CC4-5D6E-409C-BE32-E72D297353CC}">
              <c16:uniqueId val="{00000002-258F-4D5B-9197-059E8FE4026B}"/>
            </c:ext>
          </c:extLst>
        </c:ser>
        <c:dLbls>
          <c:showLegendKey val="0"/>
          <c:showVal val="0"/>
          <c:showCatName val="0"/>
          <c:showSerName val="0"/>
          <c:showPercent val="0"/>
          <c:showBubbleSize val="0"/>
        </c:dLbls>
        <c:gapWidth val="219"/>
        <c:overlap val="-27"/>
        <c:axId val="1005333424"/>
        <c:axId val="1005335344"/>
      </c:barChart>
      <c:catAx>
        <c:axId val="1005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35344"/>
        <c:crosses val="autoZero"/>
        <c:auto val="1"/>
        <c:lblAlgn val="ctr"/>
        <c:lblOffset val="100"/>
        <c:noMultiLvlLbl val="0"/>
      </c:catAx>
      <c:valAx>
        <c:axId val="100533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3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BV &amp; 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'IS Nvidia'!$A$56</c:f>
              <c:strCache>
                <c:ptCount val="1"/>
                <c:pt idx="0">
                  <c:v>BV</c:v>
                </c:pt>
              </c:strCache>
            </c:strRef>
          </c:tx>
          <c:spPr>
            <a:solidFill>
              <a:schemeClr val="accent1"/>
            </a:solidFill>
            <a:ln>
              <a:noFill/>
            </a:ln>
            <a:effectLst/>
          </c:spPr>
          <c:invertIfNegative val="0"/>
          <c:cat>
            <c:strRef>
              <c:f>'IS Nvidia'!$B$55:$K$55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Nvidia'!$B$56:$K$56</c:f>
              <c:numCache>
                <c:formatCode>_("$"* #,##0.00_);_("$"* \(#,##0.00\);_("$"* "-"??_);_(@_)</c:formatCode>
                <c:ptCount val="10"/>
                <c:pt idx="0">
                  <c:v>0.2</c:v>
                </c:pt>
                <c:pt idx="1">
                  <c:v>0.21</c:v>
                </c:pt>
                <c:pt idx="2">
                  <c:v>0.25</c:v>
                </c:pt>
                <c:pt idx="3">
                  <c:v>0.31</c:v>
                </c:pt>
                <c:pt idx="4">
                  <c:v>0.39</c:v>
                </c:pt>
                <c:pt idx="5">
                  <c:v>0.5</c:v>
                </c:pt>
                <c:pt idx="6">
                  <c:v>0.68</c:v>
                </c:pt>
                <c:pt idx="7">
                  <c:v>1.06</c:v>
                </c:pt>
                <c:pt idx="8">
                  <c:v>0.9</c:v>
                </c:pt>
                <c:pt idx="9">
                  <c:v>1.74</c:v>
                </c:pt>
              </c:numCache>
            </c:numRef>
          </c:val>
          <c:extLst>
            <c:ext xmlns:c16="http://schemas.microsoft.com/office/drawing/2014/chart" uri="{C3380CC4-5D6E-409C-BE32-E72D297353CC}">
              <c16:uniqueId val="{00000000-B1DB-4A4C-9D2E-E5B278BFF98C}"/>
            </c:ext>
          </c:extLst>
        </c:ser>
        <c:ser>
          <c:idx val="1"/>
          <c:order val="1"/>
          <c:tx>
            <c:strRef>
              <c:f>'IS Nvidia'!$A$57</c:f>
              <c:strCache>
                <c:ptCount val="1"/>
                <c:pt idx="0">
                  <c:v>EPS</c:v>
                </c:pt>
              </c:strCache>
            </c:strRef>
          </c:tx>
          <c:spPr>
            <a:solidFill>
              <a:schemeClr val="accent2"/>
            </a:solidFill>
            <a:ln>
              <a:noFill/>
            </a:ln>
            <a:effectLst/>
          </c:spPr>
          <c:invertIfNegative val="0"/>
          <c:cat>
            <c:strRef>
              <c:f>'IS Nvidia'!$B$55:$K$55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Nvidia'!$B$57:$K$57</c:f>
              <c:numCache>
                <c:formatCode>_("$"* #,##0.00_);_("$"* \(#,##0.00\);_("$"* "-"??_);_(@_)</c:formatCode>
                <c:ptCount val="10"/>
                <c:pt idx="0">
                  <c:v>2.8542699056161386E-2</c:v>
                </c:pt>
                <c:pt idx="1">
                  <c:v>2.8268876611418046E-2</c:v>
                </c:pt>
                <c:pt idx="2">
                  <c:v>7.6987060998151571E-2</c:v>
                </c:pt>
                <c:pt idx="3">
                  <c:v>0.1271702838063439</c:v>
                </c:pt>
                <c:pt idx="4">
                  <c:v>0.17027138157894736</c:v>
                </c:pt>
                <c:pt idx="5">
                  <c:v>0.11477832512315271</c:v>
                </c:pt>
                <c:pt idx="6">
                  <c:v>0.17552674230145868</c:v>
                </c:pt>
                <c:pt idx="7">
                  <c:v>0.3907051282051282</c:v>
                </c:pt>
                <c:pt idx="8">
                  <c:v>0.17563329312424608</c:v>
                </c:pt>
                <c:pt idx="9">
                  <c:v>1.2053462940461726</c:v>
                </c:pt>
              </c:numCache>
            </c:numRef>
          </c:val>
          <c:extLst>
            <c:ext xmlns:c16="http://schemas.microsoft.com/office/drawing/2014/chart" uri="{C3380CC4-5D6E-409C-BE32-E72D297353CC}">
              <c16:uniqueId val="{00000001-B1DB-4A4C-9D2E-E5B278BFF98C}"/>
            </c:ext>
          </c:extLst>
        </c:ser>
        <c:dLbls>
          <c:showLegendKey val="0"/>
          <c:showVal val="0"/>
          <c:showCatName val="0"/>
          <c:showSerName val="0"/>
          <c:showPercent val="0"/>
          <c:showBubbleSize val="0"/>
        </c:dLbls>
        <c:gapWidth val="182"/>
        <c:axId val="23109984"/>
        <c:axId val="871570016"/>
      </c:barChart>
      <c:catAx>
        <c:axId val="2310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71570016"/>
        <c:crosses val="autoZero"/>
        <c:auto val="1"/>
        <c:lblAlgn val="ctr"/>
        <c:lblOffset val="100"/>
        <c:noMultiLvlLbl val="0"/>
      </c:catAx>
      <c:valAx>
        <c:axId val="87157001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Valuation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'IS Nvidia'!$A$58</c:f>
              <c:strCache>
                <c:ptCount val="1"/>
                <c:pt idx="0">
                  <c:v>P/E</c:v>
                </c:pt>
              </c:strCache>
            </c:strRef>
          </c:tx>
          <c:spPr>
            <a:ln w="28575" cap="rnd">
              <a:solidFill>
                <a:schemeClr val="accent1"/>
              </a:solidFill>
              <a:round/>
            </a:ln>
            <a:effectLst/>
          </c:spPr>
          <c:marker>
            <c:symbol val="none"/>
          </c:marker>
          <c:cat>
            <c:strRef>
              <c:f>'IS Nvidia'!$B$55:$K$55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Nvidia'!$B$58:$K$58</c:f>
              <c:numCache>
                <c:formatCode>General</c:formatCode>
                <c:ptCount val="10"/>
                <c:pt idx="0">
                  <c:v>30.2</c:v>
                </c:pt>
                <c:pt idx="1">
                  <c:v>48.1</c:v>
                </c:pt>
                <c:pt idx="2">
                  <c:v>43.9</c:v>
                </c:pt>
                <c:pt idx="3">
                  <c:v>17.3</c:v>
                </c:pt>
                <c:pt idx="4">
                  <c:v>59.4</c:v>
                </c:pt>
                <c:pt idx="5">
                  <c:v>84.2</c:v>
                </c:pt>
                <c:pt idx="6">
                  <c:v>89.2</c:v>
                </c:pt>
                <c:pt idx="7">
                  <c:v>61.4</c:v>
                </c:pt>
                <c:pt idx="8">
                  <c:v>64.7</c:v>
                </c:pt>
                <c:pt idx="9">
                  <c:v>80.5</c:v>
                </c:pt>
              </c:numCache>
            </c:numRef>
          </c:val>
          <c:smooth val="0"/>
          <c:extLst>
            <c:ext xmlns:c16="http://schemas.microsoft.com/office/drawing/2014/chart" uri="{C3380CC4-5D6E-409C-BE32-E72D297353CC}">
              <c16:uniqueId val="{00000000-881C-4664-993B-C4451AD0257A}"/>
            </c:ext>
          </c:extLst>
        </c:ser>
        <c:ser>
          <c:idx val="1"/>
          <c:order val="1"/>
          <c:tx>
            <c:strRef>
              <c:f>'IS Nvidia'!$A$59</c:f>
              <c:strCache>
                <c:ptCount val="1"/>
                <c:pt idx="0">
                  <c:v>P/BV</c:v>
                </c:pt>
              </c:strCache>
            </c:strRef>
          </c:tx>
          <c:spPr>
            <a:ln w="28575" cap="rnd">
              <a:solidFill>
                <a:schemeClr val="accent2"/>
              </a:solidFill>
              <a:round/>
            </a:ln>
            <a:effectLst/>
          </c:spPr>
          <c:marker>
            <c:symbol val="none"/>
          </c:marker>
          <c:cat>
            <c:strRef>
              <c:f>'IS Nvidia'!$B$55:$K$55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Nvidia'!$B$59:$K$59</c:f>
              <c:numCache>
                <c:formatCode>0.00</c:formatCode>
                <c:ptCount val="10"/>
                <c:pt idx="0">
                  <c:v>2.5887500000000001</c:v>
                </c:pt>
                <c:pt idx="1">
                  <c:v>3.6612499999999994</c:v>
                </c:pt>
                <c:pt idx="2">
                  <c:v>13.97125</c:v>
                </c:pt>
                <c:pt idx="3">
                  <c:v>30.856249999999996</c:v>
                </c:pt>
                <c:pt idx="4">
                  <c:v>20.018750000000001</c:v>
                </c:pt>
                <c:pt idx="5">
                  <c:v>31.309999999999995</c:v>
                </c:pt>
                <c:pt idx="6">
                  <c:v>64.948499999999996</c:v>
                </c:pt>
                <c:pt idx="7">
                  <c:v>114.19999999999999</c:v>
                </c:pt>
                <c:pt idx="8">
                  <c:v>101.82499999999999</c:v>
                </c:pt>
                <c:pt idx="9">
                  <c:v>305.15499999999997</c:v>
                </c:pt>
              </c:numCache>
            </c:numRef>
          </c:val>
          <c:smooth val="0"/>
          <c:extLst>
            <c:ext xmlns:c16="http://schemas.microsoft.com/office/drawing/2014/chart" uri="{C3380CC4-5D6E-409C-BE32-E72D297353CC}">
              <c16:uniqueId val="{00000001-881C-4664-993B-C4451AD0257A}"/>
            </c:ext>
          </c:extLst>
        </c:ser>
        <c:ser>
          <c:idx val="2"/>
          <c:order val="2"/>
          <c:tx>
            <c:strRef>
              <c:f>'IS Nvidia'!$A$60</c:f>
              <c:strCache>
                <c:ptCount val="1"/>
                <c:pt idx="0">
                  <c:v>P/CF</c:v>
                </c:pt>
              </c:strCache>
            </c:strRef>
          </c:tx>
          <c:spPr>
            <a:ln w="28575" cap="rnd">
              <a:solidFill>
                <a:schemeClr val="accent3"/>
              </a:solidFill>
              <a:round/>
            </a:ln>
            <a:effectLst/>
          </c:spPr>
          <c:marker>
            <c:symbol val="none"/>
          </c:marker>
          <c:cat>
            <c:strRef>
              <c:f>'IS Nvidia'!$B$55:$K$55</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'IS Nvidia'!$B$60:$K$60</c:f>
              <c:numCache>
                <c:formatCode>_(* #,##0.00_);_(* \(#,##0.00\);_(* "-"??_);_(@_)</c:formatCode>
                <c:ptCount val="10"/>
                <c:pt idx="0">
                  <c:v>12.943750000000001</c:v>
                </c:pt>
                <c:pt idx="1">
                  <c:v>18.306249999999999</c:v>
                </c:pt>
                <c:pt idx="2">
                  <c:v>69.856250000000003</c:v>
                </c:pt>
                <c:pt idx="3">
                  <c:v>154.28125</c:v>
                </c:pt>
                <c:pt idx="4">
                  <c:v>100.09375</c:v>
                </c:pt>
                <c:pt idx="5">
                  <c:v>156.54999999999998</c:v>
                </c:pt>
                <c:pt idx="6">
                  <c:v>324.74249999999995</c:v>
                </c:pt>
                <c:pt idx="7">
                  <c:v>571</c:v>
                </c:pt>
                <c:pt idx="8">
                  <c:v>509.12499999999994</c:v>
                </c:pt>
                <c:pt idx="9">
                  <c:v>1525.7749999999999</c:v>
                </c:pt>
              </c:numCache>
            </c:numRef>
          </c:val>
          <c:smooth val="0"/>
          <c:extLst>
            <c:ext xmlns:c16="http://schemas.microsoft.com/office/drawing/2014/chart" uri="{C3380CC4-5D6E-409C-BE32-E72D297353CC}">
              <c16:uniqueId val="{00000002-881C-4664-993B-C4451AD0257A}"/>
            </c:ext>
          </c:extLst>
        </c:ser>
        <c:dLbls>
          <c:showLegendKey val="0"/>
          <c:showVal val="0"/>
          <c:showCatName val="0"/>
          <c:showSerName val="0"/>
          <c:showPercent val="0"/>
          <c:showBubbleSize val="0"/>
        </c:dLbls>
        <c:smooth val="0"/>
        <c:axId val="52659488"/>
        <c:axId val="1777125167"/>
      </c:lineChart>
      <c:catAx>
        <c:axId val="526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125167"/>
        <c:crosses val="autoZero"/>
        <c:auto val="1"/>
        <c:lblAlgn val="ctr"/>
        <c:lblOffset val="100"/>
        <c:noMultiLvlLbl val="0"/>
      </c:catAx>
      <c:valAx>
        <c:axId val="1777125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'Ratios Nvidia'!$A$18</c:f>
              <c:strCache>
                <c:ptCount val="1"/>
                <c:pt idx="0">
                  <c:v>Interest Coverage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Nvidia'!$B$18:$K$18</c:f>
              <c:numCache>
                <c:formatCode>0.00%;\-0.00%;\-</c:formatCode>
                <c:ptCount val="10"/>
                <c:pt idx="0">
                  <c:v>0.42070000000000002</c:v>
                </c:pt>
                <c:pt idx="1">
                  <c:v>0.93379999999999996</c:v>
                </c:pt>
                <c:pt idx="2">
                  <c:v>4.835</c:v>
                </c:pt>
                <c:pt idx="3">
                  <c:v>0</c:v>
                </c:pt>
                <c:pt idx="4">
                  <c:v>0</c:v>
                </c:pt>
                <c:pt idx="5">
                  <c:v>0</c:v>
                </c:pt>
                <c:pt idx="6">
                  <c:v>0.3569</c:v>
                </c:pt>
                <c:pt idx="7">
                  <c:v>0.48509999999999998</c:v>
                </c:pt>
                <c:pt idx="8">
                  <c:v>0</c:v>
                </c:pt>
                <c:pt idx="9">
                  <c:v>0</c:v>
                </c:pt>
              </c:numCache>
            </c:numRef>
          </c:val>
          <c:smooth val="0"/>
          <c:extLst>
            <c:ext xmlns:c16="http://schemas.microsoft.com/office/drawing/2014/chart" uri="{C3380CC4-5D6E-409C-BE32-E72D297353CC}">
              <c16:uniqueId val="{00000000-5536-4E37-B1AD-513130236A7A}"/>
            </c:ext>
          </c:extLst>
        </c:ser>
        <c:dLbls>
          <c:showLegendKey val="0"/>
          <c:showVal val="0"/>
          <c:showCatName val="0"/>
          <c:showSerName val="0"/>
          <c:showPercent val="0"/>
          <c:showBubbleSize val="0"/>
        </c:dLbls>
        <c:marker val="1"/>
        <c:smooth val="0"/>
        <c:axId val="698645231"/>
        <c:axId val="685414159"/>
      </c:lineChart>
      <c:catAx>
        <c:axId val="69864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4159"/>
        <c:crosses val="autoZero"/>
        <c:auto val="1"/>
        <c:lblAlgn val="ctr"/>
        <c:lblOffset val="100"/>
        <c:noMultiLvlLbl val="0"/>
      </c:catAx>
      <c:valAx>
        <c:axId val="685414159"/>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Debt to Equity</a:t>
            </a:r>
            <a:r>
              <a:rPr lang="en-US" b="1" baseline="0"/>
              <a:t> O</a:t>
            </a:r>
            <a:r>
              <a:rPr lang="en-US" b="1"/>
              <a:t>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'Ratios Nvidia'!$A$16</c:f>
              <c:strCache>
                <c:ptCount val="1"/>
                <c:pt idx="0">
                  <c:v>LT Debt to Equity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Nvidia'!$B$16:$K$16</c:f>
              <c:numCache>
                <c:formatCode>0.00%;\-0.00%;\-</c:formatCode>
                <c:ptCount val="10"/>
                <c:pt idx="0">
                  <c:v>3.2000000000000002E-3</c:v>
                </c:pt>
                <c:pt idx="1">
                  <c:v>0</c:v>
                </c:pt>
                <c:pt idx="2">
                  <c:v>3.4000000000000002E-3</c:v>
                </c:pt>
                <c:pt idx="3">
                  <c:v>2.7000000000000001E-3</c:v>
                </c:pt>
                <c:pt idx="4">
                  <c:v>2.0999999999999999E-3</c:v>
                </c:pt>
                <c:pt idx="5">
                  <c:v>1.6000000000000001E-3</c:v>
                </c:pt>
                <c:pt idx="6">
                  <c:v>3.4999999999999996E-3</c:v>
                </c:pt>
                <c:pt idx="7">
                  <c:v>4.0999999999999995E-3</c:v>
                </c:pt>
                <c:pt idx="8">
                  <c:v>4.4000000000000003E-3</c:v>
                </c:pt>
                <c:pt idx="9">
                  <c:v>2E-3</c:v>
                </c:pt>
              </c:numCache>
            </c:numRef>
          </c:val>
          <c:smooth val="0"/>
          <c:extLst>
            <c:ext xmlns:c16="http://schemas.microsoft.com/office/drawing/2014/chart" uri="{C3380CC4-5D6E-409C-BE32-E72D297353CC}">
              <c16:uniqueId val="{00000000-2C6A-4593-9E02-56F47D93CA55}"/>
            </c:ext>
          </c:extLst>
        </c:ser>
        <c:ser>
          <c:idx val="1"/>
          <c:order val="1"/>
          <c:tx>
            <c:strRef>
              <c:f>'Ratios Nvidia'!$A$17</c:f>
              <c:strCache>
                <c:ptCount val="1"/>
                <c:pt idx="0">
                  <c:v>Total Debt to Equity</c:v>
                </c:pt>
              </c:strCache>
            </c:strRef>
          </c:tx>
          <c:spPr>
            <a:ln w="28575" cap="rnd">
              <a:solidFill>
                <a:schemeClr val="accent6">
                  <a:lumMod val="75000"/>
                </a:schemeClr>
              </a:solidFill>
              <a:round/>
            </a:ln>
            <a:effectLst/>
          </c:spPr>
          <c:marker>
            <c:symbol val="circle"/>
            <c:size val="5"/>
            <c:spPr>
              <a:solidFill>
                <a:schemeClr val="accent6"/>
              </a:solidFill>
              <a:ln w="9525">
                <a:solidFill>
                  <a:schemeClr val="accent6">
                    <a:lumMod val="75000"/>
                  </a:schemeClr>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Nvidia'!$B$17:$K$17</c:f>
              <c:numCache>
                <c:formatCode>0.00%;\-0.00%;\-</c:formatCode>
                <c:ptCount val="10"/>
                <c:pt idx="0">
                  <c:v>3.2000000000000002E-3</c:v>
                </c:pt>
                <c:pt idx="1">
                  <c:v>3.0999999999999999E-3</c:v>
                </c:pt>
                <c:pt idx="2">
                  <c:v>4.7999999999999996E-3</c:v>
                </c:pt>
                <c:pt idx="3">
                  <c:v>2.7000000000000001E-3</c:v>
                </c:pt>
                <c:pt idx="4">
                  <c:v>2.0999999999999999E-3</c:v>
                </c:pt>
                <c:pt idx="5">
                  <c:v>1.6000000000000001E-3</c:v>
                </c:pt>
                <c:pt idx="6">
                  <c:v>4.0999999999999995E-3</c:v>
                </c:pt>
                <c:pt idx="7">
                  <c:v>4.0999999999999995E-3</c:v>
                </c:pt>
                <c:pt idx="8">
                  <c:v>5.0000000000000001E-3</c:v>
                </c:pt>
                <c:pt idx="9">
                  <c:v>2.3E-3</c:v>
                </c:pt>
              </c:numCache>
            </c:numRef>
          </c:val>
          <c:smooth val="0"/>
          <c:extLst>
            <c:ext xmlns:c16="http://schemas.microsoft.com/office/drawing/2014/chart" uri="{C3380CC4-5D6E-409C-BE32-E72D297353CC}">
              <c16:uniqueId val="{00000001-2C6A-4593-9E02-56F47D93CA55}"/>
            </c:ext>
          </c:extLst>
        </c:ser>
        <c:dLbls>
          <c:showLegendKey val="0"/>
          <c:showVal val="0"/>
          <c:showCatName val="0"/>
          <c:showSerName val="0"/>
          <c:showPercent val="0"/>
          <c:showBubbleSize val="0"/>
        </c:dLbls>
        <c:marker val="1"/>
        <c:smooth val="0"/>
        <c:axId val="1925262047"/>
        <c:axId val="1925260127"/>
      </c:lineChart>
      <c:catAx>
        <c:axId val="192526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60127"/>
        <c:crosses val="autoZero"/>
        <c:auto val="1"/>
        <c:lblAlgn val="ctr"/>
        <c:lblOffset val="100"/>
        <c:noMultiLvlLbl val="0"/>
      </c:catAx>
      <c:valAx>
        <c:axId val="192526012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262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Profitability</a:t>
            </a:r>
            <a:r>
              <a:rPr lang="en-US" b="1" baseline="0"/>
              <a:t> on Asset, Equity, and Investment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'Ratios Nvidia'!$A$3</c:f>
              <c:strCache>
                <c:ptCount val="1"/>
                <c:pt idx="0">
                  <c:v>ROA % (Net)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Nvidia'!$B$3:$K$3</c:f>
              <c:numCache>
                <c:formatCode>0.00%</c:formatCode>
                <c:ptCount val="10"/>
                <c:pt idx="0">
                  <c:v>8.7499999999999994E-2</c:v>
                </c:pt>
                <c:pt idx="1">
                  <c:v>8.2899999999999988E-2</c:v>
                </c:pt>
                <c:pt idx="2">
                  <c:v>0.19409999999999999</c:v>
                </c:pt>
                <c:pt idx="3">
                  <c:v>0.28989999999999999</c:v>
                </c:pt>
                <c:pt idx="4">
                  <c:v>0.33850000000000002</c:v>
                </c:pt>
                <c:pt idx="5">
                  <c:v>0.1832</c:v>
                </c:pt>
                <c:pt idx="6">
                  <c:v>0.18489999999999998</c:v>
                </c:pt>
                <c:pt idx="7">
                  <c:v>0.26800000000000002</c:v>
                </c:pt>
                <c:pt idx="8">
                  <c:v>0.1026</c:v>
                </c:pt>
                <c:pt idx="9">
                  <c:v>0.55830000000000002</c:v>
                </c:pt>
              </c:numCache>
            </c:numRef>
          </c:val>
          <c:smooth val="0"/>
          <c:extLst>
            <c:ext xmlns:c16="http://schemas.microsoft.com/office/drawing/2014/chart" uri="{C3380CC4-5D6E-409C-BE32-E72D297353CC}">
              <c16:uniqueId val="{00000000-7247-4D96-A0B7-F0DF7E402C12}"/>
            </c:ext>
          </c:extLst>
        </c:ser>
        <c:ser>
          <c:idx val="1"/>
          <c:order val="1"/>
          <c:tx>
            <c:strRef>
              <c:f>'Ratios Nvidia'!$A$4</c:f>
              <c:strCache>
                <c:ptCount val="1"/>
                <c:pt idx="0">
                  <c:v>ROE % (Net)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Nvidia'!$B$4:$K$4</c:f>
              <c:numCache>
                <c:formatCode>0%</c:formatCode>
                <c:ptCount val="10"/>
                <c:pt idx="0">
                  <c:v>0.14249999999999999</c:v>
                </c:pt>
                <c:pt idx="1">
                  <c:v>0.1346</c:v>
                </c:pt>
                <c:pt idx="2">
                  <c:v>0.32280000000000003</c:v>
                </c:pt>
                <c:pt idx="3">
                  <c:v>0.4607</c:v>
                </c:pt>
                <c:pt idx="4">
                  <c:v>0.49390000000000001</c:v>
                </c:pt>
                <c:pt idx="5">
                  <c:v>0.26030000000000003</c:v>
                </c:pt>
                <c:pt idx="6">
                  <c:v>0.29289999999999999</c:v>
                </c:pt>
                <c:pt idx="7">
                  <c:v>0.44950000000000001</c:v>
                </c:pt>
                <c:pt idx="8">
                  <c:v>0.17980000000000002</c:v>
                </c:pt>
                <c:pt idx="9">
                  <c:v>0.91709999999999992</c:v>
                </c:pt>
              </c:numCache>
            </c:numRef>
          </c:val>
          <c:smooth val="0"/>
          <c:extLst>
            <c:ext xmlns:c16="http://schemas.microsoft.com/office/drawing/2014/chart" uri="{C3380CC4-5D6E-409C-BE32-E72D297353CC}">
              <c16:uniqueId val="{00000001-7247-4D96-A0B7-F0DF7E402C12}"/>
            </c:ext>
          </c:extLst>
        </c:ser>
        <c:ser>
          <c:idx val="2"/>
          <c:order val="2"/>
          <c:tx>
            <c:strRef>
              <c:f>'Ratios Nvidia'!$A$5</c:f>
              <c:strCache>
                <c:ptCount val="1"/>
                <c:pt idx="0">
                  <c:v>ROI % (Operating)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Nvidia'!$B$5:$K$5</c:f>
              <c:numCache>
                <c:formatCode>0%</c:formatCode>
                <c:ptCount val="10"/>
                <c:pt idx="0">
                  <c:v>0.13070000000000001</c:v>
                </c:pt>
                <c:pt idx="1">
                  <c:v>0.1246</c:v>
                </c:pt>
                <c:pt idx="2">
                  <c:v>0.26640000000000003</c:v>
                </c:pt>
                <c:pt idx="3">
                  <c:v>0.35670000000000002</c:v>
                </c:pt>
                <c:pt idx="4">
                  <c:v>0.36680000000000001</c:v>
                </c:pt>
                <c:pt idx="5">
                  <c:v>0.22359999999999999</c:v>
                </c:pt>
                <c:pt idx="6">
                  <c:v>0.23440000000000003</c:v>
                </c:pt>
                <c:pt idx="7">
                  <c:v>0.32789999999999997</c:v>
                </c:pt>
                <c:pt idx="8">
                  <c:v>0.12</c:v>
                </c:pt>
                <c:pt idx="9">
                  <c:v>0.7712</c:v>
                </c:pt>
              </c:numCache>
            </c:numRef>
          </c:val>
          <c:smooth val="0"/>
          <c:extLst>
            <c:ext xmlns:c16="http://schemas.microsoft.com/office/drawing/2014/chart" uri="{C3380CC4-5D6E-409C-BE32-E72D297353CC}">
              <c16:uniqueId val="{00000002-7247-4D96-A0B7-F0DF7E402C12}"/>
            </c:ext>
          </c:extLst>
        </c:ser>
        <c:dLbls>
          <c:showLegendKey val="0"/>
          <c:showVal val="0"/>
          <c:showCatName val="0"/>
          <c:showSerName val="0"/>
          <c:showPercent val="0"/>
          <c:showBubbleSize val="0"/>
        </c:dLbls>
        <c:marker val="1"/>
        <c:smooth val="0"/>
        <c:axId val="1231802704"/>
        <c:axId val="1231800304"/>
      </c:lineChart>
      <c:catAx>
        <c:axId val="123180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1800304"/>
        <c:crosses val="autoZero"/>
        <c:auto val="1"/>
        <c:lblAlgn val="ctr"/>
        <c:lblOffset val="100"/>
        <c:noMultiLvlLbl val="0"/>
      </c:catAx>
      <c:valAx>
        <c:axId val="1231800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02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Peer Average</c:v>
          </c:tx>
          <c:spPr>
            <a:ln w="28575" cap="rnd">
              <a:solidFill>
                <a:schemeClr val="accent1"/>
              </a:solidFill>
              <a:round/>
            </a:ln>
            <a:effectLst/>
          </c:spPr>
          <c:marker>
            <c:symbol val="none"/>
          </c:marker>
          <c:cat>
            <c:numRef>
              <c:f>Submission!$B$61:$K$61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Submission!$B$62:$K$62</c:f>
              <c:numCache>
                <c:formatCode>0.00</c:formatCode>
                <c:ptCount val="10"/>
                <c:pt idx="0">
                  <c:v>0.93741965882428613</c:v>
                </c:pt>
                <c:pt idx="1">
                  <c:v>0.83901719815342912</c:v>
                </c:pt>
                <c:pt idx="2">
                  <c:v>2.2136900473631203</c:v>
                </c:pt>
                <c:pt idx="3">
                  <c:v>0.96960242062289737</c:v>
                </c:pt>
                <c:pt idx="4">
                  <c:v>0.70549330728453719</c:v>
                </c:pt>
                <c:pt idx="5">
                  <c:v>0.69856528866584267</c:v>
                </c:pt>
                <c:pt idx="6">
                  <c:v>0.85718670283505194</c:v>
                </c:pt>
                <c:pt idx="7">
                  <c:v>0.6919939246202893</c:v>
                </c:pt>
                <c:pt idx="8">
                  <c:v>0.97487585699083112</c:v>
                </c:pt>
                <c:pt idx="9">
                  <c:v>0.53685606095824534</c:v>
                </c:pt>
              </c:numCache>
            </c:numRef>
          </c:val>
          <c:smooth val="0"/>
          <c:extLst>
            <c:ext xmlns:c16="http://schemas.microsoft.com/office/drawing/2014/chart" uri="{C3380CC4-5D6E-409C-BE32-E72D297353CC}">
              <c16:uniqueId val="{00000000-3F34-4947-B55F-CFEEC981D34A}"/>
            </c:ext>
          </c:extLst>
        </c:ser>
        <c:ser>
          <c:idx val="1"/>
          <c:order val="1"/>
          <c:tx>
            <c:v>Nvidia</c:v>
          </c:tx>
          <c:spPr>
            <a:ln w="28575" cap="rnd">
              <a:solidFill>
                <a:schemeClr val="accent2"/>
              </a:solidFill>
              <a:round/>
            </a:ln>
            <a:effectLst/>
          </c:spPr>
          <c:marker>
            <c:symbol val="none"/>
          </c:marker>
          <c:cat>
            <c:numRef>
              <c:f>Submission!$B$61:$K$61</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Submission!$B$70:$K$70</c:f>
              <c:numCache>
                <c:formatCode>_(* #,##0.00_);_(* \(#,##0.00\);_(* "-"??_);_(@_)</c:formatCode>
                <c:ptCount val="10"/>
                <c:pt idx="0">
                  <c:v>0.55428278071046733</c:v>
                </c:pt>
                <c:pt idx="1">
                  <c:v>0.25350914504466182</c:v>
                </c:pt>
                <c:pt idx="2">
                  <c:v>0.98769574944071592</c:v>
                </c:pt>
                <c:pt idx="3">
                  <c:v>3.4709453599306159</c:v>
                </c:pt>
                <c:pt idx="4">
                  <c:v>0.58841234010534238</c:v>
                </c:pt>
                <c:pt idx="5">
                  <c:v>6.1076233183856505</c:v>
                </c:pt>
                <c:pt idx="6">
                  <c:v>0.21579617834394904</c:v>
                </c:pt>
                <c:pt idx="7">
                  <c:v>0.45905420991926182</c:v>
                </c:pt>
                <c:pt idx="8">
                  <c:v>0.51637970440347403</c:v>
                </c:pt>
                <c:pt idx="9">
                  <c:v>0.6847897657793246</c:v>
                </c:pt>
              </c:numCache>
            </c:numRef>
          </c:val>
          <c:smooth val="0"/>
          <c:extLst>
            <c:ext xmlns:c16="http://schemas.microsoft.com/office/drawing/2014/chart" uri="{C3380CC4-5D6E-409C-BE32-E72D297353CC}">
              <c16:uniqueId val="{00000001-3F34-4947-B55F-CFEEC981D34A}"/>
            </c:ext>
          </c:extLst>
        </c:ser>
        <c:dLbls>
          <c:showLegendKey val="0"/>
          <c:showVal val="0"/>
          <c:showCatName val="0"/>
          <c:showSerName val="0"/>
          <c:showPercent val="0"/>
          <c:showBubbleSize val="0"/>
        </c:dLbls>
        <c:smooth val="0"/>
        <c:axId val="5915936"/>
        <c:axId val="2045977423"/>
      </c:lineChart>
      <c:catAx>
        <c:axId val="591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77423"/>
        <c:crosses val="autoZero"/>
        <c:auto val="1"/>
        <c:lblAlgn val="ctr"/>
        <c:lblOffset val="100"/>
        <c:noMultiLvlLbl val="0"/>
      </c:catAx>
      <c:valAx>
        <c:axId val="20459774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DuPont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'Ratios Nvidia'!$A$101</c:f>
              <c:strCache>
                <c:ptCount val="1"/>
                <c:pt idx="0">
                  <c:v>Profit Margin</c:v>
                </c:pt>
              </c:strCache>
            </c:strRef>
          </c:tx>
          <c:spPr>
            <a:ln w="28575" cap="rnd">
              <a:solidFill>
                <a:schemeClr val="accent1"/>
              </a:solidFill>
              <a:round/>
            </a:ln>
            <a:effectLst/>
          </c:spPr>
          <c:marker>
            <c:symbol val="none"/>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Nvidia'!$B$101:$K$101</c:f>
              <c:numCache>
                <c:formatCode>0%</c:formatCode>
                <c:ptCount val="10"/>
                <c:pt idx="0">
                  <c:v>0.13469743823943872</c:v>
                </c:pt>
                <c:pt idx="1">
                  <c:v>0.12255489021956088</c:v>
                </c:pt>
                <c:pt idx="2">
                  <c:v>0.24109985528219971</c:v>
                </c:pt>
                <c:pt idx="3">
                  <c:v>0.3136709903232448</c:v>
                </c:pt>
                <c:pt idx="4">
                  <c:v>0.35344827586206895</c:v>
                </c:pt>
                <c:pt idx="5">
                  <c:v>0.25609085913170909</c:v>
                </c:pt>
                <c:pt idx="6">
                  <c:v>0.25979010494752625</c:v>
                </c:pt>
                <c:pt idx="7">
                  <c:v>0.36233930296499961</c:v>
                </c:pt>
                <c:pt idx="8">
                  <c:v>0.16193371394676356</c:v>
                </c:pt>
                <c:pt idx="9">
                  <c:v>0.4884934834706674</c:v>
                </c:pt>
              </c:numCache>
            </c:numRef>
          </c:val>
          <c:smooth val="0"/>
          <c:extLst>
            <c:ext xmlns:c16="http://schemas.microsoft.com/office/drawing/2014/chart" uri="{C3380CC4-5D6E-409C-BE32-E72D297353CC}">
              <c16:uniqueId val="{00000000-7847-4A3A-BC0C-AABFDC034C5B}"/>
            </c:ext>
          </c:extLst>
        </c:ser>
        <c:ser>
          <c:idx val="1"/>
          <c:order val="1"/>
          <c:tx>
            <c:strRef>
              <c:f>'Ratios Nvidia'!$A$102</c:f>
              <c:strCache>
                <c:ptCount val="1"/>
                <c:pt idx="0">
                  <c:v>Total Asset Turnover</c:v>
                </c:pt>
              </c:strCache>
            </c:strRef>
          </c:tx>
          <c:spPr>
            <a:ln w="28575" cap="rnd">
              <a:solidFill>
                <a:schemeClr val="accent2"/>
              </a:solidFill>
              <a:round/>
            </a:ln>
            <a:effectLst/>
          </c:spPr>
          <c:marker>
            <c:symbol val="none"/>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Nvidia'!$B$102:$K$102</c:f>
              <c:numCache>
                <c:formatCode>0%</c:formatCode>
                <c:ptCount val="10"/>
                <c:pt idx="0">
                  <c:v>0.65008578925559701</c:v>
                </c:pt>
                <c:pt idx="1">
                  <c:v>0.67978290366350069</c:v>
                </c:pt>
                <c:pt idx="2">
                  <c:v>0.7021644141855502</c:v>
                </c:pt>
                <c:pt idx="3">
                  <c:v>0.86415799306111551</c:v>
                </c:pt>
                <c:pt idx="4">
                  <c:v>0.88143244056575387</c:v>
                </c:pt>
                <c:pt idx="5">
                  <c:v>0.63055154490326304</c:v>
                </c:pt>
                <c:pt idx="6">
                  <c:v>0.57917404744538226</c:v>
                </c:pt>
                <c:pt idx="7">
                  <c:v>0.60909317219996828</c:v>
                </c:pt>
                <c:pt idx="8">
                  <c:v>0.65499490068476518</c:v>
                </c:pt>
                <c:pt idx="9">
                  <c:v>0.92688047711781885</c:v>
                </c:pt>
              </c:numCache>
            </c:numRef>
          </c:val>
          <c:smooth val="0"/>
          <c:extLst>
            <c:ext xmlns:c16="http://schemas.microsoft.com/office/drawing/2014/chart" uri="{C3380CC4-5D6E-409C-BE32-E72D297353CC}">
              <c16:uniqueId val="{00000001-7847-4A3A-BC0C-AABFDC034C5B}"/>
            </c:ext>
          </c:extLst>
        </c:ser>
        <c:ser>
          <c:idx val="2"/>
          <c:order val="2"/>
          <c:tx>
            <c:strRef>
              <c:f>'Ratios Nvidia'!$A$103</c:f>
              <c:strCache>
                <c:ptCount val="1"/>
                <c:pt idx="0">
                  <c:v>Equity Multiplier</c:v>
                </c:pt>
              </c:strCache>
            </c:strRef>
          </c:tx>
          <c:spPr>
            <a:ln w="28575" cap="rnd">
              <a:solidFill>
                <a:schemeClr val="accent3"/>
              </a:solidFill>
              <a:round/>
            </a:ln>
            <a:effectLst/>
          </c:spPr>
          <c:marker>
            <c:symbol val="none"/>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Nvidia'!$B$103:$K$103</c:f>
              <c:numCache>
                <c:formatCode>0%</c:formatCode>
                <c:ptCount val="10"/>
                <c:pt idx="0">
                  <c:v>1.6300129787762829</c:v>
                </c:pt>
                <c:pt idx="1">
                  <c:v>1.6176470588235294</c:v>
                </c:pt>
                <c:pt idx="2">
                  <c:v>1.6987743828758848</c:v>
                </c:pt>
                <c:pt idx="3">
                  <c:v>1.5046178557087404</c:v>
                </c:pt>
                <c:pt idx="4">
                  <c:v>1.422821665596232</c:v>
                </c:pt>
                <c:pt idx="5">
                  <c:v>1.4187971156997705</c:v>
                </c:pt>
                <c:pt idx="6">
                  <c:v>1.7043153969099627</c:v>
                </c:pt>
                <c:pt idx="7">
                  <c:v>1.6604163535247256</c:v>
                </c:pt>
                <c:pt idx="8">
                  <c:v>1.8633545993393965</c:v>
                </c:pt>
                <c:pt idx="9">
                  <c:v>1.5293405928614641</c:v>
                </c:pt>
              </c:numCache>
            </c:numRef>
          </c:val>
          <c:smooth val="0"/>
          <c:extLst>
            <c:ext xmlns:c16="http://schemas.microsoft.com/office/drawing/2014/chart" uri="{C3380CC4-5D6E-409C-BE32-E72D297353CC}">
              <c16:uniqueId val="{00000002-7847-4A3A-BC0C-AABFDC034C5B}"/>
            </c:ext>
          </c:extLst>
        </c:ser>
        <c:ser>
          <c:idx val="3"/>
          <c:order val="3"/>
          <c:tx>
            <c:strRef>
              <c:f>'Ratios Nvidia'!$A$104</c:f>
              <c:strCache>
                <c:ptCount val="1"/>
                <c:pt idx="0">
                  <c:v>DuPont Analysis</c:v>
                </c:pt>
              </c:strCache>
            </c:strRef>
          </c:tx>
          <c:spPr>
            <a:ln w="28575" cap="rnd">
              <a:solidFill>
                <a:schemeClr val="accent4"/>
              </a:solidFill>
              <a:round/>
            </a:ln>
            <a:effectLst/>
          </c:spPr>
          <c:marker>
            <c:symbol val="none"/>
          </c:marker>
          <c:cat>
            <c:strRef>
              <c:f>'Ratios Nvidia'!$B$1:$K$1</c:f>
              <c:strCache>
                <c:ptCount val="10"/>
                <c:pt idx="0">
                  <c:v>Jan-15</c:v>
                </c:pt>
                <c:pt idx="1">
                  <c:v>Jan-16</c:v>
                </c:pt>
                <c:pt idx="2">
                  <c:v>Jan-17</c:v>
                </c:pt>
                <c:pt idx="3">
                  <c:v>Jan-18</c:v>
                </c:pt>
                <c:pt idx="4">
                  <c:v>Jan-19</c:v>
                </c:pt>
                <c:pt idx="5">
                  <c:v>Jan-20</c:v>
                </c:pt>
                <c:pt idx="6">
                  <c:v>Jan-21</c:v>
                </c:pt>
                <c:pt idx="7">
                  <c:v>Jan-22</c:v>
                </c:pt>
                <c:pt idx="8">
                  <c:v>Jan-23</c:v>
                </c:pt>
                <c:pt idx="9">
                  <c:v>Jan-24</c:v>
                </c:pt>
              </c:strCache>
            </c:strRef>
          </c:cat>
          <c:val>
            <c:numRef>
              <c:f>'Ratios Nvidia'!$B$104:$K$104</c:f>
              <c:numCache>
                <c:formatCode>0%</c:formatCode>
                <c:ptCount val="10"/>
                <c:pt idx="0">
                  <c:v>0.14273190791632925</c:v>
                </c:pt>
                <c:pt idx="1">
                  <c:v>0.13476733977172958</c:v>
                </c:pt>
                <c:pt idx="2">
                  <c:v>0.28758846884170552</c:v>
                </c:pt>
                <c:pt idx="3">
                  <c:v>0.40784366216035334</c:v>
                </c:pt>
                <c:pt idx="4">
                  <c:v>0.44326696638835367</c:v>
                </c:pt>
                <c:pt idx="5">
                  <c:v>0.22910521140609635</c:v>
                </c:pt>
                <c:pt idx="6">
                  <c:v>0.25643757769490322</c:v>
                </c:pt>
                <c:pt idx="7">
                  <c:v>0.36645122501127303</c:v>
                </c:pt>
                <c:pt idx="8">
                  <c:v>0.19763811592235647</c:v>
                </c:pt>
                <c:pt idx="9">
                  <c:v>0.69244729861789756</c:v>
                </c:pt>
              </c:numCache>
            </c:numRef>
          </c:val>
          <c:smooth val="0"/>
          <c:extLst>
            <c:ext xmlns:c16="http://schemas.microsoft.com/office/drawing/2014/chart" uri="{C3380CC4-5D6E-409C-BE32-E72D297353CC}">
              <c16:uniqueId val="{00000003-7847-4A3A-BC0C-AABFDC034C5B}"/>
            </c:ext>
          </c:extLst>
        </c:ser>
        <c:dLbls>
          <c:showLegendKey val="0"/>
          <c:showVal val="0"/>
          <c:showCatName val="0"/>
          <c:showSerName val="0"/>
          <c:showPercent val="0"/>
          <c:showBubbleSize val="0"/>
        </c:dLbls>
        <c:smooth val="0"/>
        <c:axId val="1679201247"/>
        <c:axId val="1679206431"/>
      </c:lineChart>
      <c:catAx>
        <c:axId val="167920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9206431"/>
        <c:crosses val="autoZero"/>
        <c:auto val="1"/>
        <c:lblAlgn val="ctr"/>
        <c:lblOffset val="100"/>
        <c:noMultiLvlLbl val="0"/>
      </c:catAx>
      <c:valAx>
        <c:axId val="1679206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201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Submission!$A$60</c:f>
              <c:strCache>
                <c:ptCount val="1"/>
                <c:pt idx="0">
                  <c:v>Peers Average</c:v>
                </c:pt>
              </c:strCache>
            </c:strRef>
          </c:tx>
          <c:spPr>
            <a:solidFill>
              <a:schemeClr val="accent1"/>
            </a:solidFill>
            <a:ln>
              <a:noFill/>
            </a:ln>
            <a:effectLst/>
          </c:spPr>
          <c:invertIfNegative val="0"/>
          <c:cat>
            <c:numRef>
              <c:f>Submission!$B$69:$K$69</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Submission!$B$63:$K$63</c:f>
              <c:numCache>
                <c:formatCode>0.00</c:formatCode>
                <c:ptCount val="10"/>
                <c:pt idx="0">
                  <c:v>2.0299999999999998</c:v>
                </c:pt>
                <c:pt idx="1">
                  <c:v>1.8525</c:v>
                </c:pt>
                <c:pt idx="2">
                  <c:v>2.8450000000000002</c:v>
                </c:pt>
                <c:pt idx="3">
                  <c:v>1.7</c:v>
                </c:pt>
                <c:pt idx="4">
                  <c:v>1.29</c:v>
                </c:pt>
                <c:pt idx="5">
                  <c:v>1.415</c:v>
                </c:pt>
                <c:pt idx="6">
                  <c:v>1.66</c:v>
                </c:pt>
                <c:pt idx="7">
                  <c:v>1.5150000000000001</c:v>
                </c:pt>
                <c:pt idx="8">
                  <c:v>1.6074999999999999</c:v>
                </c:pt>
                <c:pt idx="9">
                  <c:v>1.2849999999999999</c:v>
                </c:pt>
              </c:numCache>
            </c:numRef>
          </c:val>
          <c:extLst>
            <c:ext xmlns:c16="http://schemas.microsoft.com/office/drawing/2014/chart" uri="{C3380CC4-5D6E-409C-BE32-E72D297353CC}">
              <c16:uniqueId val="{00000000-9515-6A44-A7EE-9EA23B5B3418}"/>
            </c:ext>
          </c:extLst>
        </c:ser>
        <c:ser>
          <c:idx val="1"/>
          <c:order val="1"/>
          <c:tx>
            <c:strRef>
              <c:f>Submission!$A$68</c:f>
              <c:strCache>
                <c:ptCount val="1"/>
                <c:pt idx="0">
                  <c:v>Nvidia</c:v>
                </c:pt>
              </c:strCache>
            </c:strRef>
          </c:tx>
          <c:spPr>
            <a:solidFill>
              <a:schemeClr val="accent2"/>
            </a:solidFill>
            <a:ln>
              <a:noFill/>
            </a:ln>
            <a:effectLst/>
          </c:spPr>
          <c:invertIfNegative val="0"/>
          <c:cat>
            <c:numRef>
              <c:f>Submission!$B$69:$K$69</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Submission!$B$71:$K$71</c:f>
              <c:numCache>
                <c:formatCode>_(* #,##0.00_);_(* \(#,##0.00\);_(* "-"??_);_(@_)</c:formatCode>
                <c:ptCount val="10"/>
                <c:pt idx="0">
                  <c:v>5.6900000000000006E-2</c:v>
                </c:pt>
                <c:pt idx="1">
                  <c:v>2.3599999999999999E-2</c:v>
                </c:pt>
                <c:pt idx="2">
                  <c:v>4.2599999999999999E-2</c:v>
                </c:pt>
                <c:pt idx="3">
                  <c:v>7.2599999999999998E-2</c:v>
                </c:pt>
                <c:pt idx="4">
                  <c:v>6.6600000000000006E-2</c:v>
                </c:pt>
                <c:pt idx="5">
                  <c:v>7.0400000000000004E-2</c:v>
                </c:pt>
                <c:pt idx="6">
                  <c:v>3.56E-2</c:v>
                </c:pt>
                <c:pt idx="7">
                  <c:v>5.96E-2</c:v>
                </c:pt>
                <c:pt idx="8">
                  <c:v>2.6099999999999998E-2</c:v>
                </c:pt>
                <c:pt idx="9">
                  <c:v>3.3799999999999997E-2</c:v>
                </c:pt>
              </c:numCache>
            </c:numRef>
          </c:val>
          <c:extLst>
            <c:ext xmlns:c16="http://schemas.microsoft.com/office/drawing/2014/chart" uri="{C3380CC4-5D6E-409C-BE32-E72D297353CC}">
              <c16:uniqueId val="{00000001-9515-6A44-A7EE-9EA23B5B3418}"/>
            </c:ext>
          </c:extLst>
        </c:ser>
        <c:dLbls>
          <c:showLegendKey val="0"/>
          <c:showVal val="0"/>
          <c:showCatName val="0"/>
          <c:showSerName val="0"/>
          <c:showPercent val="0"/>
          <c:showBubbleSize val="0"/>
        </c:dLbls>
        <c:gapWidth val="219"/>
        <c:overlap val="-27"/>
        <c:axId val="1463212464"/>
        <c:axId val="437042319"/>
      </c:barChart>
      <c:catAx>
        <c:axId val="14632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42319"/>
        <c:crosses val="autoZero"/>
        <c:auto val="1"/>
        <c:lblAlgn val="ctr"/>
        <c:lblOffset val="100"/>
        <c:noMultiLvlLbl val="0"/>
      </c:catAx>
      <c:valAx>
        <c:axId val="43704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1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Peer Average</c:v>
          </c:tx>
          <c:spPr>
            <a:ln w="28575" cap="rnd">
              <a:solidFill>
                <a:schemeClr val="accent1"/>
              </a:solidFill>
              <a:round/>
            </a:ln>
            <a:effectLst/>
          </c:spPr>
          <c:marker>
            <c:symbol val="none"/>
          </c:marker>
          <c:cat>
            <c:numRef>
              <c:f>Submission!$B$69:$K$69</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Submission!$B$64:$K$64</c:f>
              <c:numCache>
                <c:formatCode>0.00</c:formatCode>
                <c:ptCount val="10"/>
                <c:pt idx="0">
                  <c:v>2.6550000000000002</c:v>
                </c:pt>
                <c:pt idx="1">
                  <c:v>2.4200000000000004</c:v>
                </c:pt>
                <c:pt idx="2">
                  <c:v>3.4725000000000001</c:v>
                </c:pt>
                <c:pt idx="3">
                  <c:v>2.2250000000000001</c:v>
                </c:pt>
                <c:pt idx="4">
                  <c:v>1.7075</c:v>
                </c:pt>
                <c:pt idx="5">
                  <c:v>1.84</c:v>
                </c:pt>
                <c:pt idx="6">
                  <c:v>2.1924999999999999</c:v>
                </c:pt>
                <c:pt idx="7">
                  <c:v>2.1225000000000001</c:v>
                </c:pt>
                <c:pt idx="8">
                  <c:v>2.27</c:v>
                </c:pt>
                <c:pt idx="9">
                  <c:v>1.9049999999999998</c:v>
                </c:pt>
              </c:numCache>
            </c:numRef>
          </c:val>
          <c:smooth val="0"/>
          <c:extLst>
            <c:ext xmlns:c16="http://schemas.microsoft.com/office/drawing/2014/chart" uri="{C3380CC4-5D6E-409C-BE32-E72D297353CC}">
              <c16:uniqueId val="{00000000-6AA1-F74F-BE45-616DC4143753}"/>
            </c:ext>
          </c:extLst>
        </c:ser>
        <c:ser>
          <c:idx val="1"/>
          <c:order val="1"/>
          <c:tx>
            <c:v>Nvidia</c:v>
          </c:tx>
          <c:spPr>
            <a:ln w="28575" cap="rnd">
              <a:solidFill>
                <a:schemeClr val="accent2"/>
              </a:solidFill>
              <a:round/>
            </a:ln>
            <a:effectLst/>
          </c:spPr>
          <c:marker>
            <c:symbol val="none"/>
          </c:marker>
          <c:cat>
            <c:numRef>
              <c:f>Submission!$B$69:$K$69</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Submission!$B$72:$K$72</c:f>
              <c:numCache>
                <c:formatCode>_(* #,##0.00_);_(* \(#,##0.00\);_(* "-"??_);_(@_)</c:formatCode>
                <c:ptCount val="10"/>
                <c:pt idx="0">
                  <c:v>6.3799999999999996E-2</c:v>
                </c:pt>
                <c:pt idx="1">
                  <c:v>2.5699999999999997E-2</c:v>
                </c:pt>
                <c:pt idx="2">
                  <c:v>4.7699999999999992E-2</c:v>
                </c:pt>
                <c:pt idx="3">
                  <c:v>8.0299999999999996E-2</c:v>
                </c:pt>
                <c:pt idx="4">
                  <c:v>7.9399999999999998E-2</c:v>
                </c:pt>
                <c:pt idx="5">
                  <c:v>7.6700000000000004E-2</c:v>
                </c:pt>
                <c:pt idx="6">
                  <c:v>4.0899999999999999E-2</c:v>
                </c:pt>
                <c:pt idx="7">
                  <c:v>6.6500000000000004E-2</c:v>
                </c:pt>
                <c:pt idx="8">
                  <c:v>3.5200000000000002E-2</c:v>
                </c:pt>
                <c:pt idx="9">
                  <c:v>4.1700000000000001E-2</c:v>
                </c:pt>
              </c:numCache>
            </c:numRef>
          </c:val>
          <c:smooth val="0"/>
          <c:extLst>
            <c:ext xmlns:c16="http://schemas.microsoft.com/office/drawing/2014/chart" uri="{C3380CC4-5D6E-409C-BE32-E72D297353CC}">
              <c16:uniqueId val="{00000001-6AA1-F74F-BE45-616DC4143753}"/>
            </c:ext>
          </c:extLst>
        </c:ser>
        <c:dLbls>
          <c:showLegendKey val="0"/>
          <c:showVal val="0"/>
          <c:showCatName val="0"/>
          <c:showSerName val="0"/>
          <c:showPercent val="0"/>
          <c:showBubbleSize val="0"/>
        </c:dLbls>
        <c:smooth val="0"/>
        <c:axId val="596113055"/>
        <c:axId val="596180319"/>
      </c:lineChart>
      <c:catAx>
        <c:axId val="59611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80319"/>
        <c:crosses val="autoZero"/>
        <c:auto val="1"/>
        <c:lblAlgn val="ctr"/>
        <c:lblOffset val="100"/>
        <c:noMultiLvlLbl val="0"/>
      </c:catAx>
      <c:valAx>
        <c:axId val="596180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13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in Receivables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Peer Average</c:v>
          </c:tx>
          <c:spPr>
            <a:solidFill>
              <a:schemeClr val="accent1"/>
            </a:solidFill>
            <a:ln>
              <a:noFill/>
            </a:ln>
            <a:effectLst/>
          </c:spPr>
          <c:invertIfNegative val="0"/>
          <c:cat>
            <c:numRef>
              <c:f>Submission!$B$47:$K$47</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Submission!$B$65:$K$65</c:f>
              <c:numCache>
                <c:formatCode>0</c:formatCode>
                <c:ptCount val="10"/>
                <c:pt idx="0">
                  <c:v>41.501907639066744</c:v>
                </c:pt>
                <c:pt idx="1">
                  <c:v>43.705631355100657</c:v>
                </c:pt>
                <c:pt idx="2">
                  <c:v>41.383320205284107</c:v>
                </c:pt>
                <c:pt idx="3">
                  <c:v>41.49638111626637</c:v>
                </c:pt>
                <c:pt idx="4">
                  <c:v>48.511767427285655</c:v>
                </c:pt>
                <c:pt idx="5">
                  <c:v>59.21072296358507</c:v>
                </c:pt>
                <c:pt idx="6">
                  <c:v>43.871588386883516</c:v>
                </c:pt>
                <c:pt idx="7">
                  <c:v>45.724385644051438</c:v>
                </c:pt>
                <c:pt idx="8">
                  <c:v>38.077246202428356</c:v>
                </c:pt>
                <c:pt idx="9">
                  <c:v>44.369266850175514</c:v>
                </c:pt>
              </c:numCache>
            </c:numRef>
          </c:val>
          <c:extLst>
            <c:ext xmlns:c16="http://schemas.microsoft.com/office/drawing/2014/chart" uri="{C3380CC4-5D6E-409C-BE32-E72D297353CC}">
              <c16:uniqueId val="{00000000-EEA6-6545-B1C3-3D461C36C3EB}"/>
            </c:ext>
          </c:extLst>
        </c:ser>
        <c:ser>
          <c:idx val="1"/>
          <c:order val="1"/>
          <c:tx>
            <c:v>Nvidia</c:v>
          </c:tx>
          <c:spPr>
            <a:solidFill>
              <a:schemeClr val="accent2"/>
            </a:solidFill>
            <a:ln>
              <a:noFill/>
            </a:ln>
            <a:effectLst/>
          </c:spPr>
          <c:invertIfNegative val="0"/>
          <c:cat>
            <c:numRef>
              <c:f>Submission!$B$47:$K$47</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Submission!$B$73:$K$73</c:f>
              <c:numCache>
                <c:formatCode>_(* #,##0_);_(* \(#,##0\);_(* "-"??_);_(@_)</c:formatCode>
                <c:ptCount val="10"/>
                <c:pt idx="0">
                  <c:v>36.927746770430979</c:v>
                </c:pt>
                <c:pt idx="1">
                  <c:v>36.791417165668662</c:v>
                </c:pt>
                <c:pt idx="2">
                  <c:v>43.630969609261946</c:v>
                </c:pt>
                <c:pt idx="3">
                  <c:v>47.531912703314802</c:v>
                </c:pt>
                <c:pt idx="4">
                  <c:v>44.363263912598157</c:v>
                </c:pt>
                <c:pt idx="5">
                  <c:v>55.395218904561268</c:v>
                </c:pt>
                <c:pt idx="6">
                  <c:v>53.168515742128932</c:v>
                </c:pt>
                <c:pt idx="7">
                  <c:v>63.061975180203611</c:v>
                </c:pt>
                <c:pt idx="8">
                  <c:v>51.785237636242307</c:v>
                </c:pt>
                <c:pt idx="9">
                  <c:v>59.906683956534579</c:v>
                </c:pt>
              </c:numCache>
            </c:numRef>
          </c:val>
          <c:extLst>
            <c:ext xmlns:c16="http://schemas.microsoft.com/office/drawing/2014/chart" uri="{C3380CC4-5D6E-409C-BE32-E72D297353CC}">
              <c16:uniqueId val="{00000001-EEA6-6545-B1C3-3D461C36C3EB}"/>
            </c:ext>
          </c:extLst>
        </c:ser>
        <c:dLbls>
          <c:showLegendKey val="0"/>
          <c:showVal val="0"/>
          <c:showCatName val="0"/>
          <c:showSerName val="0"/>
          <c:showPercent val="0"/>
          <c:showBubbleSize val="0"/>
        </c:dLbls>
        <c:gapWidth val="219"/>
        <c:overlap val="-27"/>
        <c:axId val="1448477087"/>
        <c:axId val="620403295"/>
      </c:barChart>
      <c:catAx>
        <c:axId val="144847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03295"/>
        <c:crosses val="autoZero"/>
        <c:auto val="1"/>
        <c:lblAlgn val="ctr"/>
        <c:lblOffset val="100"/>
        <c:noMultiLvlLbl val="0"/>
      </c:catAx>
      <c:valAx>
        <c:axId val="620403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77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a:t>
            </a:r>
            <a:r>
              <a:rPr lang="en-US" baseline="0"/>
              <a:t> on Equity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Submission!$A$147</c:f>
              <c:strCache>
                <c:ptCount val="1"/>
                <c:pt idx="0">
                  <c:v>Peers Average</c:v>
                </c:pt>
              </c:strCache>
            </c:strRef>
          </c:tx>
          <c:spPr>
            <a:ln w="28575" cap="rnd">
              <a:solidFill>
                <a:schemeClr val="accent1"/>
              </a:solidFill>
              <a:round/>
            </a:ln>
            <a:effectLst/>
          </c:spPr>
          <c:marker>
            <c:symbol val="none"/>
          </c:marker>
          <c:cat>
            <c:numRef>
              <c:f>Submission!$B$148:$K$148</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Submission!$B$150:$K$150</c:f>
              <c:numCache>
                <c:formatCode>0.00</c:formatCode>
                <c:ptCount val="10"/>
                <c:pt idx="0">
                  <c:v>-10.199999999999998</c:v>
                </c:pt>
                <c:pt idx="1">
                  <c:v>5.6550000000000002</c:v>
                </c:pt>
                <c:pt idx="2">
                  <c:v>0</c:v>
                </c:pt>
                <c:pt idx="3">
                  <c:v>10.907500000000001</c:v>
                </c:pt>
                <c:pt idx="4">
                  <c:v>56.61</c:v>
                </c:pt>
                <c:pt idx="5">
                  <c:v>37.85</c:v>
                </c:pt>
                <c:pt idx="6">
                  <c:v>56.209999999999994</c:v>
                </c:pt>
                <c:pt idx="7">
                  <c:v>52.8125</c:v>
                </c:pt>
                <c:pt idx="8">
                  <c:v>27.189999999999998</c:v>
                </c:pt>
                <c:pt idx="9">
                  <c:v>14.5275</c:v>
                </c:pt>
              </c:numCache>
            </c:numRef>
          </c:val>
          <c:smooth val="0"/>
          <c:extLst>
            <c:ext xmlns:c16="http://schemas.microsoft.com/office/drawing/2014/chart" uri="{C3380CC4-5D6E-409C-BE32-E72D297353CC}">
              <c16:uniqueId val="{00000000-C68A-F343-9539-ED0D842D0D5D}"/>
            </c:ext>
          </c:extLst>
        </c:ser>
        <c:ser>
          <c:idx val="1"/>
          <c:order val="1"/>
          <c:tx>
            <c:strRef>
              <c:f>Submission!$A$155</c:f>
              <c:strCache>
                <c:ptCount val="1"/>
                <c:pt idx="0">
                  <c:v>Nvidia</c:v>
                </c:pt>
              </c:strCache>
            </c:strRef>
          </c:tx>
          <c:spPr>
            <a:ln w="28575" cap="rnd">
              <a:solidFill>
                <a:schemeClr val="accent2"/>
              </a:solidFill>
              <a:round/>
            </a:ln>
            <a:effectLst/>
          </c:spPr>
          <c:marker>
            <c:symbol val="none"/>
          </c:marker>
          <c:cat>
            <c:numRef>
              <c:f>Submission!$B$148:$K$148</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Submission!$B$158:$K$158</c:f>
              <c:numCache>
                <c:formatCode>0.00</c:formatCode>
                <c:ptCount val="10"/>
                <c:pt idx="0">
                  <c:v>0.14249999999999999</c:v>
                </c:pt>
                <c:pt idx="1">
                  <c:v>0.1346</c:v>
                </c:pt>
                <c:pt idx="2">
                  <c:v>0.32280000000000003</c:v>
                </c:pt>
                <c:pt idx="3">
                  <c:v>0.4607</c:v>
                </c:pt>
                <c:pt idx="4">
                  <c:v>0.49390000000000001</c:v>
                </c:pt>
                <c:pt idx="5">
                  <c:v>0.26030000000000003</c:v>
                </c:pt>
                <c:pt idx="6">
                  <c:v>0.29289999999999999</c:v>
                </c:pt>
                <c:pt idx="7">
                  <c:v>0.44950000000000001</c:v>
                </c:pt>
                <c:pt idx="8">
                  <c:v>0.17980000000000002</c:v>
                </c:pt>
                <c:pt idx="9">
                  <c:v>0.91709999999999992</c:v>
                </c:pt>
              </c:numCache>
            </c:numRef>
          </c:val>
          <c:smooth val="0"/>
          <c:extLst>
            <c:ext xmlns:c16="http://schemas.microsoft.com/office/drawing/2014/chart" uri="{C3380CC4-5D6E-409C-BE32-E72D297353CC}">
              <c16:uniqueId val="{00000001-C68A-F343-9539-ED0D842D0D5D}"/>
            </c:ext>
          </c:extLst>
        </c:ser>
        <c:dLbls>
          <c:showLegendKey val="0"/>
          <c:showVal val="0"/>
          <c:showCatName val="0"/>
          <c:showSerName val="0"/>
          <c:showPercent val="0"/>
          <c:showBubbleSize val="0"/>
        </c:dLbls>
        <c:smooth val="0"/>
        <c:axId val="1108701712"/>
        <c:axId val="93002832"/>
      </c:lineChart>
      <c:catAx>
        <c:axId val="11087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2832"/>
        <c:crosses val="autoZero"/>
        <c:auto val="1"/>
        <c:lblAlgn val="ctr"/>
        <c:lblOffset val="100"/>
        <c:noMultiLvlLbl val="0"/>
      </c:catAx>
      <c:valAx>
        <c:axId val="93002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Submission!$A$147</c:f>
              <c:strCache>
                <c:ptCount val="1"/>
                <c:pt idx="0">
                  <c:v>Peers Average</c:v>
                </c:pt>
              </c:strCache>
            </c:strRef>
          </c:tx>
          <c:spPr>
            <a:solidFill>
              <a:schemeClr val="accent1"/>
            </a:solidFill>
            <a:ln>
              <a:noFill/>
            </a:ln>
            <a:effectLst/>
          </c:spPr>
          <c:invertIfNegative val="0"/>
          <c:cat>
            <c:numRef>
              <c:f>Submission!$B$156:$K$156</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Submission!$B$151:$K$151</c:f>
              <c:numCache>
                <c:formatCode>0.00</c:formatCode>
                <c:ptCount val="10"/>
                <c:pt idx="0">
                  <c:v>0.13616817326465658</c:v>
                </c:pt>
                <c:pt idx="1">
                  <c:v>4.9325126732739318E-2</c:v>
                </c:pt>
                <c:pt idx="2">
                  <c:v>7.2502653835146327E-2</c:v>
                </c:pt>
                <c:pt idx="3">
                  <c:v>0.13370834272743481</c:v>
                </c:pt>
                <c:pt idx="4">
                  <c:v>0.16490120645664327</c:v>
                </c:pt>
                <c:pt idx="5">
                  <c:v>0.17480490573022828</c:v>
                </c:pt>
                <c:pt idx="6">
                  <c:v>0.30885715303258499</c:v>
                </c:pt>
                <c:pt idx="7">
                  <c:v>0.36614330782568738</c:v>
                </c:pt>
                <c:pt idx="8">
                  <c:v>0.2404693900808042</c:v>
                </c:pt>
                <c:pt idx="9">
                  <c:v>0.14021412179335546</c:v>
                </c:pt>
              </c:numCache>
            </c:numRef>
          </c:val>
          <c:extLst>
            <c:ext xmlns:c16="http://schemas.microsoft.com/office/drawing/2014/chart" uri="{C3380CC4-5D6E-409C-BE32-E72D297353CC}">
              <c16:uniqueId val="{00000000-4A77-244C-AF2A-229411337675}"/>
            </c:ext>
          </c:extLst>
        </c:ser>
        <c:ser>
          <c:idx val="1"/>
          <c:order val="1"/>
          <c:tx>
            <c:strRef>
              <c:f>Submission!$A$155</c:f>
              <c:strCache>
                <c:ptCount val="1"/>
                <c:pt idx="0">
                  <c:v>Nvidia</c:v>
                </c:pt>
              </c:strCache>
            </c:strRef>
          </c:tx>
          <c:spPr>
            <a:solidFill>
              <a:schemeClr val="accent2"/>
            </a:solidFill>
            <a:ln>
              <a:noFill/>
            </a:ln>
            <a:effectLst/>
          </c:spPr>
          <c:invertIfNegative val="0"/>
          <c:cat>
            <c:numRef>
              <c:f>Submission!$B$156:$K$156</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Submission!$B$159:$K$159</c:f>
              <c:numCache>
                <c:formatCode>0.00</c:formatCode>
                <c:ptCount val="10"/>
                <c:pt idx="0">
                  <c:v>0.13469743823943872</c:v>
                </c:pt>
                <c:pt idx="1">
                  <c:v>0.12255489021956088</c:v>
                </c:pt>
                <c:pt idx="2">
                  <c:v>0.24109985528219971</c:v>
                </c:pt>
                <c:pt idx="3">
                  <c:v>0.3136709903232448</c:v>
                </c:pt>
                <c:pt idx="4">
                  <c:v>0.35344827586206895</c:v>
                </c:pt>
                <c:pt idx="5">
                  <c:v>0.25609085913170909</c:v>
                </c:pt>
                <c:pt idx="6">
                  <c:v>0.25979010494752625</c:v>
                </c:pt>
                <c:pt idx="7">
                  <c:v>0.36233930296499961</c:v>
                </c:pt>
                <c:pt idx="8">
                  <c:v>0.16193371394676356</c:v>
                </c:pt>
                <c:pt idx="9">
                  <c:v>0.4884934834706674</c:v>
                </c:pt>
              </c:numCache>
            </c:numRef>
          </c:val>
          <c:extLst>
            <c:ext xmlns:c16="http://schemas.microsoft.com/office/drawing/2014/chart" uri="{C3380CC4-5D6E-409C-BE32-E72D297353CC}">
              <c16:uniqueId val="{00000001-4A77-244C-AF2A-229411337675}"/>
            </c:ext>
          </c:extLst>
        </c:ser>
        <c:dLbls>
          <c:showLegendKey val="0"/>
          <c:showVal val="0"/>
          <c:showCatName val="0"/>
          <c:showSerName val="0"/>
          <c:showPercent val="0"/>
          <c:showBubbleSize val="0"/>
        </c:dLbls>
        <c:gapWidth val="150"/>
        <c:axId val="623889503"/>
        <c:axId val="1344970175"/>
      </c:barChart>
      <c:catAx>
        <c:axId val="6238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70175"/>
        <c:crosses val="autoZero"/>
        <c:auto val="1"/>
        <c:lblAlgn val="ctr"/>
        <c:lblOffset val="100"/>
        <c:noMultiLvlLbl val="0"/>
      </c:catAx>
      <c:valAx>
        <c:axId val="1344970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8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Income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Submission!$A$147</c:f>
              <c:strCache>
                <c:ptCount val="1"/>
                <c:pt idx="0">
                  <c:v>Peers Average</c:v>
                </c:pt>
              </c:strCache>
            </c:strRef>
          </c:tx>
          <c:spPr>
            <a:solidFill>
              <a:schemeClr val="accent1"/>
            </a:solidFill>
            <a:ln>
              <a:noFill/>
            </a:ln>
            <a:effectLst/>
          </c:spPr>
          <c:invertIfNegative val="0"/>
          <c:cat>
            <c:numRef>
              <c:f>Submission!$B$156:$K$156</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Submission!$B$152:$K$152</c:f>
              <c:numCache>
                <c:formatCode>0.00</c:formatCode>
                <c:ptCount val="10"/>
                <c:pt idx="0">
                  <c:v>0.17854200873474207</c:v>
                </c:pt>
                <c:pt idx="1">
                  <c:v>0.10261200130624071</c:v>
                </c:pt>
                <c:pt idx="2">
                  <c:v>0.10040179818260844</c:v>
                </c:pt>
                <c:pt idx="3">
                  <c:v>0.15044521828380814</c:v>
                </c:pt>
                <c:pt idx="4">
                  <c:v>0.21982113390703983</c:v>
                </c:pt>
                <c:pt idx="5">
                  <c:v>0.21366161948861148</c:v>
                </c:pt>
                <c:pt idx="6">
                  <c:v>0.28867523193441347</c:v>
                </c:pt>
                <c:pt idx="7">
                  <c:v>0.42400057554715909</c:v>
                </c:pt>
                <c:pt idx="8">
                  <c:v>0.23411835769193526</c:v>
                </c:pt>
                <c:pt idx="9">
                  <c:v>0.14851740784408013</c:v>
                </c:pt>
              </c:numCache>
            </c:numRef>
          </c:val>
          <c:extLst>
            <c:ext xmlns:c16="http://schemas.microsoft.com/office/drawing/2014/chart" uri="{C3380CC4-5D6E-409C-BE32-E72D297353CC}">
              <c16:uniqueId val="{00000000-D629-8842-AEBB-FF0880E817C0}"/>
            </c:ext>
          </c:extLst>
        </c:ser>
        <c:ser>
          <c:idx val="1"/>
          <c:order val="1"/>
          <c:tx>
            <c:strRef>
              <c:f>Submission!$A$155</c:f>
              <c:strCache>
                <c:ptCount val="1"/>
                <c:pt idx="0">
                  <c:v>Nvidia</c:v>
                </c:pt>
              </c:strCache>
            </c:strRef>
          </c:tx>
          <c:spPr>
            <a:solidFill>
              <a:schemeClr val="accent2"/>
            </a:solidFill>
            <a:ln>
              <a:noFill/>
            </a:ln>
            <a:effectLst/>
          </c:spPr>
          <c:invertIfNegative val="0"/>
          <c:cat>
            <c:numRef>
              <c:f>Submission!$B$156:$K$156</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Submission!$B$160:$K$160</c:f>
              <c:numCache>
                <c:formatCode>0.00</c:formatCode>
                <c:ptCount val="10"/>
                <c:pt idx="0">
                  <c:v>0.16212493113862694</c:v>
                </c:pt>
                <c:pt idx="1">
                  <c:v>0.14910179640718563</c:v>
                </c:pt>
                <c:pt idx="2">
                  <c:v>0.27988422575976846</c:v>
                </c:pt>
                <c:pt idx="3">
                  <c:v>0.33045089561457691</c:v>
                </c:pt>
                <c:pt idx="4">
                  <c:v>0.32468419255718678</c:v>
                </c:pt>
                <c:pt idx="5">
                  <c:v>0.2606704524638212</c:v>
                </c:pt>
                <c:pt idx="6">
                  <c:v>0.27178410794602698</c:v>
                </c:pt>
                <c:pt idx="7">
                  <c:v>0.37307720888756779</c:v>
                </c:pt>
                <c:pt idx="8">
                  <c:v>0.1565952398606065</c:v>
                </c:pt>
                <c:pt idx="9">
                  <c:v>0.54121663766783756</c:v>
                </c:pt>
              </c:numCache>
            </c:numRef>
          </c:val>
          <c:extLst>
            <c:ext xmlns:c16="http://schemas.microsoft.com/office/drawing/2014/chart" uri="{C3380CC4-5D6E-409C-BE32-E72D297353CC}">
              <c16:uniqueId val="{00000001-D629-8842-AEBB-FF0880E817C0}"/>
            </c:ext>
          </c:extLst>
        </c:ser>
        <c:dLbls>
          <c:showLegendKey val="0"/>
          <c:showVal val="0"/>
          <c:showCatName val="0"/>
          <c:showSerName val="0"/>
          <c:showPercent val="0"/>
          <c:showBubbleSize val="0"/>
        </c:dLbls>
        <c:gapWidth val="150"/>
        <c:axId val="969841744"/>
        <c:axId val="968349072"/>
      </c:barChart>
      <c:catAx>
        <c:axId val="96984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49072"/>
        <c:crosses val="autoZero"/>
        <c:auto val="1"/>
        <c:lblAlgn val="ctr"/>
        <c:lblOffset val="100"/>
        <c:noMultiLvlLbl val="0"/>
      </c:catAx>
      <c:valAx>
        <c:axId val="968349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84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 on Assets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Submission!$A$147</c:f>
              <c:strCache>
                <c:ptCount val="1"/>
                <c:pt idx="0">
                  <c:v>Peers Average</c:v>
                </c:pt>
              </c:strCache>
            </c:strRef>
          </c:tx>
          <c:spPr>
            <a:ln w="28575" cap="rnd">
              <a:solidFill>
                <a:schemeClr val="accent1"/>
              </a:solidFill>
              <a:round/>
            </a:ln>
            <a:effectLst/>
          </c:spPr>
          <c:marker>
            <c:symbol val="none"/>
          </c:marker>
          <c:cat>
            <c:numRef>
              <c:f>Submission!$B$148:$K$148</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Submission!$B$149:$K$149</c:f>
              <c:numCache>
                <c:formatCode>0.00</c:formatCode>
                <c:ptCount val="10"/>
                <c:pt idx="0">
                  <c:v>6.5925000000000002</c:v>
                </c:pt>
                <c:pt idx="1">
                  <c:v>-0.54499999999999993</c:v>
                </c:pt>
                <c:pt idx="2">
                  <c:v>0.43749999999999978</c:v>
                </c:pt>
                <c:pt idx="3">
                  <c:v>5.68</c:v>
                </c:pt>
                <c:pt idx="4">
                  <c:v>10.799999999999999</c:v>
                </c:pt>
                <c:pt idx="5">
                  <c:v>10.442500000000001</c:v>
                </c:pt>
                <c:pt idx="6">
                  <c:v>20.074999999999999</c:v>
                </c:pt>
                <c:pt idx="7">
                  <c:v>21.569999999999997</c:v>
                </c:pt>
                <c:pt idx="8">
                  <c:v>10.3475</c:v>
                </c:pt>
                <c:pt idx="9">
                  <c:v>6.52</c:v>
                </c:pt>
              </c:numCache>
            </c:numRef>
          </c:val>
          <c:smooth val="0"/>
          <c:extLst>
            <c:ext xmlns:c16="http://schemas.microsoft.com/office/drawing/2014/chart" uri="{C3380CC4-5D6E-409C-BE32-E72D297353CC}">
              <c16:uniqueId val="{00000000-38A1-443C-9924-DDCBE67E051B}"/>
            </c:ext>
          </c:extLst>
        </c:ser>
        <c:ser>
          <c:idx val="1"/>
          <c:order val="1"/>
          <c:tx>
            <c:strRef>
              <c:f>Submission!$A$155</c:f>
              <c:strCache>
                <c:ptCount val="1"/>
                <c:pt idx="0">
                  <c:v>Nvidia</c:v>
                </c:pt>
              </c:strCache>
            </c:strRef>
          </c:tx>
          <c:spPr>
            <a:ln w="28575" cap="rnd">
              <a:solidFill>
                <a:schemeClr val="accent2"/>
              </a:solidFill>
              <a:round/>
            </a:ln>
            <a:effectLst/>
          </c:spPr>
          <c:marker>
            <c:symbol val="none"/>
          </c:marker>
          <c:cat>
            <c:numRef>
              <c:f>Submission!$B$148:$K$148</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Submission!$B$157:$K$157</c:f>
              <c:numCache>
                <c:formatCode>0.00</c:formatCode>
                <c:ptCount val="10"/>
                <c:pt idx="0">
                  <c:v>8.7499999999999994E-2</c:v>
                </c:pt>
                <c:pt idx="1">
                  <c:v>8.2899999999999988E-2</c:v>
                </c:pt>
                <c:pt idx="2">
                  <c:v>0.19409999999999999</c:v>
                </c:pt>
                <c:pt idx="3">
                  <c:v>0.28989999999999999</c:v>
                </c:pt>
                <c:pt idx="4">
                  <c:v>0.33850000000000002</c:v>
                </c:pt>
                <c:pt idx="5">
                  <c:v>0.1832</c:v>
                </c:pt>
                <c:pt idx="6">
                  <c:v>0.18489999999999998</c:v>
                </c:pt>
                <c:pt idx="7">
                  <c:v>0.26800000000000002</c:v>
                </c:pt>
                <c:pt idx="8">
                  <c:v>0.1026</c:v>
                </c:pt>
                <c:pt idx="9">
                  <c:v>0.55830000000000002</c:v>
                </c:pt>
              </c:numCache>
            </c:numRef>
          </c:val>
          <c:smooth val="0"/>
          <c:extLst>
            <c:ext xmlns:c16="http://schemas.microsoft.com/office/drawing/2014/chart" uri="{C3380CC4-5D6E-409C-BE32-E72D297353CC}">
              <c16:uniqueId val="{00000001-38A1-443C-9924-DDCBE67E051B}"/>
            </c:ext>
          </c:extLst>
        </c:ser>
        <c:dLbls>
          <c:showLegendKey val="0"/>
          <c:showVal val="0"/>
          <c:showCatName val="0"/>
          <c:showSerName val="0"/>
          <c:showPercent val="0"/>
          <c:showBubbleSize val="0"/>
        </c:dLbls>
        <c:smooth val="0"/>
        <c:axId val="1125588671"/>
        <c:axId val="1125588191"/>
      </c:lineChart>
      <c:catAx>
        <c:axId val="11255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88191"/>
        <c:crosses val="autoZero"/>
        <c:auto val="1"/>
        <c:lblAlgn val="ctr"/>
        <c:lblOffset val="100"/>
        <c:noMultiLvlLbl val="0"/>
      </c:catAx>
      <c:valAx>
        <c:axId val="1125588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58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6.xml"/><Relationship Id="rId4"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60960</xdr:colOff>
      <xdr:row>3</xdr:row>
      <xdr:rowOff>147320</xdr:rowOff>
    </xdr:from>
    <xdr:to>
      <xdr:col>6</xdr:col>
      <xdr:colOff>391160</xdr:colOff>
      <xdr:row>20</xdr:row>
      <xdr:rowOff>127000</xdr:rowOff>
    </xdr:to>
    <xdr:graphicFrame macro="">
      <xdr:nvGraphicFramePr>
        <xdr:cNvPr id="44" name="Chart 1">
          <a:extLst>
            <a:ext uri="{FF2B5EF4-FFF2-40B4-BE49-F238E27FC236}">
              <a16:creationId xmlns:a16="http://schemas.microsoft.com/office/drawing/2014/main" id="{6B81B393-4C07-48FA-90B8-0D8DD5BDE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55</xdr:row>
      <xdr:rowOff>137160</xdr:rowOff>
    </xdr:from>
    <xdr:to>
      <xdr:col>17</xdr:col>
      <xdr:colOff>762000</xdr:colOff>
      <xdr:row>72</xdr:row>
      <xdr:rowOff>116840</xdr:rowOff>
    </xdr:to>
    <xdr:graphicFrame macro="">
      <xdr:nvGraphicFramePr>
        <xdr:cNvPr id="142" name="Chart 9">
          <a:extLst>
            <a:ext uri="{FF2B5EF4-FFF2-40B4-BE49-F238E27FC236}">
              <a16:creationId xmlns:a16="http://schemas.microsoft.com/office/drawing/2014/main" id="{1140081B-ECE9-A7A1-B6C5-EDC80E6F2397}"/>
            </a:ext>
            <a:ext uri="{147F2762-F138-4A5C-976F-8EAC2B608ADB}">
              <a16:predDERef xmlns:a16="http://schemas.microsoft.com/office/drawing/2014/main" pred="{6B81B393-4C07-48FA-90B8-0D8DD5BDE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365760</xdr:colOff>
      <xdr:row>73</xdr:row>
      <xdr:rowOff>76200</xdr:rowOff>
    </xdr:from>
    <xdr:to>
      <xdr:col>17</xdr:col>
      <xdr:colOff>0</xdr:colOff>
      <xdr:row>90</xdr:row>
      <xdr:rowOff>55880</xdr:rowOff>
    </xdr:to>
    <xdr:graphicFrame macro="">
      <xdr:nvGraphicFramePr>
        <xdr:cNvPr id="137" name="Chart 10">
          <a:extLst>
            <a:ext uri="{FF2B5EF4-FFF2-40B4-BE49-F238E27FC236}">
              <a16:creationId xmlns:a16="http://schemas.microsoft.com/office/drawing/2014/main" id="{984FB9C4-8CA8-A92D-CFD1-E7E931235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487680</xdr:colOff>
      <xdr:row>91</xdr:row>
      <xdr:rowOff>25400</xdr:rowOff>
    </xdr:from>
    <xdr:to>
      <xdr:col>17</xdr:col>
      <xdr:colOff>121920</xdr:colOff>
      <xdr:row>108</xdr:row>
      <xdr:rowOff>5080</xdr:rowOff>
    </xdr:to>
    <xdr:graphicFrame macro="">
      <xdr:nvGraphicFramePr>
        <xdr:cNvPr id="138" name="Chart 12">
          <a:extLst>
            <a:ext uri="{FF2B5EF4-FFF2-40B4-BE49-F238E27FC236}">
              <a16:creationId xmlns:a16="http://schemas.microsoft.com/office/drawing/2014/main" id="{944835F3-A035-61DA-D93D-0E3264DBB0CF}"/>
            </a:ext>
            <a:ext uri="{147F2762-F138-4A5C-976F-8EAC2B608ADB}">
              <a16:predDERef xmlns:a16="http://schemas.microsoft.com/office/drawing/2014/main" pred="{984FB9C4-8CA8-A92D-CFD1-E7E931235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343535</xdr:colOff>
      <xdr:row>34</xdr:row>
      <xdr:rowOff>74930</xdr:rowOff>
    </xdr:from>
    <xdr:to>
      <xdr:col>16</xdr:col>
      <xdr:colOff>577215</xdr:colOff>
      <xdr:row>53</xdr:row>
      <xdr:rowOff>54610</xdr:rowOff>
    </xdr:to>
    <xdr:graphicFrame macro="">
      <xdr:nvGraphicFramePr>
        <xdr:cNvPr id="139" name="Chart 14">
          <a:extLst>
            <a:ext uri="{FF2B5EF4-FFF2-40B4-BE49-F238E27FC236}">
              <a16:creationId xmlns:a16="http://schemas.microsoft.com/office/drawing/2014/main" id="{6F182FFD-41D2-F60F-017E-C4E8C7612581}"/>
            </a:ext>
            <a:ext uri="{147F2762-F138-4A5C-976F-8EAC2B608ADB}">
              <a16:predDERef xmlns:a16="http://schemas.microsoft.com/office/drawing/2014/main" pred="{944835F3-A035-61DA-D93D-0E3264DBB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335280</xdr:colOff>
      <xdr:row>125</xdr:row>
      <xdr:rowOff>71120</xdr:rowOff>
    </xdr:from>
    <xdr:to>
      <xdr:col>16</xdr:col>
      <xdr:colOff>706120</xdr:colOff>
      <xdr:row>142</xdr:row>
      <xdr:rowOff>50800</xdr:rowOff>
    </xdr:to>
    <xdr:graphicFrame macro="">
      <xdr:nvGraphicFramePr>
        <xdr:cNvPr id="171" name="Chart 36">
          <a:extLst>
            <a:ext uri="{FF2B5EF4-FFF2-40B4-BE49-F238E27FC236}">
              <a16:creationId xmlns:a16="http://schemas.microsoft.com/office/drawing/2014/main" id="{A80EFA33-5C88-4024-2C96-B8D81186F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337820</xdr:colOff>
      <xdr:row>164</xdr:row>
      <xdr:rowOff>58420</xdr:rowOff>
    </xdr:from>
    <xdr:to>
      <xdr:col>17</xdr:col>
      <xdr:colOff>683260</xdr:colOff>
      <xdr:row>181</xdr:row>
      <xdr:rowOff>38100</xdr:rowOff>
    </xdr:to>
    <xdr:graphicFrame macro="">
      <xdr:nvGraphicFramePr>
        <xdr:cNvPr id="251" name="Chart 58">
          <a:extLst>
            <a:ext uri="{FF2B5EF4-FFF2-40B4-BE49-F238E27FC236}">
              <a16:creationId xmlns:a16="http://schemas.microsoft.com/office/drawing/2014/main" id="{EF1CDB5C-D421-8848-1852-F69255759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325120</xdr:colOff>
      <xdr:row>145</xdr:row>
      <xdr:rowOff>15240</xdr:rowOff>
    </xdr:from>
    <xdr:to>
      <xdr:col>17</xdr:col>
      <xdr:colOff>670560</xdr:colOff>
      <xdr:row>161</xdr:row>
      <xdr:rowOff>154940</xdr:rowOff>
    </xdr:to>
    <xdr:graphicFrame macro="">
      <xdr:nvGraphicFramePr>
        <xdr:cNvPr id="250" name="Chart 131">
          <a:extLst>
            <a:ext uri="{FF2B5EF4-FFF2-40B4-BE49-F238E27FC236}">
              <a16:creationId xmlns:a16="http://schemas.microsoft.com/office/drawing/2014/main" id="{DAF91901-9CF4-5417-A11E-5C80EE173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160020</xdr:colOff>
      <xdr:row>125</xdr:row>
      <xdr:rowOff>3810</xdr:rowOff>
    </xdr:from>
    <xdr:to>
      <xdr:col>23</xdr:col>
      <xdr:colOff>160020</xdr:colOff>
      <xdr:row>142</xdr:row>
      <xdr:rowOff>26670</xdr:rowOff>
    </xdr:to>
    <xdr:graphicFrame macro="">
      <xdr:nvGraphicFramePr>
        <xdr:cNvPr id="172" name="Chart 167">
          <a:extLst>
            <a:ext uri="{FF2B5EF4-FFF2-40B4-BE49-F238E27FC236}">
              <a16:creationId xmlns:a16="http://schemas.microsoft.com/office/drawing/2014/main" id="{83F89608-1DAB-18F0-3473-28F289E79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754380</xdr:colOff>
      <xdr:row>202</xdr:row>
      <xdr:rowOff>41910</xdr:rowOff>
    </xdr:from>
    <xdr:to>
      <xdr:col>17</xdr:col>
      <xdr:colOff>754380</xdr:colOff>
      <xdr:row>219</xdr:row>
      <xdr:rowOff>64770</xdr:rowOff>
    </xdr:to>
    <xdr:graphicFrame macro="">
      <xdr:nvGraphicFramePr>
        <xdr:cNvPr id="252" name="Chart 251">
          <a:extLst>
            <a:ext uri="{FF2B5EF4-FFF2-40B4-BE49-F238E27FC236}">
              <a16:creationId xmlns:a16="http://schemas.microsoft.com/office/drawing/2014/main" id="{E1547D37-B4D2-584B-121E-1794BF4AB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76200</xdr:colOff>
      <xdr:row>220</xdr:row>
      <xdr:rowOff>95250</xdr:rowOff>
    </xdr:from>
    <xdr:to>
      <xdr:col>18</xdr:col>
      <xdr:colOff>76200</xdr:colOff>
      <xdr:row>237</xdr:row>
      <xdr:rowOff>118110</xdr:rowOff>
    </xdr:to>
    <xdr:graphicFrame macro="">
      <xdr:nvGraphicFramePr>
        <xdr:cNvPr id="253" name="Chart 252">
          <a:extLst>
            <a:ext uri="{FF2B5EF4-FFF2-40B4-BE49-F238E27FC236}">
              <a16:creationId xmlns:a16="http://schemas.microsoft.com/office/drawing/2014/main" id="{6C2FDF16-E70E-F499-AA3D-A4C2E056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121920</xdr:colOff>
      <xdr:row>238</xdr:row>
      <xdr:rowOff>57150</xdr:rowOff>
    </xdr:from>
    <xdr:to>
      <xdr:col>18</xdr:col>
      <xdr:colOff>121920</xdr:colOff>
      <xdr:row>255</xdr:row>
      <xdr:rowOff>80010</xdr:rowOff>
    </xdr:to>
    <xdr:graphicFrame macro="">
      <xdr:nvGraphicFramePr>
        <xdr:cNvPr id="254" name="Chart 253">
          <a:extLst>
            <a:ext uri="{FF2B5EF4-FFF2-40B4-BE49-F238E27FC236}">
              <a16:creationId xmlns:a16="http://schemas.microsoft.com/office/drawing/2014/main" id="{A27CF8E4-E60F-52F0-D560-E6402F459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D9DE68AB-D76E-984D-998E-DD35C689CDDC}"/>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7A89C4AE-C176-9A4C-926D-2CBBB5D98120}"/>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E981235B-966C-3B40-8F2F-838E566CB66E}"/>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EAC7DE8E-77B0-C34C-B605-19AF0D2C0A47}"/>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D8C0C95E-820C-1442-B8D4-03EBBC449E3B}"/>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F2C1B702-56C5-D44C-955B-C41EC692C2C0}"/>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42F412A-0E73-F043-85C3-84519598CD54}"/>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3B626B3D-4F41-B949-8758-CDD038EA7404}"/>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xdr:from>
      <xdr:col>1</xdr:col>
      <xdr:colOff>101600</xdr:colOff>
      <xdr:row>69</xdr:row>
      <xdr:rowOff>20320</xdr:rowOff>
    </xdr:from>
    <xdr:to>
      <xdr:col>10</xdr:col>
      <xdr:colOff>782320</xdr:colOff>
      <xdr:row>84</xdr:row>
      <xdr:rowOff>142240</xdr:rowOff>
    </xdr:to>
    <xdr:graphicFrame macro="">
      <xdr:nvGraphicFramePr>
        <xdr:cNvPr id="2" name="Chart 1">
          <a:extLst>
            <a:ext uri="{FF2B5EF4-FFF2-40B4-BE49-F238E27FC236}">
              <a16:creationId xmlns:a16="http://schemas.microsoft.com/office/drawing/2014/main" id="{C7D10FC3-816E-4E45-B8AB-A0974D062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163831</xdr:colOff>
      <xdr:row>91</xdr:row>
      <xdr:rowOff>70485</xdr:rowOff>
    </xdr:from>
    <xdr:to>
      <xdr:col>7</xdr:col>
      <xdr:colOff>704851</xdr:colOff>
      <xdr:row>109</xdr:row>
      <xdr:rowOff>133350</xdr:rowOff>
    </xdr:to>
    <xdr:graphicFrame macro="">
      <xdr:nvGraphicFramePr>
        <xdr:cNvPr id="3" name="Chart 2">
          <a:extLst>
            <a:ext uri="{FF2B5EF4-FFF2-40B4-BE49-F238E27FC236}">
              <a16:creationId xmlns:a16="http://schemas.microsoft.com/office/drawing/2014/main" id="{8F0B061B-3E94-494E-B1DC-E9512F0CA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0</xdr:colOff>
      <xdr:row>0</xdr:row>
      <xdr:rowOff>0</xdr:rowOff>
    </xdr:from>
    <xdr:to>
      <xdr:col>32</xdr:col>
      <xdr:colOff>0</xdr:colOff>
      <xdr:row>26</xdr:row>
      <xdr:rowOff>123912</xdr:rowOff>
    </xdr:to>
    <xdr:pic>
      <xdr:nvPicPr>
        <xdr:cNvPr id="4" name="Picture 2">
          <a:extLst>
            <a:ext uri="{FF2B5EF4-FFF2-40B4-BE49-F238E27FC236}">
              <a16:creationId xmlns:a16="http://schemas.microsoft.com/office/drawing/2014/main" id="{AFE6B183-BD84-425E-B0E1-5F7E201D1351}"/>
            </a:ext>
            <a:ext uri="{147F2762-F138-4A5C-976F-8EAC2B608ADB}">
              <a16:predDERef xmlns:a16="http://schemas.microsoft.com/office/drawing/2014/main" pred="{00000000-0008-0000-0000-000002000000}"/>
            </a:ext>
          </a:extLst>
        </xdr:cNvPr>
        <xdr:cNvPicPr>
          <a:picLocks noChangeAspect="1"/>
        </xdr:cNvPicPr>
      </xdr:nvPicPr>
      <xdr:blipFill>
        <a:blip xmlns:r="http://schemas.openxmlformats.org/officeDocument/2006/relationships" r:embed="rId3"/>
        <a:stretch>
          <a:fillRect/>
        </a:stretch>
      </xdr:blipFill>
      <xdr:spPr>
        <a:xfrm>
          <a:off x="25269825" y="0"/>
          <a:ext cx="4000500" cy="4495887"/>
        </a:xfrm>
        <a:prstGeom prst="rect">
          <a:avLst/>
        </a:prstGeom>
      </xdr:spPr>
    </xdr:pic>
    <xdr:clientData/>
  </xdr:twoCellAnchor>
  <xdr:twoCellAnchor>
    <xdr:from>
      <xdr:col>12</xdr:col>
      <xdr:colOff>440422</xdr:colOff>
      <xdr:row>52</xdr:row>
      <xdr:rowOff>108125</xdr:rowOff>
    </xdr:from>
    <xdr:to>
      <xdr:col>16</xdr:col>
      <xdr:colOff>72239</xdr:colOff>
      <xdr:row>69</xdr:row>
      <xdr:rowOff>78298</xdr:rowOff>
    </xdr:to>
    <xdr:graphicFrame macro="">
      <xdr:nvGraphicFramePr>
        <xdr:cNvPr id="5" name="Chart 4">
          <a:extLst>
            <a:ext uri="{FF2B5EF4-FFF2-40B4-BE49-F238E27FC236}">
              <a16:creationId xmlns:a16="http://schemas.microsoft.com/office/drawing/2014/main" id="{95FD7DAC-A80C-4E1F-8612-E0717BF58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452074</xdr:colOff>
      <xdr:row>70</xdr:row>
      <xdr:rowOff>49867</xdr:rowOff>
    </xdr:from>
    <xdr:to>
      <xdr:col>16</xdr:col>
      <xdr:colOff>83891</xdr:colOff>
      <xdr:row>87</xdr:row>
      <xdr:rowOff>20040</xdr:rowOff>
    </xdr:to>
    <xdr:graphicFrame macro="">
      <xdr:nvGraphicFramePr>
        <xdr:cNvPr id="6" name="Chart 5">
          <a:extLst>
            <a:ext uri="{FF2B5EF4-FFF2-40B4-BE49-F238E27FC236}">
              <a16:creationId xmlns:a16="http://schemas.microsoft.com/office/drawing/2014/main" id="{5AE197F8-796F-4BD6-B0D6-0D19F7890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3265170</xdr:colOff>
      <xdr:row>32</xdr:row>
      <xdr:rowOff>72390</xdr:rowOff>
    </xdr:from>
    <xdr:to>
      <xdr:col>6</xdr:col>
      <xdr:colOff>497205</xdr:colOff>
      <xdr:row>49</xdr:row>
      <xdr:rowOff>51435</xdr:rowOff>
    </xdr:to>
    <xdr:graphicFrame macro="">
      <xdr:nvGraphicFramePr>
        <xdr:cNvPr id="2" name="Chart 1">
          <a:extLst>
            <a:ext uri="{FF2B5EF4-FFF2-40B4-BE49-F238E27FC236}">
              <a16:creationId xmlns:a16="http://schemas.microsoft.com/office/drawing/2014/main" id="{BEF4E630-58AC-4DD3-B5DC-31295CD20846}"/>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638175</xdr:colOff>
      <xdr:row>32</xdr:row>
      <xdr:rowOff>123825</xdr:rowOff>
    </xdr:from>
    <xdr:to>
      <xdr:col>14</xdr:col>
      <xdr:colOff>409575</xdr:colOff>
      <xdr:row>49</xdr:row>
      <xdr:rowOff>114300</xdr:rowOff>
    </xdr:to>
    <xdr:graphicFrame macro="">
      <xdr:nvGraphicFramePr>
        <xdr:cNvPr id="3" name="Chart 2">
          <a:extLst>
            <a:ext uri="{FF2B5EF4-FFF2-40B4-BE49-F238E27FC236}">
              <a16:creationId xmlns:a16="http://schemas.microsoft.com/office/drawing/2014/main" id="{3B9855EA-9340-41AF-96E9-D865CB98CE86}"/>
            </a:ext>
            <a:ext uri="{147F2762-F138-4A5C-976F-8EAC2B608ADB}">
              <a16:predDERef xmlns:a16="http://schemas.microsoft.com/office/drawing/2014/main" pred="{11F4C7CF-887E-2300-AD66-81AF129CA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19049</xdr:colOff>
      <xdr:row>51</xdr:row>
      <xdr:rowOff>152400</xdr:rowOff>
    </xdr:from>
    <xdr:to>
      <xdr:col>7</xdr:col>
      <xdr:colOff>266700</xdr:colOff>
      <xdr:row>69</xdr:row>
      <xdr:rowOff>142875</xdr:rowOff>
    </xdr:to>
    <xdr:graphicFrame macro="">
      <xdr:nvGraphicFramePr>
        <xdr:cNvPr id="4" name="Chart 3">
          <a:extLst>
            <a:ext uri="{FF2B5EF4-FFF2-40B4-BE49-F238E27FC236}">
              <a16:creationId xmlns:a16="http://schemas.microsoft.com/office/drawing/2014/main" id="{A6ED8CB8-4710-46E9-A912-E192487A6766}"/>
            </a:ext>
            <a:ext uri="{147F2762-F138-4A5C-976F-8EAC2B608ADB}">
              <a16:predDERef xmlns:a16="http://schemas.microsoft.com/office/drawing/2014/main" pred="{9506E234-4A6A-B821-9192-A2738AEF5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3324225</xdr:colOff>
      <xdr:row>71</xdr:row>
      <xdr:rowOff>28574</xdr:rowOff>
    </xdr:from>
    <xdr:to>
      <xdr:col>7</xdr:col>
      <xdr:colOff>485775</xdr:colOff>
      <xdr:row>98</xdr:row>
      <xdr:rowOff>123825</xdr:rowOff>
    </xdr:to>
    <xdr:sp macro="" textlink="">
      <xdr:nvSpPr>
        <xdr:cNvPr id="5" name="TextBox 4">
          <a:extLst>
            <a:ext uri="{FF2B5EF4-FFF2-40B4-BE49-F238E27FC236}">
              <a16:creationId xmlns:a16="http://schemas.microsoft.com/office/drawing/2014/main" id="{057FC80B-B2F1-499B-8C9B-5151DD533644}"/>
            </a:ext>
          </a:extLst>
        </xdr:cNvPr>
        <xdr:cNvSpPr txBox="1"/>
      </xdr:nvSpPr>
      <xdr:spPr>
        <a:xfrm>
          <a:off x="590550" y="11525249"/>
          <a:ext cx="4029075" cy="446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The</a:t>
          </a:r>
          <a:r>
            <a:rPr lang="en-US" sz="1100" kern="1200" baseline="0"/>
            <a:t> return from 2015 to 2019 shows a large, but steady rise, meaning that Nvidia was able to consistently show its investors and shareholders that it was able to generate a positive return yearly.  The lowered returns from 2020 and 2021 reflect the negative impact cause by the COVID-19 pandemic. The logistical issues caused by the pandemic led to the company being unable to secure the manpower, supplies, nor avenues to manufacture and create its semiconductors, however, they were able to return to former pandemic highs by 2022. 2023 was a turbulent year for the company with legal concerns over AI growth and other companies starting to create their own chips and AI cast doubt on the wellbeing of the company. However, 2024 shows their explosive growth as they continue to innovate and lead their markets. </a:t>
          </a:r>
        </a:p>
        <a:p>
          <a:endParaRPr lang="en-US" sz="1100" kern="1200" baseline="0"/>
        </a:p>
        <a:p>
          <a:endParaRPr lang="en-US" sz="1100" kern="1200" baseline="0"/>
        </a:p>
        <a:p>
          <a:r>
            <a:rPr lang="en-US" sz="1100" kern="1200" baseline="0"/>
            <a:t>Professional version: </a:t>
          </a:r>
        </a:p>
        <a:p>
          <a:r>
            <a:rPr lang="en-US"/>
            <a:t>From 2015 to 2019, Nvidia experienced significant and consistent growth, demonstrating its ability to deliver positive annual returns to investors and shareholders. The reduced returns observed in 2020 and 2021 reflected the adverse effects of the COVID-19 pandemic. Supply chain disruptions and labor shortages hindered the company’s ability to manufacture and distribute its semiconductors. Despite these challenges, Nvidia recovered to pre-pandemic performance levels by 2022.</a:t>
          </a:r>
        </a:p>
        <a:p>
          <a:r>
            <a:rPr lang="en-US"/>
            <a:t>In 2023, the company faced a volatile period characterized by legal challenges related to AI advancements and intensified competition as other firms began developing their own chips and AI technologies. Nevertheless, 2024 marked a period of explosive growth for Nvidia, driven by its continued innovation and market leadership.</a:t>
          </a:r>
        </a:p>
        <a:p>
          <a:endParaRPr lang="en-US" sz="1100" kern="1200"/>
        </a:p>
      </xdr:txBody>
    </xdr:sp>
    <xdr:clientData/>
  </xdr:twoCellAnchor>
  <xdr:twoCellAnchor>
    <xdr:from>
      <xdr:col>9</xdr:col>
      <xdr:colOff>0</xdr:colOff>
      <xdr:row>54</xdr:row>
      <xdr:rowOff>0</xdr:rowOff>
    </xdr:from>
    <xdr:to>
      <xdr:col>15</xdr:col>
      <xdr:colOff>495300</xdr:colOff>
      <xdr:row>81</xdr:row>
      <xdr:rowOff>95251</xdr:rowOff>
    </xdr:to>
    <xdr:sp macro="" textlink="">
      <xdr:nvSpPr>
        <xdr:cNvPr id="6" name="TextBox 5">
          <a:extLst>
            <a:ext uri="{FF2B5EF4-FFF2-40B4-BE49-F238E27FC236}">
              <a16:creationId xmlns:a16="http://schemas.microsoft.com/office/drawing/2014/main" id="{5F46DCD1-BA3B-4E46-A8D1-75F74418D511}"/>
            </a:ext>
            <a:ext uri="{147F2762-F138-4A5C-976F-8EAC2B608ADB}">
              <a16:predDERef xmlns:a16="http://schemas.microsoft.com/office/drawing/2014/main" pred="{0A596257-B349-4A4A-A4D9-128509AEA420}"/>
            </a:ext>
          </a:extLst>
        </xdr:cNvPr>
        <xdr:cNvSpPr txBox="1"/>
      </xdr:nvSpPr>
      <xdr:spPr>
        <a:xfrm>
          <a:off x="5314950" y="8743950"/>
          <a:ext cx="4038600" cy="446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kern="1200"/>
            <a:t>The</a:t>
          </a:r>
          <a:r>
            <a:rPr lang="en-US" sz="1100" kern="1200" baseline="0"/>
            <a:t> majority of Nvidia's total debt is LT and it keeps a relatively low debt-to-equity, averaging around .33 over the past 10 years, lower than the industry average of .46. </a:t>
          </a:r>
        </a:p>
        <a:p>
          <a:r>
            <a:rPr lang="en-US" sz="1100" baseline="0">
              <a:solidFill>
                <a:schemeClr val="dk1"/>
              </a:solidFill>
              <a:effectLst/>
              <a:latin typeface="+mn-lt"/>
              <a:ea typeface="+mn-ea"/>
              <a:cs typeface="+mn-cs"/>
            </a:rPr>
            <a:t> Given the recent volitile nature of the semiconductor and technology industries over the rapid growth and legal standing of AI, </a:t>
          </a:r>
          <a:r>
            <a:rPr lang="en-US" sz="1100" kern="1200" baseline="0">
              <a:solidFill>
                <a:schemeClr val="dk1"/>
              </a:solidFill>
              <a:effectLst/>
              <a:latin typeface="+mn-lt"/>
              <a:ea typeface="+mn-ea"/>
              <a:cs typeface="+mn-cs"/>
            </a:rPr>
            <a:t>t</a:t>
          </a:r>
          <a:r>
            <a:rPr lang="en-US" sz="1100" kern="1200" baseline="0"/>
            <a:t>his lower debt to equity ratio show investors that it is a less risky option to invest in. Moreover, this also means more flexibility for debt-based financing for furture growth opporunities. </a:t>
          </a:r>
        </a:p>
        <a:p>
          <a:endParaRPr lang="en-US" sz="1100" kern="1200" baseline="0"/>
        </a:p>
        <a:p>
          <a:endParaRPr lang="en-US" sz="1100" kern="1200" baseline="0"/>
        </a:p>
        <a:p>
          <a:endParaRPr lang="en-US" sz="1100" kern="1200" baseline="0"/>
        </a:p>
        <a:p>
          <a:r>
            <a:rPr lang="en-US" sz="1100" kern="1200"/>
            <a:t>https://csimarket.com/stocks/competitionNO5.php?code=NVDA </a:t>
          </a:r>
        </a:p>
      </xdr:txBody>
    </xdr:sp>
    <xdr:clientData/>
  </xdr:twoCellAnchor>
  <xdr:twoCellAnchor>
    <xdr:from>
      <xdr:col>1</xdr:col>
      <xdr:colOff>60960</xdr:colOff>
      <xdr:row>105</xdr:row>
      <xdr:rowOff>0</xdr:rowOff>
    </xdr:from>
    <xdr:to>
      <xdr:col>6</xdr:col>
      <xdr:colOff>101600</xdr:colOff>
      <xdr:row>121</xdr:row>
      <xdr:rowOff>142240</xdr:rowOff>
    </xdr:to>
    <xdr:graphicFrame macro="">
      <xdr:nvGraphicFramePr>
        <xdr:cNvPr id="7" name="Chart 6">
          <a:extLst>
            <a:ext uri="{FF2B5EF4-FFF2-40B4-BE49-F238E27FC236}">
              <a16:creationId xmlns:a16="http://schemas.microsoft.com/office/drawing/2014/main" id="{90F8997B-40EB-46DB-9F3F-35A42559B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66D74D9C-34CA-4042-B0F3-5A68B1CE1431}"/>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E2983F3-1925-2146-A2B4-036E42F28E4D}"/>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5DDA2798-64F6-9E43-88A5-C4CC37097834}"/>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F337F65-EDA0-D641-B644-2470581D52D6}"/>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171575" cy="476250"/>
    <xdr:pic>
      <xdr:nvPicPr>
        <xdr:cNvPr id="2" name="Logo" descr="Logo">
          <a:extLst>
            <a:ext uri="{FF2B5EF4-FFF2-40B4-BE49-F238E27FC236}">
              <a16:creationId xmlns:a16="http://schemas.microsoft.com/office/drawing/2014/main" id="{2A8D9FEE-580B-F847-A952-CAFD3E024B4E}"/>
            </a:ext>
          </a:extLst>
        </xdr:cNvPr>
        <xdr:cNvPicPr>
          <a:picLocks noChangeAspect="1"/>
        </xdr:cNvPicPr>
      </xdr:nvPicPr>
      <xdr:blipFill>
        <a:blip xmlns:r="http://schemas.openxmlformats.org/officeDocument/2006/relationships" r:embed="rId1"/>
        <a:stretch>
          <a:fillRect/>
        </a:stretch>
      </xdr:blipFill>
      <xdr:spPr>
        <a:xfrm>
          <a:off x="0" y="0"/>
          <a:ext cx="1171575" cy="4762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171575" cy="476250"/>
    <xdr:pic>
      <xdr:nvPicPr>
        <xdr:cNvPr id="2" name="Logo" descr="Logo">
          <a:extLst>
            <a:ext uri="{FF2B5EF4-FFF2-40B4-BE49-F238E27FC236}">
              <a16:creationId xmlns:a16="http://schemas.microsoft.com/office/drawing/2014/main" id="{8702EEFB-E92B-694E-9DD6-8433FFC75659}"/>
            </a:ext>
          </a:extLst>
        </xdr:cNvPr>
        <xdr:cNvPicPr>
          <a:picLocks noChangeAspect="1"/>
        </xdr:cNvPicPr>
      </xdr:nvPicPr>
      <xdr:blipFill>
        <a:blip xmlns:r="http://schemas.openxmlformats.org/officeDocument/2006/relationships" r:embed="rId1"/>
        <a:stretch>
          <a:fillRect/>
        </a:stretch>
      </xdr:blipFill>
      <xdr:spPr>
        <a:xfrm>
          <a:off x="0" y="0"/>
          <a:ext cx="1171575" cy="4762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171575" cy="476250"/>
    <xdr:pic>
      <xdr:nvPicPr>
        <xdr:cNvPr id="2" name="Logo" descr="Logo">
          <a:extLst>
            <a:ext uri="{FF2B5EF4-FFF2-40B4-BE49-F238E27FC236}">
              <a16:creationId xmlns:a16="http://schemas.microsoft.com/office/drawing/2014/main" id="{A8D20079-321E-934A-9D8B-76EB00813B0F}"/>
            </a:ext>
          </a:extLst>
        </xdr:cNvPr>
        <xdr:cNvPicPr>
          <a:picLocks noChangeAspect="1"/>
        </xdr:cNvPicPr>
      </xdr:nvPicPr>
      <xdr:blipFill>
        <a:blip xmlns:r="http://schemas.openxmlformats.org/officeDocument/2006/relationships" r:embed="rId1"/>
        <a:stretch>
          <a:fillRect/>
        </a:stretch>
      </xdr:blipFill>
      <xdr:spPr>
        <a:xfrm>
          <a:off x="0" y="0"/>
          <a:ext cx="1171575" cy="47625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171575" cy="476250"/>
    <xdr:pic>
      <xdr:nvPicPr>
        <xdr:cNvPr id="2" name="Logo" descr="Logo">
          <a:extLst>
            <a:ext uri="{FF2B5EF4-FFF2-40B4-BE49-F238E27FC236}">
              <a16:creationId xmlns:a16="http://schemas.microsoft.com/office/drawing/2014/main" id="{B5376CF2-4F76-CF4A-B786-034477AC4C96}"/>
            </a:ext>
          </a:extLst>
        </xdr:cNvPr>
        <xdr:cNvPicPr>
          <a:picLocks noChangeAspect="1"/>
        </xdr:cNvPicPr>
      </xdr:nvPicPr>
      <xdr:blipFill>
        <a:blip xmlns:r="http://schemas.openxmlformats.org/officeDocument/2006/relationships" r:embed="rId1"/>
        <a:stretch>
          <a:fillRect/>
        </a:stretch>
      </xdr:blipFill>
      <xdr:spPr>
        <a:xfrm>
          <a:off x="0" y="0"/>
          <a:ext cx="1171575" cy="4762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nmi/Downloads/Sample%20Model%20no%20Monte%20Carlo.xlsx" TargetMode="External"/><Relationship Id="rId1" Type="http://schemas.openxmlformats.org/officeDocument/2006/relationships/externalLinkPath" Target="file:///C:/Users/junmi/Downloads/Sample%20Model%20no%20Monte%20Carl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Separated%20Financial%20Statements/Nvidia%20Financial%20Ratios.xlsx" TargetMode="External"/><Relationship Id="rId1" Type="http://schemas.openxmlformats.org/officeDocument/2006/relationships/externalLinkPath" Target="Separated%20Financial%20Statements/Nvidia%20Financial%20Ratio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Separated%20Financial%20Statements/Nvidia%20Balance%20Sheet.xlsx" TargetMode="External"/><Relationship Id="rId1" Type="http://schemas.openxmlformats.org/officeDocument/2006/relationships/externalLinkPath" Target="Separated%20Financial%20Statements/Nvidia%20Balance%20Shee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livemercer-my.sharepoint.com/personal/11054744_live_mercer_edu/Documents/Financial%20Analytics%20Project/Nividia%20All%20Financial%20Statements.xlsx" TargetMode="External"/><Relationship Id="rId1" Type="http://schemas.openxmlformats.org/officeDocument/2006/relationships/externalLinkPath" Target="Nividia%20All%20Financial%20Stat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TLI BS"/>
      <sheetName val="UTLI_IS"/>
      <sheetName val="UTLI_CFS"/>
      <sheetName val="Competitors"/>
      <sheetName val="Ratios"/>
      <sheetName val="DCF Model"/>
      <sheetName val="Relative Val"/>
      <sheetName val="Stock Prices"/>
      <sheetName val="Betas"/>
      <sheetName val="random regressions"/>
    </sheetNames>
    <sheetDataSet>
      <sheetData sheetId="0"/>
      <sheetData sheetId="1"/>
      <sheetData sheetId="2"/>
      <sheetData sheetId="3">
        <row r="21">
          <cell r="J21">
            <v>1348300</v>
          </cell>
          <cell r="K21">
            <v>1103700</v>
          </cell>
        </row>
        <row r="46">
          <cell r="K46">
            <v>4808500</v>
          </cell>
        </row>
        <row r="61">
          <cell r="K61">
            <v>10938500</v>
          </cell>
        </row>
        <row r="68">
          <cell r="K68">
            <v>2014000</v>
          </cell>
        </row>
        <row r="78">
          <cell r="K78">
            <v>1452500</v>
          </cell>
        </row>
        <row r="87">
          <cell r="K87">
            <v>466400</v>
          </cell>
        </row>
        <row r="110">
          <cell r="J110">
            <v>383777</v>
          </cell>
          <cell r="K110">
            <v>619827</v>
          </cell>
        </row>
        <row r="136">
          <cell r="K136">
            <v>3975183</v>
          </cell>
        </row>
        <row r="151">
          <cell r="K151">
            <v>5373586</v>
          </cell>
        </row>
        <row r="158">
          <cell r="K158">
            <v>-145633</v>
          </cell>
        </row>
        <row r="169">
          <cell r="K169">
            <v>-262688</v>
          </cell>
        </row>
        <row r="178">
          <cell r="K178">
            <v>650596</v>
          </cell>
        </row>
        <row r="200">
          <cell r="J200">
            <v>3178000</v>
          </cell>
          <cell r="K200">
            <v>3609000</v>
          </cell>
        </row>
        <row r="222">
          <cell r="K222">
            <v>48663000</v>
          </cell>
        </row>
        <row r="238">
          <cell r="K238">
            <v>38226000</v>
          </cell>
        </row>
        <row r="247">
          <cell r="K247">
            <v>13871000</v>
          </cell>
        </row>
        <row r="259">
          <cell r="K259">
            <v>9938000</v>
          </cell>
        </row>
        <row r="268">
          <cell r="K268">
            <v>4343000</v>
          </cell>
        </row>
        <row r="289">
          <cell r="J289">
            <v>564600</v>
          </cell>
          <cell r="K289">
            <v>619500</v>
          </cell>
        </row>
        <row r="309">
          <cell r="K309">
            <v>1785500</v>
          </cell>
        </row>
        <row r="325">
          <cell r="K325">
            <v>2739600</v>
          </cell>
        </row>
        <row r="329">
          <cell r="K329">
            <v>1053600</v>
          </cell>
        </row>
        <row r="338">
          <cell r="K338">
            <v>674900</v>
          </cell>
        </row>
        <row r="347">
          <cell r="K347">
            <v>361200</v>
          </cell>
        </row>
        <row r="370">
          <cell r="J370">
            <v>1166883</v>
          </cell>
          <cell r="K370">
            <v>1123251</v>
          </cell>
        </row>
        <row r="398">
          <cell r="K398">
            <v>77259</v>
          </cell>
        </row>
        <row r="414">
          <cell r="K414">
            <v>3821504</v>
          </cell>
        </row>
        <row r="422">
          <cell r="K422">
            <v>600646</v>
          </cell>
        </row>
        <row r="432">
          <cell r="K432">
            <v>333755</v>
          </cell>
        </row>
        <row r="441">
          <cell r="K441">
            <v>201027.96400000001</v>
          </cell>
        </row>
        <row r="464">
          <cell r="J464">
            <v>688000</v>
          </cell>
          <cell r="K464">
            <v>809000</v>
          </cell>
        </row>
        <row r="487">
          <cell r="K487">
            <v>7581000</v>
          </cell>
        </row>
        <row r="502">
          <cell r="K502">
            <v>6035000</v>
          </cell>
        </row>
        <row r="509">
          <cell r="K509">
            <v>1027000</v>
          </cell>
        </row>
        <row r="518">
          <cell r="K518">
            <v>886000</v>
          </cell>
        </row>
        <row r="527">
          <cell r="K527">
            <v>429359</v>
          </cell>
        </row>
        <row r="636">
          <cell r="J636">
            <v>-2117</v>
          </cell>
          <cell r="K636" t="str">
            <v>-</v>
          </cell>
        </row>
        <row r="663">
          <cell r="K663">
            <v>23707</v>
          </cell>
        </row>
        <row r="679">
          <cell r="K679">
            <v>21344</v>
          </cell>
        </row>
        <row r="687">
          <cell r="K687">
            <v>5263</v>
          </cell>
        </row>
        <row r="700">
          <cell r="K700">
            <v>3987</v>
          </cell>
        </row>
        <row r="709">
          <cell r="K709">
            <v>1195.229</v>
          </cell>
        </row>
      </sheetData>
      <sheetData sheetId="4"/>
      <sheetData sheetId="5">
        <row r="33">
          <cell r="D33">
            <v>28590000</v>
          </cell>
        </row>
        <row r="40">
          <cell r="D40">
            <v>617241920</v>
          </cell>
        </row>
        <row r="46">
          <cell r="D46">
            <v>67896611.199999988</v>
          </cell>
        </row>
        <row r="52">
          <cell r="C52">
            <v>44737000</v>
          </cell>
          <cell r="D52">
            <v>41103984.53199999</v>
          </cell>
        </row>
        <row r="56">
          <cell r="D56">
            <v>21636846.480000004</v>
          </cell>
        </row>
        <row r="77">
          <cell r="D77">
            <v>314036858.05200016</v>
          </cell>
        </row>
      </sheetData>
      <sheetData sheetId="6"/>
      <sheetData sheetId="7">
        <row r="3">
          <cell r="B3">
            <v>12.16</v>
          </cell>
          <cell r="C3">
            <v>25.903105</v>
          </cell>
          <cell r="D3">
            <v>4.4874999999999998</v>
          </cell>
          <cell r="E3">
            <v>12.264469999999999</v>
          </cell>
          <cell r="F3">
            <v>22.377886</v>
          </cell>
          <cell r="G3">
            <v>25.530621</v>
          </cell>
          <cell r="I3">
            <v>35.844383999999998</v>
          </cell>
        </row>
      </sheetData>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5HONDZ2BFEOVEJZ4FWGDQHRAJX">
      <xxl21:absoluteUrl r:id="rId2"/>
    </xxl21:alternateUrls>
    <sheetNames>
      <sheetName val="Ratios Original"/>
      <sheetName val="ratios (2)"/>
      <sheetName val="Submission"/>
    </sheetNames>
    <sheetDataSet>
      <sheetData sheetId="0">
        <row r="38">
          <cell r="B38">
            <v>0.04</v>
          </cell>
        </row>
        <row r="39">
          <cell r="B39">
            <v>0.2</v>
          </cell>
          <cell r="C39">
            <v>0.21</v>
          </cell>
          <cell r="D39">
            <v>0.25</v>
          </cell>
          <cell r="E39">
            <v>0.31</v>
          </cell>
          <cell r="F39">
            <v>0.39</v>
          </cell>
          <cell r="G39">
            <v>0.5</v>
          </cell>
          <cell r="H39">
            <v>0.68</v>
          </cell>
          <cell r="I39">
            <v>1.06</v>
          </cell>
          <cell r="J39">
            <v>0.9</v>
          </cell>
          <cell r="K39">
            <v>1.74</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2PQD6XTSPTSVBIYLPK77RLVIKT">
      <xxl21:absoluteUrl r:id="rId2"/>
    </xxl21:alternateUrls>
    <sheetNames>
      <sheetName val="BS"/>
      <sheetName val="Common Size"/>
      <sheetName val="Common Size for picture"/>
      <sheetName val="Graphs"/>
    </sheetNames>
    <sheetDataSet>
      <sheetData sheetId="0">
        <row r="53">
          <cell r="J53">
            <v>22101000</v>
          </cell>
          <cell r="K53">
            <v>42978000</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w9rK1XJFE-EvC3b2OH2B1yintULKz9MvzDrGr1PSt9hrnVRW3puQaOPqp1TsgZO" itemId="016XLPNA4F3KUBNBEN7FDJBUYQDECLLYZJ">
      <xxl21:absoluteUrl r:id="rId2"/>
    </xxl21:alternateUrls>
    <sheetNames>
      <sheetName val="Balance Sheet"/>
      <sheetName val="Projected BS"/>
      <sheetName val="Quarterly BS"/>
      <sheetName val="BS CS Vertical"/>
      <sheetName val="BS CS Horizontal"/>
      <sheetName val="BS Graphs"/>
      <sheetName val="Cash Flows"/>
      <sheetName val="Income Statement"/>
      <sheetName val="Projected IS"/>
      <sheetName val="Quarterly IS"/>
      <sheetName val="IS CS Vertical"/>
      <sheetName val="IS CS Horizontal"/>
      <sheetName val="IS Size Graph"/>
      <sheetName val="IS Graphs"/>
      <sheetName val="Fin Ratio Graph"/>
      <sheetName val="Retained Earnings"/>
      <sheetName val="Market Share"/>
      <sheetName val="Revenue BreakDown"/>
      <sheetName val="BOD"/>
      <sheetName val="SWOT &amp; Porter"/>
      <sheetName val="Quick facts chart"/>
    </sheetNames>
    <sheetDataSet>
      <sheetData sheetId="0">
        <row r="23">
          <cell r="B23">
            <v>7201368</v>
          </cell>
          <cell r="C23">
            <v>7370000</v>
          </cell>
          <cell r="D23">
            <v>9841000</v>
          </cell>
          <cell r="E23">
            <v>11241000</v>
          </cell>
          <cell r="F23">
            <v>13292000</v>
          </cell>
          <cell r="G23">
            <v>17315000</v>
          </cell>
          <cell r="H23">
            <v>28791000</v>
          </cell>
          <cell r="I23">
            <v>44187000</v>
          </cell>
          <cell r="J23">
            <v>41182000</v>
          </cell>
          <cell r="K23">
            <v>65728000</v>
          </cell>
        </row>
        <row r="44">
          <cell r="B44">
            <v>4417982</v>
          </cell>
          <cell r="C44">
            <v>4556000</v>
          </cell>
          <cell r="D44">
            <v>5793000</v>
          </cell>
          <cell r="E44">
            <v>7471000</v>
          </cell>
          <cell r="F44">
            <v>9342000</v>
          </cell>
          <cell r="G44">
            <v>12204000</v>
          </cell>
          <cell r="H44">
            <v>16893000</v>
          </cell>
          <cell r="I44">
            <v>26612000</v>
          </cell>
          <cell r="J44">
            <v>22101000</v>
          </cell>
          <cell r="K44">
            <v>42978000</v>
          </cell>
        </row>
      </sheetData>
      <sheetData sheetId="1"/>
      <sheetData sheetId="2"/>
      <sheetData sheetId="3"/>
      <sheetData sheetId="4"/>
      <sheetData sheetId="5"/>
      <sheetData sheetId="6"/>
      <sheetData sheetId="7">
        <row r="9">
          <cell r="B9">
            <v>4681507</v>
          </cell>
          <cell r="C9">
            <v>5010000</v>
          </cell>
          <cell r="D9">
            <v>6910000</v>
          </cell>
          <cell r="E9">
            <v>9714000</v>
          </cell>
          <cell r="F9">
            <v>11716000</v>
          </cell>
          <cell r="G9">
            <v>10918000</v>
          </cell>
          <cell r="H9">
            <v>16675000</v>
          </cell>
          <cell r="I9">
            <v>26914000</v>
          </cell>
          <cell r="J9">
            <v>26974000</v>
          </cell>
          <cell r="K9">
            <v>60922000</v>
          </cell>
        </row>
        <row r="48">
          <cell r="B48">
            <v>0.13469743823943872</v>
          </cell>
          <cell r="C48">
            <v>0.12255489021956088</v>
          </cell>
          <cell r="D48">
            <v>0.24109985528219971</v>
          </cell>
          <cell r="E48">
            <v>0.3136709903232448</v>
          </cell>
          <cell r="F48">
            <v>0.35344827586206895</v>
          </cell>
          <cell r="G48">
            <v>0.25609085913170909</v>
          </cell>
          <cell r="H48">
            <v>0.25979010494752625</v>
          </cell>
          <cell r="I48">
            <v>0.36233930296499961</v>
          </cell>
          <cell r="J48">
            <v>0.16193371394676356</v>
          </cell>
          <cell r="K48">
            <v>0.4884934834706674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persons/person.xml><?xml version="1.0" encoding="utf-8"?>
<personList xmlns="http://schemas.microsoft.com/office/spreadsheetml/2018/threadedcomments" xmlns:x="http://schemas.openxmlformats.org/spreadsheetml/2006/main">
  <person displayName="Mazen Alhaffar" id="{AE1E03C8-D750-4E4C-BE58-B2E6C4B068B1}" userId="S::11054744@live.mercer.edu::54eaf322-47fa-4afe-ac85-0630f69c03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3" dT="2025-01-19T23:04:01.30" personId="{AE1E03C8-D750-4E4C-BE58-B2E6C4B068B1}" id="{60BAA122-0855-484B-B387-C415CFC19514}">
    <text>(Last Day before report published)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8.xml"/><Relationship Id="rId4" Type="http://schemas.microsoft.com/office/2017/10/relationships/threadedComment" Target="../threadedComments/threadedComment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DA83-5A2C-4104-9F18-AE3CF78971A5}">
  <dimension ref="B1:O24"/>
  <sheetViews>
    <sheetView zoomScale="90" zoomScaleNormal="90" workbookViewId="0">
      <selection activeCell="G23" sqref="G23"/>
    </sheetView>
  </sheetViews>
  <sheetFormatPr baseColWidth="10" defaultColWidth="9.1640625" defaultRowHeight="13" x14ac:dyDescent="0.15"/>
  <cols>
    <col min="1" max="1" width="9.1640625" style="76"/>
    <col min="2" max="2" width="25.5" style="76" customWidth="1"/>
    <col min="3" max="3" width="18.6640625" style="76" bestFit="1" customWidth="1"/>
    <col min="4" max="4" width="13.6640625" style="76" customWidth="1"/>
    <col min="5" max="6" width="15" style="76" customWidth="1"/>
    <col min="7" max="7" width="16" style="76" customWidth="1"/>
    <col min="8" max="8" width="15" style="76" customWidth="1"/>
    <col min="9" max="9" width="15" style="76" bestFit="1" customWidth="1"/>
    <col min="10" max="11" width="15" style="76" customWidth="1"/>
    <col min="12" max="14" width="9.1640625" style="76"/>
    <col min="15" max="15" width="16" style="76" customWidth="1"/>
    <col min="16" max="16384" width="9.1640625" style="76"/>
  </cols>
  <sheetData>
    <row r="1" spans="2:15" x14ac:dyDescent="0.15">
      <c r="E1" s="90" t="s">
        <v>282</v>
      </c>
      <c r="F1" s="90"/>
      <c r="G1" s="90"/>
      <c r="H1" s="90"/>
      <c r="I1" s="90"/>
      <c r="J1" s="90"/>
      <c r="K1" s="90"/>
      <c r="L1" s="78"/>
      <c r="M1" s="89"/>
    </row>
    <row r="2" spans="2:15" s="88" customFormat="1" x14ac:dyDescent="0.15">
      <c r="C2" s="88" t="s">
        <v>266</v>
      </c>
      <c r="E2" s="88" t="s">
        <v>281</v>
      </c>
      <c r="F2" s="88" t="s">
        <v>280</v>
      </c>
      <c r="G2" s="88" t="s">
        <v>279</v>
      </c>
      <c r="H2" s="88" t="s">
        <v>278</v>
      </c>
      <c r="I2" s="88" t="s">
        <v>277</v>
      </c>
      <c r="J2" s="88" t="s">
        <v>276</v>
      </c>
      <c r="K2" s="88" t="s">
        <v>275</v>
      </c>
    </row>
    <row r="3" spans="2:15" x14ac:dyDescent="0.15">
      <c r="B3" s="78" t="s">
        <v>274</v>
      </c>
      <c r="C3" s="84">
        <f>C4*'[1]Stock Prices'!B3</f>
        <v>347654400</v>
      </c>
      <c r="E3" s="84">
        <f>'[1]Stock Prices'!C3*E4</f>
        <v>12081208.172</v>
      </c>
      <c r="F3" s="84">
        <f>F4*'[1]Stock Prices'!D3</f>
        <v>2919549.55</v>
      </c>
      <c r="G3" s="84">
        <f>G4*'[1]Stock Prices'!E3</f>
        <v>53264593.209999993</v>
      </c>
      <c r="H3" s="84">
        <f>H4*'[1]Stock Prices'!F3</f>
        <v>8082892.4232000001</v>
      </c>
      <c r="I3" s="87">
        <f>'[1]Stock Prices'!G3*'Relative Val'!I4</f>
        <v>5132368.7592856446</v>
      </c>
      <c r="J3" s="84">
        <f>J4*'[1]Stock Prices'!H3</f>
        <v>0</v>
      </c>
      <c r="K3" s="84">
        <f>'[1]Stock Prices'!I3*'Relative Val'!K4</f>
        <v>42842247.243935995</v>
      </c>
    </row>
    <row r="4" spans="2:15" x14ac:dyDescent="0.15">
      <c r="B4" s="78" t="s">
        <v>273</v>
      </c>
      <c r="C4" s="85">
        <f>'[1]DCF Model'!D33</f>
        <v>28590000</v>
      </c>
      <c r="E4" s="85">
        <f>[1]Competitors!K87</f>
        <v>466400</v>
      </c>
      <c r="F4" s="85">
        <f>[1]Competitors!K178</f>
        <v>650596</v>
      </c>
      <c r="G4" s="85">
        <f>[1]Competitors!K268</f>
        <v>4343000</v>
      </c>
      <c r="H4" s="85">
        <f>[1]Competitors!K347</f>
        <v>361200</v>
      </c>
      <c r="I4" s="86">
        <f>[1]Competitors!K441</f>
        <v>201027.96400000001</v>
      </c>
      <c r="J4" s="76">
        <f>[1]Competitors!K527</f>
        <v>429359</v>
      </c>
      <c r="K4" s="76">
        <f>[1]Competitors!K709*1000</f>
        <v>1195229</v>
      </c>
    </row>
    <row r="5" spans="2:15" x14ac:dyDescent="0.15">
      <c r="B5" s="78" t="s">
        <v>272</v>
      </c>
      <c r="C5" s="85">
        <f>'[1]DCF Model'!C52</f>
        <v>44737000</v>
      </c>
    </row>
    <row r="6" spans="2:15" x14ac:dyDescent="0.15">
      <c r="B6" s="78" t="s">
        <v>271</v>
      </c>
      <c r="C6" s="84">
        <f>'[1]DCF Model'!D52</f>
        <v>41103984.53199999</v>
      </c>
      <c r="E6" s="84">
        <f>[1]Competitors!K78</f>
        <v>1452500</v>
      </c>
      <c r="F6" s="84">
        <f>[1]Competitors!K169</f>
        <v>-262688</v>
      </c>
      <c r="G6" s="84">
        <f>[1]Competitors!K259</f>
        <v>9938000</v>
      </c>
      <c r="H6" s="84">
        <f>[1]Competitors!K338</f>
        <v>674900</v>
      </c>
      <c r="I6" s="84">
        <f>[1]Competitors!K432</f>
        <v>333755</v>
      </c>
      <c r="J6" s="84">
        <f>[1]Competitors!K518</f>
        <v>886000</v>
      </c>
      <c r="K6" s="84">
        <f>[1]Competitors!K700*1000</f>
        <v>3987000</v>
      </c>
    </row>
    <row r="7" spans="2:15" x14ac:dyDescent="0.15">
      <c r="B7" s="78" t="s">
        <v>270</v>
      </c>
      <c r="C7" s="84">
        <f>'[1]DCF Model'!D46+'[1]DCF Model'!D56</f>
        <v>89533457.679999992</v>
      </c>
      <c r="E7" s="84">
        <f>[1]Competitors!K68+([1]Competitors!K21-[1]Competitors!J21)</f>
        <v>1769400</v>
      </c>
      <c r="F7" s="84">
        <f>[1]Competitors!K158+([1]Competitors!K110-[1]Competitors!J110)</f>
        <v>90417</v>
      </c>
      <c r="G7" s="84">
        <f>[1]Competitors!K247+([1]Competitors!K200-[1]Competitors!J200)</f>
        <v>14302000</v>
      </c>
      <c r="H7" s="84">
        <f>[1]Competitors!K329+([1]Competitors!K289-[1]Competitors!J289)</f>
        <v>1108500</v>
      </c>
      <c r="I7" s="84">
        <f>[1]Competitors!K422+([1]Competitors!K370-[1]Competitors!J370)</f>
        <v>557014</v>
      </c>
      <c r="J7" s="84">
        <f>[1]Competitors!K509+([1]Competitors!K464-[1]Competitors!J464)</f>
        <v>1148000</v>
      </c>
      <c r="K7" s="84" t="e">
        <f>[1]Competitors!K687*1000+([1]Competitors!K636-[1]Competitors!J636)*1000</f>
        <v>#VALUE!</v>
      </c>
    </row>
    <row r="8" spans="2:15" x14ac:dyDescent="0.15">
      <c r="B8" s="78" t="s">
        <v>269</v>
      </c>
      <c r="C8" s="84">
        <f>'[1]DCF Model'!D40</f>
        <v>617241920</v>
      </c>
      <c r="E8" s="84">
        <f>[1]Competitors!K61</f>
        <v>10938500</v>
      </c>
      <c r="F8" s="84">
        <f>[1]Competitors!K151</f>
        <v>5373586</v>
      </c>
      <c r="G8" s="84">
        <f>[1]Competitors!K238</f>
        <v>38226000</v>
      </c>
      <c r="H8" s="84">
        <f>[1]Competitors!K325</f>
        <v>2739600</v>
      </c>
      <c r="I8" s="84">
        <f>[1]Competitors!K414</f>
        <v>3821504</v>
      </c>
      <c r="J8" s="84">
        <f>[1]Competitors!K502</f>
        <v>6035000</v>
      </c>
      <c r="K8" s="84">
        <f>[1]Competitors!K679*1000</f>
        <v>21344000</v>
      </c>
    </row>
    <row r="9" spans="2:15" x14ac:dyDescent="0.15">
      <c r="B9" s="78" t="s">
        <v>268</v>
      </c>
      <c r="C9" s="84">
        <f>'[1]DCF Model'!D77</f>
        <v>314036858.05200016</v>
      </c>
      <c r="E9" s="84">
        <f>[1]Competitors!K46</f>
        <v>4808500</v>
      </c>
      <c r="F9" s="84">
        <f>[1]Competitors!K136</f>
        <v>3975183</v>
      </c>
      <c r="G9" s="84">
        <f>[1]Competitors!K222</f>
        <v>48663000</v>
      </c>
      <c r="H9" s="84">
        <f>[1]Competitors!K309</f>
        <v>1785500</v>
      </c>
      <c r="I9" s="84">
        <f>[1]Competitors!K398</f>
        <v>77259</v>
      </c>
      <c r="J9" s="84">
        <f>[1]Competitors!K487</f>
        <v>7581000</v>
      </c>
      <c r="K9" s="84">
        <f>[1]Competitors!K663*1000</f>
        <v>23707000</v>
      </c>
    </row>
    <row r="11" spans="2:15" ht="16" x14ac:dyDescent="0.2">
      <c r="B11" s="78" t="s">
        <v>267</v>
      </c>
      <c r="C11" s="83">
        <f>C3/C5</f>
        <v>7.7710709256320269</v>
      </c>
      <c r="D11" s="81"/>
      <c r="E11" s="81"/>
      <c r="F11" s="81"/>
      <c r="G11" s="81"/>
      <c r="H11" s="81"/>
      <c r="I11" s="81"/>
      <c r="J11" s="81"/>
      <c r="K11" s="81"/>
      <c r="L11" s="81"/>
      <c r="M11" s="81" t="s">
        <v>244</v>
      </c>
      <c r="N11" s="81"/>
    </row>
    <row r="12" spans="2:15" ht="16" x14ac:dyDescent="0.2">
      <c r="B12" s="78" t="s">
        <v>263</v>
      </c>
      <c r="C12" s="83">
        <f>C3/C6</f>
        <v>8.4579245530161806</v>
      </c>
      <c r="D12" s="81"/>
      <c r="E12" s="81">
        <f t="shared" ref="E12:K12" si="0">E3/E6</f>
        <v>8.3175271407917393</v>
      </c>
      <c r="F12" s="82">
        <f t="shared" si="0"/>
        <v>-11.114133687111705</v>
      </c>
      <c r="G12" s="81">
        <f t="shared" si="0"/>
        <v>5.3596893952505527</v>
      </c>
      <c r="H12" s="81">
        <f t="shared" si="0"/>
        <v>11.976429727663358</v>
      </c>
      <c r="I12" s="81">
        <f t="shared" si="0"/>
        <v>15.37765354612109</v>
      </c>
      <c r="J12" s="81">
        <f t="shared" si="0"/>
        <v>0</v>
      </c>
      <c r="K12" s="81">
        <f t="shared" si="0"/>
        <v>10.745484636051165</v>
      </c>
      <c r="L12" s="81"/>
      <c r="M12" s="81">
        <f>AVERAGE(E12,G12,H12,I12,J12,K12)</f>
        <v>8.6294640743129847</v>
      </c>
      <c r="N12" s="81"/>
      <c r="O12" s="78"/>
    </row>
    <row r="13" spans="2:15" ht="16" x14ac:dyDescent="0.2">
      <c r="B13" s="78" t="s">
        <v>262</v>
      </c>
      <c r="C13" s="83">
        <f>C3/C7</f>
        <v>3.8829551433448004</v>
      </c>
      <c r="D13" s="81"/>
      <c r="E13" s="81">
        <f t="shared" ref="E13:K13" si="1">E3/E7</f>
        <v>6.8278558675257148</v>
      </c>
      <c r="F13" s="82">
        <f t="shared" si="1"/>
        <v>32.289829899244609</v>
      </c>
      <c r="G13" s="81">
        <f t="shared" si="1"/>
        <v>3.7242758502307365</v>
      </c>
      <c r="H13" s="81">
        <f t="shared" si="1"/>
        <v>7.2917387669824087</v>
      </c>
      <c r="I13" s="81">
        <f t="shared" si="1"/>
        <v>9.2140749770843193</v>
      </c>
      <c r="J13" s="81">
        <f t="shared" si="1"/>
        <v>0</v>
      </c>
      <c r="K13" s="81" t="e">
        <f t="shared" si="1"/>
        <v>#VALUE!</v>
      </c>
      <c r="L13" s="81"/>
      <c r="M13" s="81">
        <f>AVERAGE(E13,G13,H13,I13,J13)</f>
        <v>5.4115890923646353</v>
      </c>
      <c r="N13" s="81"/>
    </row>
    <row r="14" spans="2:15" ht="16" x14ac:dyDescent="0.2">
      <c r="B14" s="78" t="s">
        <v>261</v>
      </c>
      <c r="C14" s="83">
        <f>C3/C8</f>
        <v>0.56323847868271815</v>
      </c>
      <c r="D14" s="81"/>
      <c r="E14" s="81">
        <f t="shared" ref="E14:K14" si="2">E3/E8</f>
        <v>1.1044666244914751</v>
      </c>
      <c r="F14" s="82">
        <f t="shared" si="2"/>
        <v>0.54331493903698569</v>
      </c>
      <c r="G14" s="81">
        <f t="shared" si="2"/>
        <v>1.3934126827290325</v>
      </c>
      <c r="H14" s="81">
        <f t="shared" si="2"/>
        <v>2.9503914524748138</v>
      </c>
      <c r="I14" s="81">
        <f t="shared" si="2"/>
        <v>1.3430232597651721</v>
      </c>
      <c r="J14" s="81">
        <f t="shared" si="2"/>
        <v>0</v>
      </c>
      <c r="K14" s="81">
        <f t="shared" si="2"/>
        <v>2.0072267261964014</v>
      </c>
      <c r="L14" s="81"/>
      <c r="M14" s="81">
        <f>AVERAGE(E14,G14,H14,I14,J14,K14)</f>
        <v>1.4664201242761494</v>
      </c>
      <c r="N14" s="81"/>
      <c r="O14" s="80"/>
    </row>
    <row r="15" spans="2:15" ht="16" x14ac:dyDescent="0.2">
      <c r="B15" s="78" t="s">
        <v>260</v>
      </c>
      <c r="C15" s="83">
        <f>C3/C9</f>
        <v>1.107049669763392</v>
      </c>
      <c r="D15" s="81"/>
      <c r="E15" s="81">
        <f t="shared" ref="E15:K15" si="3">E3/E9</f>
        <v>2.5124692049495687</v>
      </c>
      <c r="F15" s="81">
        <f t="shared" si="3"/>
        <v>0.73444406207211088</v>
      </c>
      <c r="G15" s="81">
        <f t="shared" si="3"/>
        <v>1.0945604095514043</v>
      </c>
      <c r="H15" s="81">
        <f t="shared" si="3"/>
        <v>4.5269629925511063</v>
      </c>
      <c r="I15" s="82">
        <f t="shared" si="3"/>
        <v>66.430691042928913</v>
      </c>
      <c r="J15" s="81">
        <f t="shared" si="3"/>
        <v>0</v>
      </c>
      <c r="K15" s="81">
        <f t="shared" si="3"/>
        <v>1.8071559979725818</v>
      </c>
      <c r="L15" s="81"/>
      <c r="M15" s="81">
        <f>AVERAGE(E15,F15,G15,H15,J15,K15)</f>
        <v>1.7792654445161287</v>
      </c>
      <c r="N15" s="81"/>
    </row>
    <row r="17" spans="2:4" x14ac:dyDescent="0.15">
      <c r="B17" s="78" t="s">
        <v>266</v>
      </c>
    </row>
    <row r="18" spans="2:4" x14ac:dyDescent="0.15">
      <c r="C18" s="78" t="s">
        <v>265</v>
      </c>
      <c r="D18" s="78" t="s">
        <v>264</v>
      </c>
    </row>
    <row r="19" spans="2:4" x14ac:dyDescent="0.15">
      <c r="B19" s="78" t="s">
        <v>263</v>
      </c>
      <c r="C19" s="80">
        <f>M12*C6</f>
        <v>354705357.83001053</v>
      </c>
      <c r="D19" s="79">
        <f>C19/'[1]DCF Model'!$D$33</f>
        <v>12.406623218958046</v>
      </c>
    </row>
    <row r="20" spans="2:4" x14ac:dyDescent="0.15">
      <c r="B20" s="78" t="s">
        <v>262</v>
      </c>
      <c r="C20" s="80">
        <f>M13*C7</f>
        <v>484518282.98277867</v>
      </c>
      <c r="D20" s="79">
        <f>C20/'[1]DCF Model'!$D$33</f>
        <v>16.947124273619401</v>
      </c>
    </row>
    <row r="21" spans="2:4" x14ac:dyDescent="0.15">
      <c r="B21" s="78" t="s">
        <v>261</v>
      </c>
      <c r="C21" s="80">
        <f>M14*C8</f>
        <v>905135973.03484905</v>
      </c>
      <c r="D21" s="79">
        <f>C21/'[1]DCF Model'!$D$33</f>
        <v>31.659180588836971</v>
      </c>
    </row>
    <row r="22" spans="2:4" x14ac:dyDescent="0.15">
      <c r="B22" s="78" t="s">
        <v>260</v>
      </c>
      <c r="C22" s="80">
        <f>M15*C9</f>
        <v>558754929.83634043</v>
      </c>
      <c r="D22" s="79">
        <f>C22/'[1]DCF Model'!$D$33</f>
        <v>19.54371912683947</v>
      </c>
    </row>
    <row r="23" spans="2:4" ht="14" thickBot="1" x14ac:dyDescent="0.2"/>
    <row r="24" spans="2:4" ht="14" thickBot="1" x14ac:dyDescent="0.2">
      <c r="C24" s="78" t="s">
        <v>244</v>
      </c>
      <c r="D24" s="77">
        <f>AVERAGE(D19:D22)</f>
        <v>20.13916180206347</v>
      </c>
    </row>
  </sheetData>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8A23F-AD7A-1A45-B093-D290B7ABBC3F}">
  <sheetPr>
    <tabColor theme="5"/>
  </sheetPr>
  <dimension ref="A4:M38"/>
  <sheetViews>
    <sheetView workbookViewId="0">
      <selection activeCell="M16" sqref="M16"/>
    </sheetView>
  </sheetViews>
  <sheetFormatPr baseColWidth="10" defaultColWidth="8.83203125" defaultRowHeight="13" x14ac:dyDescent="0.15"/>
  <cols>
    <col min="1" max="1" width="50" style="1" customWidth="1"/>
    <col min="2" max="191" width="12" style="1" customWidth="1"/>
    <col min="192" max="16384" width="8.83203125" style="1"/>
  </cols>
  <sheetData>
    <row r="4" spans="1:13" x14ac:dyDescent="0.15">
      <c r="A4" s="10" t="s">
        <v>24</v>
      </c>
    </row>
    <row r="5" spans="1:13" ht="20" x14ac:dyDescent="0.2">
      <c r="A5" s="9" t="s">
        <v>157</v>
      </c>
    </row>
    <row r="7" spans="1:13" ht="14" x14ac:dyDescent="0.15">
      <c r="A7" s="8" t="s">
        <v>26</v>
      </c>
    </row>
    <row r="10" spans="1:13" ht="14" x14ac:dyDescent="0.15">
      <c r="A10" s="7" t="s">
        <v>115</v>
      </c>
    </row>
    <row r="11" spans="1:13" ht="14" x14ac:dyDescent="0.15">
      <c r="A11" s="5" t="s">
        <v>28</v>
      </c>
      <c r="B11" s="6" t="s">
        <v>29</v>
      </c>
      <c r="C11" s="6" t="s">
        <v>30</v>
      </c>
      <c r="D11" s="6" t="s">
        <v>31</v>
      </c>
      <c r="E11" s="6" t="s">
        <v>32</v>
      </c>
      <c r="F11" s="6" t="s">
        <v>33</v>
      </c>
      <c r="G11" s="6" t="s">
        <v>34</v>
      </c>
      <c r="H11" s="6" t="s">
        <v>35</v>
      </c>
      <c r="I11" s="6" t="s">
        <v>36</v>
      </c>
      <c r="J11" s="6" t="s">
        <v>37</v>
      </c>
      <c r="K11" s="6" t="s">
        <v>38</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6" t="s">
        <v>46</v>
      </c>
      <c r="C15" s="6" t="s">
        <v>46</v>
      </c>
      <c r="D15" s="6" t="s">
        <v>46</v>
      </c>
      <c r="E15" s="6" t="s">
        <v>46</v>
      </c>
      <c r="F15" s="6" t="s">
        <v>46</v>
      </c>
      <c r="G15" s="6" t="s">
        <v>46</v>
      </c>
      <c r="H15" s="6" t="s">
        <v>46</v>
      </c>
      <c r="I15" s="6" t="s">
        <v>46</v>
      </c>
      <c r="J15" s="6" t="s">
        <v>46</v>
      </c>
      <c r="K15" s="6" t="s">
        <v>46</v>
      </c>
      <c r="L15" s="5"/>
    </row>
    <row r="16" spans="1:13" x14ac:dyDescent="0.15">
      <c r="A16" s="2" t="s">
        <v>105</v>
      </c>
      <c r="B16" s="13">
        <v>11704000</v>
      </c>
      <c r="C16" s="13">
        <v>11420000</v>
      </c>
      <c r="D16" s="13">
        <v>10316000</v>
      </c>
      <c r="E16" s="13">
        <v>9601000</v>
      </c>
      <c r="F16" s="13">
        <v>21053000</v>
      </c>
      <c r="G16" s="13">
        <v>21048000</v>
      </c>
      <c r="H16" s="13">
        <v>20899000</v>
      </c>
      <c r="I16" s="13">
        <v>19868000</v>
      </c>
      <c r="J16" s="13">
        <v>8017000</v>
      </c>
      <c r="K16" s="13">
        <v>1675000</v>
      </c>
      <c r="L16" s="2"/>
      <c r="M16" s="1">
        <v>1000</v>
      </c>
    </row>
    <row r="17" spans="1:12" x14ac:dyDescent="0.15">
      <c r="A17" s="2" t="s">
        <v>116</v>
      </c>
      <c r="B17" s="13">
        <v>8813000</v>
      </c>
      <c r="C17" s="13">
        <v>8678000</v>
      </c>
      <c r="D17" s="13">
        <v>10824000</v>
      </c>
      <c r="E17" s="13">
        <v>8925000</v>
      </c>
      <c r="F17" s="13">
        <v>8800000</v>
      </c>
      <c r="G17" s="13">
        <v>10949000</v>
      </c>
      <c r="H17" s="13">
        <v>12306000</v>
      </c>
      <c r="I17" s="13">
        <v>14996000</v>
      </c>
      <c r="J17" s="13">
        <v>11924000</v>
      </c>
      <c r="K17" s="13">
        <v>12365000</v>
      </c>
      <c r="L17" s="2"/>
    </row>
    <row r="18" spans="1:12" x14ac:dyDescent="0.15">
      <c r="A18" s="2" t="s">
        <v>117</v>
      </c>
      <c r="B18" s="13">
        <v>-1204000</v>
      </c>
      <c r="C18" s="13">
        <v>-2142000</v>
      </c>
      <c r="D18" s="13">
        <v>-1229000</v>
      </c>
      <c r="E18" s="13">
        <v>-1963000</v>
      </c>
      <c r="F18" s="13">
        <v>-610000</v>
      </c>
      <c r="G18" s="13">
        <v>-1526000</v>
      </c>
      <c r="H18" s="13">
        <v>2510000</v>
      </c>
      <c r="I18" s="13">
        <v>-5332000</v>
      </c>
      <c r="J18" s="13">
        <v>-3230000</v>
      </c>
      <c r="K18" s="13">
        <v>-2118000</v>
      </c>
      <c r="L18" s="2"/>
    </row>
    <row r="19" spans="1:12" x14ac:dyDescent="0.15">
      <c r="A19" s="2" t="s">
        <v>164</v>
      </c>
      <c r="B19" s="13">
        <v>1105000</v>
      </c>
      <c r="C19" s="13">
        <v>1061000</v>
      </c>
      <c r="D19" s="13">
        <v>1897000</v>
      </c>
      <c r="E19" s="13">
        <v>5547000</v>
      </c>
      <c r="F19" s="13">
        <v>189000</v>
      </c>
      <c r="G19" s="13">
        <v>2674000</v>
      </c>
      <c r="H19" s="13">
        <v>-331000</v>
      </c>
      <c r="I19" s="13">
        <v>459000</v>
      </c>
      <c r="J19" s="13">
        <v>-1278000</v>
      </c>
      <c r="K19" s="13">
        <v>-451000</v>
      </c>
      <c r="L19" s="2"/>
    </row>
    <row r="20" spans="1:12" x14ac:dyDescent="0.15">
      <c r="A20" s="15" t="s">
        <v>118</v>
      </c>
      <c r="B20" s="16">
        <v>20418000</v>
      </c>
      <c r="C20" s="16">
        <v>19017000</v>
      </c>
      <c r="D20" s="16">
        <v>21808000</v>
      </c>
      <c r="E20" s="16">
        <v>22110000</v>
      </c>
      <c r="F20" s="16">
        <v>29432000</v>
      </c>
      <c r="G20" s="16">
        <v>33145000</v>
      </c>
      <c r="H20" s="16">
        <v>35384000</v>
      </c>
      <c r="I20" s="16">
        <v>29991000</v>
      </c>
      <c r="J20" s="16">
        <v>15433000</v>
      </c>
      <c r="K20" s="16">
        <v>11471000</v>
      </c>
      <c r="L20" s="2"/>
    </row>
    <row r="21" spans="1:12" x14ac:dyDescent="0.15">
      <c r="A21" s="2" t="s">
        <v>119</v>
      </c>
      <c r="B21" s="13">
        <v>-10105000</v>
      </c>
      <c r="C21" s="13">
        <v>-7326000</v>
      </c>
      <c r="D21" s="13">
        <v>-9625000</v>
      </c>
      <c r="E21" s="13">
        <v>-11778000</v>
      </c>
      <c r="F21" s="13">
        <v>-15181000</v>
      </c>
      <c r="G21" s="13">
        <v>-16213000</v>
      </c>
      <c r="H21" s="13">
        <v>-14453000</v>
      </c>
      <c r="I21" s="13">
        <v>-20329000</v>
      </c>
      <c r="J21" s="13">
        <v>-25050000</v>
      </c>
      <c r="K21" s="13">
        <v>-25750000</v>
      </c>
      <c r="L21" s="2"/>
    </row>
    <row r="22" spans="1:12" x14ac:dyDescent="0.15">
      <c r="A22" s="2" t="s">
        <v>120</v>
      </c>
      <c r="B22" s="13">
        <v>-22781000</v>
      </c>
      <c r="C22" s="13">
        <v>-21755000</v>
      </c>
      <c r="D22" s="13">
        <v>-22469000</v>
      </c>
      <c r="E22" s="13">
        <v>-18065000</v>
      </c>
      <c r="F22" s="13">
        <v>-14220000</v>
      </c>
      <c r="G22" s="13">
        <v>-11952000</v>
      </c>
      <c r="H22" s="13">
        <v>-29959000</v>
      </c>
      <c r="I22" s="13">
        <v>-41167000</v>
      </c>
      <c r="J22" s="13">
        <v>-44157000</v>
      </c>
      <c r="K22" s="13">
        <v>-44813000</v>
      </c>
      <c r="L22" s="2"/>
    </row>
    <row r="23" spans="1:12" x14ac:dyDescent="0.15">
      <c r="A23" s="2" t="s">
        <v>122</v>
      </c>
      <c r="B23" s="13">
        <v>23336000</v>
      </c>
      <c r="C23" s="13">
        <v>21630000</v>
      </c>
      <c r="D23" s="13">
        <v>20413000</v>
      </c>
      <c r="E23" s="13">
        <v>24640000</v>
      </c>
      <c r="F23" s="13">
        <v>18076000</v>
      </c>
      <c r="G23" s="13">
        <v>14092000</v>
      </c>
      <c r="H23" s="13">
        <v>23068000</v>
      </c>
      <c r="I23" s="13">
        <v>35880000</v>
      </c>
      <c r="J23" s="13">
        <v>53691000</v>
      </c>
      <c r="K23" s="13">
        <v>44077000</v>
      </c>
      <c r="L23" s="2"/>
    </row>
    <row r="24" spans="1:12" x14ac:dyDescent="0.15">
      <c r="A24" s="2" t="s">
        <v>123</v>
      </c>
      <c r="B24" s="13">
        <v>-934000</v>
      </c>
      <c r="C24" s="13">
        <v>-913000</v>
      </c>
      <c r="D24" s="13">
        <v>-15470000</v>
      </c>
      <c r="E24" s="13">
        <v>-14499000</v>
      </c>
      <c r="F24" s="13">
        <v>-190000</v>
      </c>
      <c r="G24" s="13">
        <v>-1958000</v>
      </c>
      <c r="H24" s="13">
        <v>-837000</v>
      </c>
      <c r="I24" s="13">
        <v>-209000</v>
      </c>
      <c r="J24" s="14" t="s">
        <v>49</v>
      </c>
      <c r="K24" s="14" t="s">
        <v>49</v>
      </c>
      <c r="L24" s="2"/>
    </row>
    <row r="25" spans="1:12" x14ac:dyDescent="0.15">
      <c r="A25" s="2" t="s">
        <v>124</v>
      </c>
      <c r="B25" s="13">
        <v>579000</v>
      </c>
      <c r="C25" s="13">
        <v>181000</v>
      </c>
      <c r="D25" s="13">
        <v>1334000</v>
      </c>
      <c r="E25" s="13">
        <v>3940000</v>
      </c>
      <c r="F25" s="13">
        <v>276000</v>
      </c>
      <c r="G25" s="13">
        <v>1626000</v>
      </c>
      <c r="H25" s="13">
        <v>1385000</v>
      </c>
      <c r="I25" s="13">
        <v>658000</v>
      </c>
      <c r="J25" s="13">
        <v>5039000</v>
      </c>
      <c r="K25" s="13">
        <v>2445000</v>
      </c>
      <c r="L25" s="2"/>
    </row>
    <row r="26" spans="1:12" x14ac:dyDescent="0.15">
      <c r="A26" s="15" t="s">
        <v>125</v>
      </c>
      <c r="B26" s="16">
        <v>-9905000</v>
      </c>
      <c r="C26" s="16">
        <v>-8183000</v>
      </c>
      <c r="D26" s="16">
        <v>-25817000</v>
      </c>
      <c r="E26" s="16">
        <v>-15762000</v>
      </c>
      <c r="F26" s="16">
        <v>-11239000</v>
      </c>
      <c r="G26" s="16">
        <v>-14405000</v>
      </c>
      <c r="H26" s="16">
        <v>-20796000</v>
      </c>
      <c r="I26" s="16">
        <v>-25167000</v>
      </c>
      <c r="J26" s="16">
        <v>-10477000</v>
      </c>
      <c r="K26" s="16">
        <v>-24041000</v>
      </c>
      <c r="L26" s="2"/>
    </row>
    <row r="27" spans="1:12" x14ac:dyDescent="0.15">
      <c r="A27" s="2" t="s">
        <v>126</v>
      </c>
      <c r="B27" s="13">
        <v>235000</v>
      </c>
      <c r="C27" s="13">
        <v>-474000</v>
      </c>
      <c r="D27" s="13">
        <v>-15000</v>
      </c>
      <c r="E27" s="14" t="s">
        <v>49</v>
      </c>
      <c r="F27" s="13">
        <v>460000</v>
      </c>
      <c r="G27" s="14" t="s">
        <v>49</v>
      </c>
      <c r="H27" s="14" t="s">
        <v>49</v>
      </c>
      <c r="I27" s="14" t="s">
        <v>49</v>
      </c>
      <c r="J27" s="13">
        <v>3945000</v>
      </c>
      <c r="K27" s="13">
        <v>-3944000</v>
      </c>
      <c r="L27" s="2"/>
    </row>
    <row r="28" spans="1:12" x14ac:dyDescent="0.15">
      <c r="A28" s="2" t="s">
        <v>127</v>
      </c>
      <c r="B28" s="14" t="s">
        <v>49</v>
      </c>
      <c r="C28" s="13">
        <v>9476000</v>
      </c>
      <c r="D28" s="13">
        <v>1234000</v>
      </c>
      <c r="E28" s="13">
        <v>-364000</v>
      </c>
      <c r="F28" s="13">
        <v>-2603000</v>
      </c>
      <c r="G28" s="13">
        <v>765000</v>
      </c>
      <c r="H28" s="13">
        <v>5722000</v>
      </c>
      <c r="I28" s="13">
        <v>2474000</v>
      </c>
      <c r="J28" s="13">
        <v>1219000</v>
      </c>
      <c r="K28" s="13">
        <v>10872000</v>
      </c>
      <c r="L28" s="2"/>
    </row>
    <row r="29" spans="1:12" x14ac:dyDescent="0.15">
      <c r="A29" s="2" t="s">
        <v>128</v>
      </c>
      <c r="B29" s="13">
        <v>-9010000</v>
      </c>
      <c r="C29" s="13">
        <v>-1976000</v>
      </c>
      <c r="D29" s="13">
        <v>-1358000</v>
      </c>
      <c r="E29" s="13">
        <v>-2845000</v>
      </c>
      <c r="F29" s="13">
        <v>-10175000</v>
      </c>
      <c r="G29" s="13">
        <v>-12826000</v>
      </c>
      <c r="H29" s="13">
        <v>-13332000</v>
      </c>
      <c r="I29" s="13">
        <v>-1395000</v>
      </c>
      <c r="J29" s="13">
        <v>977000</v>
      </c>
      <c r="K29" s="13">
        <v>4001000</v>
      </c>
      <c r="L29" s="2"/>
    </row>
    <row r="30" spans="1:12" x14ac:dyDescent="0.15">
      <c r="A30" s="2" t="s">
        <v>165</v>
      </c>
      <c r="B30" s="13">
        <v>-4409000</v>
      </c>
      <c r="C30" s="13">
        <v>-4556000</v>
      </c>
      <c r="D30" s="13">
        <v>-4925000</v>
      </c>
      <c r="E30" s="13">
        <v>-5072000</v>
      </c>
      <c r="F30" s="13">
        <v>-5541000</v>
      </c>
      <c r="G30" s="13">
        <v>-5576000</v>
      </c>
      <c r="H30" s="13">
        <v>-5568000</v>
      </c>
      <c r="I30" s="13">
        <v>-5644000</v>
      </c>
      <c r="J30" s="13">
        <v>-5997000</v>
      </c>
      <c r="K30" s="13">
        <v>-3088000</v>
      </c>
      <c r="L30" s="2"/>
    </row>
    <row r="31" spans="1:12" x14ac:dyDescent="0.15">
      <c r="A31" s="2" t="s">
        <v>129</v>
      </c>
      <c r="B31" s="13">
        <v>-427000</v>
      </c>
      <c r="C31" s="13">
        <v>-558000</v>
      </c>
      <c r="D31" s="13">
        <v>-675000</v>
      </c>
      <c r="E31" s="13">
        <v>-194000</v>
      </c>
      <c r="F31" s="13">
        <v>-748000</v>
      </c>
      <c r="G31" s="13">
        <v>72000</v>
      </c>
      <c r="H31" s="13">
        <v>261000</v>
      </c>
      <c r="I31" s="13">
        <v>-1297000</v>
      </c>
      <c r="J31" s="13">
        <v>1217000</v>
      </c>
      <c r="K31" s="13">
        <v>664000</v>
      </c>
      <c r="L31" s="2"/>
    </row>
    <row r="32" spans="1:12" x14ac:dyDescent="0.15">
      <c r="A32" s="15" t="s">
        <v>130</v>
      </c>
      <c r="B32" s="16">
        <v>-13611000</v>
      </c>
      <c r="C32" s="16">
        <v>1912000</v>
      </c>
      <c r="D32" s="16">
        <v>-5739000</v>
      </c>
      <c r="E32" s="16">
        <v>-8475000</v>
      </c>
      <c r="F32" s="16">
        <v>-18607000</v>
      </c>
      <c r="G32" s="16">
        <v>-17565000</v>
      </c>
      <c r="H32" s="16">
        <v>-12917000</v>
      </c>
      <c r="I32" s="16">
        <v>-5862000</v>
      </c>
      <c r="J32" s="16">
        <v>1361000</v>
      </c>
      <c r="K32" s="16">
        <v>8505000</v>
      </c>
      <c r="L32" s="2"/>
    </row>
    <row r="33" spans="1:12" x14ac:dyDescent="0.15">
      <c r="A33" s="2" t="s">
        <v>166</v>
      </c>
      <c r="B33" s="13">
        <v>-15000</v>
      </c>
      <c r="C33" s="13">
        <v>1000</v>
      </c>
      <c r="D33" s="14" t="s">
        <v>49</v>
      </c>
      <c r="E33" s="14" t="s">
        <v>49</v>
      </c>
      <c r="F33" s="14" t="s">
        <v>49</v>
      </c>
      <c r="G33" s="14" t="s">
        <v>49</v>
      </c>
      <c r="H33" s="14" t="s">
        <v>49</v>
      </c>
      <c r="I33" s="14" t="s">
        <v>49</v>
      </c>
      <c r="J33" s="14" t="s">
        <v>49</v>
      </c>
      <c r="K33" s="14" t="s">
        <v>49</v>
      </c>
      <c r="L33" s="2"/>
    </row>
    <row r="34" spans="1:12" x14ac:dyDescent="0.15">
      <c r="A34" s="2" t="s">
        <v>131</v>
      </c>
      <c r="B34" s="13">
        <v>-3113000</v>
      </c>
      <c r="C34" s="13">
        <v>12747000</v>
      </c>
      <c r="D34" s="13">
        <v>-9748000</v>
      </c>
      <c r="E34" s="13">
        <v>-2127000</v>
      </c>
      <c r="F34" s="13">
        <v>-414000</v>
      </c>
      <c r="G34" s="13">
        <v>1175000</v>
      </c>
      <c r="H34" s="13">
        <v>1671000</v>
      </c>
      <c r="I34" s="13">
        <v>-1038000</v>
      </c>
      <c r="J34" s="13">
        <v>6317000</v>
      </c>
      <c r="K34" s="13">
        <v>-4065000</v>
      </c>
      <c r="L34" s="2"/>
    </row>
    <row r="35" spans="1:12" x14ac:dyDescent="0.15">
      <c r="A35" s="2" t="s">
        <v>132</v>
      </c>
      <c r="B35" s="13">
        <v>5674000</v>
      </c>
      <c r="C35" s="13">
        <v>2561000</v>
      </c>
      <c r="D35" s="13">
        <v>15308000</v>
      </c>
      <c r="E35" s="13">
        <v>5560000</v>
      </c>
      <c r="F35" s="13">
        <v>3433000</v>
      </c>
      <c r="G35" s="13">
        <v>3019000</v>
      </c>
      <c r="H35" s="13">
        <v>4194000</v>
      </c>
      <c r="I35" s="13">
        <v>5865000</v>
      </c>
      <c r="J35" s="13">
        <v>4827000</v>
      </c>
      <c r="K35" s="13">
        <v>11144000</v>
      </c>
      <c r="L35" s="2"/>
    </row>
    <row r="36" spans="1:12" x14ac:dyDescent="0.15">
      <c r="A36" s="15" t="s">
        <v>133</v>
      </c>
      <c r="B36" s="16">
        <v>2561000</v>
      </c>
      <c r="C36" s="16">
        <v>15308000</v>
      </c>
      <c r="D36" s="16">
        <v>5560000</v>
      </c>
      <c r="E36" s="16">
        <v>3433000</v>
      </c>
      <c r="F36" s="16">
        <v>3019000</v>
      </c>
      <c r="G36" s="16">
        <v>4194000</v>
      </c>
      <c r="H36" s="16">
        <v>5865000</v>
      </c>
      <c r="I36" s="16">
        <v>4827000</v>
      </c>
      <c r="J36" s="16">
        <v>11144000</v>
      </c>
      <c r="K36" s="16">
        <v>7079000</v>
      </c>
      <c r="L36" s="2"/>
    </row>
    <row r="37" spans="1:12" x14ac:dyDescent="0.15">
      <c r="A37" s="2" t="s">
        <v>134</v>
      </c>
      <c r="B37" s="13">
        <v>8549000</v>
      </c>
      <c r="C37" s="13">
        <v>8711000</v>
      </c>
      <c r="D37" s="13">
        <v>7790000</v>
      </c>
      <c r="E37" s="13">
        <v>8129000</v>
      </c>
      <c r="F37" s="13">
        <v>9085000</v>
      </c>
      <c r="G37" s="13">
        <v>10826000</v>
      </c>
      <c r="H37" s="13">
        <v>12239000</v>
      </c>
      <c r="I37" s="13">
        <v>11792000</v>
      </c>
      <c r="J37" s="13">
        <v>13035000</v>
      </c>
      <c r="K37" s="13">
        <v>9602000</v>
      </c>
      <c r="L37" s="2"/>
    </row>
    <row r="38" spans="1:12" x14ac:dyDescent="0.15">
      <c r="A38" s="2" t="s">
        <v>135</v>
      </c>
      <c r="B38" s="13">
        <v>-10105000</v>
      </c>
      <c r="C38" s="13">
        <v>-7326000</v>
      </c>
      <c r="D38" s="13">
        <v>-9625000</v>
      </c>
      <c r="E38" s="13">
        <v>-11778000</v>
      </c>
      <c r="F38" s="13">
        <v>-15181000</v>
      </c>
      <c r="G38" s="13">
        <v>-16213000</v>
      </c>
      <c r="H38" s="13">
        <v>-14453000</v>
      </c>
      <c r="I38" s="13">
        <v>-20329000</v>
      </c>
      <c r="J38" s="13">
        <v>-25050000</v>
      </c>
      <c r="K38" s="13">
        <v>-25750000</v>
      </c>
      <c r="L38" s="2"/>
    </row>
  </sheetData>
  <sheetProtection formatCells="0" formatColumns="0" formatRows="0" insertColumns="0" insertRows="0" insertHyperlinks="0" deleteColumns="0" deleteRows="0" sort="0" autoFilter="0" pivotTables="0"/>
  <sortState xmlns:xlrd2="http://schemas.microsoft.com/office/spreadsheetml/2017/richdata2" columnSort="1" ref="B11:K38">
    <sortCondition ref="B11:K11"/>
  </sortState>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0605B-245D-B741-B3E5-BD08412B82E6}">
  <sheetPr>
    <tabColor theme="5"/>
  </sheetPr>
  <dimension ref="A4:L39"/>
  <sheetViews>
    <sheetView workbookViewId="0">
      <selection activeCell="B31" activeCellId="1" sqref="B29:K29 B31:K31"/>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157</v>
      </c>
    </row>
    <row r="7" spans="1:12" ht="14" x14ac:dyDescent="0.15">
      <c r="A7" s="8" t="s">
        <v>26</v>
      </c>
    </row>
    <row r="10" spans="1:12" ht="14" x14ac:dyDescent="0.15">
      <c r="A10" s="5" t="s">
        <v>15</v>
      </c>
      <c r="B10" s="6" t="s">
        <v>29</v>
      </c>
      <c r="C10" s="6" t="s">
        <v>30</v>
      </c>
      <c r="D10" s="6" t="s">
        <v>31</v>
      </c>
      <c r="E10" s="6" t="s">
        <v>32</v>
      </c>
      <c r="F10" s="6" t="s">
        <v>33</v>
      </c>
      <c r="G10" s="6" t="s">
        <v>34</v>
      </c>
      <c r="H10" s="6" t="s">
        <v>35</v>
      </c>
      <c r="I10" s="6" t="s">
        <v>36</v>
      </c>
      <c r="J10" s="6" t="s">
        <v>37</v>
      </c>
      <c r="K10" s="6" t="s">
        <v>38</v>
      </c>
      <c r="L10" s="5"/>
    </row>
    <row r="11" spans="1:12" x14ac:dyDescent="0.15">
      <c r="A11" s="2" t="s">
        <v>16</v>
      </c>
      <c r="B11" s="11">
        <v>12.73</v>
      </c>
      <c r="C11" s="11">
        <v>11.74</v>
      </c>
      <c r="D11" s="11">
        <v>9.51</v>
      </c>
      <c r="E11" s="11">
        <v>8.14</v>
      </c>
      <c r="F11" s="11">
        <v>16.809999999999999</v>
      </c>
      <c r="G11" s="11">
        <v>15.96</v>
      </c>
      <c r="H11" s="11">
        <v>14.47</v>
      </c>
      <c r="I11" s="11">
        <v>12.39</v>
      </c>
      <c r="J11" s="12">
        <v>4.5</v>
      </c>
      <c r="K11" s="11">
        <v>0.91</v>
      </c>
      <c r="L11" s="2"/>
    </row>
    <row r="12" spans="1:12" x14ac:dyDescent="0.15">
      <c r="A12" s="2" t="s">
        <v>17</v>
      </c>
      <c r="B12" s="12">
        <v>20.399999999999999</v>
      </c>
      <c r="C12" s="11">
        <v>19.29</v>
      </c>
      <c r="D12" s="11">
        <v>15.94</v>
      </c>
      <c r="E12" s="11">
        <v>14.06</v>
      </c>
      <c r="F12" s="11">
        <v>29.15</v>
      </c>
      <c r="G12" s="11">
        <v>27.65</v>
      </c>
      <c r="H12" s="11">
        <v>26.41</v>
      </c>
      <c r="I12" s="11">
        <v>22.58</v>
      </c>
      <c r="J12" s="11">
        <v>8.01</v>
      </c>
      <c r="K12" s="11">
        <v>1.64</v>
      </c>
      <c r="L12" s="2"/>
    </row>
    <row r="13" spans="1:12" x14ac:dyDescent="0.15">
      <c r="A13" s="2" t="s">
        <v>137</v>
      </c>
      <c r="B13" s="11">
        <v>21.65</v>
      </c>
      <c r="C13" s="12">
        <v>18.100000000000001</v>
      </c>
      <c r="D13" s="12">
        <v>14.5</v>
      </c>
      <c r="E13" s="11">
        <v>19.02</v>
      </c>
      <c r="F13" s="11">
        <v>23.61</v>
      </c>
      <c r="G13" s="11">
        <v>21.25</v>
      </c>
      <c r="H13" s="11">
        <v>21.19</v>
      </c>
      <c r="I13" s="11">
        <v>15.55</v>
      </c>
      <c r="J13" s="11">
        <v>1.66</v>
      </c>
      <c r="K13" s="11">
        <v>0.06</v>
      </c>
      <c r="L13" s="2"/>
    </row>
    <row r="14" spans="1:12" x14ac:dyDescent="0.15">
      <c r="A14" s="2" t="s">
        <v>138</v>
      </c>
      <c r="B14" s="11">
        <v>43.63</v>
      </c>
      <c r="C14" s="11">
        <v>41.77</v>
      </c>
      <c r="D14" s="11">
        <v>35.71</v>
      </c>
      <c r="E14" s="11">
        <v>46.12</v>
      </c>
      <c r="F14" s="11">
        <v>45.56</v>
      </c>
      <c r="G14" s="12">
        <v>47.8</v>
      </c>
      <c r="H14" s="11">
        <v>48.57</v>
      </c>
      <c r="I14" s="3">
        <v>43</v>
      </c>
      <c r="J14" s="11">
        <v>31.14</v>
      </c>
      <c r="K14" s="11">
        <v>17.84</v>
      </c>
      <c r="L14" s="2"/>
    </row>
    <row r="15" spans="1:12" x14ac:dyDescent="0.15">
      <c r="A15" s="2" t="s">
        <v>139</v>
      </c>
      <c r="B15" s="11">
        <v>25.82</v>
      </c>
      <c r="C15" s="11">
        <v>19.510000000000002</v>
      </c>
      <c r="D15" s="11">
        <v>20.190000000000001</v>
      </c>
      <c r="E15" s="11">
        <v>52.23</v>
      </c>
      <c r="F15" s="11">
        <v>9.7100000000000009</v>
      </c>
      <c r="G15" s="11">
        <v>12.51</v>
      </c>
      <c r="H15" s="11">
        <v>16.66</v>
      </c>
      <c r="I15" s="11">
        <v>8.4600000000000009</v>
      </c>
      <c r="J15" s="11">
        <v>-3.21</v>
      </c>
      <c r="K15" s="11">
        <v>-129.87</v>
      </c>
      <c r="L15" s="2"/>
    </row>
    <row r="16" spans="1:12" x14ac:dyDescent="0.15">
      <c r="A16" s="2" t="s">
        <v>141</v>
      </c>
      <c r="B16" s="3">
        <v>525056</v>
      </c>
      <c r="C16" s="3">
        <v>517307</v>
      </c>
      <c r="D16" s="3">
        <v>558724</v>
      </c>
      <c r="E16" s="3">
        <v>612789</v>
      </c>
      <c r="F16" s="3">
        <v>661477</v>
      </c>
      <c r="G16" s="3">
        <v>651288</v>
      </c>
      <c r="H16" s="3">
        <v>705976</v>
      </c>
      <c r="I16" s="3">
        <v>654344</v>
      </c>
      <c r="J16" s="3">
        <v>470313</v>
      </c>
      <c r="K16" s="3">
        <v>435713</v>
      </c>
      <c r="L16" s="2"/>
    </row>
    <row r="18" spans="1:12" ht="14" x14ac:dyDescent="0.15">
      <c r="A18" s="5" t="s">
        <v>8</v>
      </c>
      <c r="B18" s="6" t="s">
        <v>29</v>
      </c>
      <c r="C18" s="6" t="s">
        <v>30</v>
      </c>
      <c r="D18" s="6" t="s">
        <v>31</v>
      </c>
      <c r="E18" s="6" t="s">
        <v>32</v>
      </c>
      <c r="F18" s="6" t="s">
        <v>33</v>
      </c>
      <c r="G18" s="6" t="s">
        <v>34</v>
      </c>
      <c r="H18" s="6" t="s">
        <v>35</v>
      </c>
      <c r="I18" s="6" t="s">
        <v>36</v>
      </c>
      <c r="J18" s="6" t="s">
        <v>37</v>
      </c>
      <c r="K18" s="6" t="s">
        <v>38</v>
      </c>
      <c r="L18" s="5"/>
    </row>
    <row r="19" spans="1:12" x14ac:dyDescent="0.15">
      <c r="A19" s="2" t="s">
        <v>10</v>
      </c>
      <c r="B19" s="11">
        <v>1.1499999999999999</v>
      </c>
      <c r="C19" s="11">
        <v>1.92</v>
      </c>
      <c r="D19" s="11">
        <v>1.07</v>
      </c>
      <c r="E19" s="11">
        <v>1.1299999999999999</v>
      </c>
      <c r="F19" s="11">
        <v>1.1100000000000001</v>
      </c>
      <c r="G19" s="11">
        <v>0.93</v>
      </c>
      <c r="H19" s="11">
        <v>1.24</v>
      </c>
      <c r="I19" s="11">
        <v>1.38</v>
      </c>
      <c r="J19" s="11">
        <v>1.01</v>
      </c>
      <c r="K19" s="11">
        <v>1.01</v>
      </c>
      <c r="L19" s="2"/>
    </row>
    <row r="20" spans="1:12" x14ac:dyDescent="0.15">
      <c r="A20" s="2" t="s">
        <v>11</v>
      </c>
      <c r="B20" s="11">
        <v>1.73</v>
      </c>
      <c r="C20" s="11">
        <v>2.58</v>
      </c>
      <c r="D20" s="11">
        <v>1.75</v>
      </c>
      <c r="E20" s="11">
        <v>1.69</v>
      </c>
      <c r="F20" s="11">
        <v>1.73</v>
      </c>
      <c r="G20" s="12">
        <v>1.4</v>
      </c>
      <c r="H20" s="11">
        <v>1.91</v>
      </c>
      <c r="I20" s="12">
        <v>2.1</v>
      </c>
      <c r="J20" s="11">
        <v>1.57</v>
      </c>
      <c r="K20" s="11">
        <v>1.54</v>
      </c>
      <c r="L20" s="2"/>
    </row>
    <row r="21" spans="1:12" x14ac:dyDescent="0.15">
      <c r="A21" s="2" t="s">
        <v>142</v>
      </c>
      <c r="B21" s="11">
        <v>12.74</v>
      </c>
      <c r="C21" s="11">
        <v>23.95</v>
      </c>
      <c r="D21" s="11">
        <v>13.42</v>
      </c>
      <c r="E21" s="12">
        <v>9.8000000000000007</v>
      </c>
      <c r="F21" s="12">
        <v>9.5</v>
      </c>
      <c r="G21" s="11">
        <v>6.54</v>
      </c>
      <c r="H21" s="11">
        <v>14.69</v>
      </c>
      <c r="I21" s="11">
        <v>17.97</v>
      </c>
      <c r="J21" s="11">
        <v>10.02</v>
      </c>
      <c r="K21" s="11">
        <v>7.94</v>
      </c>
      <c r="L21" s="2"/>
    </row>
    <row r="23" spans="1:12" ht="14" x14ac:dyDescent="0.15">
      <c r="A23" s="5" t="s">
        <v>143</v>
      </c>
      <c r="B23" s="6" t="s">
        <v>29</v>
      </c>
      <c r="C23" s="6" t="s">
        <v>30</v>
      </c>
      <c r="D23" s="6" t="s">
        <v>31</v>
      </c>
      <c r="E23" s="6" t="s">
        <v>32</v>
      </c>
      <c r="F23" s="6" t="s">
        <v>33</v>
      </c>
      <c r="G23" s="6" t="s">
        <v>34</v>
      </c>
      <c r="H23" s="6" t="s">
        <v>35</v>
      </c>
      <c r="I23" s="6" t="s">
        <v>36</v>
      </c>
      <c r="J23" s="6" t="s">
        <v>37</v>
      </c>
      <c r="K23" s="6" t="s">
        <v>38</v>
      </c>
      <c r="L23" s="5"/>
    </row>
    <row r="24" spans="1:12" x14ac:dyDescent="0.15">
      <c r="A24" s="2" t="s">
        <v>144</v>
      </c>
      <c r="B24" s="11">
        <v>0.21</v>
      </c>
      <c r="C24" s="11">
        <v>0.32</v>
      </c>
      <c r="D24" s="11">
        <v>0.31</v>
      </c>
      <c r="E24" s="11">
        <v>0.36</v>
      </c>
      <c r="F24" s="11">
        <v>0.33</v>
      </c>
      <c r="G24" s="11">
        <v>0.33</v>
      </c>
      <c r="H24" s="11">
        <v>0.42</v>
      </c>
      <c r="I24" s="11">
        <v>0.35</v>
      </c>
      <c r="J24" s="11">
        <v>0.37</v>
      </c>
      <c r="K24" s="11">
        <v>0.44</v>
      </c>
      <c r="L24" s="2"/>
    </row>
    <row r="25" spans="1:12" x14ac:dyDescent="0.15">
      <c r="A25" s="2" t="s">
        <v>146</v>
      </c>
      <c r="B25" s="11">
        <v>0.24</v>
      </c>
      <c r="C25" s="11">
        <v>0.37</v>
      </c>
      <c r="D25" s="11">
        <v>0.38</v>
      </c>
      <c r="E25" s="11">
        <v>0.38</v>
      </c>
      <c r="F25" s="11">
        <v>0.35</v>
      </c>
      <c r="G25" s="11">
        <v>0.37</v>
      </c>
      <c r="H25" s="11">
        <v>0.45</v>
      </c>
      <c r="I25" s="12">
        <v>0.4</v>
      </c>
      <c r="J25" s="11">
        <v>0.41</v>
      </c>
      <c r="K25" s="11">
        <v>0.47</v>
      </c>
      <c r="L25" s="2"/>
    </row>
    <row r="26" spans="1:12" x14ac:dyDescent="0.15">
      <c r="A26" s="2" t="s">
        <v>147</v>
      </c>
      <c r="B26" s="4" t="s">
        <v>49</v>
      </c>
      <c r="C26" s="11">
        <v>133.35</v>
      </c>
      <c r="D26" s="3">
        <v>29</v>
      </c>
      <c r="E26" s="11">
        <v>76.319999999999993</v>
      </c>
      <c r="F26" s="4" t="s">
        <v>49</v>
      </c>
      <c r="G26" s="4" t="s">
        <v>49</v>
      </c>
      <c r="H26" s="11">
        <v>46.98</v>
      </c>
      <c r="I26" s="11">
        <v>40.369999999999997</v>
      </c>
      <c r="J26" s="4" t="s">
        <v>49</v>
      </c>
      <c r="K26" s="4" t="s">
        <v>49</v>
      </c>
      <c r="L26" s="2"/>
    </row>
    <row r="28" spans="1:12" ht="14" x14ac:dyDescent="0.15">
      <c r="A28" s="5" t="s">
        <v>148</v>
      </c>
      <c r="B28" s="6" t="s">
        <v>29</v>
      </c>
      <c r="C28" s="6" t="s">
        <v>30</v>
      </c>
      <c r="D28" s="6" t="s">
        <v>31</v>
      </c>
      <c r="E28" s="6" t="s">
        <v>32</v>
      </c>
      <c r="F28" s="6" t="s">
        <v>33</v>
      </c>
      <c r="G28" s="6" t="s">
        <v>34</v>
      </c>
      <c r="H28" s="6" t="s">
        <v>35</v>
      </c>
      <c r="I28" s="6" t="s">
        <v>36</v>
      </c>
      <c r="J28" s="6" t="s">
        <v>37</v>
      </c>
      <c r="K28" s="6" t="s">
        <v>38</v>
      </c>
      <c r="L28" s="5"/>
    </row>
    <row r="29" spans="1:12" x14ac:dyDescent="0.15">
      <c r="A29" s="2" t="s">
        <v>21</v>
      </c>
      <c r="B29" s="11">
        <v>0.61</v>
      </c>
      <c r="C29" s="11">
        <v>0.56999999999999995</v>
      </c>
      <c r="D29" s="11">
        <v>0.55000000000000004</v>
      </c>
      <c r="E29" s="11">
        <v>0.53</v>
      </c>
      <c r="F29" s="11">
        <v>0.56999999999999995</v>
      </c>
      <c r="G29" s="11">
        <v>0.55000000000000004</v>
      </c>
      <c r="H29" s="11">
        <v>0.54</v>
      </c>
      <c r="I29" s="11">
        <v>0.49</v>
      </c>
      <c r="J29" s="11">
        <v>0.35</v>
      </c>
      <c r="K29" s="11">
        <v>0.28999999999999998</v>
      </c>
      <c r="L29" s="2"/>
    </row>
    <row r="30" spans="1:12" x14ac:dyDescent="0.15">
      <c r="A30" s="2" t="s">
        <v>149</v>
      </c>
      <c r="B30" s="11">
        <v>13.99</v>
      </c>
      <c r="C30" s="11">
        <v>12.05</v>
      </c>
      <c r="D30" s="12">
        <v>12.5</v>
      </c>
      <c r="E30" s="11">
        <v>12.22</v>
      </c>
      <c r="F30" s="11">
        <v>11.52</v>
      </c>
      <c r="G30" s="11">
        <v>10.039999999999999</v>
      </c>
      <c r="H30" s="11">
        <v>10.81</v>
      </c>
      <c r="I30" s="11">
        <v>9.76</v>
      </c>
      <c r="J30" s="11">
        <v>9.1300000000000008</v>
      </c>
      <c r="K30" s="11">
        <v>14.43</v>
      </c>
      <c r="L30" s="2"/>
    </row>
    <row r="31" spans="1:12" x14ac:dyDescent="0.15">
      <c r="A31" s="2" t="s">
        <v>22</v>
      </c>
      <c r="B31" s="12">
        <v>4.8</v>
      </c>
      <c r="C31" s="11">
        <v>4.38</v>
      </c>
      <c r="D31" s="11">
        <v>4.33</v>
      </c>
      <c r="E31" s="11">
        <v>3.78</v>
      </c>
      <c r="F31" s="11">
        <v>3.81</v>
      </c>
      <c r="G31" s="11">
        <v>3.73</v>
      </c>
      <c r="H31" s="11">
        <v>3.99</v>
      </c>
      <c r="I31" s="11">
        <v>3.67</v>
      </c>
      <c r="J31" s="11">
        <v>3.02</v>
      </c>
      <c r="K31" s="11">
        <v>2.67</v>
      </c>
      <c r="L31" s="2"/>
    </row>
    <row r="32" spans="1:12" x14ac:dyDescent="0.15">
      <c r="A32" s="2" t="s">
        <v>150</v>
      </c>
      <c r="B32" s="12">
        <v>19.600000000000001</v>
      </c>
      <c r="C32" s="11">
        <v>23.08</v>
      </c>
      <c r="D32" s="12">
        <v>26.1</v>
      </c>
      <c r="E32" s="12">
        <v>23.3</v>
      </c>
      <c r="F32" s="11">
        <v>21.04</v>
      </c>
      <c r="G32" s="11">
        <v>18.149999999999999</v>
      </c>
      <c r="H32" s="11">
        <v>16.079999999999998</v>
      </c>
      <c r="I32" s="11">
        <v>13.99</v>
      </c>
      <c r="J32" s="11">
        <v>8.09</v>
      </c>
      <c r="K32" s="11">
        <v>5.98</v>
      </c>
      <c r="L32" s="2"/>
    </row>
    <row r="33" spans="1:12" x14ac:dyDescent="0.15">
      <c r="A33" s="2" t="s">
        <v>151</v>
      </c>
      <c r="B33" s="11">
        <v>6.34</v>
      </c>
      <c r="C33" s="11">
        <v>6.08</v>
      </c>
      <c r="D33" s="11">
        <v>6.46</v>
      </c>
      <c r="E33" s="11">
        <v>6.11</v>
      </c>
      <c r="F33" s="11">
        <v>6.29</v>
      </c>
      <c r="G33" s="11">
        <v>5.54</v>
      </c>
      <c r="H33" s="11">
        <v>5.01</v>
      </c>
      <c r="I33" s="11">
        <v>4.6900000000000004</v>
      </c>
      <c r="J33" s="11">
        <v>3.75</v>
      </c>
      <c r="K33" s="11">
        <v>3.41</v>
      </c>
      <c r="L33" s="2"/>
    </row>
    <row r="34" spans="1:12" x14ac:dyDescent="0.15">
      <c r="A34" s="2" t="s">
        <v>152</v>
      </c>
      <c r="B34" s="11">
        <v>1.73</v>
      </c>
      <c r="C34" s="11">
        <v>1.71</v>
      </c>
      <c r="D34" s="11">
        <v>1.74</v>
      </c>
      <c r="E34" s="11">
        <v>1.63</v>
      </c>
      <c r="F34" s="11">
        <v>1.58</v>
      </c>
      <c r="G34" s="11">
        <v>1.38</v>
      </c>
      <c r="H34" s="11">
        <v>1.39</v>
      </c>
      <c r="I34" s="11">
        <v>1.32</v>
      </c>
      <c r="J34" s="11">
        <v>0.86</v>
      </c>
      <c r="K34" s="11">
        <v>0.61</v>
      </c>
      <c r="L34" s="2"/>
    </row>
    <row r="35" spans="1:12" x14ac:dyDescent="0.15">
      <c r="A35" s="2" t="s">
        <v>153</v>
      </c>
      <c r="B35" s="11">
        <v>13.61</v>
      </c>
      <c r="C35" s="11">
        <v>6.21</v>
      </c>
      <c r="D35" s="11">
        <v>5.68</v>
      </c>
      <c r="E35" s="3">
        <v>14</v>
      </c>
      <c r="F35" s="11">
        <v>22.02</v>
      </c>
      <c r="G35" s="11">
        <v>20.010000000000002</v>
      </c>
      <c r="H35" s="11">
        <v>15.52</v>
      </c>
      <c r="I35" s="11">
        <v>14.82</v>
      </c>
      <c r="J35" s="11">
        <v>7.77</v>
      </c>
      <c r="K35" s="11">
        <v>5.97</v>
      </c>
      <c r="L35" s="2"/>
    </row>
    <row r="37" spans="1:12" ht="14" x14ac:dyDescent="0.15">
      <c r="A37" s="5" t="s">
        <v>154</v>
      </c>
      <c r="B37" s="6" t="s">
        <v>29</v>
      </c>
      <c r="C37" s="6" t="s">
        <v>30</v>
      </c>
      <c r="D37" s="6" t="s">
        <v>31</v>
      </c>
      <c r="E37" s="6" t="s">
        <v>32</v>
      </c>
      <c r="F37" s="6" t="s">
        <v>33</v>
      </c>
      <c r="G37" s="6" t="s">
        <v>34</v>
      </c>
      <c r="H37" s="6" t="s">
        <v>35</v>
      </c>
      <c r="I37" s="6" t="s">
        <v>36</v>
      </c>
      <c r="J37" s="6" t="s">
        <v>37</v>
      </c>
      <c r="K37" s="6" t="s">
        <v>38</v>
      </c>
      <c r="L37" s="5"/>
    </row>
    <row r="38" spans="1:12" x14ac:dyDescent="0.15">
      <c r="A38" s="2" t="s">
        <v>155</v>
      </c>
      <c r="B38" s="11">
        <v>4.18</v>
      </c>
      <c r="C38" s="11">
        <v>4.0199999999999996</v>
      </c>
      <c r="D38" s="12">
        <v>4.5999999999999996</v>
      </c>
      <c r="E38" s="11">
        <v>4.72</v>
      </c>
      <c r="F38" s="12">
        <v>6.4</v>
      </c>
      <c r="G38" s="11">
        <v>7.52</v>
      </c>
      <c r="H38" s="11">
        <v>8.4499999999999993</v>
      </c>
      <c r="I38" s="11">
        <v>7.41</v>
      </c>
      <c r="J38" s="12">
        <v>3.7</v>
      </c>
      <c r="K38" s="11">
        <v>2.75</v>
      </c>
      <c r="L38" s="2"/>
    </row>
    <row r="39" spans="1:12" x14ac:dyDescent="0.15">
      <c r="A39" s="2" t="s">
        <v>156</v>
      </c>
      <c r="B39" s="11">
        <v>11.96</v>
      </c>
      <c r="C39" s="11">
        <v>13.12</v>
      </c>
      <c r="D39" s="11">
        <v>14.19</v>
      </c>
      <c r="E39" s="11">
        <v>14.91</v>
      </c>
      <c r="F39" s="12">
        <v>16.600000000000001</v>
      </c>
      <c r="G39" s="12">
        <v>18.100000000000001</v>
      </c>
      <c r="H39" s="11">
        <v>19.95</v>
      </c>
      <c r="I39" s="11">
        <v>23.44</v>
      </c>
      <c r="J39" s="11">
        <v>24.52</v>
      </c>
      <c r="K39" s="11">
        <v>24.97</v>
      </c>
      <c r="L39" s="2"/>
    </row>
  </sheetData>
  <sheetProtection formatCells="0" formatColumns="0" formatRows="0" insertColumns="0" insertRows="0" insertHyperlinks="0" deleteColumns="0" deleteRows="0" sort="0" autoFilter="0" pivotTables="0"/>
  <sortState xmlns:xlrd2="http://schemas.microsoft.com/office/spreadsheetml/2017/richdata2" columnSort="1" ref="B10:K39">
    <sortCondition ref="B10:K10"/>
  </sortState>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5975-E52A-DF4F-B924-51D1D2C6E9BF}">
  <sheetPr>
    <tabColor theme="6"/>
  </sheetPr>
  <dimension ref="A4:L54"/>
  <sheetViews>
    <sheetView workbookViewId="0">
      <selection activeCell="L54" sqref="L54"/>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167</v>
      </c>
    </row>
    <row r="7" spans="1:12" ht="14" x14ac:dyDescent="0.15">
      <c r="A7" s="8" t="s">
        <v>26</v>
      </c>
    </row>
    <row r="10" spans="1:12" ht="14" x14ac:dyDescent="0.15">
      <c r="A10" s="7" t="s">
        <v>27</v>
      </c>
    </row>
    <row r="11" spans="1:12" ht="14" x14ac:dyDescent="0.15">
      <c r="A11" s="5" t="s">
        <v>28</v>
      </c>
      <c r="B11" s="6" t="s">
        <v>168</v>
      </c>
      <c r="C11" s="6" t="s">
        <v>169</v>
      </c>
      <c r="D11" s="6" t="s">
        <v>170</v>
      </c>
      <c r="E11" s="6" t="s">
        <v>171</v>
      </c>
      <c r="F11" s="6" t="s">
        <v>172</v>
      </c>
      <c r="G11" s="6" t="s">
        <v>173</v>
      </c>
      <c r="H11" s="6" t="s">
        <v>174</v>
      </c>
      <c r="I11" s="6" t="s">
        <v>175</v>
      </c>
      <c r="J11" s="6" t="s">
        <v>176</v>
      </c>
      <c r="K11" s="6" t="s">
        <v>177</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47</v>
      </c>
      <c r="B16" s="13">
        <v>7560000</v>
      </c>
      <c r="C16" s="13">
        <v>5946000</v>
      </c>
      <c r="D16" s="13">
        <v>35029000</v>
      </c>
      <c r="E16" s="13">
        <v>11777000</v>
      </c>
      <c r="F16" s="13">
        <v>11839000</v>
      </c>
      <c r="G16" s="13">
        <v>6707000</v>
      </c>
      <c r="H16" s="13">
        <v>7116000</v>
      </c>
      <c r="I16" s="13">
        <v>2773000</v>
      </c>
      <c r="J16" s="13">
        <v>8450000</v>
      </c>
      <c r="K16" s="13">
        <v>7849000</v>
      </c>
      <c r="L16" s="2"/>
    </row>
    <row r="17" spans="1:12" x14ac:dyDescent="0.15">
      <c r="A17" s="2" t="s">
        <v>48</v>
      </c>
      <c r="B17" s="13">
        <v>9761000</v>
      </c>
      <c r="C17" s="13">
        <v>12702000</v>
      </c>
      <c r="D17" s="13">
        <v>2279000</v>
      </c>
      <c r="E17" s="13">
        <v>311000</v>
      </c>
      <c r="F17" s="13">
        <v>421000</v>
      </c>
      <c r="G17" s="13">
        <v>4507000</v>
      </c>
      <c r="H17" s="13">
        <v>5298000</v>
      </c>
      <c r="I17" s="13">
        <v>3609000</v>
      </c>
      <c r="J17" s="13">
        <v>2874000</v>
      </c>
      <c r="K17" s="13">
        <v>5451000</v>
      </c>
      <c r="L17" s="2"/>
    </row>
    <row r="18" spans="1:12" x14ac:dyDescent="0.15">
      <c r="A18" s="2" t="s">
        <v>50</v>
      </c>
      <c r="B18" s="13">
        <v>17321000</v>
      </c>
      <c r="C18" s="13">
        <v>18648000</v>
      </c>
      <c r="D18" s="13">
        <v>37308000</v>
      </c>
      <c r="E18" s="13">
        <v>12088000</v>
      </c>
      <c r="F18" s="13">
        <v>12260000</v>
      </c>
      <c r="G18" s="13">
        <v>11214000</v>
      </c>
      <c r="H18" s="13">
        <v>12414000</v>
      </c>
      <c r="I18" s="13">
        <v>6382000</v>
      </c>
      <c r="J18" s="13">
        <v>11324000</v>
      </c>
      <c r="K18" s="13">
        <v>13300000</v>
      </c>
      <c r="L18" s="2"/>
    </row>
    <row r="19" spans="1:12" x14ac:dyDescent="0.15">
      <c r="A19" s="2" t="s">
        <v>51</v>
      </c>
      <c r="B19" s="13">
        <v>1964000</v>
      </c>
      <c r="C19" s="13">
        <v>2219000</v>
      </c>
      <c r="D19" s="13">
        <v>3632000</v>
      </c>
      <c r="E19" s="13">
        <v>2904000</v>
      </c>
      <c r="F19" s="13">
        <v>2471000</v>
      </c>
      <c r="G19" s="13">
        <v>4003000</v>
      </c>
      <c r="H19" s="13">
        <v>3579000</v>
      </c>
      <c r="I19" s="13">
        <v>5643000</v>
      </c>
      <c r="J19" s="13">
        <v>3183000</v>
      </c>
      <c r="K19" s="13">
        <v>3929000</v>
      </c>
      <c r="L19" s="2"/>
    </row>
    <row r="20" spans="1:12" x14ac:dyDescent="0.15">
      <c r="A20" s="2" t="s">
        <v>53</v>
      </c>
      <c r="B20" s="13">
        <v>1492000</v>
      </c>
      <c r="C20" s="13">
        <v>1556000</v>
      </c>
      <c r="D20" s="13">
        <v>2035000</v>
      </c>
      <c r="E20" s="13">
        <v>1693000</v>
      </c>
      <c r="F20" s="13">
        <v>1400000</v>
      </c>
      <c r="G20" s="13">
        <v>2598000</v>
      </c>
      <c r="H20" s="13">
        <v>3228000</v>
      </c>
      <c r="I20" s="13">
        <v>6341000</v>
      </c>
      <c r="J20" s="13">
        <v>6422000</v>
      </c>
      <c r="K20" s="13">
        <v>6423000</v>
      </c>
      <c r="L20" s="2"/>
    </row>
    <row r="21" spans="1:12" x14ac:dyDescent="0.15">
      <c r="A21" s="2" t="s">
        <v>158</v>
      </c>
      <c r="B21" s="13">
        <v>635000</v>
      </c>
      <c r="C21" s="14" t="s">
        <v>49</v>
      </c>
      <c r="D21" s="14" t="s">
        <v>49</v>
      </c>
      <c r="E21" s="14" t="s">
        <v>49</v>
      </c>
      <c r="F21" s="14" t="s">
        <v>49</v>
      </c>
      <c r="G21" s="14" t="s">
        <v>49</v>
      </c>
      <c r="H21" s="14" t="s">
        <v>49</v>
      </c>
      <c r="I21" s="14" t="s">
        <v>49</v>
      </c>
      <c r="J21" s="14" t="s">
        <v>49</v>
      </c>
      <c r="K21" s="14" t="s">
        <v>49</v>
      </c>
      <c r="L21" s="2"/>
    </row>
    <row r="22" spans="1:12" x14ac:dyDescent="0.15">
      <c r="A22" s="2" t="s">
        <v>159</v>
      </c>
      <c r="B22" s="14" t="s">
        <v>49</v>
      </c>
      <c r="C22" s="14" t="s">
        <v>49</v>
      </c>
      <c r="D22" s="14" t="s">
        <v>49</v>
      </c>
      <c r="E22" s="14" t="s">
        <v>49</v>
      </c>
      <c r="F22" s="14" t="s">
        <v>49</v>
      </c>
      <c r="G22" s="14" t="s">
        <v>49</v>
      </c>
      <c r="H22" s="14" t="s">
        <v>49</v>
      </c>
      <c r="I22" s="13">
        <v>733000</v>
      </c>
      <c r="J22" s="13">
        <v>341000</v>
      </c>
      <c r="K22" s="14" t="s">
        <v>49</v>
      </c>
      <c r="L22" s="2"/>
    </row>
    <row r="23" spans="1:12" x14ac:dyDescent="0.15">
      <c r="A23" s="2" t="s">
        <v>55</v>
      </c>
      <c r="B23" s="13">
        <v>687000</v>
      </c>
      <c r="C23" s="13">
        <v>558000</v>
      </c>
      <c r="D23" s="13">
        <v>618000</v>
      </c>
      <c r="E23" s="13">
        <v>699000</v>
      </c>
      <c r="F23" s="13">
        <v>634000</v>
      </c>
      <c r="G23" s="13">
        <v>704000</v>
      </c>
      <c r="H23" s="13">
        <v>854000</v>
      </c>
      <c r="I23" s="13">
        <v>1625000</v>
      </c>
      <c r="J23" s="13">
        <v>1194000</v>
      </c>
      <c r="K23" s="13">
        <v>1579000</v>
      </c>
      <c r="L23" s="2"/>
    </row>
    <row r="24" spans="1:12" x14ac:dyDescent="0.15">
      <c r="A24" s="15" t="s">
        <v>56</v>
      </c>
      <c r="B24" s="16">
        <v>22099000</v>
      </c>
      <c r="C24" s="16">
        <v>22981000</v>
      </c>
      <c r="D24" s="16">
        <v>43593000</v>
      </c>
      <c r="E24" s="16">
        <v>17384000</v>
      </c>
      <c r="F24" s="16">
        <v>16765000</v>
      </c>
      <c r="G24" s="16">
        <v>18519000</v>
      </c>
      <c r="H24" s="16">
        <v>20075000</v>
      </c>
      <c r="I24" s="16">
        <v>20724000</v>
      </c>
      <c r="J24" s="16">
        <v>22464000</v>
      </c>
      <c r="K24" s="16">
        <v>25231000</v>
      </c>
      <c r="L24" s="2"/>
    </row>
    <row r="25" spans="1:12" x14ac:dyDescent="0.15">
      <c r="A25" s="2" t="s">
        <v>57</v>
      </c>
      <c r="B25" s="13">
        <v>5894000</v>
      </c>
      <c r="C25" s="13">
        <v>6040000</v>
      </c>
      <c r="D25" s="13">
        <v>7419000</v>
      </c>
      <c r="E25" s="13">
        <v>7461000</v>
      </c>
      <c r="F25" s="13">
        <v>7648000</v>
      </c>
      <c r="G25" s="13">
        <v>8845000</v>
      </c>
      <c r="H25" s="13">
        <v>10454000</v>
      </c>
      <c r="I25" s="13">
        <v>11770000</v>
      </c>
      <c r="J25" s="13">
        <v>12710000</v>
      </c>
      <c r="K25" s="13">
        <v>13541000</v>
      </c>
      <c r="L25" s="2"/>
    </row>
    <row r="26" spans="1:12" x14ac:dyDescent="0.15">
      <c r="A26" s="2" t="s">
        <v>58</v>
      </c>
      <c r="B26" s="13">
        <v>3360000</v>
      </c>
      <c r="C26" s="13">
        <v>3734000</v>
      </c>
      <c r="D26" s="13">
        <v>4203000</v>
      </c>
      <c r="E26" s="13">
        <v>4486000</v>
      </c>
      <c r="F26" s="13">
        <v>4567000</v>
      </c>
      <c r="G26" s="13">
        <v>5134000</v>
      </c>
      <c r="H26" s="13">
        <v>5895000</v>
      </c>
      <c r="I26" s="13">
        <v>6602000</v>
      </c>
      <c r="J26" s="13">
        <v>7668000</v>
      </c>
      <c r="K26" s="13">
        <v>8876000</v>
      </c>
      <c r="L26" s="2"/>
    </row>
    <row r="27" spans="1:12" x14ac:dyDescent="0.15">
      <c r="A27" s="2" t="s">
        <v>59</v>
      </c>
      <c r="B27" s="13">
        <v>2534000</v>
      </c>
      <c r="C27" s="13">
        <v>2306000</v>
      </c>
      <c r="D27" s="13">
        <v>3216000</v>
      </c>
      <c r="E27" s="13">
        <v>2975000</v>
      </c>
      <c r="F27" s="13">
        <v>3081000</v>
      </c>
      <c r="G27" s="13">
        <v>3711000</v>
      </c>
      <c r="H27" s="13">
        <v>4559000</v>
      </c>
      <c r="I27" s="13">
        <v>5168000</v>
      </c>
      <c r="J27" s="13">
        <v>5042000</v>
      </c>
      <c r="K27" s="13">
        <v>4665000</v>
      </c>
      <c r="L27" s="2"/>
    </row>
    <row r="28" spans="1:12" x14ac:dyDescent="0.15">
      <c r="A28" s="2" t="s">
        <v>178</v>
      </c>
      <c r="B28" s="14" t="s">
        <v>49</v>
      </c>
      <c r="C28" s="14" t="s">
        <v>49</v>
      </c>
      <c r="D28" s="14" t="s">
        <v>49</v>
      </c>
      <c r="E28" s="14" t="s">
        <v>49</v>
      </c>
      <c r="F28" s="14" t="s">
        <v>49</v>
      </c>
      <c r="G28" s="14" t="s">
        <v>49</v>
      </c>
      <c r="H28" s="14" t="s">
        <v>49</v>
      </c>
      <c r="I28" s="13">
        <v>1200000</v>
      </c>
      <c r="J28" s="13">
        <v>88000</v>
      </c>
      <c r="K28" s="14" t="s">
        <v>49</v>
      </c>
      <c r="L28" s="2"/>
    </row>
    <row r="29" spans="1:12" x14ac:dyDescent="0.15">
      <c r="A29" s="2" t="s">
        <v>60</v>
      </c>
      <c r="B29" s="13">
        <v>13626000</v>
      </c>
      <c r="C29" s="13">
        <v>13702000</v>
      </c>
      <c r="D29" s="13">
        <v>1270000</v>
      </c>
      <c r="E29" s="13">
        <v>35000</v>
      </c>
      <c r="F29" s="14" t="s">
        <v>49</v>
      </c>
      <c r="G29" s="14" t="s">
        <v>49</v>
      </c>
      <c r="H29" s="14" t="s">
        <v>49</v>
      </c>
      <c r="I29" s="14" t="s">
        <v>49</v>
      </c>
      <c r="J29" s="14" t="s">
        <v>49</v>
      </c>
      <c r="K29" s="14" t="s">
        <v>49</v>
      </c>
      <c r="L29" s="2"/>
    </row>
    <row r="30" spans="1:12" x14ac:dyDescent="0.15">
      <c r="A30" s="2" t="s">
        <v>61</v>
      </c>
      <c r="B30" s="13">
        <v>9221000</v>
      </c>
      <c r="C30" s="13">
        <v>9179000</v>
      </c>
      <c r="D30" s="13">
        <v>10360000</v>
      </c>
      <c r="E30" s="13">
        <v>9453000</v>
      </c>
      <c r="F30" s="13">
        <v>8454000</v>
      </c>
      <c r="G30" s="13">
        <v>7976000</v>
      </c>
      <c r="H30" s="13">
        <v>8704000</v>
      </c>
      <c r="I30" s="13">
        <v>12390000</v>
      </c>
      <c r="J30" s="13">
        <v>12050000</v>
      </c>
      <c r="K30" s="13">
        <v>12043000</v>
      </c>
      <c r="L30" s="2"/>
    </row>
    <row r="31" spans="1:12" x14ac:dyDescent="0.15">
      <c r="A31" s="2" t="s">
        <v>63</v>
      </c>
      <c r="B31" s="13">
        <v>1453000</v>
      </c>
      <c r="C31" s="13">
        <v>2030000</v>
      </c>
      <c r="D31" s="13">
        <v>2900000</v>
      </c>
      <c r="E31" s="13">
        <v>904000</v>
      </c>
      <c r="F31" s="13">
        <v>1196000</v>
      </c>
      <c r="G31" s="13">
        <v>1351000</v>
      </c>
      <c r="H31" s="13">
        <v>1591000</v>
      </c>
      <c r="I31" s="13">
        <v>1803000</v>
      </c>
      <c r="J31" s="13">
        <v>3310000</v>
      </c>
      <c r="K31" s="13">
        <v>5162000</v>
      </c>
      <c r="L31" s="2"/>
    </row>
    <row r="32" spans="1:12" x14ac:dyDescent="0.15">
      <c r="A32" s="2" t="s">
        <v>64</v>
      </c>
      <c r="B32" s="13">
        <v>1863000</v>
      </c>
      <c r="C32" s="13">
        <v>2161000</v>
      </c>
      <c r="D32" s="13">
        <v>4147000</v>
      </c>
      <c r="E32" s="13">
        <v>1935000</v>
      </c>
      <c r="F32" s="13">
        <v>3461000</v>
      </c>
      <c r="G32" s="13">
        <v>4037000</v>
      </c>
      <c r="H32" s="13">
        <v>6311000</v>
      </c>
      <c r="I32" s="13">
        <v>7729000</v>
      </c>
      <c r="J32" s="13">
        <v>8086000</v>
      </c>
      <c r="K32" s="13">
        <v>8053000</v>
      </c>
      <c r="L32" s="2"/>
    </row>
    <row r="33" spans="1:12" x14ac:dyDescent="0.15">
      <c r="A33" s="15" t="s">
        <v>65</v>
      </c>
      <c r="B33" s="16">
        <v>50796000</v>
      </c>
      <c r="C33" s="16">
        <v>52359000</v>
      </c>
      <c r="D33" s="16">
        <v>65486000</v>
      </c>
      <c r="E33" s="16">
        <v>32686000</v>
      </c>
      <c r="F33" s="16">
        <v>32957000</v>
      </c>
      <c r="G33" s="16">
        <v>35594000</v>
      </c>
      <c r="H33" s="16">
        <v>41240000</v>
      </c>
      <c r="I33" s="16">
        <v>49014000</v>
      </c>
      <c r="J33" s="16">
        <v>51040000</v>
      </c>
      <c r="K33" s="16">
        <v>55154000</v>
      </c>
      <c r="L33" s="2"/>
    </row>
    <row r="34" spans="1:12" x14ac:dyDescent="0.15">
      <c r="A34" s="21"/>
      <c r="B34" s="22"/>
      <c r="C34" s="22"/>
      <c r="D34" s="22"/>
      <c r="E34" s="22"/>
      <c r="F34" s="22"/>
      <c r="G34" s="22"/>
      <c r="H34" s="22"/>
      <c r="I34" s="22"/>
      <c r="J34" s="22"/>
      <c r="K34" s="22"/>
      <c r="L34" s="2"/>
    </row>
    <row r="35" spans="1:12" x14ac:dyDescent="0.15">
      <c r="A35" s="2" t="s">
        <v>66</v>
      </c>
      <c r="B35" s="13">
        <v>2161000</v>
      </c>
      <c r="C35" s="13">
        <v>2792000</v>
      </c>
      <c r="D35" s="13">
        <v>3932000</v>
      </c>
      <c r="E35" s="13">
        <v>4073000</v>
      </c>
      <c r="F35" s="13">
        <v>3795000</v>
      </c>
      <c r="G35" s="13">
        <v>4788000</v>
      </c>
      <c r="H35" s="13">
        <v>5803000</v>
      </c>
      <c r="I35" s="13">
        <v>5527000</v>
      </c>
      <c r="J35" s="13">
        <v>3597000</v>
      </c>
      <c r="K35" s="13">
        <v>4418000</v>
      </c>
      <c r="L35" s="2"/>
    </row>
    <row r="36" spans="1:12" x14ac:dyDescent="0.15">
      <c r="A36" s="2" t="s">
        <v>67</v>
      </c>
      <c r="B36" s="13">
        <v>1300000</v>
      </c>
      <c r="C36" s="13">
        <v>1858000</v>
      </c>
      <c r="D36" s="13">
        <v>1971000</v>
      </c>
      <c r="E36" s="13">
        <v>1825000</v>
      </c>
      <c r="F36" s="13">
        <v>1368000</v>
      </c>
      <c r="G36" s="13">
        <v>2248000</v>
      </c>
      <c r="H36" s="13">
        <v>2750000</v>
      </c>
      <c r="I36" s="13">
        <v>3796000</v>
      </c>
      <c r="J36" s="13">
        <v>1912000</v>
      </c>
      <c r="K36" s="13">
        <v>2584000</v>
      </c>
      <c r="L36" s="2"/>
    </row>
    <row r="37" spans="1:12" x14ac:dyDescent="0.15">
      <c r="A37" s="2" t="s">
        <v>68</v>
      </c>
      <c r="B37" s="13">
        <v>861000</v>
      </c>
      <c r="C37" s="13">
        <v>934000</v>
      </c>
      <c r="D37" s="13">
        <v>1961000</v>
      </c>
      <c r="E37" s="13">
        <v>2248000</v>
      </c>
      <c r="F37" s="13">
        <v>2427000</v>
      </c>
      <c r="G37" s="13">
        <v>2540000</v>
      </c>
      <c r="H37" s="13">
        <v>3053000</v>
      </c>
      <c r="I37" s="13">
        <v>1731000</v>
      </c>
      <c r="J37" s="13">
        <v>1685000</v>
      </c>
      <c r="K37" s="13">
        <v>1834000</v>
      </c>
      <c r="L37" s="2"/>
    </row>
    <row r="38" spans="1:12" x14ac:dyDescent="0.15">
      <c r="A38" s="2" t="s">
        <v>69</v>
      </c>
      <c r="B38" s="13">
        <v>1000000</v>
      </c>
      <c r="C38" s="13">
        <v>1749000</v>
      </c>
      <c r="D38" s="13">
        <v>2495000</v>
      </c>
      <c r="E38" s="13">
        <v>1005000</v>
      </c>
      <c r="F38" s="13">
        <v>2496000</v>
      </c>
      <c r="G38" s="13">
        <v>500000</v>
      </c>
      <c r="H38" s="13">
        <v>2044000</v>
      </c>
      <c r="I38" s="13">
        <v>1945000</v>
      </c>
      <c r="J38" s="13">
        <v>914000</v>
      </c>
      <c r="K38" s="13">
        <v>1364000</v>
      </c>
      <c r="L38" s="2"/>
    </row>
    <row r="39" spans="1:12" x14ac:dyDescent="0.15">
      <c r="A39" s="2" t="s">
        <v>70</v>
      </c>
      <c r="B39" s="13">
        <v>2939000</v>
      </c>
      <c r="C39" s="13">
        <v>2770000</v>
      </c>
      <c r="D39" s="13">
        <v>4480000</v>
      </c>
      <c r="E39" s="13">
        <v>6158000</v>
      </c>
      <c r="F39" s="13">
        <v>2644000</v>
      </c>
      <c r="G39" s="13">
        <v>3384000</v>
      </c>
      <c r="H39" s="13">
        <v>4104000</v>
      </c>
      <c r="I39" s="13">
        <v>4394000</v>
      </c>
      <c r="J39" s="13">
        <v>5117000</v>
      </c>
      <c r="K39" s="13">
        <v>4722000</v>
      </c>
      <c r="L39" s="2"/>
    </row>
    <row r="40" spans="1:12" x14ac:dyDescent="0.15">
      <c r="A40" s="15" t="s">
        <v>71</v>
      </c>
      <c r="B40" s="16">
        <v>6100000</v>
      </c>
      <c r="C40" s="16">
        <v>7311000</v>
      </c>
      <c r="D40" s="16">
        <v>10907000</v>
      </c>
      <c r="E40" s="16">
        <v>11236000</v>
      </c>
      <c r="F40" s="16">
        <v>8935000</v>
      </c>
      <c r="G40" s="16">
        <v>8672000</v>
      </c>
      <c r="H40" s="16">
        <v>11951000</v>
      </c>
      <c r="I40" s="16">
        <v>11866000</v>
      </c>
      <c r="J40" s="16">
        <v>9628000</v>
      </c>
      <c r="K40" s="16">
        <v>10504000</v>
      </c>
      <c r="L40" s="2"/>
    </row>
    <row r="41" spans="1:12" x14ac:dyDescent="0.15">
      <c r="A41" s="2" t="s">
        <v>72</v>
      </c>
      <c r="B41" s="13">
        <v>9969000</v>
      </c>
      <c r="C41" s="13">
        <v>10008000</v>
      </c>
      <c r="D41" s="13">
        <v>19398000</v>
      </c>
      <c r="E41" s="13">
        <v>15365000</v>
      </c>
      <c r="F41" s="13">
        <v>13437000</v>
      </c>
      <c r="G41" s="13">
        <v>15226000</v>
      </c>
      <c r="H41" s="13">
        <v>13701000</v>
      </c>
      <c r="I41" s="13">
        <v>13537000</v>
      </c>
      <c r="J41" s="13">
        <v>14484000</v>
      </c>
      <c r="K41" s="13">
        <v>13270000</v>
      </c>
      <c r="L41" s="2"/>
    </row>
    <row r="42" spans="1:12" x14ac:dyDescent="0.15">
      <c r="A42" s="2" t="s">
        <v>73</v>
      </c>
      <c r="B42" s="13">
        <v>2496000</v>
      </c>
      <c r="C42" s="13">
        <v>2377000</v>
      </c>
      <c r="D42" s="13">
        <v>2003000</v>
      </c>
      <c r="E42" s="13">
        <v>1620000</v>
      </c>
      <c r="F42" s="13">
        <v>1160000</v>
      </c>
      <c r="G42" s="13">
        <v>761000</v>
      </c>
      <c r="H42" s="13">
        <v>364000</v>
      </c>
      <c r="I42" s="13">
        <v>144000</v>
      </c>
      <c r="J42" s="13">
        <v>99000</v>
      </c>
      <c r="K42" s="13">
        <v>88000</v>
      </c>
      <c r="L42" s="2"/>
    </row>
    <row r="43" spans="1:12" x14ac:dyDescent="0.15">
      <c r="A43" s="2" t="s">
        <v>74</v>
      </c>
      <c r="B43" s="13">
        <v>-7000</v>
      </c>
      <c r="C43" s="13">
        <v>-10000</v>
      </c>
      <c r="D43" s="13">
        <v>0</v>
      </c>
      <c r="E43" s="13">
        <v>0</v>
      </c>
      <c r="F43" s="13">
        <v>0</v>
      </c>
      <c r="G43" s="13">
        <v>0</v>
      </c>
      <c r="H43" s="13">
        <v>0</v>
      </c>
      <c r="I43" s="13">
        <v>0</v>
      </c>
      <c r="J43" s="13">
        <v>0</v>
      </c>
      <c r="K43" s="13">
        <v>0</v>
      </c>
      <c r="L43" s="2"/>
    </row>
    <row r="44" spans="1:12" x14ac:dyDescent="0.15">
      <c r="A44" s="2" t="s">
        <v>75</v>
      </c>
      <c r="B44" s="13">
        <v>817000</v>
      </c>
      <c r="C44" s="13">
        <v>895000</v>
      </c>
      <c r="D44" s="13">
        <v>2432000</v>
      </c>
      <c r="E44" s="13">
        <v>3537000</v>
      </c>
      <c r="F44" s="13">
        <v>4516000</v>
      </c>
      <c r="G44" s="13">
        <v>4858000</v>
      </c>
      <c r="H44" s="13">
        <v>5274000</v>
      </c>
      <c r="I44" s="13">
        <v>5454000</v>
      </c>
      <c r="J44" s="13">
        <v>5248000</v>
      </c>
      <c r="K44" s="13">
        <v>5018000</v>
      </c>
      <c r="L44" s="2"/>
    </row>
    <row r="45" spans="1:12" x14ac:dyDescent="0.15">
      <c r="A45" s="15" t="s">
        <v>76</v>
      </c>
      <c r="B45" s="16">
        <v>19375000</v>
      </c>
      <c r="C45" s="16">
        <v>20581000</v>
      </c>
      <c r="D45" s="16">
        <v>34740000</v>
      </c>
      <c r="E45" s="16">
        <v>31758000</v>
      </c>
      <c r="F45" s="16">
        <v>28048000</v>
      </c>
      <c r="G45" s="16">
        <v>29517000</v>
      </c>
      <c r="H45" s="16">
        <v>31290000</v>
      </c>
      <c r="I45" s="16">
        <v>31001000</v>
      </c>
      <c r="J45" s="16">
        <v>29459000</v>
      </c>
      <c r="K45" s="16">
        <v>28880000</v>
      </c>
      <c r="L45" s="2"/>
    </row>
    <row r="46" spans="1:12" x14ac:dyDescent="0.15">
      <c r="A46" s="21"/>
      <c r="B46" s="22"/>
      <c r="C46" s="22"/>
      <c r="D46" s="22"/>
      <c r="E46" s="22"/>
      <c r="F46" s="22"/>
      <c r="G46" s="22"/>
      <c r="H46" s="22"/>
      <c r="I46" s="22"/>
      <c r="J46" s="22"/>
      <c r="K46" s="22"/>
      <c r="L46" s="2"/>
    </row>
    <row r="47" spans="1:12" x14ac:dyDescent="0.15">
      <c r="A47" s="2" t="s">
        <v>77</v>
      </c>
      <c r="B47" s="14" t="s">
        <v>49</v>
      </c>
      <c r="C47" s="13">
        <v>414000</v>
      </c>
      <c r="D47" s="13">
        <v>274000</v>
      </c>
      <c r="E47" s="14" t="s">
        <v>49</v>
      </c>
      <c r="F47" s="13">
        <v>343000</v>
      </c>
      <c r="G47" s="14" t="s">
        <v>49</v>
      </c>
      <c r="H47" s="14" t="s">
        <v>49</v>
      </c>
      <c r="I47" s="14" t="s">
        <v>49</v>
      </c>
      <c r="J47" s="13">
        <v>490000</v>
      </c>
      <c r="K47" s="13">
        <v>111.3</v>
      </c>
      <c r="L47" s="2"/>
    </row>
    <row r="48" spans="1:12" x14ac:dyDescent="0.15">
      <c r="A48" s="2" t="s">
        <v>78</v>
      </c>
      <c r="B48" s="14" t="s">
        <v>49</v>
      </c>
      <c r="C48" s="14" t="s">
        <v>49</v>
      </c>
      <c r="D48" s="14" t="s">
        <v>49</v>
      </c>
      <c r="E48" s="14" t="s">
        <v>49</v>
      </c>
      <c r="F48" s="14" t="s">
        <v>49</v>
      </c>
      <c r="G48" s="13">
        <v>586000</v>
      </c>
      <c r="H48" s="14" t="s">
        <v>49</v>
      </c>
      <c r="I48" s="13">
        <v>195000</v>
      </c>
      <c r="J48" s="14" t="s">
        <v>49</v>
      </c>
      <c r="K48" s="14" t="s">
        <v>49</v>
      </c>
      <c r="L48" s="2"/>
    </row>
    <row r="49" spans="1:12" x14ac:dyDescent="0.15">
      <c r="A49" s="2" t="s">
        <v>79</v>
      </c>
      <c r="B49" s="13">
        <v>31226000</v>
      </c>
      <c r="C49" s="13">
        <v>30936000</v>
      </c>
      <c r="D49" s="13">
        <v>30088000</v>
      </c>
      <c r="E49" s="13">
        <v>663000</v>
      </c>
      <c r="F49" s="13">
        <v>4466000</v>
      </c>
      <c r="G49" s="13">
        <v>5284000</v>
      </c>
      <c r="H49" s="13">
        <v>9822000</v>
      </c>
      <c r="I49" s="13">
        <v>17840000</v>
      </c>
      <c r="J49" s="13">
        <v>20733000</v>
      </c>
      <c r="K49" s="13">
        <v>25687000</v>
      </c>
      <c r="L49" s="2"/>
    </row>
    <row r="50" spans="1:12" x14ac:dyDescent="0.15">
      <c r="A50" s="2" t="s">
        <v>80</v>
      </c>
      <c r="B50" s="13">
        <v>195000</v>
      </c>
      <c r="C50" s="13">
        <v>428000</v>
      </c>
      <c r="D50" s="13">
        <v>384000</v>
      </c>
      <c r="E50" s="13">
        <v>265000</v>
      </c>
      <c r="F50" s="13">
        <v>100000</v>
      </c>
      <c r="G50" s="13">
        <v>207000</v>
      </c>
      <c r="H50" s="13">
        <v>128000</v>
      </c>
      <c r="I50" s="13">
        <v>-22000</v>
      </c>
      <c r="J50" s="13">
        <v>358000</v>
      </c>
      <c r="K50" s="13">
        <v>587000</v>
      </c>
      <c r="L50" s="2"/>
    </row>
    <row r="51" spans="1:12" x14ac:dyDescent="0.15">
      <c r="A51" s="2" t="s">
        <v>162</v>
      </c>
      <c r="B51" s="13">
        <v>-160000</v>
      </c>
      <c r="C51" s="13">
        <v>-161000</v>
      </c>
      <c r="D51" s="13">
        <v>147000</v>
      </c>
      <c r="E51" s="13">
        <v>11000</v>
      </c>
      <c r="F51" s="13">
        <v>-99000</v>
      </c>
      <c r="G51" s="13">
        <v>-32000</v>
      </c>
      <c r="H51" s="14" t="s">
        <v>49</v>
      </c>
      <c r="I51" s="14" t="s">
        <v>49</v>
      </c>
      <c r="J51" s="14" t="s">
        <v>49</v>
      </c>
      <c r="K51" s="14" t="s">
        <v>49</v>
      </c>
      <c r="L51" s="2"/>
    </row>
    <row r="52" spans="1:12" x14ac:dyDescent="0.15">
      <c r="A52" s="2" t="s">
        <v>82</v>
      </c>
      <c r="B52" s="13">
        <v>160000</v>
      </c>
      <c r="C52" s="13">
        <v>161000</v>
      </c>
      <c r="D52" s="13">
        <v>-147000</v>
      </c>
      <c r="E52" s="13">
        <v>-11000</v>
      </c>
      <c r="F52" s="13">
        <v>99000</v>
      </c>
      <c r="G52" s="13">
        <v>32000</v>
      </c>
      <c r="H52" s="13">
        <v>0</v>
      </c>
      <c r="I52" s="13">
        <v>0</v>
      </c>
      <c r="J52" s="13">
        <v>0</v>
      </c>
      <c r="K52" s="13">
        <v>-111.3</v>
      </c>
      <c r="L52" s="2"/>
    </row>
    <row r="53" spans="1:12" x14ac:dyDescent="0.15">
      <c r="A53" s="17" t="s">
        <v>83</v>
      </c>
      <c r="B53" s="18">
        <v>31421000</v>
      </c>
      <c r="C53" s="18">
        <v>31778000</v>
      </c>
      <c r="D53" s="18">
        <v>30746000</v>
      </c>
      <c r="E53" s="18">
        <v>928000</v>
      </c>
      <c r="F53" s="18">
        <v>4909000</v>
      </c>
      <c r="G53" s="18">
        <v>6077000</v>
      </c>
      <c r="H53" s="18">
        <v>9950000</v>
      </c>
      <c r="I53" s="18">
        <v>18013000</v>
      </c>
      <c r="J53" s="18">
        <v>21581000</v>
      </c>
      <c r="K53" s="18">
        <v>26274000</v>
      </c>
      <c r="L53" s="2"/>
    </row>
    <row r="54" spans="1:12" x14ac:dyDescent="0.15">
      <c r="A54" s="19" t="s">
        <v>84</v>
      </c>
      <c r="B54" s="20">
        <v>50796000</v>
      </c>
      <c r="C54" s="20">
        <v>52359000</v>
      </c>
      <c r="D54" s="20">
        <v>65486000</v>
      </c>
      <c r="E54" s="20">
        <v>32686000</v>
      </c>
      <c r="F54" s="20">
        <v>32957000</v>
      </c>
      <c r="G54" s="20">
        <v>35594000</v>
      </c>
      <c r="H54" s="20">
        <v>41240000</v>
      </c>
      <c r="I54" s="20">
        <v>49014000</v>
      </c>
      <c r="J54" s="20">
        <v>51040000</v>
      </c>
      <c r="K54" s="20">
        <v>55154000</v>
      </c>
      <c r="L54" s="2"/>
    </row>
  </sheetData>
  <sheetProtection formatCells="0" formatColumns="0" formatRows="0" insertColumns="0" insertRows="0" insertHyperlinks="0" deleteColumns="0" deleteRows="0" sort="0" autoFilter="0" pivotTables="0"/>
  <sortState xmlns:xlrd2="http://schemas.microsoft.com/office/spreadsheetml/2017/richdata2" columnSort="1" ref="B11:K54">
    <sortCondition ref="B11:K11"/>
  </sortState>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8BAD-2510-B74F-BA1F-6A96A80F53E6}">
  <sheetPr>
    <tabColor theme="6"/>
  </sheetPr>
  <dimension ref="A4:L53"/>
  <sheetViews>
    <sheetView topLeftCell="A20" workbookViewId="0">
      <selection activeCell="L53" sqref="L53"/>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167</v>
      </c>
    </row>
    <row r="7" spans="1:12" ht="14" x14ac:dyDescent="0.15">
      <c r="A7" s="8" t="s">
        <v>26</v>
      </c>
    </row>
    <row r="10" spans="1:12" ht="14" x14ac:dyDescent="0.15">
      <c r="A10" s="7" t="s">
        <v>85</v>
      </c>
    </row>
    <row r="11" spans="1:12" ht="14" x14ac:dyDescent="0.15">
      <c r="A11" s="5" t="s">
        <v>28</v>
      </c>
      <c r="B11" s="6" t="s">
        <v>168</v>
      </c>
      <c r="C11" s="6" t="s">
        <v>169</v>
      </c>
      <c r="D11" s="6" t="s">
        <v>170</v>
      </c>
      <c r="E11" s="6" t="s">
        <v>171</v>
      </c>
      <c r="F11" s="6" t="s">
        <v>172</v>
      </c>
      <c r="G11" s="6" t="s">
        <v>173</v>
      </c>
      <c r="H11" s="6" t="s">
        <v>174</v>
      </c>
      <c r="I11" s="6" t="s">
        <v>175</v>
      </c>
      <c r="J11" s="6" t="s">
        <v>176</v>
      </c>
      <c r="K11" s="6" t="s">
        <v>177</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163</v>
      </c>
      <c r="B16" s="13">
        <v>17079000</v>
      </c>
      <c r="C16" s="13">
        <v>15467000</v>
      </c>
      <c r="D16" s="13">
        <v>16647000</v>
      </c>
      <c r="E16" s="13">
        <v>17400000</v>
      </c>
      <c r="F16" s="13">
        <v>14611000</v>
      </c>
      <c r="G16" s="13">
        <v>16298000</v>
      </c>
      <c r="H16" s="13">
        <v>26741000</v>
      </c>
      <c r="I16" s="13">
        <v>37171000</v>
      </c>
      <c r="J16" s="13">
        <v>30028000</v>
      </c>
      <c r="K16" s="13">
        <v>38962000</v>
      </c>
      <c r="L16" s="2"/>
    </row>
    <row r="17" spans="1:12" x14ac:dyDescent="0.15">
      <c r="A17" s="2" t="s">
        <v>86</v>
      </c>
      <c r="B17" s="13">
        <v>8202000</v>
      </c>
      <c r="C17" s="13">
        <v>8087000</v>
      </c>
      <c r="D17" s="13">
        <v>5644000</v>
      </c>
      <c r="E17" s="13">
        <v>5332000</v>
      </c>
      <c r="F17" s="13">
        <v>9662000</v>
      </c>
      <c r="G17" s="13">
        <v>7233000</v>
      </c>
      <c r="H17" s="13">
        <v>6825000</v>
      </c>
      <c r="I17" s="13">
        <v>7029000</v>
      </c>
      <c r="J17" s="13">
        <v>5792000</v>
      </c>
      <c r="K17" s="14" t="s">
        <v>49</v>
      </c>
      <c r="L17" s="2"/>
    </row>
    <row r="18" spans="1:12" x14ac:dyDescent="0.15">
      <c r="A18" s="2" t="s">
        <v>7</v>
      </c>
      <c r="B18" s="13">
        <v>25281000</v>
      </c>
      <c r="C18" s="13">
        <v>23554000</v>
      </c>
      <c r="D18" s="13">
        <v>22291000</v>
      </c>
      <c r="E18" s="13">
        <v>22732000</v>
      </c>
      <c r="F18" s="13">
        <v>24273000</v>
      </c>
      <c r="G18" s="13">
        <v>23531000</v>
      </c>
      <c r="H18" s="13">
        <v>33566000</v>
      </c>
      <c r="I18" s="13">
        <v>44200000</v>
      </c>
      <c r="J18" s="13">
        <v>35820000</v>
      </c>
      <c r="K18" s="13">
        <v>38962000</v>
      </c>
      <c r="L18" s="2"/>
    </row>
    <row r="19" spans="1:12" x14ac:dyDescent="0.15">
      <c r="A19" s="2" t="s">
        <v>87</v>
      </c>
      <c r="B19" s="13">
        <v>10378000</v>
      </c>
      <c r="C19" s="13">
        <v>9749000</v>
      </c>
      <c r="D19" s="13">
        <v>9792000</v>
      </c>
      <c r="E19" s="13">
        <v>10244000</v>
      </c>
      <c r="F19" s="13">
        <v>8599000</v>
      </c>
      <c r="G19" s="13">
        <v>9255000</v>
      </c>
      <c r="H19" s="13">
        <v>14262000</v>
      </c>
      <c r="I19" s="13">
        <v>18635000</v>
      </c>
      <c r="J19" s="13">
        <v>15869000</v>
      </c>
      <c r="K19" s="13">
        <v>17060000</v>
      </c>
      <c r="L19" s="2"/>
    </row>
    <row r="20" spans="1:12" x14ac:dyDescent="0.15">
      <c r="A20" s="15" t="s">
        <v>88</v>
      </c>
      <c r="B20" s="16">
        <v>14903000</v>
      </c>
      <c r="C20" s="16">
        <v>13805000</v>
      </c>
      <c r="D20" s="16">
        <v>12499000</v>
      </c>
      <c r="E20" s="16">
        <v>12488000</v>
      </c>
      <c r="F20" s="16">
        <v>15674000</v>
      </c>
      <c r="G20" s="16">
        <v>14276000</v>
      </c>
      <c r="H20" s="16">
        <v>19304000</v>
      </c>
      <c r="I20" s="16">
        <v>25565000</v>
      </c>
      <c r="J20" s="16">
        <v>19951000</v>
      </c>
      <c r="K20" s="16">
        <v>21902000</v>
      </c>
      <c r="L20" s="2"/>
    </row>
    <row r="21" spans="1:12" x14ac:dyDescent="0.15">
      <c r="A21" s="2" t="s">
        <v>89</v>
      </c>
      <c r="B21" s="13">
        <v>2344000</v>
      </c>
      <c r="C21" s="13">
        <v>2385000</v>
      </c>
      <c r="D21" s="13">
        <v>2658000</v>
      </c>
      <c r="E21" s="13">
        <v>2986000</v>
      </c>
      <c r="F21" s="13">
        <v>2195000</v>
      </c>
      <c r="G21" s="13">
        <v>2074000</v>
      </c>
      <c r="H21" s="13">
        <v>2339000</v>
      </c>
      <c r="I21" s="13">
        <v>2570000</v>
      </c>
      <c r="J21" s="13">
        <v>2483000</v>
      </c>
      <c r="K21" s="13">
        <v>2759000</v>
      </c>
      <c r="L21" s="2"/>
    </row>
    <row r="22" spans="1:12" x14ac:dyDescent="0.15">
      <c r="A22" s="2" t="s">
        <v>91</v>
      </c>
      <c r="B22" s="13">
        <v>5490000</v>
      </c>
      <c r="C22" s="13">
        <v>5151000</v>
      </c>
      <c r="D22" s="13">
        <v>5485000</v>
      </c>
      <c r="E22" s="13">
        <v>5625000</v>
      </c>
      <c r="F22" s="13">
        <v>5398000</v>
      </c>
      <c r="G22" s="13">
        <v>5975000</v>
      </c>
      <c r="H22" s="13">
        <v>7176000</v>
      </c>
      <c r="I22" s="13">
        <v>8194000</v>
      </c>
      <c r="J22" s="13">
        <v>8818000</v>
      </c>
      <c r="K22" s="13">
        <v>8893000</v>
      </c>
      <c r="L22" s="2"/>
    </row>
    <row r="23" spans="1:12" x14ac:dyDescent="0.15">
      <c r="A23" s="2" t="s">
        <v>93</v>
      </c>
      <c r="B23" s="13">
        <v>1293000</v>
      </c>
      <c r="C23" s="13">
        <v>-226000</v>
      </c>
      <c r="D23" s="13">
        <v>1742000</v>
      </c>
      <c r="E23" s="13">
        <v>3135000</v>
      </c>
      <c r="F23" s="13">
        <v>414000</v>
      </c>
      <c r="G23" s="13">
        <v>-28000</v>
      </c>
      <c r="H23" s="13">
        <v>0</v>
      </c>
      <c r="I23" s="13">
        <v>-1059000</v>
      </c>
      <c r="J23" s="13">
        <v>862000</v>
      </c>
      <c r="K23" s="13">
        <v>179000</v>
      </c>
      <c r="L23" s="2"/>
    </row>
    <row r="24" spans="1:12" x14ac:dyDescent="0.15">
      <c r="A24" s="2" t="s">
        <v>94</v>
      </c>
      <c r="B24" s="13">
        <v>9127000</v>
      </c>
      <c r="C24" s="13">
        <v>7310000</v>
      </c>
      <c r="D24" s="13">
        <v>9885000</v>
      </c>
      <c r="E24" s="13">
        <v>11746000</v>
      </c>
      <c r="F24" s="13">
        <v>8007000</v>
      </c>
      <c r="G24" s="13">
        <v>8021000</v>
      </c>
      <c r="H24" s="13">
        <v>9515000</v>
      </c>
      <c r="I24" s="13">
        <v>9705000</v>
      </c>
      <c r="J24" s="13">
        <v>12163000</v>
      </c>
      <c r="K24" s="13">
        <v>11831000</v>
      </c>
      <c r="L24" s="2"/>
    </row>
    <row r="25" spans="1:12" x14ac:dyDescent="0.15">
      <c r="A25" s="15" t="s">
        <v>95</v>
      </c>
      <c r="B25" s="16">
        <v>5776000</v>
      </c>
      <c r="C25" s="16">
        <v>6495000</v>
      </c>
      <c r="D25" s="16">
        <v>2614000</v>
      </c>
      <c r="E25" s="16">
        <v>742000</v>
      </c>
      <c r="F25" s="16">
        <v>7667000</v>
      </c>
      <c r="G25" s="16">
        <v>6255000</v>
      </c>
      <c r="H25" s="16">
        <v>9789000</v>
      </c>
      <c r="I25" s="16">
        <v>15860000</v>
      </c>
      <c r="J25" s="16">
        <v>7788000</v>
      </c>
      <c r="K25" s="16">
        <v>10071000</v>
      </c>
      <c r="L25" s="2"/>
    </row>
    <row r="26" spans="1:12" x14ac:dyDescent="0.15">
      <c r="A26" s="2" t="s">
        <v>96</v>
      </c>
      <c r="B26" s="13">
        <v>423000</v>
      </c>
      <c r="C26" s="13">
        <v>314000</v>
      </c>
      <c r="D26" s="13">
        <v>125000</v>
      </c>
      <c r="E26" s="13">
        <v>-143000</v>
      </c>
      <c r="F26" s="13">
        <v>-311000</v>
      </c>
      <c r="G26" s="13">
        <v>-446000</v>
      </c>
      <c r="H26" s="13">
        <v>-476000</v>
      </c>
      <c r="I26" s="13">
        <v>-399000</v>
      </c>
      <c r="J26" s="13">
        <v>-381000</v>
      </c>
      <c r="K26" s="13">
        <v>-22000</v>
      </c>
      <c r="L26" s="2"/>
    </row>
    <row r="27" spans="1:12" x14ac:dyDescent="0.15">
      <c r="A27" s="2" t="s">
        <v>97</v>
      </c>
      <c r="B27" s="13">
        <v>520000</v>
      </c>
      <c r="C27" s="13">
        <v>280000</v>
      </c>
      <c r="D27" s="13">
        <v>562000</v>
      </c>
      <c r="E27" s="13">
        <v>97000</v>
      </c>
      <c r="F27" s="13">
        <v>342000</v>
      </c>
      <c r="G27" s="13">
        <v>314000</v>
      </c>
      <c r="H27" s="13">
        <v>883000</v>
      </c>
      <c r="I27" s="13">
        <v>-287000</v>
      </c>
      <c r="J27" s="13">
        <v>82000</v>
      </c>
      <c r="K27" s="13">
        <v>387000</v>
      </c>
      <c r="L27" s="2"/>
    </row>
    <row r="28" spans="1:12" x14ac:dyDescent="0.15">
      <c r="A28" s="2" t="s">
        <v>179</v>
      </c>
      <c r="B28" s="14" t="s">
        <v>49</v>
      </c>
      <c r="C28" s="14" t="s">
        <v>49</v>
      </c>
      <c r="D28" s="13">
        <v>-30000</v>
      </c>
      <c r="E28" s="13">
        <v>37000</v>
      </c>
      <c r="F28" s="13">
        <v>11000</v>
      </c>
      <c r="G28" s="13">
        <v>-25000</v>
      </c>
      <c r="H28" s="13">
        <v>-32000</v>
      </c>
      <c r="I28" s="13">
        <v>19000</v>
      </c>
      <c r="J28" s="14" t="s">
        <v>49</v>
      </c>
      <c r="K28" s="14" t="s">
        <v>49</v>
      </c>
      <c r="L28" s="2"/>
    </row>
    <row r="29" spans="1:12" x14ac:dyDescent="0.15">
      <c r="A29" s="2" t="s">
        <v>98</v>
      </c>
      <c r="B29" s="13">
        <v>-200000</v>
      </c>
      <c r="C29" s="13">
        <v>-172000</v>
      </c>
      <c r="D29" s="13">
        <v>-177000</v>
      </c>
      <c r="E29" s="13">
        <v>-75000</v>
      </c>
      <c r="F29" s="13">
        <v>-135000</v>
      </c>
      <c r="G29" s="13">
        <v>-358000</v>
      </c>
      <c r="H29" s="13">
        <v>97000</v>
      </c>
      <c r="I29" s="13">
        <v>-188000</v>
      </c>
      <c r="J29" s="13">
        <v>-46000</v>
      </c>
      <c r="K29" s="13">
        <v>-100000</v>
      </c>
      <c r="L29" s="2"/>
    </row>
    <row r="30" spans="1:12" x14ac:dyDescent="0.15">
      <c r="A30" s="15" t="s">
        <v>99</v>
      </c>
      <c r="B30" s="16">
        <v>743000</v>
      </c>
      <c r="C30" s="16">
        <v>422000</v>
      </c>
      <c r="D30" s="16">
        <v>480000</v>
      </c>
      <c r="E30" s="16">
        <v>-84000</v>
      </c>
      <c r="F30" s="16">
        <v>-93000</v>
      </c>
      <c r="G30" s="16">
        <v>-515000</v>
      </c>
      <c r="H30" s="16">
        <v>472000</v>
      </c>
      <c r="I30" s="16">
        <v>-855000</v>
      </c>
      <c r="J30" s="16">
        <v>-345000</v>
      </c>
      <c r="K30" s="16">
        <v>265000</v>
      </c>
      <c r="L30" s="2"/>
    </row>
    <row r="31" spans="1:12" x14ac:dyDescent="0.15">
      <c r="A31" s="2" t="s">
        <v>100</v>
      </c>
      <c r="B31" s="13">
        <v>6519000</v>
      </c>
      <c r="C31" s="13">
        <v>6917000</v>
      </c>
      <c r="D31" s="13">
        <v>3094000</v>
      </c>
      <c r="E31" s="13">
        <v>658000</v>
      </c>
      <c r="F31" s="13">
        <v>7574000</v>
      </c>
      <c r="G31" s="13">
        <v>5740000</v>
      </c>
      <c r="H31" s="13">
        <v>10261000</v>
      </c>
      <c r="I31" s="13">
        <v>15005000</v>
      </c>
      <c r="J31" s="13">
        <v>7443000</v>
      </c>
      <c r="K31" s="13">
        <v>10336000</v>
      </c>
      <c r="L31" s="2"/>
    </row>
    <row r="32" spans="1:12" x14ac:dyDescent="0.15">
      <c r="A32" s="2" t="s">
        <v>101</v>
      </c>
      <c r="B32" s="13">
        <v>1219000</v>
      </c>
      <c r="C32" s="13">
        <v>1131000</v>
      </c>
      <c r="D32" s="13">
        <v>555000</v>
      </c>
      <c r="E32" s="13">
        <v>5377000</v>
      </c>
      <c r="F32" s="13">
        <v>3095000</v>
      </c>
      <c r="G32" s="13">
        <v>521000</v>
      </c>
      <c r="H32" s="13">
        <v>1231000</v>
      </c>
      <c r="I32" s="13">
        <v>2012000</v>
      </c>
      <c r="J32" s="13">
        <v>104000</v>
      </c>
      <c r="K32" s="13">
        <v>226000</v>
      </c>
      <c r="L32" s="2"/>
    </row>
    <row r="33" spans="1:12" x14ac:dyDescent="0.15">
      <c r="A33" s="2" t="s">
        <v>180</v>
      </c>
      <c r="B33" s="14" t="s">
        <v>49</v>
      </c>
      <c r="C33" s="14" t="s">
        <v>49</v>
      </c>
      <c r="D33" s="14" t="s">
        <v>49</v>
      </c>
      <c r="E33" s="14" t="s">
        <v>49</v>
      </c>
      <c r="F33" s="14" t="s">
        <v>49</v>
      </c>
      <c r="G33" s="14" t="s">
        <v>49</v>
      </c>
      <c r="H33" s="14" t="s">
        <v>49</v>
      </c>
      <c r="I33" s="14" t="s">
        <v>49</v>
      </c>
      <c r="J33" s="14" t="s">
        <v>49</v>
      </c>
      <c r="K33" s="13">
        <v>10110000</v>
      </c>
      <c r="L33" s="2"/>
    </row>
    <row r="34" spans="1:12" x14ac:dyDescent="0.15">
      <c r="A34" s="2" t="s">
        <v>74</v>
      </c>
      <c r="B34" s="13">
        <v>-3000</v>
      </c>
      <c r="C34" s="13">
        <v>-3000</v>
      </c>
      <c r="D34" s="13">
        <v>-1000</v>
      </c>
      <c r="E34" s="14" t="s">
        <v>49</v>
      </c>
      <c r="F34" s="14" t="s">
        <v>49</v>
      </c>
      <c r="G34" s="14" t="s">
        <v>49</v>
      </c>
      <c r="H34" s="14" t="s">
        <v>49</v>
      </c>
      <c r="I34" s="14" t="s">
        <v>49</v>
      </c>
      <c r="J34" s="14" t="s">
        <v>49</v>
      </c>
      <c r="K34" s="14" t="s">
        <v>49</v>
      </c>
      <c r="L34" s="2"/>
    </row>
    <row r="35" spans="1:12" x14ac:dyDescent="0.15">
      <c r="A35" s="2" t="s">
        <v>102</v>
      </c>
      <c r="B35" s="13">
        <v>-32000</v>
      </c>
      <c r="C35" s="13">
        <v>-84000</v>
      </c>
      <c r="D35" s="13">
        <v>-74000</v>
      </c>
      <c r="E35" s="13">
        <v>-145000</v>
      </c>
      <c r="F35" s="13">
        <v>-93000</v>
      </c>
      <c r="G35" s="13">
        <v>-21000</v>
      </c>
      <c r="H35" s="13">
        <v>13000</v>
      </c>
      <c r="I35" s="13">
        <v>-7000</v>
      </c>
      <c r="J35" s="14" t="s">
        <v>49</v>
      </c>
      <c r="K35" s="14" t="s">
        <v>49</v>
      </c>
      <c r="L35" s="2"/>
    </row>
    <row r="36" spans="1:12" x14ac:dyDescent="0.15">
      <c r="A36" s="2" t="s">
        <v>181</v>
      </c>
      <c r="B36" s="14" t="s">
        <v>49</v>
      </c>
      <c r="C36" s="14" t="s">
        <v>49</v>
      </c>
      <c r="D36" s="14" t="s">
        <v>49</v>
      </c>
      <c r="E36" s="14" t="s">
        <v>49</v>
      </c>
      <c r="F36" s="14" t="s">
        <v>49</v>
      </c>
      <c r="G36" s="14" t="s">
        <v>49</v>
      </c>
      <c r="H36" s="14" t="s">
        <v>49</v>
      </c>
      <c r="I36" s="13">
        <v>-50000</v>
      </c>
      <c r="J36" s="13">
        <v>-107000</v>
      </c>
      <c r="K36" s="13">
        <v>32000</v>
      </c>
      <c r="L36" s="2"/>
    </row>
    <row r="37" spans="1:12" x14ac:dyDescent="0.15">
      <c r="A37" s="2" t="s">
        <v>103</v>
      </c>
      <c r="B37" s="13">
        <v>0</v>
      </c>
      <c r="C37" s="13">
        <v>0</v>
      </c>
      <c r="D37" s="13">
        <v>0</v>
      </c>
      <c r="E37" s="13">
        <v>0</v>
      </c>
      <c r="F37" s="13">
        <v>0</v>
      </c>
      <c r="G37" s="13">
        <v>0</v>
      </c>
      <c r="H37" s="13">
        <v>0</v>
      </c>
      <c r="I37" s="13">
        <v>0</v>
      </c>
      <c r="J37" s="13">
        <v>0</v>
      </c>
      <c r="K37" s="13">
        <v>0</v>
      </c>
      <c r="L37" s="2"/>
    </row>
    <row r="38" spans="1:12" x14ac:dyDescent="0.15">
      <c r="A38" s="2" t="s">
        <v>104</v>
      </c>
      <c r="B38" s="13">
        <v>0</v>
      </c>
      <c r="C38" s="13">
        <v>0</v>
      </c>
      <c r="D38" s="13">
        <v>0</v>
      </c>
      <c r="E38" s="13">
        <v>0</v>
      </c>
      <c r="F38" s="13">
        <v>0</v>
      </c>
      <c r="G38" s="13">
        <v>0</v>
      </c>
      <c r="H38" s="13">
        <v>0</v>
      </c>
      <c r="I38" s="13">
        <v>0</v>
      </c>
      <c r="J38" s="13">
        <v>0</v>
      </c>
      <c r="K38" s="13">
        <v>0</v>
      </c>
      <c r="L38" s="2"/>
    </row>
    <row r="39" spans="1:12" x14ac:dyDescent="0.15">
      <c r="A39" s="15" t="s">
        <v>105</v>
      </c>
      <c r="B39" s="16">
        <v>5271000</v>
      </c>
      <c r="C39" s="16">
        <v>5705000</v>
      </c>
      <c r="D39" s="16">
        <v>2466000</v>
      </c>
      <c r="E39" s="16">
        <v>-4864000</v>
      </c>
      <c r="F39" s="16">
        <v>4386000</v>
      </c>
      <c r="G39" s="16">
        <v>5198000</v>
      </c>
      <c r="H39" s="16">
        <v>9043000</v>
      </c>
      <c r="I39" s="16">
        <v>12936000</v>
      </c>
      <c r="J39" s="16">
        <v>7232000</v>
      </c>
      <c r="K39" s="16">
        <v>10142000</v>
      </c>
      <c r="L39" s="32">
        <f>AVERAGE(B39:K39)</f>
        <v>5751500</v>
      </c>
    </row>
    <row r="40" spans="1:12" x14ac:dyDescent="0.15">
      <c r="A40" s="21"/>
      <c r="B40" s="22"/>
      <c r="C40" s="22"/>
      <c r="D40" s="22"/>
      <c r="E40" s="22"/>
      <c r="F40" s="22"/>
      <c r="G40" s="22"/>
      <c r="H40" s="22"/>
      <c r="I40" s="22"/>
      <c r="J40" s="22"/>
      <c r="K40" s="22"/>
      <c r="L40" s="2"/>
    </row>
    <row r="41" spans="1:12" x14ac:dyDescent="0.15">
      <c r="A41" s="2" t="s">
        <v>106</v>
      </c>
      <c r="B41" s="13">
        <v>0</v>
      </c>
      <c r="C41" s="13">
        <v>0</v>
      </c>
      <c r="D41" s="13">
        <v>0</v>
      </c>
      <c r="E41" s="13">
        <v>0</v>
      </c>
      <c r="F41" s="13">
        <v>0</v>
      </c>
      <c r="G41" s="13">
        <v>0</v>
      </c>
      <c r="H41" s="13">
        <v>0</v>
      </c>
      <c r="I41" s="13">
        <v>0</v>
      </c>
      <c r="J41" s="13">
        <v>0</v>
      </c>
      <c r="K41" s="13">
        <v>0</v>
      </c>
      <c r="L41" s="2"/>
    </row>
    <row r="42" spans="1:12" x14ac:dyDescent="0.15">
      <c r="A42" s="2" t="s">
        <v>107</v>
      </c>
      <c r="B42" s="13">
        <v>5271000</v>
      </c>
      <c r="C42" s="13">
        <v>5705000</v>
      </c>
      <c r="D42" s="13">
        <v>2466000</v>
      </c>
      <c r="E42" s="13">
        <v>-4864000</v>
      </c>
      <c r="F42" s="13">
        <v>4386000</v>
      </c>
      <c r="G42" s="13">
        <v>5198000</v>
      </c>
      <c r="H42" s="13">
        <v>9043000</v>
      </c>
      <c r="I42" s="13">
        <v>12936000</v>
      </c>
      <c r="J42" s="13">
        <v>7232000</v>
      </c>
      <c r="K42" s="13">
        <v>10142000</v>
      </c>
      <c r="L42" s="2"/>
    </row>
    <row r="43" spans="1:12" x14ac:dyDescent="0.15">
      <c r="A43" s="2" t="s">
        <v>108</v>
      </c>
      <c r="B43" s="13">
        <v>1618000</v>
      </c>
      <c r="C43" s="13">
        <v>1484000</v>
      </c>
      <c r="D43" s="13">
        <v>1477000</v>
      </c>
      <c r="E43" s="13">
        <v>1463000</v>
      </c>
      <c r="F43" s="13">
        <v>1210000</v>
      </c>
      <c r="G43" s="13">
        <v>1135000</v>
      </c>
      <c r="H43" s="13">
        <v>1131000</v>
      </c>
      <c r="I43" s="13">
        <v>1123000</v>
      </c>
      <c r="J43" s="13">
        <v>1117000</v>
      </c>
      <c r="K43" s="13">
        <v>1116000</v>
      </c>
      <c r="L43" s="2"/>
    </row>
    <row r="44" spans="1:12" x14ac:dyDescent="0.15">
      <c r="A44" s="2" t="s">
        <v>109</v>
      </c>
      <c r="B44" s="13">
        <v>3.26</v>
      </c>
      <c r="C44" s="13">
        <v>3.84</v>
      </c>
      <c r="D44" s="13">
        <v>1.67</v>
      </c>
      <c r="E44" s="13">
        <v>-3.32</v>
      </c>
      <c r="F44" s="13">
        <v>3.63</v>
      </c>
      <c r="G44" s="13">
        <v>4.58</v>
      </c>
      <c r="H44" s="13">
        <v>7.99</v>
      </c>
      <c r="I44" s="13">
        <v>11.52</v>
      </c>
      <c r="J44" s="13">
        <v>6.47</v>
      </c>
      <c r="K44" s="13">
        <v>9.09</v>
      </c>
      <c r="L44" s="2"/>
    </row>
    <row r="45" spans="1:12" x14ac:dyDescent="0.15">
      <c r="A45" s="2" t="s">
        <v>110</v>
      </c>
      <c r="B45" s="13">
        <v>3.26</v>
      </c>
      <c r="C45" s="13">
        <v>3.84</v>
      </c>
      <c r="D45" s="13">
        <v>1.67</v>
      </c>
      <c r="E45" s="13">
        <v>-3.32</v>
      </c>
      <c r="F45" s="13">
        <v>3.63</v>
      </c>
      <c r="G45" s="13">
        <v>4.58</v>
      </c>
      <c r="H45" s="13">
        <v>7.99</v>
      </c>
      <c r="I45" s="13">
        <v>11.56</v>
      </c>
      <c r="J45" s="13">
        <v>6.57</v>
      </c>
      <c r="K45" s="13">
        <v>9.06</v>
      </c>
      <c r="L45" s="2"/>
    </row>
    <row r="46" spans="1:12" x14ac:dyDescent="0.15">
      <c r="A46" s="2" t="s">
        <v>111</v>
      </c>
      <c r="B46" s="13">
        <v>1639000</v>
      </c>
      <c r="C46" s="13">
        <v>1498000</v>
      </c>
      <c r="D46" s="13">
        <v>1490000</v>
      </c>
      <c r="E46" s="13">
        <v>1463000</v>
      </c>
      <c r="F46" s="13">
        <v>1220000</v>
      </c>
      <c r="G46" s="13">
        <v>1149000</v>
      </c>
      <c r="H46" s="13">
        <v>1149000</v>
      </c>
      <c r="I46" s="13">
        <v>1137000</v>
      </c>
      <c r="J46" s="13">
        <v>1126000</v>
      </c>
      <c r="K46" s="13">
        <v>1130000</v>
      </c>
      <c r="L46" s="2"/>
    </row>
    <row r="47" spans="1:12" x14ac:dyDescent="0.15">
      <c r="A47" s="2" t="s">
        <v>112</v>
      </c>
      <c r="B47" s="13">
        <v>3.22</v>
      </c>
      <c r="C47" s="13">
        <v>3.81</v>
      </c>
      <c r="D47" s="13">
        <v>1.65</v>
      </c>
      <c r="E47" s="13">
        <v>-3.32</v>
      </c>
      <c r="F47" s="13">
        <v>3.59</v>
      </c>
      <c r="G47" s="13">
        <v>4.5199999999999996</v>
      </c>
      <c r="H47" s="13">
        <v>7.87</v>
      </c>
      <c r="I47" s="13">
        <v>11.37</v>
      </c>
      <c r="J47" s="13">
        <v>6.42</v>
      </c>
      <c r="K47" s="13">
        <v>8.9700000000000006</v>
      </c>
      <c r="L47" s="2"/>
    </row>
    <row r="48" spans="1:12" x14ac:dyDescent="0.15">
      <c r="A48" s="2" t="s">
        <v>113</v>
      </c>
      <c r="B48" s="13">
        <v>3.22</v>
      </c>
      <c r="C48" s="13">
        <v>3.81</v>
      </c>
      <c r="D48" s="13">
        <v>1.65</v>
      </c>
      <c r="E48" s="13">
        <v>-3.32</v>
      </c>
      <c r="F48" s="13">
        <v>3.59</v>
      </c>
      <c r="G48" s="13">
        <v>4.5199999999999996</v>
      </c>
      <c r="H48" s="13">
        <v>7.87</v>
      </c>
      <c r="I48" s="13">
        <v>11.41</v>
      </c>
      <c r="J48" s="13">
        <v>6.52</v>
      </c>
      <c r="K48" s="13">
        <v>8.94</v>
      </c>
      <c r="L48" s="2"/>
    </row>
    <row r="49" spans="1:12" x14ac:dyDescent="0.15">
      <c r="A49" s="2" t="s">
        <v>114</v>
      </c>
      <c r="B49" s="13">
        <v>1524000</v>
      </c>
      <c r="C49" s="13">
        <v>1476000</v>
      </c>
      <c r="D49" s="13">
        <v>1474000</v>
      </c>
      <c r="E49" s="13">
        <v>1219000</v>
      </c>
      <c r="F49" s="13">
        <v>1145000</v>
      </c>
      <c r="G49" s="13">
        <v>1131000</v>
      </c>
      <c r="H49" s="13">
        <v>1125000</v>
      </c>
      <c r="I49" s="13">
        <v>1121000</v>
      </c>
      <c r="J49" s="13">
        <v>1114000</v>
      </c>
      <c r="K49" s="13">
        <v>1113000</v>
      </c>
      <c r="L49" s="2"/>
    </row>
    <row r="53" spans="1:12" x14ac:dyDescent="0.15">
      <c r="A53" s="1" t="s">
        <v>288</v>
      </c>
      <c r="B53" s="1">
        <f t="shared" ref="B53:J53" si="0">(C39/B39)-1</f>
        <v>8.233731739707828E-2</v>
      </c>
      <c r="C53" s="1">
        <f t="shared" si="0"/>
        <v>-0.56774758983347939</v>
      </c>
      <c r="D53" s="1">
        <f t="shared" si="0"/>
        <v>-2.9724249797242499</v>
      </c>
      <c r="E53" s="1">
        <f t="shared" si="0"/>
        <v>-1.9017269736842106</v>
      </c>
      <c r="F53" s="1">
        <f t="shared" si="0"/>
        <v>0.18513451892384869</v>
      </c>
      <c r="G53" s="1">
        <f t="shared" si="0"/>
        <v>0.73970757983839941</v>
      </c>
      <c r="H53" s="1">
        <f t="shared" si="0"/>
        <v>0.43049872829813118</v>
      </c>
      <c r="I53" s="1">
        <f t="shared" si="0"/>
        <v>-0.44094001236858382</v>
      </c>
      <c r="J53" s="1">
        <f t="shared" si="0"/>
        <v>0.4023783185840708</v>
      </c>
      <c r="L53" s="1">
        <f>AVERAGE(F53:J53)</f>
        <v>0.26335582665517326</v>
      </c>
    </row>
  </sheetData>
  <sheetProtection formatCells="0" formatColumns="0" formatRows="0" insertColumns="0" insertRows="0" insertHyperlinks="0" deleteColumns="0" deleteRows="0" sort="0" autoFilter="0" pivotTables="0"/>
  <sortState xmlns:xlrd2="http://schemas.microsoft.com/office/spreadsheetml/2017/richdata2" columnSort="1" ref="B11:K49">
    <sortCondition ref="B11:K11"/>
  </sortState>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496F-336F-F947-872F-C2984D032CB3}">
  <sheetPr>
    <tabColor theme="6"/>
  </sheetPr>
  <dimension ref="A4:L38"/>
  <sheetViews>
    <sheetView workbookViewId="0">
      <selection activeCell="L38" sqref="L38"/>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167</v>
      </c>
    </row>
    <row r="7" spans="1:12" ht="14" x14ac:dyDescent="0.15">
      <c r="A7" s="8" t="s">
        <v>26</v>
      </c>
    </row>
    <row r="10" spans="1:12" ht="14" x14ac:dyDescent="0.15">
      <c r="A10" s="7" t="s">
        <v>115</v>
      </c>
    </row>
    <row r="11" spans="1:12" ht="14" x14ac:dyDescent="0.15">
      <c r="A11" s="5" t="s">
        <v>28</v>
      </c>
      <c r="B11" s="6" t="s">
        <v>168</v>
      </c>
      <c r="C11" s="6" t="s">
        <v>169</v>
      </c>
      <c r="D11" s="6" t="s">
        <v>170</v>
      </c>
      <c r="E11" s="6" t="s">
        <v>171</v>
      </c>
      <c r="F11" s="6" t="s">
        <v>172</v>
      </c>
      <c r="G11" s="6" t="s">
        <v>173</v>
      </c>
      <c r="H11" s="6" t="s">
        <v>174</v>
      </c>
      <c r="I11" s="6" t="s">
        <v>175</v>
      </c>
      <c r="J11" s="6" t="s">
        <v>176</v>
      </c>
      <c r="K11" s="6" t="s">
        <v>177</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105</v>
      </c>
      <c r="B16" s="13">
        <v>5268000</v>
      </c>
      <c r="C16" s="13">
        <v>5702000</v>
      </c>
      <c r="D16" s="13">
        <v>2465000</v>
      </c>
      <c r="E16" s="13">
        <v>-4864000</v>
      </c>
      <c r="F16" s="13">
        <v>4386000</v>
      </c>
      <c r="G16" s="13">
        <v>5198000</v>
      </c>
      <c r="H16" s="13">
        <v>9043000</v>
      </c>
      <c r="I16" s="13">
        <v>12986000</v>
      </c>
      <c r="J16" s="13">
        <v>7339000</v>
      </c>
      <c r="K16" s="13">
        <v>10110000</v>
      </c>
      <c r="L16" s="2"/>
    </row>
    <row r="17" spans="1:12" x14ac:dyDescent="0.15">
      <c r="A17" s="2" t="s">
        <v>116</v>
      </c>
      <c r="B17" s="13">
        <v>2185000</v>
      </c>
      <c r="C17" s="13">
        <v>1851000</v>
      </c>
      <c r="D17" s="13">
        <v>1804000</v>
      </c>
      <c r="E17" s="13">
        <v>7299000</v>
      </c>
      <c r="F17" s="13">
        <v>4124000</v>
      </c>
      <c r="G17" s="13">
        <v>2223000</v>
      </c>
      <c r="H17" s="13">
        <v>1954000</v>
      </c>
      <c r="I17" s="13">
        <v>3910000</v>
      </c>
      <c r="J17" s="13">
        <v>2812000</v>
      </c>
      <c r="K17" s="13">
        <v>869000</v>
      </c>
      <c r="L17" s="2"/>
    </row>
    <row r="18" spans="1:12" x14ac:dyDescent="0.15">
      <c r="A18" s="2" t="s">
        <v>117</v>
      </c>
      <c r="B18" s="13">
        <v>-1947000</v>
      </c>
      <c r="C18" s="13">
        <v>-153000</v>
      </c>
      <c r="D18" s="13">
        <v>424000</v>
      </c>
      <c r="E18" s="13">
        <v>1460000</v>
      </c>
      <c r="F18" s="13">
        <v>-1224000</v>
      </c>
      <c r="G18" s="13">
        <v>-1607000</v>
      </c>
      <c r="H18" s="13">
        <v>-461000</v>
      </c>
      <c r="I18" s="13">
        <v>-7800000</v>
      </c>
      <c r="J18" s="13">
        <v>1148000</v>
      </c>
      <c r="K18" s="13">
        <v>1223000</v>
      </c>
      <c r="L18" s="2"/>
    </row>
    <row r="19" spans="1:12" x14ac:dyDescent="0.15">
      <c r="A19" s="15" t="s">
        <v>118</v>
      </c>
      <c r="B19" s="16">
        <v>5506000</v>
      </c>
      <c r="C19" s="16">
        <v>7400000</v>
      </c>
      <c r="D19" s="16">
        <v>4693000</v>
      </c>
      <c r="E19" s="16">
        <v>3895000</v>
      </c>
      <c r="F19" s="16">
        <v>7286000</v>
      </c>
      <c r="G19" s="16">
        <v>5814000</v>
      </c>
      <c r="H19" s="16">
        <v>10536000</v>
      </c>
      <c r="I19" s="16">
        <v>9096000</v>
      </c>
      <c r="J19" s="16">
        <v>11299000</v>
      </c>
      <c r="K19" s="16">
        <v>12202000</v>
      </c>
      <c r="L19" s="2"/>
    </row>
    <row r="20" spans="1:12" x14ac:dyDescent="0.15">
      <c r="A20" s="2" t="s">
        <v>119</v>
      </c>
      <c r="B20" s="13">
        <v>-994000</v>
      </c>
      <c r="C20" s="13">
        <v>-539000</v>
      </c>
      <c r="D20" s="13">
        <v>-690000</v>
      </c>
      <c r="E20" s="13">
        <v>-784000</v>
      </c>
      <c r="F20" s="13">
        <v>-887000</v>
      </c>
      <c r="G20" s="13">
        <v>-1407000</v>
      </c>
      <c r="H20" s="13">
        <v>-1888000</v>
      </c>
      <c r="I20" s="13">
        <v>-2262000</v>
      </c>
      <c r="J20" s="13">
        <v>-1450000</v>
      </c>
      <c r="K20" s="13">
        <v>-1041000</v>
      </c>
      <c r="L20" s="2"/>
    </row>
    <row r="21" spans="1:12" x14ac:dyDescent="0.15">
      <c r="A21" s="2" t="s">
        <v>120</v>
      </c>
      <c r="B21" s="13">
        <v>-16560000</v>
      </c>
      <c r="C21" s="13">
        <v>-18192000</v>
      </c>
      <c r="D21" s="13">
        <v>-19772000</v>
      </c>
      <c r="E21" s="13">
        <v>-5985000</v>
      </c>
      <c r="F21" s="14" t="s">
        <v>49</v>
      </c>
      <c r="G21" s="13">
        <v>-6213000</v>
      </c>
      <c r="H21" s="13">
        <v>-5907000</v>
      </c>
      <c r="I21" s="13">
        <v>-1414000</v>
      </c>
      <c r="J21" s="13">
        <v>-668000</v>
      </c>
      <c r="K21" s="13">
        <v>-5069000</v>
      </c>
      <c r="L21" s="2"/>
    </row>
    <row r="22" spans="1:12" x14ac:dyDescent="0.15">
      <c r="A22" s="2" t="s">
        <v>121</v>
      </c>
      <c r="B22" s="13">
        <v>266000</v>
      </c>
      <c r="C22" s="13">
        <v>16000</v>
      </c>
      <c r="D22" s="13">
        <v>28000</v>
      </c>
      <c r="E22" s="14" t="s">
        <v>49</v>
      </c>
      <c r="F22" s="14" t="s">
        <v>49</v>
      </c>
      <c r="G22" s="14" t="s">
        <v>49</v>
      </c>
      <c r="H22" s="14" t="s">
        <v>49</v>
      </c>
      <c r="I22" s="14" t="s">
        <v>49</v>
      </c>
      <c r="J22" s="13">
        <v>127000</v>
      </c>
      <c r="K22" s="13">
        <v>10000</v>
      </c>
      <c r="L22" s="2"/>
    </row>
    <row r="23" spans="1:12" x14ac:dyDescent="0.15">
      <c r="A23" s="2" t="s">
        <v>122</v>
      </c>
      <c r="B23" s="13">
        <v>16738000</v>
      </c>
      <c r="C23" s="13">
        <v>15615000</v>
      </c>
      <c r="D23" s="13">
        <v>42421000</v>
      </c>
      <c r="E23" s="13">
        <v>9460000</v>
      </c>
      <c r="F23" s="13">
        <v>207000</v>
      </c>
      <c r="G23" s="13">
        <v>2499000</v>
      </c>
      <c r="H23" s="13">
        <v>5875000</v>
      </c>
      <c r="I23" s="13">
        <v>2754000</v>
      </c>
      <c r="J23" s="13">
        <v>1586000</v>
      </c>
      <c r="K23" s="13">
        <v>2765000</v>
      </c>
      <c r="L23" s="2"/>
    </row>
    <row r="24" spans="1:12" x14ac:dyDescent="0.15">
      <c r="A24" s="2" t="s">
        <v>123</v>
      </c>
      <c r="B24" s="14" t="s">
        <v>49</v>
      </c>
      <c r="C24" s="14" t="s">
        <v>49</v>
      </c>
      <c r="D24" s="14" t="s">
        <v>49</v>
      </c>
      <c r="E24" s="14" t="s">
        <v>49</v>
      </c>
      <c r="F24" s="14" t="s">
        <v>49</v>
      </c>
      <c r="G24" s="14" t="s">
        <v>49</v>
      </c>
      <c r="H24" s="14" t="s">
        <v>49</v>
      </c>
      <c r="I24" s="14" t="s">
        <v>49</v>
      </c>
      <c r="J24" s="13">
        <v>1383000</v>
      </c>
      <c r="K24" s="13">
        <v>-252000</v>
      </c>
      <c r="L24" s="2"/>
    </row>
    <row r="25" spans="1:12" x14ac:dyDescent="0.15">
      <c r="A25" s="2" t="s">
        <v>124</v>
      </c>
      <c r="B25" s="13">
        <v>-3022000</v>
      </c>
      <c r="C25" s="13">
        <v>-388000</v>
      </c>
      <c r="D25" s="13">
        <v>-3524000</v>
      </c>
      <c r="E25" s="13">
        <v>1690000</v>
      </c>
      <c r="F25" s="13">
        <v>-126000</v>
      </c>
      <c r="G25" s="13">
        <v>-142000</v>
      </c>
      <c r="H25" s="13">
        <v>-1436000</v>
      </c>
      <c r="I25" s="13">
        <v>-4882000</v>
      </c>
      <c r="J25" s="13">
        <v>-216000</v>
      </c>
      <c r="K25" s="13">
        <v>-36000</v>
      </c>
      <c r="L25" s="2"/>
    </row>
    <row r="26" spans="1:12" x14ac:dyDescent="0.15">
      <c r="A26" s="15" t="s">
        <v>125</v>
      </c>
      <c r="B26" s="16">
        <v>-3572000</v>
      </c>
      <c r="C26" s="16">
        <v>-3488000</v>
      </c>
      <c r="D26" s="16">
        <v>18463000</v>
      </c>
      <c r="E26" s="16">
        <v>4381000</v>
      </c>
      <c r="F26" s="16">
        <v>-806000</v>
      </c>
      <c r="G26" s="16">
        <v>-5263000</v>
      </c>
      <c r="H26" s="16">
        <v>-3356000</v>
      </c>
      <c r="I26" s="16">
        <v>-5804000</v>
      </c>
      <c r="J26" s="16">
        <v>762000</v>
      </c>
      <c r="K26" s="16">
        <v>-3623000</v>
      </c>
      <c r="L26" s="2"/>
    </row>
    <row r="27" spans="1:12" x14ac:dyDescent="0.15">
      <c r="A27" s="2" t="s">
        <v>126</v>
      </c>
      <c r="B27" s="13">
        <v>1000000</v>
      </c>
      <c r="C27" s="13">
        <v>749000</v>
      </c>
      <c r="D27" s="13">
        <v>-751000</v>
      </c>
      <c r="E27" s="13">
        <v>4000</v>
      </c>
      <c r="F27" s="13">
        <v>-503000</v>
      </c>
      <c r="G27" s="13">
        <v>2000</v>
      </c>
      <c r="H27" s="13">
        <v>1000</v>
      </c>
      <c r="I27" s="13">
        <v>-3000</v>
      </c>
      <c r="J27" s="13">
        <v>-498000</v>
      </c>
      <c r="K27" s="13">
        <v>0</v>
      </c>
      <c r="L27" s="2"/>
    </row>
    <row r="28" spans="1:12" x14ac:dyDescent="0.15">
      <c r="A28" s="2" t="s">
        <v>127</v>
      </c>
      <c r="B28" s="13">
        <v>9937000</v>
      </c>
      <c r="C28" s="14" t="s">
        <v>49</v>
      </c>
      <c r="D28" s="13">
        <v>10953000</v>
      </c>
      <c r="E28" s="13">
        <v>-5500000</v>
      </c>
      <c r="F28" s="14" t="s">
        <v>49</v>
      </c>
      <c r="G28" s="13">
        <v>-231000</v>
      </c>
      <c r="H28" s="14" t="s">
        <v>49</v>
      </c>
      <c r="I28" s="13">
        <v>-412000</v>
      </c>
      <c r="J28" s="13">
        <v>434000</v>
      </c>
      <c r="K28" s="13">
        <v>-914000</v>
      </c>
      <c r="L28" s="2"/>
    </row>
    <row r="29" spans="1:12" x14ac:dyDescent="0.15">
      <c r="A29" s="2" t="s">
        <v>128</v>
      </c>
      <c r="B29" s="13">
        <v>-10459000</v>
      </c>
      <c r="C29" s="13">
        <v>-3255000</v>
      </c>
      <c r="D29" s="13">
        <v>-845000</v>
      </c>
      <c r="E29" s="13">
        <v>-21977000</v>
      </c>
      <c r="F29" s="13">
        <v>-1379000</v>
      </c>
      <c r="G29" s="13">
        <v>-2121000</v>
      </c>
      <c r="H29" s="13">
        <v>-3019000</v>
      </c>
      <c r="I29" s="13">
        <v>-2773000</v>
      </c>
      <c r="J29" s="13">
        <v>-2539000</v>
      </c>
      <c r="K29" s="13">
        <v>-3738000</v>
      </c>
      <c r="L29" s="2"/>
    </row>
    <row r="30" spans="1:12" x14ac:dyDescent="0.15">
      <c r="A30" s="2" t="s">
        <v>165</v>
      </c>
      <c r="B30" s="13">
        <v>-2880000</v>
      </c>
      <c r="C30" s="13">
        <v>-2990000</v>
      </c>
      <c r="D30" s="13">
        <v>-3252000</v>
      </c>
      <c r="E30" s="13">
        <v>-3466000</v>
      </c>
      <c r="F30" s="13">
        <v>-2968000</v>
      </c>
      <c r="G30" s="13">
        <v>-2882000</v>
      </c>
      <c r="H30" s="13">
        <v>-3008000</v>
      </c>
      <c r="I30" s="13">
        <v>-3212000</v>
      </c>
      <c r="J30" s="13">
        <v>-3462000</v>
      </c>
      <c r="K30" s="13">
        <v>-3687000</v>
      </c>
      <c r="L30" s="2"/>
    </row>
    <row r="31" spans="1:12" x14ac:dyDescent="0.15">
      <c r="A31" s="2" t="s">
        <v>129</v>
      </c>
      <c r="B31" s="13">
        <v>141000</v>
      </c>
      <c r="C31" s="13">
        <v>-26000</v>
      </c>
      <c r="D31" s="13">
        <v>-226000</v>
      </c>
      <c r="E31" s="13">
        <v>-548000</v>
      </c>
      <c r="F31" s="13">
        <v>-1536000</v>
      </c>
      <c r="G31" s="13">
        <v>-475000</v>
      </c>
      <c r="H31" s="13">
        <v>-772000</v>
      </c>
      <c r="I31" s="13">
        <v>-796000</v>
      </c>
      <c r="J31" s="13">
        <v>-598000</v>
      </c>
      <c r="K31" s="13">
        <v>-930000</v>
      </c>
      <c r="L31" s="2"/>
    </row>
    <row r="32" spans="1:12" x14ac:dyDescent="0.15">
      <c r="A32" s="15" t="s">
        <v>130</v>
      </c>
      <c r="B32" s="16">
        <v>-2261000</v>
      </c>
      <c r="C32" s="16">
        <v>-5522000</v>
      </c>
      <c r="D32" s="16">
        <v>5879000</v>
      </c>
      <c r="E32" s="16">
        <v>-31487000</v>
      </c>
      <c r="F32" s="16">
        <v>-6386000</v>
      </c>
      <c r="G32" s="16">
        <v>-5707000</v>
      </c>
      <c r="H32" s="16">
        <v>-6798000</v>
      </c>
      <c r="I32" s="16">
        <v>-7196000</v>
      </c>
      <c r="J32" s="16">
        <v>-6663000</v>
      </c>
      <c r="K32" s="16">
        <v>-9269000</v>
      </c>
      <c r="L32" s="2"/>
    </row>
    <row r="33" spans="1:12" x14ac:dyDescent="0.15">
      <c r="A33" s="2" t="s">
        <v>166</v>
      </c>
      <c r="B33" s="13">
        <v>-20000</v>
      </c>
      <c r="C33" s="13">
        <v>-4000</v>
      </c>
      <c r="D33" s="13">
        <v>48000</v>
      </c>
      <c r="E33" s="13">
        <v>-41000</v>
      </c>
      <c r="F33" s="13">
        <v>-32000</v>
      </c>
      <c r="G33" s="13">
        <v>24000</v>
      </c>
      <c r="H33" s="13">
        <v>27000</v>
      </c>
      <c r="I33" s="13">
        <v>-113000</v>
      </c>
      <c r="J33" s="13">
        <v>30000</v>
      </c>
      <c r="K33" s="13">
        <v>12000</v>
      </c>
      <c r="L33" s="2"/>
    </row>
    <row r="34" spans="1:12" x14ac:dyDescent="0.15">
      <c r="A34" s="2" t="s">
        <v>131</v>
      </c>
      <c r="B34" s="13">
        <v>-347000</v>
      </c>
      <c r="C34" s="13">
        <v>-1614000</v>
      </c>
      <c r="D34" s="13">
        <v>29083000</v>
      </c>
      <c r="E34" s="13">
        <v>-23252000</v>
      </c>
      <c r="F34" s="13">
        <v>62000</v>
      </c>
      <c r="G34" s="13">
        <v>-5132000</v>
      </c>
      <c r="H34" s="13">
        <v>409000</v>
      </c>
      <c r="I34" s="13">
        <v>-4017000</v>
      </c>
      <c r="J34" s="13">
        <v>5428000</v>
      </c>
      <c r="K34" s="13">
        <v>-678000</v>
      </c>
      <c r="L34" s="2"/>
    </row>
    <row r="35" spans="1:12" x14ac:dyDescent="0.15">
      <c r="A35" s="2" t="s">
        <v>132</v>
      </c>
      <c r="B35" s="13">
        <v>7907000</v>
      </c>
      <c r="C35" s="13">
        <v>7560000</v>
      </c>
      <c r="D35" s="13">
        <v>5946000</v>
      </c>
      <c r="E35" s="13">
        <v>35029000</v>
      </c>
      <c r="F35" s="13">
        <v>11777000</v>
      </c>
      <c r="G35" s="13">
        <v>11839000</v>
      </c>
      <c r="H35" s="13">
        <v>6707000</v>
      </c>
      <c r="I35" s="13">
        <v>7116000</v>
      </c>
      <c r="J35" s="13">
        <v>3099000</v>
      </c>
      <c r="K35" s="13">
        <v>8527000</v>
      </c>
      <c r="L35" s="2"/>
    </row>
    <row r="36" spans="1:12" x14ac:dyDescent="0.15">
      <c r="A36" s="15" t="s">
        <v>133</v>
      </c>
      <c r="B36" s="16">
        <v>7560000</v>
      </c>
      <c r="C36" s="16">
        <v>5946000</v>
      </c>
      <c r="D36" s="16">
        <v>35029000</v>
      </c>
      <c r="E36" s="16">
        <v>11777000</v>
      </c>
      <c r="F36" s="16">
        <v>11839000</v>
      </c>
      <c r="G36" s="16">
        <v>6707000</v>
      </c>
      <c r="H36" s="16">
        <v>7116000</v>
      </c>
      <c r="I36" s="16">
        <v>3099000</v>
      </c>
      <c r="J36" s="16">
        <v>8527000</v>
      </c>
      <c r="K36" s="16">
        <v>7849000</v>
      </c>
      <c r="L36" s="2"/>
    </row>
    <row r="37" spans="1:12" x14ac:dyDescent="0.15">
      <c r="A37" s="2" t="s">
        <v>134</v>
      </c>
      <c r="B37" s="13">
        <v>1214000</v>
      </c>
      <c r="C37" s="13">
        <v>1428000</v>
      </c>
      <c r="D37" s="13">
        <v>1461000</v>
      </c>
      <c r="E37" s="13">
        <v>1561000</v>
      </c>
      <c r="F37" s="13">
        <v>1401000</v>
      </c>
      <c r="G37" s="13">
        <v>1393000</v>
      </c>
      <c r="H37" s="13">
        <v>1582000</v>
      </c>
      <c r="I37" s="13">
        <v>1762000</v>
      </c>
      <c r="J37" s="13">
        <v>1809000</v>
      </c>
      <c r="K37" s="13">
        <v>1706000</v>
      </c>
      <c r="L37" s="2"/>
    </row>
    <row r="38" spans="1:12" x14ac:dyDescent="0.15">
      <c r="A38" s="2" t="s">
        <v>135</v>
      </c>
      <c r="B38" s="13">
        <v>-728000</v>
      </c>
      <c r="C38" s="13">
        <v>-523000</v>
      </c>
      <c r="D38" s="13">
        <v>-662000</v>
      </c>
      <c r="E38" s="13">
        <v>-784000</v>
      </c>
      <c r="F38" s="13">
        <v>-887000</v>
      </c>
      <c r="G38" s="13">
        <v>-1407000</v>
      </c>
      <c r="H38" s="13">
        <v>-1888000</v>
      </c>
      <c r="I38" s="13">
        <v>-2262000</v>
      </c>
      <c r="J38" s="13">
        <v>-1323000</v>
      </c>
      <c r="K38" s="13">
        <v>-1031000</v>
      </c>
      <c r="L38" s="2"/>
    </row>
  </sheetData>
  <sheetProtection formatCells="0" formatColumns="0" formatRows="0" insertColumns="0" insertRows="0" insertHyperlinks="0" deleteColumns="0" deleteRows="0" sort="0" autoFilter="0" pivotTables="0"/>
  <sortState xmlns:xlrd2="http://schemas.microsoft.com/office/spreadsheetml/2017/richdata2" columnSort="1" ref="B11:K38">
    <sortCondition ref="B11:K11"/>
  </sortState>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DCCA-0D02-9C40-AFCD-15EBBAFC6CD7}">
  <sheetPr>
    <tabColor theme="6"/>
  </sheetPr>
  <dimension ref="A4:L39"/>
  <sheetViews>
    <sheetView topLeftCell="A4" workbookViewId="0">
      <selection activeCell="B31" activeCellId="1" sqref="B29:K29 B31:K31"/>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167</v>
      </c>
    </row>
    <row r="7" spans="1:12" ht="14" x14ac:dyDescent="0.15">
      <c r="A7" s="8" t="s">
        <v>26</v>
      </c>
    </row>
    <row r="10" spans="1:12" ht="14" x14ac:dyDescent="0.15">
      <c r="A10" s="5" t="s">
        <v>15</v>
      </c>
      <c r="B10" s="6" t="s">
        <v>168</v>
      </c>
      <c r="C10" s="6" t="s">
        <v>169</v>
      </c>
      <c r="D10" s="6" t="s">
        <v>170</v>
      </c>
      <c r="E10" s="6" t="s">
        <v>171</v>
      </c>
      <c r="F10" s="6" t="s">
        <v>172</v>
      </c>
      <c r="G10" s="6" t="s">
        <v>173</v>
      </c>
      <c r="H10" s="6" t="s">
        <v>174</v>
      </c>
      <c r="I10" s="6" t="s">
        <v>175</v>
      </c>
      <c r="J10" s="6" t="s">
        <v>176</v>
      </c>
      <c r="K10" s="6" t="s">
        <v>177</v>
      </c>
      <c r="L10" s="5"/>
    </row>
    <row r="11" spans="1:12" x14ac:dyDescent="0.15">
      <c r="A11" s="2" t="s">
        <v>16</v>
      </c>
      <c r="B11" s="11">
        <v>10.64</v>
      </c>
      <c r="C11" s="11">
        <v>11.09</v>
      </c>
      <c r="D11" s="12">
        <v>4.2</v>
      </c>
      <c r="E11" s="11">
        <v>-9.75</v>
      </c>
      <c r="F11" s="12">
        <v>13.4</v>
      </c>
      <c r="G11" s="11">
        <v>15.21</v>
      </c>
      <c r="H11" s="12">
        <v>23.6</v>
      </c>
      <c r="I11" s="11">
        <v>28.74</v>
      </c>
      <c r="J11" s="11">
        <v>14.42</v>
      </c>
      <c r="K11" s="11">
        <v>19.05</v>
      </c>
      <c r="L11" s="2"/>
    </row>
    <row r="12" spans="1:12" x14ac:dyDescent="0.15">
      <c r="A12" s="2" t="s">
        <v>17</v>
      </c>
      <c r="B12" s="11">
        <v>14.98</v>
      </c>
      <c r="C12" s="12">
        <v>18.100000000000001</v>
      </c>
      <c r="D12" s="11">
        <v>7.91</v>
      </c>
      <c r="E12" s="11">
        <v>-30.22</v>
      </c>
      <c r="F12" s="12">
        <v>150.69999999999999</v>
      </c>
      <c r="G12" s="11">
        <v>94.89</v>
      </c>
      <c r="H12" s="11">
        <v>113.16</v>
      </c>
      <c r="I12" s="11">
        <v>92.78</v>
      </c>
      <c r="J12" s="11">
        <v>36.43</v>
      </c>
      <c r="K12" s="11">
        <v>42.27</v>
      </c>
      <c r="L12" s="2"/>
    </row>
    <row r="13" spans="1:12" x14ac:dyDescent="0.15">
      <c r="A13" s="2" t="s">
        <v>137</v>
      </c>
      <c r="B13" s="12">
        <v>14.2</v>
      </c>
      <c r="C13" s="11">
        <v>15.16</v>
      </c>
      <c r="D13" s="11">
        <v>5.45</v>
      </c>
      <c r="E13" s="11">
        <v>2.09</v>
      </c>
      <c r="F13" s="11">
        <v>40.31</v>
      </c>
      <c r="G13" s="11">
        <v>29.42</v>
      </c>
      <c r="H13" s="11">
        <v>41.33</v>
      </c>
      <c r="I13" s="11">
        <v>53.74</v>
      </c>
      <c r="J13" s="11">
        <v>22.04</v>
      </c>
      <c r="K13" s="11">
        <v>25.79</v>
      </c>
      <c r="L13" s="2"/>
    </row>
    <row r="14" spans="1:12" x14ac:dyDescent="0.15">
      <c r="A14" s="2" t="s">
        <v>138</v>
      </c>
      <c r="B14" s="11">
        <v>26.59</v>
      </c>
      <c r="C14" s="11">
        <v>30.68</v>
      </c>
      <c r="D14" s="11">
        <v>16.39</v>
      </c>
      <c r="E14" s="11">
        <v>6.94</v>
      </c>
      <c r="F14" s="11">
        <v>35.26</v>
      </c>
      <c r="G14" s="11">
        <v>29.57</v>
      </c>
      <c r="H14" s="11">
        <v>34.97</v>
      </c>
      <c r="I14" s="11">
        <v>37.79</v>
      </c>
      <c r="J14" s="11">
        <v>25.75</v>
      </c>
      <c r="K14" s="11">
        <v>30.17</v>
      </c>
      <c r="L14" s="2"/>
    </row>
    <row r="15" spans="1:12" x14ac:dyDescent="0.15">
      <c r="A15" s="2" t="s">
        <v>139</v>
      </c>
      <c r="B15" s="12">
        <v>18.7</v>
      </c>
      <c r="C15" s="11">
        <v>16.350000000000001</v>
      </c>
      <c r="D15" s="11">
        <v>17.940000000000001</v>
      </c>
      <c r="E15" s="11">
        <v>817.17</v>
      </c>
      <c r="F15" s="11">
        <v>40.86</v>
      </c>
      <c r="G15" s="11">
        <v>9.08</v>
      </c>
      <c r="H15" s="3">
        <v>12</v>
      </c>
      <c r="I15" s="11">
        <v>13.41</v>
      </c>
      <c r="J15" s="12">
        <v>1.4</v>
      </c>
      <c r="K15" s="11">
        <v>2.19</v>
      </c>
      <c r="L15" s="2"/>
    </row>
    <row r="16" spans="1:12" x14ac:dyDescent="0.15">
      <c r="A16" s="2" t="s">
        <v>141</v>
      </c>
      <c r="B16" s="3">
        <v>768196</v>
      </c>
      <c r="C16" s="3">
        <v>774384</v>
      </c>
      <c r="D16" s="3">
        <v>661309</v>
      </c>
      <c r="E16" s="3">
        <v>631762</v>
      </c>
      <c r="F16" s="3">
        <v>657829</v>
      </c>
      <c r="G16" s="3">
        <v>575504</v>
      </c>
      <c r="H16" s="3">
        <v>747960</v>
      </c>
      <c r="I16" s="3">
        <v>869048</v>
      </c>
      <c r="J16" s="3">
        <v>714443</v>
      </c>
      <c r="K16" s="3">
        <v>792970</v>
      </c>
      <c r="L16" s="2"/>
    </row>
    <row r="18" spans="1:12" ht="14" x14ac:dyDescent="0.15">
      <c r="A18" s="5" t="s">
        <v>8</v>
      </c>
      <c r="B18" s="6" t="s">
        <v>168</v>
      </c>
      <c r="C18" s="6" t="s">
        <v>169</v>
      </c>
      <c r="D18" s="6" t="s">
        <v>170</v>
      </c>
      <c r="E18" s="6" t="s">
        <v>171</v>
      </c>
      <c r="F18" s="6" t="s">
        <v>172</v>
      </c>
      <c r="G18" s="6" t="s">
        <v>173</v>
      </c>
      <c r="H18" s="6" t="s">
        <v>174</v>
      </c>
      <c r="I18" s="6" t="s">
        <v>175</v>
      </c>
      <c r="J18" s="6" t="s">
        <v>176</v>
      </c>
      <c r="K18" s="6" t="s">
        <v>177</v>
      </c>
      <c r="L18" s="5"/>
    </row>
    <row r="19" spans="1:12" x14ac:dyDescent="0.15">
      <c r="A19" s="2" t="s">
        <v>10</v>
      </c>
      <c r="B19" s="11">
        <v>3.16</v>
      </c>
      <c r="C19" s="11">
        <v>2.85</v>
      </c>
      <c r="D19" s="11">
        <v>3.75</v>
      </c>
      <c r="E19" s="11">
        <v>1.33</v>
      </c>
      <c r="F19" s="11">
        <v>1.65</v>
      </c>
      <c r="G19" s="11">
        <v>1.75</v>
      </c>
      <c r="H19" s="11">
        <v>1.34</v>
      </c>
      <c r="I19" s="11">
        <v>1.01</v>
      </c>
      <c r="J19" s="11">
        <v>1.51</v>
      </c>
      <c r="K19" s="11">
        <v>1.64</v>
      </c>
      <c r="L19" s="2"/>
    </row>
    <row r="20" spans="1:12" x14ac:dyDescent="0.15">
      <c r="A20" s="2" t="s">
        <v>11</v>
      </c>
      <c r="B20" s="11">
        <v>3.62</v>
      </c>
      <c r="C20" s="11">
        <v>3.14</v>
      </c>
      <c r="D20" s="3">
        <v>4</v>
      </c>
      <c r="E20" s="11">
        <v>1.55</v>
      </c>
      <c r="F20" s="11">
        <v>1.88</v>
      </c>
      <c r="G20" s="11">
        <v>2.14</v>
      </c>
      <c r="H20" s="11">
        <v>1.68</v>
      </c>
      <c r="I20" s="11">
        <v>1.75</v>
      </c>
      <c r="J20" s="11">
        <v>2.33</v>
      </c>
      <c r="K20" s="12">
        <v>2.4</v>
      </c>
      <c r="L20" s="2"/>
    </row>
    <row r="21" spans="1:12" x14ac:dyDescent="0.15">
      <c r="A21" s="2" t="s">
        <v>142</v>
      </c>
      <c r="B21" s="12">
        <v>31.5</v>
      </c>
      <c r="C21" s="11">
        <v>29.93</v>
      </c>
      <c r="D21" s="11">
        <v>49.91</v>
      </c>
      <c r="E21" s="11">
        <v>18.809999999999999</v>
      </c>
      <c r="F21" s="11">
        <v>23.76</v>
      </c>
      <c r="G21" s="11">
        <v>27.66</v>
      </c>
      <c r="H21" s="12">
        <v>19.7</v>
      </c>
      <c r="I21" s="11">
        <v>18.07</v>
      </c>
      <c r="J21" s="11">
        <v>25.15</v>
      </c>
      <c r="K21" s="12">
        <v>26.7</v>
      </c>
      <c r="L21" s="2"/>
    </row>
    <row r="23" spans="1:12" ht="14" x14ac:dyDescent="0.15">
      <c r="A23" s="5" t="s">
        <v>143</v>
      </c>
      <c r="B23" s="6" t="s">
        <v>168</v>
      </c>
      <c r="C23" s="6" t="s">
        <v>169</v>
      </c>
      <c r="D23" s="6" t="s">
        <v>170</v>
      </c>
      <c r="E23" s="6" t="s">
        <v>171</v>
      </c>
      <c r="F23" s="6" t="s">
        <v>172</v>
      </c>
      <c r="G23" s="6" t="s">
        <v>173</v>
      </c>
      <c r="H23" s="6" t="s">
        <v>174</v>
      </c>
      <c r="I23" s="6" t="s">
        <v>175</v>
      </c>
      <c r="J23" s="6" t="s">
        <v>176</v>
      </c>
      <c r="K23" s="6" t="s">
        <v>177</v>
      </c>
      <c r="L23" s="5"/>
    </row>
    <row r="24" spans="1:12" x14ac:dyDescent="0.15">
      <c r="A24" s="2" t="s">
        <v>144</v>
      </c>
      <c r="B24" s="11">
        <v>0.32</v>
      </c>
      <c r="C24" s="11">
        <v>0.31</v>
      </c>
      <c r="D24" s="11">
        <v>0.63</v>
      </c>
      <c r="E24" s="11">
        <v>16.559999999999999</v>
      </c>
      <c r="F24" s="11">
        <v>2.74</v>
      </c>
      <c r="G24" s="11">
        <v>2.5099999999999998</v>
      </c>
      <c r="H24" s="11">
        <v>1.38</v>
      </c>
      <c r="I24" s="11">
        <v>0.75</v>
      </c>
      <c r="J24" s="11">
        <v>0.67</v>
      </c>
      <c r="K24" s="11">
        <v>0.51</v>
      </c>
      <c r="L24" s="2"/>
    </row>
    <row r="25" spans="1:12" x14ac:dyDescent="0.15">
      <c r="A25" s="2" t="s">
        <v>146</v>
      </c>
      <c r="B25" s="11">
        <v>0.35</v>
      </c>
      <c r="C25" s="11">
        <v>0.37</v>
      </c>
      <c r="D25" s="11">
        <v>0.71</v>
      </c>
      <c r="E25" s="11">
        <v>17.64</v>
      </c>
      <c r="F25" s="11">
        <v>3.25</v>
      </c>
      <c r="G25" s="11">
        <v>2.59</v>
      </c>
      <c r="H25" s="11">
        <v>1.58</v>
      </c>
      <c r="I25" s="11">
        <v>0.86</v>
      </c>
      <c r="J25" s="11">
        <v>0.71</v>
      </c>
      <c r="K25" s="11">
        <v>0.56000000000000005</v>
      </c>
      <c r="L25" s="2"/>
    </row>
    <row r="26" spans="1:12" x14ac:dyDescent="0.15">
      <c r="A26" s="2" t="s">
        <v>147</v>
      </c>
      <c r="B26" s="4" t="s">
        <v>49</v>
      </c>
      <c r="C26" s="4" t="s">
        <v>49</v>
      </c>
      <c r="D26" s="4" t="s">
        <v>49</v>
      </c>
      <c r="E26" s="11">
        <v>5.19</v>
      </c>
      <c r="F26" s="11">
        <v>24.65</v>
      </c>
      <c r="G26" s="11">
        <v>14.02</v>
      </c>
      <c r="H26" s="11">
        <v>20.57</v>
      </c>
      <c r="I26" s="11">
        <v>39.75</v>
      </c>
      <c r="J26" s="11">
        <v>20.440000000000001</v>
      </c>
      <c r="K26" s="11">
        <v>457.77</v>
      </c>
      <c r="L26" s="2"/>
    </row>
    <row r="28" spans="1:12" ht="14" x14ac:dyDescent="0.15">
      <c r="A28" s="5" t="s">
        <v>148</v>
      </c>
      <c r="B28" s="6" t="s">
        <v>168</v>
      </c>
      <c r="C28" s="6" t="s">
        <v>169</v>
      </c>
      <c r="D28" s="6" t="s">
        <v>170</v>
      </c>
      <c r="E28" s="6" t="s">
        <v>171</v>
      </c>
      <c r="F28" s="6" t="s">
        <v>172</v>
      </c>
      <c r="G28" s="6" t="s">
        <v>173</v>
      </c>
      <c r="H28" s="6" t="s">
        <v>174</v>
      </c>
      <c r="I28" s="6" t="s">
        <v>175</v>
      </c>
      <c r="J28" s="6" t="s">
        <v>176</v>
      </c>
      <c r="K28" s="6" t="s">
        <v>177</v>
      </c>
      <c r="L28" s="5"/>
    </row>
    <row r="29" spans="1:12" x14ac:dyDescent="0.15">
      <c r="A29" s="2" t="s">
        <v>21</v>
      </c>
      <c r="B29" s="11">
        <v>0.51</v>
      </c>
      <c r="C29" s="11">
        <v>0.46</v>
      </c>
      <c r="D29" s="11">
        <v>0.38</v>
      </c>
      <c r="E29" s="11">
        <v>0.46</v>
      </c>
      <c r="F29" s="11">
        <v>0.74</v>
      </c>
      <c r="G29" s="11">
        <v>0.69</v>
      </c>
      <c r="H29" s="11">
        <v>0.88</v>
      </c>
      <c r="I29" s="11">
        <v>0.98</v>
      </c>
      <c r="J29" s="11">
        <v>0.71</v>
      </c>
      <c r="K29" s="11">
        <v>0.73</v>
      </c>
      <c r="L29" s="2"/>
    </row>
    <row r="30" spans="1:12" x14ac:dyDescent="0.15">
      <c r="A30" s="2" t="s">
        <v>149</v>
      </c>
      <c r="B30" s="11">
        <v>11.59</v>
      </c>
      <c r="C30" s="11">
        <v>11.29</v>
      </c>
      <c r="D30" s="11">
        <v>7.64</v>
      </c>
      <c r="E30" s="11">
        <v>6.84</v>
      </c>
      <c r="F30" s="11">
        <v>9.06</v>
      </c>
      <c r="G30" s="11">
        <v>7.29</v>
      </c>
      <c r="H30" s="11">
        <v>8.8800000000000008</v>
      </c>
      <c r="I30" s="11">
        <v>9.61</v>
      </c>
      <c r="J30" s="11">
        <v>8.09</v>
      </c>
      <c r="K30" s="11">
        <v>10.93</v>
      </c>
      <c r="L30" s="2"/>
    </row>
    <row r="31" spans="1:12" x14ac:dyDescent="0.15">
      <c r="A31" s="2" t="s">
        <v>22</v>
      </c>
      <c r="B31" s="11">
        <v>7.04</v>
      </c>
      <c r="C31" s="12">
        <v>6.4</v>
      </c>
      <c r="D31" s="11">
        <v>5.45</v>
      </c>
      <c r="E31" s="12">
        <v>5.5</v>
      </c>
      <c r="F31" s="11">
        <v>5.56</v>
      </c>
      <c r="G31" s="11">
        <v>4.63</v>
      </c>
      <c r="H31" s="12">
        <v>4.9000000000000004</v>
      </c>
      <c r="I31" s="11">
        <v>3.89</v>
      </c>
      <c r="J31" s="11">
        <v>2.4900000000000002</v>
      </c>
      <c r="K31" s="11">
        <v>2.66</v>
      </c>
      <c r="L31" s="2"/>
    </row>
    <row r="32" spans="1:12" x14ac:dyDescent="0.15">
      <c r="A32" s="2" t="s">
        <v>150</v>
      </c>
      <c r="B32" s="11">
        <v>14.56</v>
      </c>
      <c r="C32" s="11">
        <v>14.96</v>
      </c>
      <c r="D32" s="11">
        <v>11.68</v>
      </c>
      <c r="E32" s="11">
        <v>11.78</v>
      </c>
      <c r="F32" s="11">
        <v>15.25</v>
      </c>
      <c r="G32" s="11">
        <v>13.05</v>
      </c>
      <c r="H32" s="11">
        <v>13.47</v>
      </c>
      <c r="I32" s="11">
        <v>13.54</v>
      </c>
      <c r="J32" s="11">
        <v>12.52</v>
      </c>
      <c r="K32" s="11">
        <v>17.28</v>
      </c>
      <c r="L32" s="2"/>
    </row>
    <row r="33" spans="1:12" x14ac:dyDescent="0.15">
      <c r="A33" s="2" t="s">
        <v>151</v>
      </c>
      <c r="B33" s="11">
        <v>30.49</v>
      </c>
      <c r="C33" s="11">
        <v>26.32</v>
      </c>
      <c r="D33" s="11">
        <v>15.44</v>
      </c>
      <c r="E33" s="11">
        <v>10.63</v>
      </c>
      <c r="F33" s="11">
        <v>10.41</v>
      </c>
      <c r="G33" s="12">
        <v>9.5</v>
      </c>
      <c r="H33" s="11">
        <v>12.04</v>
      </c>
      <c r="I33" s="11">
        <v>18.53</v>
      </c>
      <c r="J33" s="11">
        <v>20.91</v>
      </c>
      <c r="K33" s="11">
        <v>22.08</v>
      </c>
      <c r="L33" s="2"/>
    </row>
    <row r="34" spans="1:12" x14ac:dyDescent="0.15">
      <c r="A34" s="2" t="s">
        <v>152</v>
      </c>
      <c r="B34" s="12">
        <v>10.1</v>
      </c>
      <c r="C34" s="11">
        <v>9.76</v>
      </c>
      <c r="D34" s="12">
        <v>8.1</v>
      </c>
      <c r="E34" s="11">
        <v>7.22</v>
      </c>
      <c r="F34" s="11">
        <v>8.0399999999999991</v>
      </c>
      <c r="G34" s="11">
        <v>6.95</v>
      </c>
      <c r="H34" s="11">
        <v>8.14</v>
      </c>
      <c r="I34" s="11">
        <v>9.11</v>
      </c>
      <c r="J34" s="3">
        <v>7</v>
      </c>
      <c r="K34" s="11">
        <v>8.01</v>
      </c>
      <c r="L34" s="2"/>
    </row>
    <row r="35" spans="1:12" x14ac:dyDescent="0.15">
      <c r="A35" s="2" t="s">
        <v>153</v>
      </c>
      <c r="B35" s="11">
        <v>3.28</v>
      </c>
      <c r="C35" s="12">
        <v>3.5</v>
      </c>
      <c r="D35" s="11">
        <v>1.0900000000000001</v>
      </c>
      <c r="E35" s="11">
        <v>0.96</v>
      </c>
      <c r="F35" s="11">
        <v>2.06</v>
      </c>
      <c r="G35" s="11">
        <v>2.54</v>
      </c>
      <c r="H35" s="11">
        <v>4.87</v>
      </c>
      <c r="I35" s="11">
        <v>8.9600000000000009</v>
      </c>
      <c r="J35" s="11">
        <v>6.37</v>
      </c>
      <c r="K35" s="11">
        <v>4.7699999999999996</v>
      </c>
      <c r="L35" s="2"/>
    </row>
    <row r="37" spans="1:12" ht="14" x14ac:dyDescent="0.15">
      <c r="A37" s="5" t="s">
        <v>154</v>
      </c>
      <c r="B37" s="6" t="s">
        <v>168</v>
      </c>
      <c r="C37" s="6" t="s">
        <v>169</v>
      </c>
      <c r="D37" s="6" t="s">
        <v>170</v>
      </c>
      <c r="E37" s="6" t="s">
        <v>171</v>
      </c>
      <c r="F37" s="6" t="s">
        <v>172</v>
      </c>
      <c r="G37" s="6" t="s">
        <v>173</v>
      </c>
      <c r="H37" s="6" t="s">
        <v>174</v>
      </c>
      <c r="I37" s="6" t="s">
        <v>175</v>
      </c>
      <c r="J37" s="6" t="s">
        <v>176</v>
      </c>
      <c r="K37" s="6" t="s">
        <v>177</v>
      </c>
      <c r="L37" s="5"/>
    </row>
    <row r="38" spans="1:12" x14ac:dyDescent="0.15">
      <c r="A38" s="2" t="s">
        <v>155</v>
      </c>
      <c r="B38" s="11">
        <v>3.41</v>
      </c>
      <c r="C38" s="3">
        <v>5</v>
      </c>
      <c r="D38" s="11">
        <v>3.19</v>
      </c>
      <c r="E38" s="11">
        <v>2.62</v>
      </c>
      <c r="F38" s="11">
        <v>6.04</v>
      </c>
      <c r="G38" s="11">
        <v>5.14</v>
      </c>
      <c r="H38" s="11">
        <v>9.34</v>
      </c>
      <c r="I38" s="11">
        <v>8.1199999999999992</v>
      </c>
      <c r="J38" s="11">
        <v>10.09</v>
      </c>
      <c r="K38" s="12">
        <v>10.9</v>
      </c>
      <c r="L38" s="2"/>
    </row>
    <row r="39" spans="1:12" x14ac:dyDescent="0.15">
      <c r="A39" s="2" t="s">
        <v>156</v>
      </c>
      <c r="B39" s="11">
        <v>20.62</v>
      </c>
      <c r="C39" s="11">
        <v>21.53</v>
      </c>
      <c r="D39" s="11">
        <v>20.86</v>
      </c>
      <c r="E39" s="11">
        <v>0.76</v>
      </c>
      <c r="F39" s="11">
        <v>4.29</v>
      </c>
      <c r="G39" s="11">
        <v>5.37</v>
      </c>
      <c r="H39" s="11">
        <v>8.84</v>
      </c>
      <c r="I39" s="11">
        <v>16.07</v>
      </c>
      <c r="J39" s="11">
        <v>19.37</v>
      </c>
      <c r="K39" s="11">
        <v>23.61</v>
      </c>
      <c r="L39" s="2"/>
    </row>
  </sheetData>
  <sheetProtection formatCells="0" formatColumns="0" formatRows="0" insertColumns="0" insertRows="0" insertHyperlinks="0" deleteColumns="0" deleteRows="0" sort="0" autoFilter="0" pivotTables="0"/>
  <sortState xmlns:xlrd2="http://schemas.microsoft.com/office/spreadsheetml/2017/richdata2" columnSort="1" ref="B10:K39">
    <sortCondition ref="B10:K10"/>
  </sortState>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DA60-4827-5641-AA57-002CCE68BB3B}">
  <sheetPr>
    <tabColor theme="9"/>
  </sheetPr>
  <dimension ref="A4:M52"/>
  <sheetViews>
    <sheetView workbookViewId="0">
      <selection activeCell="D5" sqref="D5"/>
    </sheetView>
  </sheetViews>
  <sheetFormatPr baseColWidth="10" defaultColWidth="8.83203125" defaultRowHeight="13" x14ac:dyDescent="0.15"/>
  <cols>
    <col min="1" max="1" width="50" style="1" customWidth="1"/>
    <col min="2" max="191" width="12" style="1" customWidth="1"/>
    <col min="192" max="16384" width="8.83203125" style="1"/>
  </cols>
  <sheetData>
    <row r="4" spans="1:13" x14ac:dyDescent="0.15">
      <c r="A4" s="10" t="s">
        <v>24</v>
      </c>
    </row>
    <row r="5" spans="1:13" ht="20" x14ac:dyDescent="0.2">
      <c r="A5" s="9" t="s">
        <v>182</v>
      </c>
    </row>
    <row r="7" spans="1:13" ht="14" x14ac:dyDescent="0.15">
      <c r="A7" s="8" t="s">
        <v>26</v>
      </c>
    </row>
    <row r="10" spans="1:13" ht="14" x14ac:dyDescent="0.15">
      <c r="A10" s="7" t="s">
        <v>27</v>
      </c>
    </row>
    <row r="11" spans="1:13" ht="14" x14ac:dyDescent="0.15">
      <c r="A11" s="5" t="s">
        <v>28</v>
      </c>
      <c r="B11" s="6" t="s">
        <v>183</v>
      </c>
      <c r="C11" s="6" t="s">
        <v>184</v>
      </c>
      <c r="D11" s="6" t="s">
        <v>185</v>
      </c>
      <c r="E11" s="6" t="s">
        <v>186</v>
      </c>
      <c r="F11" s="6" t="s">
        <v>187</v>
      </c>
      <c r="G11" s="6" t="s">
        <v>188</v>
      </c>
      <c r="H11" s="6" t="s">
        <v>189</v>
      </c>
      <c r="I11" s="6" t="s">
        <v>190</v>
      </c>
      <c r="J11" s="6" t="s">
        <v>191</v>
      </c>
      <c r="K11" s="6" t="s">
        <v>192</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6" t="s">
        <v>46</v>
      </c>
      <c r="C15" s="6" t="s">
        <v>46</v>
      </c>
      <c r="D15" s="6" t="s">
        <v>46</v>
      </c>
      <c r="E15" s="6" t="s">
        <v>46</v>
      </c>
      <c r="F15" s="6" t="s">
        <v>46</v>
      </c>
      <c r="G15" s="6" t="s">
        <v>46</v>
      </c>
      <c r="H15" s="6" t="s">
        <v>46</v>
      </c>
      <c r="I15" s="6" t="s">
        <v>46</v>
      </c>
      <c r="J15" s="6" t="s">
        <v>46</v>
      </c>
      <c r="K15" s="6" t="s">
        <v>46</v>
      </c>
      <c r="L15" s="5"/>
    </row>
    <row r="16" spans="1:13" x14ac:dyDescent="0.15">
      <c r="A16" s="2" t="s">
        <v>47</v>
      </c>
      <c r="B16" s="13">
        <v>1822000</v>
      </c>
      <c r="C16" s="13">
        <v>3097000</v>
      </c>
      <c r="D16" s="13">
        <v>11204000</v>
      </c>
      <c r="E16" s="13">
        <v>4292000</v>
      </c>
      <c r="F16" s="13">
        <v>5055000</v>
      </c>
      <c r="G16" s="13">
        <v>7618000</v>
      </c>
      <c r="H16" s="13">
        <v>12163000</v>
      </c>
      <c r="I16" s="13">
        <v>12416000</v>
      </c>
      <c r="J16" s="13">
        <v>14189000</v>
      </c>
      <c r="K16" s="13">
        <v>9348000</v>
      </c>
      <c r="L16" s="2"/>
      <c r="M16" s="1">
        <v>1000</v>
      </c>
    </row>
    <row r="17" spans="1:12" x14ac:dyDescent="0.15">
      <c r="A17" s="2" t="s">
        <v>50</v>
      </c>
      <c r="B17" s="13">
        <v>1822000</v>
      </c>
      <c r="C17" s="13">
        <v>3097000</v>
      </c>
      <c r="D17" s="13">
        <v>11204000</v>
      </c>
      <c r="E17" s="13">
        <v>4292000</v>
      </c>
      <c r="F17" s="13">
        <v>5055000</v>
      </c>
      <c r="G17" s="13">
        <v>7618000</v>
      </c>
      <c r="H17" s="13">
        <v>12163000</v>
      </c>
      <c r="I17" s="13">
        <v>12416000</v>
      </c>
      <c r="J17" s="13">
        <v>14189000</v>
      </c>
      <c r="K17" s="13">
        <v>9348000</v>
      </c>
      <c r="L17" s="2"/>
    </row>
    <row r="18" spans="1:12" x14ac:dyDescent="0.15">
      <c r="A18" s="2" t="s">
        <v>51</v>
      </c>
      <c r="B18" s="13">
        <v>1019000</v>
      </c>
      <c r="C18" s="13">
        <v>2181000</v>
      </c>
      <c r="D18" s="13">
        <v>2448000</v>
      </c>
      <c r="E18" s="13">
        <v>3390000</v>
      </c>
      <c r="F18" s="13">
        <v>3259000</v>
      </c>
      <c r="G18" s="13">
        <v>2297000</v>
      </c>
      <c r="H18" s="13">
        <v>2071000</v>
      </c>
      <c r="I18" s="13">
        <v>2958000</v>
      </c>
      <c r="J18" s="13">
        <v>3154000</v>
      </c>
      <c r="K18" s="13">
        <v>4416000</v>
      </c>
      <c r="L18" s="2"/>
    </row>
    <row r="19" spans="1:12" x14ac:dyDescent="0.15">
      <c r="A19" s="2" t="s">
        <v>53</v>
      </c>
      <c r="B19" s="13">
        <v>524000</v>
      </c>
      <c r="C19" s="13">
        <v>1400000</v>
      </c>
      <c r="D19" s="13">
        <v>1447000</v>
      </c>
      <c r="E19" s="13">
        <v>1124000</v>
      </c>
      <c r="F19" s="13">
        <v>874000</v>
      </c>
      <c r="G19" s="13">
        <v>1003000</v>
      </c>
      <c r="H19" s="13">
        <v>1297000</v>
      </c>
      <c r="I19" s="13">
        <v>1925000</v>
      </c>
      <c r="J19" s="13">
        <v>1898000</v>
      </c>
      <c r="K19" s="13">
        <v>1760000</v>
      </c>
      <c r="L19" s="2"/>
    </row>
    <row r="20" spans="1:12" x14ac:dyDescent="0.15">
      <c r="A20" s="2" t="s">
        <v>54</v>
      </c>
      <c r="B20" s="14" t="s">
        <v>49</v>
      </c>
      <c r="C20" s="14" t="s">
        <v>49</v>
      </c>
      <c r="D20" s="14" t="s">
        <v>49</v>
      </c>
      <c r="E20" s="13">
        <v>243000</v>
      </c>
      <c r="F20" s="13">
        <v>302000</v>
      </c>
      <c r="G20" s="13">
        <v>387000</v>
      </c>
      <c r="H20" s="13">
        <v>539000</v>
      </c>
      <c r="I20" s="13">
        <v>864000</v>
      </c>
      <c r="J20" s="13">
        <v>743000</v>
      </c>
      <c r="K20" s="13">
        <v>1391000</v>
      </c>
      <c r="L20" s="2"/>
    </row>
    <row r="21" spans="1:12" x14ac:dyDescent="0.15">
      <c r="A21" s="2" t="s">
        <v>159</v>
      </c>
      <c r="B21" s="13">
        <v>22000</v>
      </c>
      <c r="C21" s="14" t="s">
        <v>49</v>
      </c>
      <c r="D21" s="14" t="s">
        <v>49</v>
      </c>
      <c r="E21" s="14" t="s">
        <v>49</v>
      </c>
      <c r="F21" s="14" t="s">
        <v>49</v>
      </c>
      <c r="G21" s="14" t="s">
        <v>49</v>
      </c>
      <c r="H21" s="14" t="s">
        <v>49</v>
      </c>
      <c r="I21" s="14" t="s">
        <v>49</v>
      </c>
      <c r="J21" s="14" t="s">
        <v>49</v>
      </c>
      <c r="K21" s="14" t="s">
        <v>49</v>
      </c>
      <c r="L21" s="2"/>
    </row>
    <row r="22" spans="1:12" x14ac:dyDescent="0.15">
      <c r="A22" s="2" t="s">
        <v>55</v>
      </c>
      <c r="B22" s="13">
        <v>388000</v>
      </c>
      <c r="C22" s="13">
        <v>447000</v>
      </c>
      <c r="D22" s="13">
        <v>724000</v>
      </c>
      <c r="E22" s="13">
        <v>58000</v>
      </c>
      <c r="F22" s="13">
        <v>427000</v>
      </c>
      <c r="G22" s="13">
        <v>590000</v>
      </c>
      <c r="H22" s="13">
        <v>516000</v>
      </c>
      <c r="I22" s="13">
        <v>341000</v>
      </c>
      <c r="J22" s="13">
        <v>863000</v>
      </c>
      <c r="K22" s="13">
        <v>2680000</v>
      </c>
      <c r="L22" s="2"/>
    </row>
    <row r="23" spans="1:12" x14ac:dyDescent="0.15">
      <c r="A23" s="15" t="s">
        <v>56</v>
      </c>
      <c r="B23" s="16">
        <v>3775000</v>
      </c>
      <c r="C23" s="16">
        <v>7125000</v>
      </c>
      <c r="D23" s="16">
        <v>15823000</v>
      </c>
      <c r="E23" s="16">
        <v>9107000</v>
      </c>
      <c r="F23" s="16">
        <v>9917000</v>
      </c>
      <c r="G23" s="16">
        <v>11895000</v>
      </c>
      <c r="H23" s="16">
        <v>16586000</v>
      </c>
      <c r="I23" s="16">
        <v>18504000</v>
      </c>
      <c r="J23" s="16">
        <v>20847000</v>
      </c>
      <c r="K23" s="16">
        <v>19595000</v>
      </c>
      <c r="L23" s="2"/>
    </row>
    <row r="24" spans="1:12" x14ac:dyDescent="0.15">
      <c r="A24" s="2" t="s">
        <v>57</v>
      </c>
      <c r="B24" s="13">
        <v>2236000</v>
      </c>
      <c r="C24" s="13">
        <v>3638000</v>
      </c>
      <c r="D24" s="13">
        <v>4092000</v>
      </c>
      <c r="E24" s="13">
        <v>4529000</v>
      </c>
      <c r="F24" s="13">
        <v>4896000</v>
      </c>
      <c r="G24" s="13">
        <v>5331000</v>
      </c>
      <c r="H24" s="13">
        <v>5544000</v>
      </c>
      <c r="I24" s="13">
        <v>5827000</v>
      </c>
      <c r="J24" s="13">
        <v>6178000</v>
      </c>
      <c r="K24" s="13">
        <v>7025000</v>
      </c>
      <c r="L24" s="2"/>
    </row>
    <row r="25" spans="1:12" x14ac:dyDescent="0.15">
      <c r="A25" s="2" t="s">
        <v>58</v>
      </c>
      <c r="B25" s="13">
        <v>776000</v>
      </c>
      <c r="C25" s="13">
        <v>1129000</v>
      </c>
      <c r="D25" s="13">
        <v>1493000</v>
      </c>
      <c r="E25" s="13">
        <v>1894000</v>
      </c>
      <c r="F25" s="13">
        <v>2331000</v>
      </c>
      <c r="G25" s="13">
        <v>2822000</v>
      </c>
      <c r="H25" s="13">
        <v>3196000</v>
      </c>
      <c r="I25" s="13">
        <v>3604000</v>
      </c>
      <c r="J25" s="13">
        <v>4024000</v>
      </c>
      <c r="K25" s="13">
        <v>4504000</v>
      </c>
      <c r="L25" s="2"/>
    </row>
    <row r="26" spans="1:12" x14ac:dyDescent="0.15">
      <c r="A26" s="2" t="s">
        <v>59</v>
      </c>
      <c r="B26" s="13">
        <v>1460000</v>
      </c>
      <c r="C26" s="13">
        <v>2509000</v>
      </c>
      <c r="D26" s="13">
        <v>2599000</v>
      </c>
      <c r="E26" s="13">
        <v>2635000</v>
      </c>
      <c r="F26" s="13">
        <v>2565000</v>
      </c>
      <c r="G26" s="13">
        <v>2509000</v>
      </c>
      <c r="H26" s="13">
        <v>2348000</v>
      </c>
      <c r="I26" s="13">
        <v>2223000</v>
      </c>
      <c r="J26" s="13">
        <v>2154000</v>
      </c>
      <c r="K26" s="13">
        <v>2521000</v>
      </c>
      <c r="L26" s="2"/>
    </row>
    <row r="27" spans="1:12" x14ac:dyDescent="0.15">
      <c r="A27" s="2" t="s">
        <v>61</v>
      </c>
      <c r="B27" s="13">
        <v>4951000</v>
      </c>
      <c r="C27" s="13">
        <v>39800000</v>
      </c>
      <c r="D27" s="13">
        <v>35538000</v>
      </c>
      <c r="E27" s="13">
        <v>37675000</v>
      </c>
      <c r="F27" s="13">
        <v>54268000</v>
      </c>
      <c r="G27" s="13">
        <v>60229000</v>
      </c>
      <c r="H27" s="13">
        <v>54824000</v>
      </c>
      <c r="I27" s="13">
        <v>50725000</v>
      </c>
      <c r="J27" s="13">
        <v>47520000</v>
      </c>
      <c r="K27" s="13">
        <v>138456000</v>
      </c>
      <c r="L27" s="2"/>
    </row>
    <row r="28" spans="1:12" x14ac:dyDescent="0.15">
      <c r="A28" s="2" t="s">
        <v>64</v>
      </c>
      <c r="B28" s="13">
        <v>406000</v>
      </c>
      <c r="C28" s="13">
        <v>532000</v>
      </c>
      <c r="D28" s="13">
        <v>458000</v>
      </c>
      <c r="E28" s="13">
        <v>707000</v>
      </c>
      <c r="F28" s="13">
        <v>743000</v>
      </c>
      <c r="G28" s="13">
        <v>1300000</v>
      </c>
      <c r="H28" s="13">
        <v>1812000</v>
      </c>
      <c r="I28" s="13">
        <v>1797000</v>
      </c>
      <c r="J28" s="13">
        <v>2340000</v>
      </c>
      <c r="K28" s="13">
        <v>5073000</v>
      </c>
      <c r="L28" s="2"/>
    </row>
    <row r="29" spans="1:12" x14ac:dyDescent="0.15">
      <c r="A29" s="15" t="s">
        <v>65</v>
      </c>
      <c r="B29" s="16">
        <v>10592000</v>
      </c>
      <c r="C29" s="16">
        <v>49966000</v>
      </c>
      <c r="D29" s="16">
        <v>54418000</v>
      </c>
      <c r="E29" s="16">
        <v>50124000</v>
      </c>
      <c r="F29" s="16">
        <v>67493000</v>
      </c>
      <c r="G29" s="16">
        <v>75933000</v>
      </c>
      <c r="H29" s="16">
        <v>75570000</v>
      </c>
      <c r="I29" s="16">
        <v>73249000</v>
      </c>
      <c r="J29" s="16">
        <v>72861000</v>
      </c>
      <c r="K29" s="16">
        <v>165645000</v>
      </c>
      <c r="L29" s="2"/>
    </row>
    <row r="30" spans="1:12" x14ac:dyDescent="0.15">
      <c r="A30" s="21"/>
      <c r="B30" s="22">
        <v>0</v>
      </c>
      <c r="C30" s="22">
        <v>0</v>
      </c>
      <c r="D30" s="22">
        <v>0</v>
      </c>
      <c r="E30" s="22">
        <v>0</v>
      </c>
      <c r="F30" s="22">
        <v>0</v>
      </c>
      <c r="G30" s="22">
        <v>0</v>
      </c>
      <c r="H30" s="22">
        <v>0</v>
      </c>
      <c r="I30" s="22">
        <v>0</v>
      </c>
      <c r="J30" s="22">
        <v>0</v>
      </c>
      <c r="K30" s="22">
        <v>0</v>
      </c>
      <c r="L30" s="2"/>
    </row>
    <row r="31" spans="1:12" x14ac:dyDescent="0.15">
      <c r="A31" s="2" t="s">
        <v>66</v>
      </c>
      <c r="B31" s="13">
        <v>867000</v>
      </c>
      <c r="C31" s="13">
        <v>2109000</v>
      </c>
      <c r="D31" s="13">
        <v>1991000</v>
      </c>
      <c r="E31" s="13">
        <v>1852000</v>
      </c>
      <c r="F31" s="13">
        <v>1805000</v>
      </c>
      <c r="G31" s="13">
        <v>1713000</v>
      </c>
      <c r="H31" s="13">
        <v>2152000</v>
      </c>
      <c r="I31" s="13">
        <v>2593000</v>
      </c>
      <c r="J31" s="13">
        <v>2998000</v>
      </c>
      <c r="K31" s="13">
        <v>4168000</v>
      </c>
      <c r="L31" s="2"/>
    </row>
    <row r="32" spans="1:12" x14ac:dyDescent="0.15">
      <c r="A32" s="2" t="s">
        <v>67</v>
      </c>
      <c r="B32" s="13">
        <v>617000</v>
      </c>
      <c r="C32" s="13">
        <v>1261000</v>
      </c>
      <c r="D32" s="13">
        <v>1105000</v>
      </c>
      <c r="E32" s="13">
        <v>811000</v>
      </c>
      <c r="F32" s="13">
        <v>855000</v>
      </c>
      <c r="G32" s="13">
        <v>836000</v>
      </c>
      <c r="H32" s="13">
        <v>1086000</v>
      </c>
      <c r="I32" s="13">
        <v>998000</v>
      </c>
      <c r="J32" s="13">
        <v>1210000</v>
      </c>
      <c r="K32" s="13">
        <v>1662000</v>
      </c>
      <c r="L32" s="2"/>
    </row>
    <row r="33" spans="1:12" x14ac:dyDescent="0.15">
      <c r="A33" s="2" t="s">
        <v>68</v>
      </c>
      <c r="B33" s="13">
        <v>250000</v>
      </c>
      <c r="C33" s="13">
        <v>848000</v>
      </c>
      <c r="D33" s="13">
        <v>886000</v>
      </c>
      <c r="E33" s="13">
        <v>1041000</v>
      </c>
      <c r="F33" s="13">
        <v>950000</v>
      </c>
      <c r="G33" s="13">
        <v>877000</v>
      </c>
      <c r="H33" s="13">
        <v>1066000</v>
      </c>
      <c r="I33" s="13">
        <v>1595000</v>
      </c>
      <c r="J33" s="13">
        <v>1788000</v>
      </c>
      <c r="K33" s="13">
        <v>2506000</v>
      </c>
      <c r="L33" s="29"/>
    </row>
    <row r="34" spans="1:12" x14ac:dyDescent="0.15">
      <c r="A34" s="2" t="s">
        <v>69</v>
      </c>
      <c r="B34" s="13">
        <v>46000</v>
      </c>
      <c r="C34" s="13">
        <v>454000</v>
      </c>
      <c r="D34" s="13">
        <v>117000</v>
      </c>
      <c r="E34" s="14" t="s">
        <v>49</v>
      </c>
      <c r="F34" s="13">
        <v>2787000</v>
      </c>
      <c r="G34" s="13">
        <v>827000</v>
      </c>
      <c r="H34" s="13">
        <v>290000</v>
      </c>
      <c r="I34" s="13">
        <v>440000</v>
      </c>
      <c r="J34" s="13">
        <v>1563000</v>
      </c>
      <c r="K34" s="13">
        <v>1245000</v>
      </c>
      <c r="L34" s="2"/>
    </row>
    <row r="35" spans="1:12" x14ac:dyDescent="0.15">
      <c r="A35" s="2" t="s">
        <v>193</v>
      </c>
      <c r="B35" s="14" t="s">
        <v>49</v>
      </c>
      <c r="C35" s="14" t="s">
        <v>49</v>
      </c>
      <c r="D35" s="14" t="s">
        <v>49</v>
      </c>
      <c r="E35" s="14" t="s">
        <v>49</v>
      </c>
      <c r="F35" s="14" t="s">
        <v>49</v>
      </c>
      <c r="G35" s="14" t="s">
        <v>49</v>
      </c>
      <c r="H35" s="14" t="s">
        <v>49</v>
      </c>
      <c r="I35" s="14" t="s">
        <v>49</v>
      </c>
      <c r="J35" s="13">
        <v>45000</v>
      </c>
      <c r="K35" s="13">
        <v>26000</v>
      </c>
      <c r="L35" s="2"/>
    </row>
    <row r="36" spans="1:12" x14ac:dyDescent="0.15">
      <c r="A36" s="2" t="s">
        <v>70</v>
      </c>
      <c r="B36" s="13">
        <v>206000</v>
      </c>
      <c r="C36" s="13">
        <v>515000</v>
      </c>
      <c r="D36" s="13">
        <v>421000</v>
      </c>
      <c r="E36" s="13">
        <v>486000</v>
      </c>
      <c r="F36" s="13">
        <v>2307000</v>
      </c>
      <c r="G36" s="13">
        <v>3831000</v>
      </c>
      <c r="H36" s="13">
        <v>3839000</v>
      </c>
      <c r="I36" s="13">
        <v>4019000</v>
      </c>
      <c r="J36" s="13">
        <v>2799000</v>
      </c>
      <c r="K36" s="13">
        <v>11258000</v>
      </c>
      <c r="L36" s="2"/>
    </row>
    <row r="37" spans="1:12" x14ac:dyDescent="0.15">
      <c r="A37" s="15" t="s">
        <v>71</v>
      </c>
      <c r="B37" s="16">
        <v>1119000</v>
      </c>
      <c r="C37" s="16">
        <v>3078000</v>
      </c>
      <c r="D37" s="16">
        <v>2529000</v>
      </c>
      <c r="E37" s="16">
        <v>2338000</v>
      </c>
      <c r="F37" s="16">
        <v>6899000</v>
      </c>
      <c r="G37" s="16">
        <v>6371000</v>
      </c>
      <c r="H37" s="16">
        <v>6281000</v>
      </c>
      <c r="I37" s="16">
        <v>7052000</v>
      </c>
      <c r="J37" s="16">
        <v>7405000</v>
      </c>
      <c r="K37" s="16">
        <v>16697000</v>
      </c>
      <c r="L37" s="2"/>
    </row>
    <row r="38" spans="1:12" x14ac:dyDescent="0.15">
      <c r="A38" s="2" t="s">
        <v>72</v>
      </c>
      <c r="B38" s="13">
        <v>3903000</v>
      </c>
      <c r="C38" s="13">
        <v>13188000</v>
      </c>
      <c r="D38" s="13">
        <v>17431000</v>
      </c>
      <c r="E38" s="13">
        <v>17493000</v>
      </c>
      <c r="F38" s="13">
        <v>32798000</v>
      </c>
      <c r="G38" s="13">
        <v>40235000</v>
      </c>
      <c r="H38" s="13">
        <v>39440000</v>
      </c>
      <c r="I38" s="13">
        <v>39075000</v>
      </c>
      <c r="J38" s="13">
        <v>37621000</v>
      </c>
      <c r="K38" s="13">
        <v>66295000</v>
      </c>
      <c r="L38" s="2"/>
    </row>
    <row r="39" spans="1:12" x14ac:dyDescent="0.15">
      <c r="A39" s="2" t="s">
        <v>194</v>
      </c>
      <c r="B39" s="13">
        <v>475000</v>
      </c>
      <c r="C39" s="13">
        <v>531000</v>
      </c>
      <c r="D39" s="13">
        <v>112000</v>
      </c>
      <c r="E39" s="14" t="s">
        <v>49</v>
      </c>
      <c r="F39" s="14" t="s">
        <v>49</v>
      </c>
      <c r="G39" s="14" t="s">
        <v>49</v>
      </c>
      <c r="H39" s="14" t="s">
        <v>49</v>
      </c>
      <c r="I39" s="14" t="s">
        <v>49</v>
      </c>
      <c r="J39" s="14" t="s">
        <v>49</v>
      </c>
      <c r="K39" s="14" t="s">
        <v>49</v>
      </c>
      <c r="L39" s="2"/>
    </row>
    <row r="40" spans="1:12" x14ac:dyDescent="0.15">
      <c r="A40" s="2" t="s">
        <v>73</v>
      </c>
      <c r="B40" s="14" t="s">
        <v>49</v>
      </c>
      <c r="C40" s="13">
        <v>11180000</v>
      </c>
      <c r="D40" s="13">
        <v>11030000</v>
      </c>
      <c r="E40" s="13">
        <v>3257000</v>
      </c>
      <c r="F40" s="13">
        <v>3269000</v>
      </c>
      <c r="G40" s="13">
        <v>3185000</v>
      </c>
      <c r="H40" s="13">
        <v>3407000</v>
      </c>
      <c r="I40" s="13">
        <v>3229000</v>
      </c>
      <c r="J40" s="13">
        <v>2792000</v>
      </c>
      <c r="K40" s="13">
        <v>4703000</v>
      </c>
      <c r="L40" s="2"/>
    </row>
    <row r="41" spans="1:12" x14ac:dyDescent="0.15">
      <c r="A41" s="2" t="s">
        <v>74</v>
      </c>
      <c r="B41" s="13">
        <v>0</v>
      </c>
      <c r="C41" s="13">
        <v>2984000</v>
      </c>
      <c r="D41" s="13">
        <v>2901000</v>
      </c>
      <c r="E41" s="13">
        <v>0</v>
      </c>
      <c r="F41" s="13">
        <v>0</v>
      </c>
      <c r="G41" s="13">
        <v>0</v>
      </c>
      <c r="H41" s="13">
        <v>0</v>
      </c>
      <c r="I41" s="13">
        <v>0</v>
      </c>
      <c r="J41" s="13">
        <v>0</v>
      </c>
      <c r="K41" s="13">
        <v>0</v>
      </c>
      <c r="L41" s="2"/>
    </row>
    <row r="42" spans="1:12" x14ac:dyDescent="0.15">
      <c r="A42" s="2" t="s">
        <v>75</v>
      </c>
      <c r="B42" s="13">
        <v>381000</v>
      </c>
      <c r="C42" s="13">
        <v>113000</v>
      </c>
      <c r="D42" s="13">
        <v>130000</v>
      </c>
      <c r="E42" s="13">
        <v>379000</v>
      </c>
      <c r="F42" s="13">
        <v>2344000</v>
      </c>
      <c r="G42" s="13">
        <v>2241000</v>
      </c>
      <c r="H42" s="13">
        <v>1453000</v>
      </c>
      <c r="I42" s="13">
        <v>1184000</v>
      </c>
      <c r="J42" s="13">
        <v>1055000</v>
      </c>
      <c r="K42" s="13">
        <v>10272000</v>
      </c>
      <c r="L42" s="2"/>
    </row>
    <row r="43" spans="1:12" x14ac:dyDescent="0.15">
      <c r="A43" s="15" t="s">
        <v>76</v>
      </c>
      <c r="B43" s="16">
        <v>5878000</v>
      </c>
      <c r="C43" s="16">
        <v>31074000</v>
      </c>
      <c r="D43" s="16">
        <v>34133000</v>
      </c>
      <c r="E43" s="16">
        <v>23467000</v>
      </c>
      <c r="F43" s="16">
        <v>42523000</v>
      </c>
      <c r="G43" s="16">
        <v>52032000</v>
      </c>
      <c r="H43" s="16">
        <v>50581000</v>
      </c>
      <c r="I43" s="16">
        <v>50540000</v>
      </c>
      <c r="J43" s="16">
        <v>48873000</v>
      </c>
      <c r="K43" s="16">
        <v>97967000</v>
      </c>
      <c r="L43" s="2"/>
    </row>
    <row r="44" spans="1:12" x14ac:dyDescent="0.15">
      <c r="A44" s="2"/>
      <c r="B44" s="13">
        <v>0</v>
      </c>
      <c r="C44" s="13">
        <v>0</v>
      </c>
      <c r="D44" s="13">
        <v>0</v>
      </c>
      <c r="E44" s="13">
        <v>0</v>
      </c>
      <c r="F44" s="13">
        <v>0</v>
      </c>
      <c r="G44" s="13">
        <v>0</v>
      </c>
      <c r="H44" s="13">
        <v>0</v>
      </c>
      <c r="I44" s="13">
        <v>0</v>
      </c>
      <c r="J44" s="13">
        <v>0</v>
      </c>
      <c r="K44" s="13">
        <v>0</v>
      </c>
      <c r="L44" s="2"/>
    </row>
    <row r="45" spans="1:12" x14ac:dyDescent="0.15">
      <c r="A45" s="2" t="s">
        <v>161</v>
      </c>
      <c r="B45" s="14" t="s">
        <v>49</v>
      </c>
      <c r="C45" s="14" t="s">
        <v>49</v>
      </c>
      <c r="D45" s="14" t="s">
        <v>49</v>
      </c>
      <c r="E45" s="14" t="s">
        <v>49</v>
      </c>
      <c r="F45" s="13">
        <v>29000</v>
      </c>
      <c r="G45" s="13">
        <v>27000</v>
      </c>
      <c r="H45" s="13">
        <v>27000</v>
      </c>
      <c r="I45" s="14" t="s">
        <v>49</v>
      </c>
      <c r="J45" s="14" t="s">
        <v>49</v>
      </c>
      <c r="K45" s="14" t="s">
        <v>49</v>
      </c>
      <c r="L45" s="2"/>
    </row>
    <row r="46" spans="1:12" x14ac:dyDescent="0.15">
      <c r="A46" s="2" t="s">
        <v>77</v>
      </c>
      <c r="B46" s="13">
        <v>2547000</v>
      </c>
      <c r="C46" s="13">
        <v>19241000</v>
      </c>
      <c r="D46" s="13">
        <v>20505000</v>
      </c>
      <c r="E46" s="14" t="s">
        <v>49</v>
      </c>
      <c r="F46" s="14" t="s">
        <v>49</v>
      </c>
      <c r="G46" s="14" t="s">
        <v>49</v>
      </c>
      <c r="H46" s="14" t="s">
        <v>49</v>
      </c>
      <c r="I46" s="14" t="s">
        <v>49</v>
      </c>
      <c r="J46" s="13">
        <v>414</v>
      </c>
      <c r="K46" s="13">
        <v>5000</v>
      </c>
      <c r="L46" s="2"/>
    </row>
    <row r="47" spans="1:12" x14ac:dyDescent="0.15">
      <c r="A47" s="2" t="s">
        <v>78</v>
      </c>
      <c r="B47" s="14" t="s">
        <v>49</v>
      </c>
      <c r="C47" s="14" t="s">
        <v>49</v>
      </c>
      <c r="D47" s="14" t="s">
        <v>49</v>
      </c>
      <c r="E47" s="14" t="s">
        <v>49</v>
      </c>
      <c r="F47" s="13">
        <v>25081000</v>
      </c>
      <c r="G47" s="13">
        <v>23982000</v>
      </c>
      <c r="H47" s="13">
        <v>24330000</v>
      </c>
      <c r="I47" s="13">
        <v>21159000</v>
      </c>
      <c r="J47" s="13">
        <v>21099000</v>
      </c>
      <c r="K47" s="13">
        <v>67466000</v>
      </c>
      <c r="L47" s="2"/>
    </row>
    <row r="48" spans="1:12" x14ac:dyDescent="0.15">
      <c r="A48" s="2" t="s">
        <v>79</v>
      </c>
      <c r="B48" s="13">
        <v>2240000</v>
      </c>
      <c r="C48" s="13">
        <v>-215000</v>
      </c>
      <c r="D48" s="13">
        <v>-129000</v>
      </c>
      <c r="E48" s="13">
        <v>3487000</v>
      </c>
      <c r="F48" s="14" t="s">
        <v>49</v>
      </c>
      <c r="G48" s="14" t="s">
        <v>49</v>
      </c>
      <c r="H48" s="13">
        <v>748000</v>
      </c>
      <c r="I48" s="13">
        <v>1604000</v>
      </c>
      <c r="J48" s="13">
        <v>2682000</v>
      </c>
      <c r="K48" s="14" t="s">
        <v>49</v>
      </c>
      <c r="L48" s="2"/>
    </row>
    <row r="49" spans="1:12" x14ac:dyDescent="0.15">
      <c r="A49" s="2" t="s">
        <v>80</v>
      </c>
      <c r="B49" s="13">
        <v>-73000</v>
      </c>
      <c r="C49" s="13">
        <v>-134000</v>
      </c>
      <c r="D49" s="13">
        <v>-91000</v>
      </c>
      <c r="E49" s="13">
        <v>-115000</v>
      </c>
      <c r="F49" s="13">
        <v>-140000</v>
      </c>
      <c r="G49" s="13">
        <v>-108000</v>
      </c>
      <c r="H49" s="13">
        <v>-116000</v>
      </c>
      <c r="I49" s="13">
        <v>-54000</v>
      </c>
      <c r="J49" s="13">
        <v>207000</v>
      </c>
      <c r="K49" s="13">
        <v>207000</v>
      </c>
      <c r="L49" s="2"/>
    </row>
    <row r="50" spans="1:12" x14ac:dyDescent="0.15">
      <c r="A50" s="2" t="s">
        <v>82</v>
      </c>
      <c r="B50" s="13">
        <v>0</v>
      </c>
      <c r="C50" s="13">
        <v>0</v>
      </c>
      <c r="D50" s="13">
        <v>0</v>
      </c>
      <c r="E50" s="13">
        <v>23285000</v>
      </c>
      <c r="F50" s="13">
        <v>0</v>
      </c>
      <c r="G50" s="13">
        <v>0</v>
      </c>
      <c r="H50" s="13">
        <v>0</v>
      </c>
      <c r="I50" s="13">
        <v>0</v>
      </c>
      <c r="J50" s="13">
        <v>0</v>
      </c>
      <c r="K50" s="13">
        <v>0</v>
      </c>
      <c r="L50" s="2"/>
    </row>
    <row r="51" spans="1:12" x14ac:dyDescent="0.15">
      <c r="A51" s="17" t="s">
        <v>83</v>
      </c>
      <c r="B51" s="18">
        <v>4714000</v>
      </c>
      <c r="C51" s="18">
        <v>18892000</v>
      </c>
      <c r="D51" s="18">
        <v>20285000</v>
      </c>
      <c r="E51" s="18">
        <v>26657000</v>
      </c>
      <c r="F51" s="18">
        <v>24970000</v>
      </c>
      <c r="G51" s="18">
        <v>23901000</v>
      </c>
      <c r="H51" s="18">
        <v>24989000</v>
      </c>
      <c r="I51" s="18">
        <v>22709000</v>
      </c>
      <c r="J51" s="18">
        <v>23988414</v>
      </c>
      <c r="K51" s="18">
        <v>67678000</v>
      </c>
      <c r="L51" s="2"/>
    </row>
    <row r="52" spans="1:12" x14ac:dyDescent="0.15">
      <c r="A52" s="19" t="s">
        <v>84</v>
      </c>
      <c r="B52" s="20">
        <v>10592000</v>
      </c>
      <c r="C52" s="20">
        <v>49966000</v>
      </c>
      <c r="D52" s="20">
        <v>54418000</v>
      </c>
      <c r="E52" s="20">
        <v>50124000</v>
      </c>
      <c r="F52" s="20">
        <v>67493000</v>
      </c>
      <c r="G52" s="20">
        <v>75933000</v>
      </c>
      <c r="H52" s="20">
        <v>75570000</v>
      </c>
      <c r="I52" s="20">
        <v>73249000</v>
      </c>
      <c r="J52" s="20">
        <v>72861414</v>
      </c>
      <c r="K52" s="20">
        <v>165645000</v>
      </c>
      <c r="L52" s="2"/>
    </row>
  </sheetData>
  <sheetProtection formatCells="0" formatColumns="0" formatRows="0" insertColumns="0" insertRows="0" insertHyperlinks="0" deleteColumns="0" deleteRows="0" sort="0" autoFilter="0" pivotTables="0"/>
  <sortState xmlns:xlrd2="http://schemas.microsoft.com/office/spreadsheetml/2017/richdata2" columnSort="1" ref="B10:K52">
    <sortCondition ref="B11:K11"/>
  </sortState>
  <pageMargins left="0.7" right="0.7" top="0.75" bottom="0.75" header="0.3" footer="0.3"/>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3C6A1-FCED-A249-A361-1DF1304430F0}">
  <sheetPr>
    <tabColor theme="9"/>
  </sheetPr>
  <dimension ref="A4:M52"/>
  <sheetViews>
    <sheetView topLeftCell="A23" workbookViewId="0">
      <selection activeCell="H56" sqref="H56"/>
    </sheetView>
  </sheetViews>
  <sheetFormatPr baseColWidth="10" defaultColWidth="8.83203125" defaultRowHeight="13" x14ac:dyDescent="0.15"/>
  <cols>
    <col min="1" max="1" width="50" style="1" customWidth="1"/>
    <col min="2" max="191" width="12" style="1" customWidth="1"/>
    <col min="192" max="16384" width="8.83203125" style="1"/>
  </cols>
  <sheetData>
    <row r="4" spans="1:13" x14ac:dyDescent="0.15">
      <c r="A4" s="10" t="s">
        <v>24</v>
      </c>
    </row>
    <row r="5" spans="1:13" ht="20" x14ac:dyDescent="0.2">
      <c r="A5" s="9" t="s">
        <v>182</v>
      </c>
    </row>
    <row r="7" spans="1:13" ht="14" x14ac:dyDescent="0.15">
      <c r="A7" s="8" t="s">
        <v>26</v>
      </c>
    </row>
    <row r="10" spans="1:13" ht="14" x14ac:dyDescent="0.15">
      <c r="A10" s="7" t="s">
        <v>85</v>
      </c>
    </row>
    <row r="11" spans="1:13" ht="14" x14ac:dyDescent="0.15">
      <c r="A11" s="5" t="s">
        <v>28</v>
      </c>
      <c r="B11" s="6" t="s">
        <v>183</v>
      </c>
      <c r="C11" s="6" t="s">
        <v>184</v>
      </c>
      <c r="D11" s="6" t="s">
        <v>185</v>
      </c>
      <c r="E11" s="6" t="s">
        <v>186</v>
      </c>
      <c r="F11" s="6" t="s">
        <v>187</v>
      </c>
      <c r="G11" s="6" t="s">
        <v>188</v>
      </c>
      <c r="H11" s="6" t="s">
        <v>189</v>
      </c>
      <c r="I11" s="6" t="s">
        <v>190</v>
      </c>
      <c r="J11" s="6" t="s">
        <v>191</v>
      </c>
      <c r="K11" s="6" t="s">
        <v>192</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23" t="s">
        <v>46</v>
      </c>
      <c r="C15" s="23" t="s">
        <v>46</v>
      </c>
      <c r="D15" s="23" t="s">
        <v>46</v>
      </c>
      <c r="E15" s="23" t="s">
        <v>46</v>
      </c>
      <c r="F15" s="23" t="s">
        <v>46</v>
      </c>
      <c r="G15" s="23" t="s">
        <v>46</v>
      </c>
      <c r="H15" s="23" t="s">
        <v>46</v>
      </c>
      <c r="I15" s="23" t="s">
        <v>46</v>
      </c>
      <c r="J15" s="23" t="s">
        <v>46</v>
      </c>
      <c r="K15" s="23" t="s">
        <v>46</v>
      </c>
      <c r="L15" s="5"/>
    </row>
    <row r="16" spans="1:13" x14ac:dyDescent="0.15">
      <c r="A16" s="2" t="s">
        <v>163</v>
      </c>
      <c r="B16" s="14" t="s">
        <v>49</v>
      </c>
      <c r="C16" s="14" t="s">
        <v>49</v>
      </c>
      <c r="D16" s="14" t="s">
        <v>49</v>
      </c>
      <c r="E16" s="14" t="s">
        <v>49</v>
      </c>
      <c r="F16" s="13">
        <v>22597000</v>
      </c>
      <c r="G16" s="13">
        <v>23888000</v>
      </c>
      <c r="H16" s="13">
        <v>27450000</v>
      </c>
      <c r="I16" s="13">
        <v>33203000</v>
      </c>
      <c r="J16" s="13">
        <v>35819000</v>
      </c>
      <c r="K16" s="13">
        <v>51574000</v>
      </c>
      <c r="L16" s="2"/>
      <c r="M16" s="1">
        <v>1000</v>
      </c>
    </row>
    <row r="17" spans="1:12" x14ac:dyDescent="0.15">
      <c r="A17" s="2" t="s">
        <v>7</v>
      </c>
      <c r="B17" s="13">
        <v>6824000</v>
      </c>
      <c r="C17" s="13">
        <v>13240000</v>
      </c>
      <c r="D17" s="13">
        <v>17636000</v>
      </c>
      <c r="E17" s="13">
        <v>20848000</v>
      </c>
      <c r="F17" s="13">
        <v>22597000</v>
      </c>
      <c r="G17" s="13">
        <v>23888000</v>
      </c>
      <c r="H17" s="13">
        <v>27450000</v>
      </c>
      <c r="I17" s="13">
        <v>33203000</v>
      </c>
      <c r="J17" s="13">
        <v>35819000</v>
      </c>
      <c r="K17" s="13">
        <v>51574000</v>
      </c>
      <c r="L17" s="2"/>
    </row>
    <row r="18" spans="1:12" x14ac:dyDescent="0.15">
      <c r="A18" s="2" t="s">
        <v>87</v>
      </c>
      <c r="B18" s="13">
        <v>3271000</v>
      </c>
      <c r="C18" s="13">
        <v>7300000</v>
      </c>
      <c r="D18" s="13">
        <v>9127000</v>
      </c>
      <c r="E18" s="13">
        <v>10115000</v>
      </c>
      <c r="F18" s="13">
        <v>10114000</v>
      </c>
      <c r="G18" s="13">
        <v>10372000</v>
      </c>
      <c r="H18" s="13">
        <v>10606000</v>
      </c>
      <c r="I18" s="13">
        <v>11108000</v>
      </c>
      <c r="J18" s="13">
        <v>11129000</v>
      </c>
      <c r="K18" s="13">
        <v>19065000</v>
      </c>
      <c r="L18" s="2"/>
    </row>
    <row r="19" spans="1:12" x14ac:dyDescent="0.15">
      <c r="A19" s="15" t="s">
        <v>88</v>
      </c>
      <c r="B19" s="16">
        <v>3553000</v>
      </c>
      <c r="C19" s="16">
        <v>5940000</v>
      </c>
      <c r="D19" s="16">
        <v>8509000</v>
      </c>
      <c r="E19" s="16">
        <v>10733000</v>
      </c>
      <c r="F19" s="16">
        <v>12483000</v>
      </c>
      <c r="G19" s="16">
        <v>13516000</v>
      </c>
      <c r="H19" s="16">
        <v>16844000</v>
      </c>
      <c r="I19" s="16">
        <v>22095000</v>
      </c>
      <c r="J19" s="16">
        <v>24690000</v>
      </c>
      <c r="K19" s="16">
        <v>32509000</v>
      </c>
      <c r="L19" s="2"/>
    </row>
    <row r="20" spans="1:12" x14ac:dyDescent="0.15">
      <c r="A20" s="2" t="s">
        <v>89</v>
      </c>
      <c r="B20" s="13">
        <v>486000</v>
      </c>
      <c r="C20" s="13">
        <v>806000</v>
      </c>
      <c r="D20" s="13">
        <v>787000</v>
      </c>
      <c r="E20" s="13">
        <v>1056000</v>
      </c>
      <c r="F20" s="13">
        <v>1709000</v>
      </c>
      <c r="G20" s="13">
        <v>1935000</v>
      </c>
      <c r="H20" s="13">
        <v>1347000</v>
      </c>
      <c r="I20" s="13">
        <v>1382000</v>
      </c>
      <c r="J20" s="13">
        <v>1592000</v>
      </c>
      <c r="K20" s="13">
        <v>4959000</v>
      </c>
      <c r="L20" s="2"/>
    </row>
    <row r="21" spans="1:12" x14ac:dyDescent="0.15">
      <c r="A21" s="2" t="s">
        <v>90</v>
      </c>
      <c r="B21" s="13">
        <v>249000</v>
      </c>
      <c r="C21" s="13">
        <v>1873000</v>
      </c>
      <c r="D21" s="13">
        <v>1764000</v>
      </c>
      <c r="E21" s="13">
        <v>541000</v>
      </c>
      <c r="F21" s="13">
        <v>1898000</v>
      </c>
      <c r="G21" s="13">
        <v>2401000</v>
      </c>
      <c r="H21" s="13">
        <v>1976000</v>
      </c>
      <c r="I21" s="13">
        <v>1512000</v>
      </c>
      <c r="J21" s="13">
        <v>1394000</v>
      </c>
      <c r="K21" s="13">
        <v>3244000</v>
      </c>
      <c r="L21" s="2"/>
    </row>
    <row r="22" spans="1:12" x14ac:dyDescent="0.15">
      <c r="A22" s="2" t="s">
        <v>91</v>
      </c>
      <c r="B22" s="13">
        <v>1049000</v>
      </c>
      <c r="C22" s="13">
        <v>2674000</v>
      </c>
      <c r="D22" s="13">
        <v>3292000</v>
      </c>
      <c r="E22" s="13">
        <v>3768000</v>
      </c>
      <c r="F22" s="13">
        <v>4696000</v>
      </c>
      <c r="G22" s="13">
        <v>4968000</v>
      </c>
      <c r="H22" s="13">
        <v>4854000</v>
      </c>
      <c r="I22" s="13">
        <v>4919000</v>
      </c>
      <c r="J22" s="13">
        <v>5253000</v>
      </c>
      <c r="K22" s="13">
        <v>9310000</v>
      </c>
      <c r="L22" s="2"/>
    </row>
    <row r="23" spans="1:12" x14ac:dyDescent="0.15">
      <c r="A23" s="2" t="s">
        <v>92</v>
      </c>
      <c r="B23" s="13">
        <v>137000</v>
      </c>
      <c r="C23" s="13">
        <v>996000</v>
      </c>
      <c r="D23" s="13">
        <v>161000</v>
      </c>
      <c r="E23" s="13">
        <v>219000</v>
      </c>
      <c r="F23" s="13">
        <v>736000</v>
      </c>
      <c r="G23" s="13">
        <v>198000</v>
      </c>
      <c r="H23" s="13">
        <v>148000</v>
      </c>
      <c r="I23" s="13">
        <v>57000</v>
      </c>
      <c r="J23" s="13">
        <v>244000</v>
      </c>
      <c r="K23" s="13">
        <v>1533000</v>
      </c>
      <c r="L23" s="2"/>
    </row>
    <row r="24" spans="1:12" x14ac:dyDescent="0.15">
      <c r="A24" s="2" t="s">
        <v>93</v>
      </c>
      <c r="B24" s="13">
        <v>0</v>
      </c>
      <c r="C24" s="13">
        <v>0</v>
      </c>
      <c r="D24" s="13">
        <v>122000</v>
      </c>
      <c r="E24" s="13">
        <v>14000</v>
      </c>
      <c r="F24" s="13">
        <v>0</v>
      </c>
      <c r="G24" s="13">
        <v>0</v>
      </c>
      <c r="H24" s="13">
        <v>0</v>
      </c>
      <c r="I24" s="13">
        <v>0</v>
      </c>
      <c r="J24" s="13">
        <v>0</v>
      </c>
      <c r="K24" s="13">
        <v>0</v>
      </c>
      <c r="L24" s="2"/>
    </row>
    <row r="25" spans="1:12" x14ac:dyDescent="0.15">
      <c r="A25" s="2" t="s">
        <v>94</v>
      </c>
      <c r="B25" s="13">
        <v>1921000</v>
      </c>
      <c r="C25" s="13">
        <v>6349000</v>
      </c>
      <c r="D25" s="13">
        <v>6126000</v>
      </c>
      <c r="E25" s="13">
        <v>5598000</v>
      </c>
      <c r="F25" s="13">
        <v>9039000</v>
      </c>
      <c r="G25" s="13">
        <v>9502000</v>
      </c>
      <c r="H25" s="13">
        <v>8325000</v>
      </c>
      <c r="I25" s="13">
        <v>7870000</v>
      </c>
      <c r="J25" s="13">
        <v>8483000</v>
      </c>
      <c r="K25" s="13">
        <v>19046000</v>
      </c>
      <c r="L25" s="2"/>
    </row>
    <row r="26" spans="1:12" x14ac:dyDescent="0.15">
      <c r="A26" s="15" t="s">
        <v>95</v>
      </c>
      <c r="B26" s="16">
        <v>1632000</v>
      </c>
      <c r="C26" s="16">
        <v>-409000</v>
      </c>
      <c r="D26" s="16">
        <v>2383000</v>
      </c>
      <c r="E26" s="16">
        <v>5135000</v>
      </c>
      <c r="F26" s="16">
        <v>3444000</v>
      </c>
      <c r="G26" s="16">
        <v>4014000</v>
      </c>
      <c r="H26" s="16">
        <v>8519000</v>
      </c>
      <c r="I26" s="16">
        <v>14225000</v>
      </c>
      <c r="J26" s="16">
        <v>16207000</v>
      </c>
      <c r="K26" s="16">
        <v>13463000</v>
      </c>
      <c r="L26" s="2"/>
    </row>
    <row r="27" spans="1:12" x14ac:dyDescent="0.15">
      <c r="A27" s="2" t="s">
        <v>96</v>
      </c>
      <c r="B27" s="13">
        <v>-183000</v>
      </c>
      <c r="C27" s="13">
        <v>-575000</v>
      </c>
      <c r="D27" s="13">
        <v>-410000</v>
      </c>
      <c r="E27" s="13">
        <v>-514000</v>
      </c>
      <c r="F27" s="13">
        <v>-1346000</v>
      </c>
      <c r="G27" s="13">
        <v>-1724000</v>
      </c>
      <c r="H27" s="13">
        <v>-1869000</v>
      </c>
      <c r="I27" s="13">
        <v>-1637000</v>
      </c>
      <c r="J27" s="13">
        <v>-1087000</v>
      </c>
      <c r="K27" s="13">
        <v>-3492000</v>
      </c>
      <c r="L27" s="2"/>
    </row>
    <row r="28" spans="1:12" x14ac:dyDescent="0.15">
      <c r="A28" s="2" t="s">
        <v>97</v>
      </c>
      <c r="B28" s="14" t="s">
        <v>49</v>
      </c>
      <c r="C28" s="14" t="s">
        <v>49</v>
      </c>
      <c r="D28" s="14" t="s">
        <v>49</v>
      </c>
      <c r="E28" s="14" t="s">
        <v>49</v>
      </c>
      <c r="F28" s="13">
        <v>145000</v>
      </c>
      <c r="G28" s="13">
        <v>31000</v>
      </c>
      <c r="H28" s="13">
        <v>99000</v>
      </c>
      <c r="I28" s="13">
        <v>-169000</v>
      </c>
      <c r="J28" s="13">
        <v>11000</v>
      </c>
      <c r="K28" s="13">
        <v>-12000</v>
      </c>
      <c r="L28" s="2"/>
    </row>
    <row r="29" spans="1:12" x14ac:dyDescent="0.15">
      <c r="A29" s="2" t="s">
        <v>98</v>
      </c>
      <c r="B29" s="13">
        <v>18000</v>
      </c>
      <c r="C29" s="13">
        <v>-123000</v>
      </c>
      <c r="D29" s="13">
        <v>-148000</v>
      </c>
      <c r="E29" s="13">
        <v>-76000</v>
      </c>
      <c r="F29" s="13">
        <v>-17000</v>
      </c>
      <c r="G29" s="13">
        <v>122000</v>
      </c>
      <c r="H29" s="13">
        <v>16000</v>
      </c>
      <c r="I29" s="13">
        <v>15000</v>
      </c>
      <c r="J29" s="13">
        <v>-34000</v>
      </c>
      <c r="K29" s="13">
        <v>-43000</v>
      </c>
      <c r="L29" s="2"/>
    </row>
    <row r="30" spans="1:12" x14ac:dyDescent="0.15">
      <c r="A30" s="15" t="s">
        <v>99</v>
      </c>
      <c r="B30" s="16">
        <v>-165000</v>
      </c>
      <c r="C30" s="16">
        <v>-698000</v>
      </c>
      <c r="D30" s="16">
        <v>-558000</v>
      </c>
      <c r="E30" s="16">
        <v>-590000</v>
      </c>
      <c r="F30" s="16">
        <v>-1218000</v>
      </c>
      <c r="G30" s="16">
        <v>-1571000</v>
      </c>
      <c r="H30" s="16">
        <v>-1754000</v>
      </c>
      <c r="I30" s="16">
        <v>-1791000</v>
      </c>
      <c r="J30" s="16">
        <v>-1110000</v>
      </c>
      <c r="K30" s="16">
        <v>-3547000</v>
      </c>
      <c r="L30" s="2"/>
    </row>
    <row r="31" spans="1:12" x14ac:dyDescent="0.15">
      <c r="A31" s="2" t="s">
        <v>100</v>
      </c>
      <c r="B31" s="13">
        <v>1467000</v>
      </c>
      <c r="C31" s="13">
        <v>-1107000</v>
      </c>
      <c r="D31" s="13">
        <v>1825000</v>
      </c>
      <c r="E31" s="13">
        <v>4545000</v>
      </c>
      <c r="F31" s="13">
        <v>2226000</v>
      </c>
      <c r="G31" s="13">
        <v>2443000</v>
      </c>
      <c r="H31" s="13">
        <v>6765000</v>
      </c>
      <c r="I31" s="13">
        <v>12434000</v>
      </c>
      <c r="J31" s="13">
        <v>15097000</v>
      </c>
      <c r="K31" s="13">
        <v>9916000</v>
      </c>
      <c r="L31" s="2"/>
    </row>
    <row r="32" spans="1:12" x14ac:dyDescent="0.15">
      <c r="A32" s="2" t="s">
        <v>101</v>
      </c>
      <c r="B32" s="13">
        <v>76000</v>
      </c>
      <c r="C32" s="13">
        <v>642000</v>
      </c>
      <c r="D32" s="13">
        <v>35000</v>
      </c>
      <c r="E32" s="13">
        <v>-8084000</v>
      </c>
      <c r="F32" s="13">
        <v>-510000</v>
      </c>
      <c r="G32" s="13">
        <v>-518000</v>
      </c>
      <c r="H32" s="13">
        <v>29000</v>
      </c>
      <c r="I32" s="13">
        <v>939000</v>
      </c>
      <c r="J32" s="13">
        <v>1015000</v>
      </c>
      <c r="K32" s="13">
        <v>3748000</v>
      </c>
      <c r="L32" s="2"/>
    </row>
    <row r="33" spans="1:12" x14ac:dyDescent="0.15">
      <c r="A33" s="2" t="s">
        <v>180</v>
      </c>
      <c r="B33" s="14" t="s">
        <v>49</v>
      </c>
      <c r="C33" s="14" t="s">
        <v>49</v>
      </c>
      <c r="D33" s="14" t="s">
        <v>49</v>
      </c>
      <c r="E33" s="14" t="s">
        <v>49</v>
      </c>
      <c r="F33" s="14" t="s">
        <v>49</v>
      </c>
      <c r="G33" s="14" t="s">
        <v>49</v>
      </c>
      <c r="H33" s="14" t="s">
        <v>49</v>
      </c>
      <c r="I33" s="14" t="s">
        <v>49</v>
      </c>
      <c r="J33" s="14" t="s">
        <v>49</v>
      </c>
      <c r="K33" s="13">
        <v>6168000</v>
      </c>
      <c r="L33" s="2"/>
    </row>
    <row r="34" spans="1:12" x14ac:dyDescent="0.15">
      <c r="A34" s="2" t="s">
        <v>74</v>
      </c>
      <c r="B34" s="14" t="s">
        <v>49</v>
      </c>
      <c r="C34" s="13">
        <v>-122000</v>
      </c>
      <c r="D34" s="13">
        <v>92000</v>
      </c>
      <c r="E34" s="13">
        <v>351000</v>
      </c>
      <c r="F34" s="14" t="s">
        <v>49</v>
      </c>
      <c r="G34" s="14" t="s">
        <v>49</v>
      </c>
      <c r="H34" s="14" t="s">
        <v>49</v>
      </c>
      <c r="I34" s="14" t="s">
        <v>49</v>
      </c>
      <c r="J34" s="14" t="s">
        <v>49</v>
      </c>
      <c r="K34" s="14" t="s">
        <v>49</v>
      </c>
      <c r="L34" s="2"/>
    </row>
    <row r="35" spans="1:12" x14ac:dyDescent="0.15">
      <c r="A35" s="2" t="s">
        <v>181</v>
      </c>
      <c r="B35" s="13">
        <v>-27000</v>
      </c>
      <c r="C35" s="13">
        <v>-112000</v>
      </c>
      <c r="D35" s="13">
        <v>-6000</v>
      </c>
      <c r="E35" s="13">
        <v>-19000</v>
      </c>
      <c r="F35" s="13">
        <v>-12000</v>
      </c>
      <c r="G35" s="13">
        <v>-1000</v>
      </c>
      <c r="H35" s="14" t="s">
        <v>49</v>
      </c>
      <c r="I35" s="14" t="s">
        <v>49</v>
      </c>
      <c r="J35" s="14" t="s">
        <v>49</v>
      </c>
      <c r="K35" s="13">
        <v>-273000</v>
      </c>
      <c r="L35" s="2"/>
    </row>
    <row r="36" spans="1:12" x14ac:dyDescent="0.15">
      <c r="A36" s="2" t="s">
        <v>103</v>
      </c>
      <c r="B36" s="13">
        <v>0</v>
      </c>
      <c r="C36" s="13">
        <v>0</v>
      </c>
      <c r="D36" s="13">
        <v>0</v>
      </c>
      <c r="E36" s="13">
        <v>0</v>
      </c>
      <c r="F36" s="13">
        <v>0</v>
      </c>
      <c r="G36" s="13">
        <v>0</v>
      </c>
      <c r="H36" s="13">
        <v>0</v>
      </c>
      <c r="I36" s="13">
        <v>0</v>
      </c>
      <c r="J36" s="13">
        <v>0</v>
      </c>
      <c r="K36" s="13">
        <v>0</v>
      </c>
      <c r="L36" s="2"/>
    </row>
    <row r="37" spans="1:12" x14ac:dyDescent="0.15">
      <c r="A37" s="2" t="s">
        <v>104</v>
      </c>
      <c r="B37" s="13">
        <v>0</v>
      </c>
      <c r="C37" s="13">
        <v>0</v>
      </c>
      <c r="D37" s="13">
        <v>0</v>
      </c>
      <c r="E37" s="13">
        <v>0</v>
      </c>
      <c r="F37" s="13">
        <v>0</v>
      </c>
      <c r="G37" s="13">
        <v>0</v>
      </c>
      <c r="H37" s="13">
        <v>0</v>
      </c>
      <c r="I37" s="13">
        <v>0</v>
      </c>
      <c r="J37" s="13">
        <v>0</v>
      </c>
      <c r="K37" s="13">
        <v>0</v>
      </c>
      <c r="L37" s="2"/>
    </row>
    <row r="38" spans="1:12" x14ac:dyDescent="0.15">
      <c r="A38" s="15" t="s">
        <v>105</v>
      </c>
      <c r="B38" s="16">
        <v>1364000</v>
      </c>
      <c r="C38" s="16">
        <v>-1739000</v>
      </c>
      <c r="D38" s="16">
        <v>1692000</v>
      </c>
      <c r="E38" s="16">
        <v>12259000</v>
      </c>
      <c r="F38" s="16">
        <v>2724000</v>
      </c>
      <c r="G38" s="16">
        <v>2960000</v>
      </c>
      <c r="H38" s="16">
        <v>6736000</v>
      </c>
      <c r="I38" s="16">
        <v>11495000</v>
      </c>
      <c r="J38" s="16">
        <v>14082000</v>
      </c>
      <c r="K38" s="16">
        <v>5895000</v>
      </c>
      <c r="L38" s="32"/>
    </row>
    <row r="39" spans="1:12" x14ac:dyDescent="0.15">
      <c r="A39" s="21"/>
      <c r="B39" s="22">
        <v>0</v>
      </c>
      <c r="C39" s="22">
        <v>0</v>
      </c>
      <c r="D39" s="22">
        <v>0</v>
      </c>
      <c r="E39" s="22">
        <v>0</v>
      </c>
      <c r="F39" s="22">
        <v>0</v>
      </c>
      <c r="G39" s="22">
        <v>0</v>
      </c>
      <c r="H39" s="22">
        <v>0</v>
      </c>
      <c r="I39" s="22">
        <v>0</v>
      </c>
      <c r="J39" s="22">
        <v>0</v>
      </c>
      <c r="K39" s="22">
        <v>0</v>
      </c>
      <c r="L39" s="2"/>
    </row>
    <row r="40" spans="1:12" x14ac:dyDescent="0.15">
      <c r="A40" s="2" t="s">
        <v>106</v>
      </c>
      <c r="B40" s="13">
        <v>0</v>
      </c>
      <c r="C40" s="13">
        <v>0</v>
      </c>
      <c r="D40" s="13">
        <v>0</v>
      </c>
      <c r="E40" s="13">
        <v>0</v>
      </c>
      <c r="F40" s="13">
        <v>-29000</v>
      </c>
      <c r="G40" s="13">
        <v>-297000</v>
      </c>
      <c r="H40" s="13">
        <v>-299000</v>
      </c>
      <c r="I40" s="13">
        <v>-272000</v>
      </c>
      <c r="J40" s="13">
        <v>0</v>
      </c>
      <c r="K40" s="13">
        <v>0</v>
      </c>
      <c r="L40" s="2"/>
    </row>
    <row r="41" spans="1:12" x14ac:dyDescent="0.15">
      <c r="A41" s="2" t="s">
        <v>107</v>
      </c>
      <c r="B41" s="13">
        <v>1364000</v>
      </c>
      <c r="C41" s="13">
        <v>-1739000</v>
      </c>
      <c r="D41" s="13">
        <v>1692000</v>
      </c>
      <c r="E41" s="13">
        <v>12259000</v>
      </c>
      <c r="F41" s="13">
        <v>2695000</v>
      </c>
      <c r="G41" s="13">
        <v>2663000</v>
      </c>
      <c r="H41" s="13">
        <v>6437000</v>
      </c>
      <c r="I41" s="13">
        <v>11223000</v>
      </c>
      <c r="J41" s="13">
        <v>14082000</v>
      </c>
      <c r="K41" s="13">
        <v>5895000</v>
      </c>
      <c r="L41" s="2"/>
    </row>
    <row r="42" spans="1:12" x14ac:dyDescent="0.15">
      <c r="A42" s="2" t="s">
        <v>108</v>
      </c>
      <c r="B42" s="13">
        <v>2640000</v>
      </c>
      <c r="C42" s="13">
        <v>3660000</v>
      </c>
      <c r="D42" s="13">
        <v>4050000</v>
      </c>
      <c r="E42" s="13">
        <v>4180000</v>
      </c>
      <c r="F42" s="13">
        <v>3980000</v>
      </c>
      <c r="G42" s="13">
        <v>4020000</v>
      </c>
      <c r="H42" s="13">
        <v>4100000</v>
      </c>
      <c r="I42" s="13">
        <v>4090000</v>
      </c>
      <c r="J42" s="13">
        <v>4150000</v>
      </c>
      <c r="K42" s="13">
        <v>4624000</v>
      </c>
      <c r="L42" s="2"/>
    </row>
    <row r="43" spans="1:12" x14ac:dyDescent="0.15">
      <c r="A43" s="2" t="s">
        <v>109</v>
      </c>
      <c r="B43" s="13">
        <v>520</v>
      </c>
      <c r="C43" s="13">
        <v>-480</v>
      </c>
      <c r="D43" s="13">
        <v>420</v>
      </c>
      <c r="E43" s="13">
        <v>2930</v>
      </c>
      <c r="F43" s="13">
        <v>680</v>
      </c>
      <c r="G43" s="13">
        <v>660</v>
      </c>
      <c r="H43" s="13">
        <v>1570</v>
      </c>
      <c r="I43" s="13">
        <v>2740</v>
      </c>
      <c r="J43" s="13">
        <v>3390</v>
      </c>
      <c r="K43" s="13">
        <v>1270</v>
      </c>
      <c r="L43" s="2"/>
    </row>
    <row r="44" spans="1:12" x14ac:dyDescent="0.15">
      <c r="A44" s="2" t="s">
        <v>110</v>
      </c>
      <c r="B44" s="13">
        <v>530</v>
      </c>
      <c r="C44" s="13">
        <v>-450</v>
      </c>
      <c r="D44" s="13">
        <v>420</v>
      </c>
      <c r="E44" s="13">
        <v>2940</v>
      </c>
      <c r="F44" s="13">
        <v>680</v>
      </c>
      <c r="G44" s="13">
        <v>660</v>
      </c>
      <c r="H44" s="13">
        <v>1570</v>
      </c>
      <c r="I44" s="13">
        <v>2810</v>
      </c>
      <c r="J44" s="13">
        <v>3390</v>
      </c>
      <c r="K44" s="13">
        <v>1330</v>
      </c>
      <c r="L44" s="2"/>
    </row>
    <row r="45" spans="1:12" x14ac:dyDescent="0.15">
      <c r="A45" s="2" t="s">
        <v>111</v>
      </c>
      <c r="B45" s="13">
        <v>2810000</v>
      </c>
      <c r="C45" s="13">
        <v>3830000</v>
      </c>
      <c r="D45" s="13">
        <v>4210000</v>
      </c>
      <c r="E45" s="13">
        <v>4310000</v>
      </c>
      <c r="F45" s="13">
        <v>4190000</v>
      </c>
      <c r="G45" s="13">
        <v>4210000</v>
      </c>
      <c r="H45" s="13">
        <v>4290000</v>
      </c>
      <c r="I45" s="13">
        <v>4230000</v>
      </c>
      <c r="J45" s="13">
        <v>4270000</v>
      </c>
      <c r="K45" s="13">
        <v>4778000</v>
      </c>
      <c r="L45" s="2"/>
    </row>
    <row r="46" spans="1:12" x14ac:dyDescent="0.15">
      <c r="A46" s="2" t="s">
        <v>112</v>
      </c>
      <c r="B46" s="13">
        <v>490</v>
      </c>
      <c r="C46" s="13">
        <v>-490</v>
      </c>
      <c r="D46" s="13">
        <v>400</v>
      </c>
      <c r="E46" s="13">
        <v>2840</v>
      </c>
      <c r="F46" s="13">
        <v>640</v>
      </c>
      <c r="G46" s="13">
        <v>630</v>
      </c>
      <c r="H46" s="13">
        <v>1500</v>
      </c>
      <c r="I46" s="13">
        <v>2650</v>
      </c>
      <c r="J46" s="13">
        <v>3300</v>
      </c>
      <c r="K46" s="13">
        <v>1230</v>
      </c>
      <c r="L46" s="2"/>
    </row>
    <row r="47" spans="1:12" x14ac:dyDescent="0.15">
      <c r="A47" s="2" t="s">
        <v>113</v>
      </c>
      <c r="B47" s="13">
        <v>500</v>
      </c>
      <c r="C47" s="13">
        <v>-460</v>
      </c>
      <c r="D47" s="13">
        <v>400</v>
      </c>
      <c r="E47" s="13">
        <v>2850</v>
      </c>
      <c r="F47" s="13">
        <v>650</v>
      </c>
      <c r="G47" s="13">
        <v>630</v>
      </c>
      <c r="H47" s="13">
        <v>1500</v>
      </c>
      <c r="I47" s="13">
        <v>2720</v>
      </c>
      <c r="J47" s="13">
        <v>3300</v>
      </c>
      <c r="K47" s="13">
        <v>1290</v>
      </c>
      <c r="L47" s="2"/>
    </row>
    <row r="48" spans="1:12" x14ac:dyDescent="0.15">
      <c r="A48" s="2" t="s">
        <v>114</v>
      </c>
      <c r="B48" s="13">
        <v>2762591</v>
      </c>
      <c r="C48" s="13">
        <v>3982815</v>
      </c>
      <c r="D48" s="13">
        <v>4087322</v>
      </c>
      <c r="E48" s="13">
        <v>4080000</v>
      </c>
      <c r="F48" s="13">
        <v>3980000</v>
      </c>
      <c r="G48" s="13">
        <v>4070000</v>
      </c>
      <c r="H48" s="13">
        <v>4130000</v>
      </c>
      <c r="I48" s="13">
        <v>4180000</v>
      </c>
      <c r="J48" s="13">
        <v>4140000</v>
      </c>
      <c r="K48" s="13">
        <v>4686000</v>
      </c>
      <c r="L48" s="2"/>
    </row>
    <row r="52" spans="1:12" x14ac:dyDescent="0.15">
      <c r="A52" s="1" t="s">
        <v>288</v>
      </c>
      <c r="B52" s="1">
        <f t="shared" ref="B52:J52" si="0">(C38/B38)-1</f>
        <v>-2.2749266862170088</v>
      </c>
      <c r="C52" s="1">
        <f t="shared" si="0"/>
        <v>-1.972972972972973</v>
      </c>
      <c r="D52" s="1">
        <f t="shared" si="0"/>
        <v>6.2452718676122929</v>
      </c>
      <c r="E52" s="1">
        <f t="shared" si="0"/>
        <v>-0.77779590504935148</v>
      </c>
      <c r="F52" s="1">
        <f t="shared" si="0"/>
        <v>8.6637298091042592E-2</v>
      </c>
      <c r="G52" s="1">
        <f t="shared" si="0"/>
        <v>1.2756756756756755</v>
      </c>
      <c r="H52" s="1">
        <f t="shared" si="0"/>
        <v>0.70650237529691218</v>
      </c>
      <c r="I52" s="1">
        <f t="shared" si="0"/>
        <v>0.22505437146585483</v>
      </c>
      <c r="J52" s="1">
        <f t="shared" si="0"/>
        <v>-0.58138048572645928</v>
      </c>
      <c r="L52" s="1">
        <f>AVERAGE(B52:J52)</f>
        <v>0.32578505979733169</v>
      </c>
    </row>
  </sheetData>
  <sheetProtection formatCells="0" formatColumns="0" formatRows="0" insertColumns="0" insertRows="0" insertHyperlinks="0" deleteColumns="0" deleteRows="0" sort="0" autoFilter="0" pivotTables="0"/>
  <sortState xmlns:xlrd2="http://schemas.microsoft.com/office/spreadsheetml/2017/richdata2" columnSort="1" ref="B11:K48">
    <sortCondition ref="B11:K11"/>
  </sortState>
  <pageMargins left="0.7" right="0.7" top="0.75" bottom="0.75" header="0.3" footer="0.3"/>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B60A-9C03-0B46-86C1-C38AAC8AE880}">
  <sheetPr>
    <tabColor theme="9"/>
  </sheetPr>
  <dimension ref="A4:M37"/>
  <sheetViews>
    <sheetView workbookViewId="0">
      <selection activeCell="M17" sqref="M17"/>
    </sheetView>
  </sheetViews>
  <sheetFormatPr baseColWidth="10" defaultColWidth="8.83203125" defaultRowHeight="13" x14ac:dyDescent="0.15"/>
  <cols>
    <col min="1" max="1" width="50" style="1" customWidth="1"/>
    <col min="2" max="191" width="12" style="1" customWidth="1"/>
    <col min="192" max="16384" width="8.83203125" style="1"/>
  </cols>
  <sheetData>
    <row r="4" spans="1:13" x14ac:dyDescent="0.15">
      <c r="A4" s="10" t="s">
        <v>24</v>
      </c>
    </row>
    <row r="5" spans="1:13" ht="20" x14ac:dyDescent="0.2">
      <c r="A5" s="9" t="s">
        <v>182</v>
      </c>
    </row>
    <row r="7" spans="1:13" ht="14" x14ac:dyDescent="0.15">
      <c r="A7" s="8" t="s">
        <v>26</v>
      </c>
    </row>
    <row r="10" spans="1:13" ht="14" x14ac:dyDescent="0.15">
      <c r="A10" s="7" t="s">
        <v>115</v>
      </c>
    </row>
    <row r="11" spans="1:13" ht="14" x14ac:dyDescent="0.15">
      <c r="A11" s="5" t="s">
        <v>28</v>
      </c>
      <c r="B11" s="6" t="s">
        <v>183</v>
      </c>
      <c r="C11" s="6" t="s">
        <v>184</v>
      </c>
      <c r="D11" s="6" t="s">
        <v>185</v>
      </c>
      <c r="E11" s="6" t="s">
        <v>186</v>
      </c>
      <c r="F11" s="6" t="s">
        <v>187</v>
      </c>
      <c r="G11" s="6" t="s">
        <v>188</v>
      </c>
      <c r="H11" s="6" t="s">
        <v>189</v>
      </c>
      <c r="I11" s="6" t="s">
        <v>190</v>
      </c>
      <c r="J11" s="6" t="s">
        <v>191</v>
      </c>
      <c r="K11" s="6" t="s">
        <v>192</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6" t="s">
        <v>46</v>
      </c>
      <c r="C15" s="6" t="s">
        <v>46</v>
      </c>
      <c r="D15" s="6" t="s">
        <v>46</v>
      </c>
      <c r="E15" s="6" t="s">
        <v>46</v>
      </c>
      <c r="F15" s="6" t="s">
        <v>46</v>
      </c>
      <c r="G15" s="6" t="s">
        <v>46</v>
      </c>
      <c r="H15" s="6" t="s">
        <v>46</v>
      </c>
      <c r="I15" s="6" t="s">
        <v>46</v>
      </c>
      <c r="J15" s="6" t="s">
        <v>46</v>
      </c>
      <c r="K15" s="6" t="s">
        <v>46</v>
      </c>
      <c r="L15" s="5"/>
    </row>
    <row r="16" spans="1:13" x14ac:dyDescent="0.15">
      <c r="A16" s="2" t="s">
        <v>105</v>
      </c>
      <c r="B16" s="13">
        <v>1364000</v>
      </c>
      <c r="C16" s="13">
        <v>-1861000</v>
      </c>
      <c r="D16" s="13">
        <v>1784000</v>
      </c>
      <c r="E16" s="13">
        <v>12610000</v>
      </c>
      <c r="F16" s="13">
        <v>2724000</v>
      </c>
      <c r="G16" s="13">
        <v>2960000</v>
      </c>
      <c r="H16" s="13">
        <v>6736000</v>
      </c>
      <c r="I16" s="13">
        <v>11495000</v>
      </c>
      <c r="J16" s="13">
        <v>14082000</v>
      </c>
      <c r="K16" s="13">
        <v>5895000</v>
      </c>
      <c r="L16" s="2"/>
      <c r="M16" s="1">
        <v>1000</v>
      </c>
    </row>
    <row r="17" spans="1:12" x14ac:dyDescent="0.15">
      <c r="A17" s="2" t="s">
        <v>116</v>
      </c>
      <c r="B17" s="13">
        <v>1120000</v>
      </c>
      <c r="C17" s="13">
        <v>4789000</v>
      </c>
      <c r="D17" s="13">
        <v>5753000</v>
      </c>
      <c r="E17" s="13">
        <v>-2774000</v>
      </c>
      <c r="F17" s="13">
        <v>7157000</v>
      </c>
      <c r="G17" s="13">
        <v>8008000</v>
      </c>
      <c r="H17" s="13">
        <v>7155000</v>
      </c>
      <c r="I17" s="13">
        <v>6895000</v>
      </c>
      <c r="J17" s="13">
        <v>5646000</v>
      </c>
      <c r="K17" s="13">
        <v>18704000</v>
      </c>
      <c r="L17" s="2"/>
    </row>
    <row r="18" spans="1:12" x14ac:dyDescent="0.15">
      <c r="A18" s="2" t="s">
        <v>117</v>
      </c>
      <c r="B18" s="13">
        <v>-88000</v>
      </c>
      <c r="C18" s="13">
        <v>701000</v>
      </c>
      <c r="D18" s="13">
        <v>-294000</v>
      </c>
      <c r="E18" s="13">
        <v>-554000</v>
      </c>
      <c r="F18" s="13">
        <v>400000</v>
      </c>
      <c r="G18" s="13">
        <v>1164000</v>
      </c>
      <c r="H18" s="13">
        <v>345000</v>
      </c>
      <c r="I18" s="13">
        <v>-1440000</v>
      </c>
      <c r="J18" s="13">
        <v>-230000</v>
      </c>
      <c r="K18" s="13">
        <v>2676000</v>
      </c>
      <c r="L18" s="2"/>
    </row>
    <row r="19" spans="1:12" x14ac:dyDescent="0.15">
      <c r="A19" s="2" t="s">
        <v>164</v>
      </c>
      <c r="B19" s="13">
        <v>-78000</v>
      </c>
      <c r="C19" s="13">
        <v>-218000</v>
      </c>
      <c r="D19" s="13">
        <v>-692000</v>
      </c>
      <c r="E19" s="13">
        <v>-402000</v>
      </c>
      <c r="F19" s="13">
        <v>-584000</v>
      </c>
      <c r="G19" s="13">
        <v>-71000</v>
      </c>
      <c r="H19" s="13">
        <v>-472000</v>
      </c>
      <c r="I19" s="13">
        <v>-214000</v>
      </c>
      <c r="J19" s="13">
        <v>-1413000</v>
      </c>
      <c r="K19" s="13">
        <v>-7313000</v>
      </c>
      <c r="L19" s="2"/>
    </row>
    <row r="20" spans="1:12" x14ac:dyDescent="0.15">
      <c r="A20" s="15" t="s">
        <v>118</v>
      </c>
      <c r="B20" s="16">
        <v>2318000</v>
      </c>
      <c r="C20" s="16">
        <v>3411000</v>
      </c>
      <c r="D20" s="16">
        <v>6551000</v>
      </c>
      <c r="E20" s="16">
        <v>8880000</v>
      </c>
      <c r="F20" s="16">
        <v>9697000</v>
      </c>
      <c r="G20" s="16">
        <v>12061000</v>
      </c>
      <c r="H20" s="16">
        <v>13764000</v>
      </c>
      <c r="I20" s="16">
        <v>16736000</v>
      </c>
      <c r="J20" s="16">
        <v>18085000</v>
      </c>
      <c r="K20" s="16">
        <v>19962000</v>
      </c>
      <c r="L20" s="2"/>
    </row>
    <row r="21" spans="1:12" x14ac:dyDescent="0.15">
      <c r="A21" s="2" t="s">
        <v>119</v>
      </c>
      <c r="B21" s="13">
        <v>-593000</v>
      </c>
      <c r="C21" s="13">
        <v>-723000</v>
      </c>
      <c r="D21" s="13">
        <v>-1069000</v>
      </c>
      <c r="E21" s="13">
        <v>-635000</v>
      </c>
      <c r="F21" s="13">
        <v>-432000</v>
      </c>
      <c r="G21" s="13">
        <v>-463000</v>
      </c>
      <c r="H21" s="13">
        <v>-443000</v>
      </c>
      <c r="I21" s="13">
        <v>-424000</v>
      </c>
      <c r="J21" s="13">
        <v>-452000</v>
      </c>
      <c r="K21" s="13">
        <v>-548000</v>
      </c>
      <c r="L21" s="2"/>
    </row>
    <row r="22" spans="1:12" x14ac:dyDescent="0.15">
      <c r="A22" s="2" t="s">
        <v>120</v>
      </c>
      <c r="B22" s="13">
        <v>-14000</v>
      </c>
      <c r="C22" s="13">
        <v>-58000</v>
      </c>
      <c r="D22" s="13">
        <v>-207000</v>
      </c>
      <c r="E22" s="13">
        <v>-249000</v>
      </c>
      <c r="F22" s="13">
        <v>-5000</v>
      </c>
      <c r="G22" s="14" t="s">
        <v>49</v>
      </c>
      <c r="H22" s="14" t="s">
        <v>49</v>
      </c>
      <c r="I22" s="13">
        <v>-200000</v>
      </c>
      <c r="J22" s="13">
        <v>-346000</v>
      </c>
      <c r="K22" s="13">
        <v>-175000</v>
      </c>
      <c r="L22" s="2"/>
    </row>
    <row r="23" spans="1:12" x14ac:dyDescent="0.15">
      <c r="A23" s="2" t="s">
        <v>121</v>
      </c>
      <c r="B23" s="13">
        <v>110000</v>
      </c>
      <c r="C23" s="13">
        <v>5000</v>
      </c>
      <c r="D23" s="13">
        <v>441000</v>
      </c>
      <c r="E23" s="13">
        <v>239000</v>
      </c>
      <c r="F23" s="13">
        <v>88000</v>
      </c>
      <c r="G23" s="13">
        <v>12000</v>
      </c>
      <c r="H23" s="13">
        <v>4000</v>
      </c>
      <c r="I23" s="14" t="s">
        <v>49</v>
      </c>
      <c r="J23" s="14" t="s">
        <v>49</v>
      </c>
      <c r="K23" s="14" t="s">
        <v>49</v>
      </c>
      <c r="L23" s="2"/>
    </row>
    <row r="24" spans="1:12" x14ac:dyDescent="0.15">
      <c r="A24" s="2" t="s">
        <v>122</v>
      </c>
      <c r="B24" s="14" t="s">
        <v>49</v>
      </c>
      <c r="C24" s="13">
        <v>104000</v>
      </c>
      <c r="D24" s="13">
        <v>200000</v>
      </c>
      <c r="E24" s="13">
        <v>54000</v>
      </c>
      <c r="F24" s="13">
        <v>5000</v>
      </c>
      <c r="G24" s="14" t="s">
        <v>49</v>
      </c>
      <c r="H24" s="13">
        <v>169000</v>
      </c>
      <c r="I24" s="13">
        <v>200000</v>
      </c>
      <c r="J24" s="13">
        <v>228000</v>
      </c>
      <c r="K24" s="13">
        <v>156000</v>
      </c>
      <c r="L24" s="2"/>
    </row>
    <row r="25" spans="1:12" x14ac:dyDescent="0.15">
      <c r="A25" s="2" t="s">
        <v>123</v>
      </c>
      <c r="B25" s="13">
        <v>256000</v>
      </c>
      <c r="C25" s="13">
        <v>-9157000</v>
      </c>
      <c r="D25" s="13">
        <v>-30000</v>
      </c>
      <c r="E25" s="13">
        <v>-4027000</v>
      </c>
      <c r="F25" s="13">
        <v>-15076000</v>
      </c>
      <c r="G25" s="13">
        <v>-10654000</v>
      </c>
      <c r="H25" s="13">
        <v>37000</v>
      </c>
      <c r="I25" s="13">
        <v>-246000</v>
      </c>
      <c r="J25" s="13">
        <v>-53000</v>
      </c>
      <c r="K25" s="13">
        <v>-22493000</v>
      </c>
      <c r="L25" s="2"/>
    </row>
    <row r="26" spans="1:12" x14ac:dyDescent="0.15">
      <c r="A26" s="2" t="s">
        <v>124</v>
      </c>
      <c r="B26" s="13">
        <v>0</v>
      </c>
      <c r="C26" s="13">
        <v>-11000</v>
      </c>
      <c r="D26" s="13">
        <v>-9000</v>
      </c>
      <c r="E26" s="13">
        <v>-56000</v>
      </c>
      <c r="F26" s="13">
        <v>-2000</v>
      </c>
      <c r="G26" s="13">
        <v>-4000</v>
      </c>
      <c r="H26" s="13">
        <v>-12000</v>
      </c>
      <c r="I26" s="13">
        <v>3000</v>
      </c>
      <c r="J26" s="13">
        <v>-66000</v>
      </c>
      <c r="K26" s="13">
        <v>-10000</v>
      </c>
      <c r="L26" s="2"/>
    </row>
    <row r="27" spans="1:12" x14ac:dyDescent="0.15">
      <c r="A27" s="15" t="s">
        <v>125</v>
      </c>
      <c r="B27" s="16">
        <v>-241000</v>
      </c>
      <c r="C27" s="16">
        <v>-9840000</v>
      </c>
      <c r="D27" s="16">
        <v>-674000</v>
      </c>
      <c r="E27" s="16">
        <v>-4674000</v>
      </c>
      <c r="F27" s="16">
        <v>-15422000</v>
      </c>
      <c r="G27" s="16">
        <v>-11109000</v>
      </c>
      <c r="H27" s="16">
        <v>-245000</v>
      </c>
      <c r="I27" s="16">
        <v>-667000</v>
      </c>
      <c r="J27" s="16">
        <v>-689000</v>
      </c>
      <c r="K27" s="16">
        <v>-23070000</v>
      </c>
      <c r="L27" s="2"/>
    </row>
    <row r="28" spans="1:12" x14ac:dyDescent="0.15">
      <c r="A28" s="2" t="s">
        <v>127</v>
      </c>
      <c r="B28" s="13">
        <v>-1817000</v>
      </c>
      <c r="C28" s="13">
        <v>8193000</v>
      </c>
      <c r="D28" s="13">
        <v>3742000</v>
      </c>
      <c r="E28" s="13">
        <v>-994000</v>
      </c>
      <c r="F28" s="13">
        <v>13234000</v>
      </c>
      <c r="G28" s="13">
        <v>7703000</v>
      </c>
      <c r="H28" s="13">
        <v>-1591000</v>
      </c>
      <c r="I28" s="13">
        <v>-426000</v>
      </c>
      <c r="J28" s="13">
        <v>-403000</v>
      </c>
      <c r="K28" s="13">
        <v>20346000</v>
      </c>
      <c r="L28" s="2"/>
    </row>
    <row r="29" spans="1:12" x14ac:dyDescent="0.15">
      <c r="A29" s="2" t="s">
        <v>128</v>
      </c>
      <c r="B29" s="13">
        <v>366000</v>
      </c>
      <c r="C29" s="13">
        <v>384000</v>
      </c>
      <c r="D29" s="13">
        <v>257000</v>
      </c>
      <c r="E29" s="13">
        <v>-7102000</v>
      </c>
      <c r="F29" s="13">
        <v>-2475000</v>
      </c>
      <c r="G29" s="13">
        <v>-489000</v>
      </c>
      <c r="H29" s="13">
        <v>-1129000</v>
      </c>
      <c r="I29" s="13">
        <v>-8341000</v>
      </c>
      <c r="J29" s="13">
        <v>-7563000</v>
      </c>
      <c r="K29" s="13">
        <v>-12202000</v>
      </c>
      <c r="L29" s="2"/>
    </row>
    <row r="30" spans="1:12" x14ac:dyDescent="0.15">
      <c r="A30" s="2" t="s">
        <v>165</v>
      </c>
      <c r="B30" s="13">
        <v>-408000</v>
      </c>
      <c r="C30" s="13">
        <v>-750000</v>
      </c>
      <c r="D30" s="13">
        <v>-1745000</v>
      </c>
      <c r="E30" s="13">
        <v>-2998000</v>
      </c>
      <c r="F30" s="13">
        <v>-4235000</v>
      </c>
      <c r="G30" s="13">
        <v>-5534000</v>
      </c>
      <c r="H30" s="13">
        <v>-6212000</v>
      </c>
      <c r="I30" s="13">
        <v>-7032000</v>
      </c>
      <c r="J30" s="13">
        <v>-7645000</v>
      </c>
      <c r="K30" s="13">
        <v>-9814000</v>
      </c>
      <c r="L30" s="2"/>
    </row>
    <row r="31" spans="1:12" x14ac:dyDescent="0.15">
      <c r="A31" s="2" t="s">
        <v>129</v>
      </c>
      <c r="B31" s="13">
        <v>0</v>
      </c>
      <c r="C31" s="13">
        <v>-123000</v>
      </c>
      <c r="D31" s="13">
        <v>-24000</v>
      </c>
      <c r="E31" s="13">
        <v>-24000</v>
      </c>
      <c r="F31" s="13">
        <v>-36000</v>
      </c>
      <c r="G31" s="13">
        <v>-69000</v>
      </c>
      <c r="H31" s="13">
        <v>-42000</v>
      </c>
      <c r="I31" s="13">
        <v>-17000</v>
      </c>
      <c r="J31" s="13">
        <v>-12000</v>
      </c>
      <c r="K31" s="13">
        <v>-63000</v>
      </c>
      <c r="L31" s="2"/>
    </row>
    <row r="32" spans="1:12" x14ac:dyDescent="0.15">
      <c r="A32" s="15" t="s">
        <v>130</v>
      </c>
      <c r="B32" s="16">
        <v>-1859000</v>
      </c>
      <c r="C32" s="16">
        <v>7704000</v>
      </c>
      <c r="D32" s="16">
        <v>2230000</v>
      </c>
      <c r="E32" s="16">
        <v>-11118000</v>
      </c>
      <c r="F32" s="16">
        <v>6488000</v>
      </c>
      <c r="G32" s="16">
        <v>1611000</v>
      </c>
      <c r="H32" s="16">
        <v>-8974000</v>
      </c>
      <c r="I32" s="16">
        <v>-15816000</v>
      </c>
      <c r="J32" s="16">
        <v>-15623000</v>
      </c>
      <c r="K32" s="16">
        <v>-1733000</v>
      </c>
      <c r="L32" s="2"/>
    </row>
    <row r="33" spans="1:12" x14ac:dyDescent="0.15">
      <c r="A33" s="2" t="s">
        <v>131</v>
      </c>
      <c r="B33" s="13">
        <v>218000</v>
      </c>
      <c r="C33" s="13">
        <v>1275000</v>
      </c>
      <c r="D33" s="13">
        <v>8107000</v>
      </c>
      <c r="E33" s="13">
        <v>-6912000</v>
      </c>
      <c r="F33" s="13">
        <v>763000</v>
      </c>
      <c r="G33" s="13">
        <v>2563000</v>
      </c>
      <c r="H33" s="13">
        <v>4545000</v>
      </c>
      <c r="I33" s="13">
        <v>253000</v>
      </c>
      <c r="J33" s="13">
        <v>1773000</v>
      </c>
      <c r="K33" s="13">
        <v>-4841000</v>
      </c>
      <c r="L33" s="2"/>
    </row>
    <row r="34" spans="1:12" x14ac:dyDescent="0.15">
      <c r="A34" s="2" t="s">
        <v>132</v>
      </c>
      <c r="B34" s="13">
        <v>1604000</v>
      </c>
      <c r="C34" s="13">
        <v>1822000</v>
      </c>
      <c r="D34" s="13">
        <v>3097000</v>
      </c>
      <c r="E34" s="13">
        <v>11204000</v>
      </c>
      <c r="F34" s="13">
        <v>4292000</v>
      </c>
      <c r="G34" s="13">
        <v>5055000</v>
      </c>
      <c r="H34" s="13">
        <v>7618000</v>
      </c>
      <c r="I34" s="13">
        <v>12163000</v>
      </c>
      <c r="J34" s="13">
        <v>12416000</v>
      </c>
      <c r="K34" s="13">
        <v>14189000</v>
      </c>
      <c r="L34" s="2"/>
    </row>
    <row r="35" spans="1:12" x14ac:dyDescent="0.15">
      <c r="A35" s="15" t="s">
        <v>133</v>
      </c>
      <c r="B35" s="16">
        <v>1822000</v>
      </c>
      <c r="C35" s="16">
        <v>3097000</v>
      </c>
      <c r="D35" s="16">
        <v>11204000</v>
      </c>
      <c r="E35" s="16">
        <v>4292000</v>
      </c>
      <c r="F35" s="16">
        <v>5055000</v>
      </c>
      <c r="G35" s="16">
        <v>7618000</v>
      </c>
      <c r="H35" s="16">
        <v>12163000</v>
      </c>
      <c r="I35" s="16">
        <v>12416000</v>
      </c>
      <c r="J35" s="16">
        <v>14189000</v>
      </c>
      <c r="K35" s="16">
        <v>9348000</v>
      </c>
      <c r="L35" s="2"/>
    </row>
    <row r="36" spans="1:12" x14ac:dyDescent="0.15">
      <c r="A36" s="2" t="s">
        <v>134</v>
      </c>
      <c r="B36" s="13">
        <v>984000</v>
      </c>
      <c r="C36" s="13">
        <v>3078000</v>
      </c>
      <c r="D36" s="13">
        <v>4761000</v>
      </c>
      <c r="E36" s="13">
        <v>4105000</v>
      </c>
      <c r="F36" s="13">
        <v>5808000</v>
      </c>
      <c r="G36" s="13">
        <v>6905000</v>
      </c>
      <c r="H36" s="13">
        <v>6041000</v>
      </c>
      <c r="I36" s="13">
        <v>4984000</v>
      </c>
      <c r="J36" s="13">
        <v>3835000</v>
      </c>
      <c r="K36" s="13">
        <v>10010000</v>
      </c>
      <c r="L36" s="2"/>
    </row>
    <row r="37" spans="1:12" x14ac:dyDescent="0.15">
      <c r="A37" s="2" t="s">
        <v>135</v>
      </c>
      <c r="B37" s="13">
        <v>-483000</v>
      </c>
      <c r="C37" s="13">
        <v>-718000</v>
      </c>
      <c r="D37" s="13">
        <v>-628000</v>
      </c>
      <c r="E37" s="13">
        <v>-396000</v>
      </c>
      <c r="F37" s="13">
        <v>-344000</v>
      </c>
      <c r="G37" s="13">
        <v>-451000</v>
      </c>
      <c r="H37" s="13">
        <v>-439000</v>
      </c>
      <c r="I37" s="13">
        <v>-424000</v>
      </c>
      <c r="J37" s="13">
        <v>-452000</v>
      </c>
      <c r="K37" s="13">
        <v>-548000</v>
      </c>
      <c r="L37" s="2"/>
    </row>
  </sheetData>
  <sheetProtection formatCells="0" formatColumns="0" formatRows="0" insertColumns="0" insertRows="0" insertHyperlinks="0" deleteColumns="0" deleteRows="0" sort="0" autoFilter="0" pivotTables="0"/>
  <sortState xmlns:xlrd2="http://schemas.microsoft.com/office/spreadsheetml/2017/richdata2" columnSort="1" ref="B11:K37">
    <sortCondition ref="B11:K11"/>
  </sortState>
  <pageMargins left="0.7" right="0.7" top="0.75" bottom="0.75" header="0.3" footer="0.3"/>
  <pageSetup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7ABFD-FE9E-7F4A-BFB7-53A347109B1F}">
  <sheetPr>
    <tabColor theme="9"/>
  </sheetPr>
  <dimension ref="A4:L39"/>
  <sheetViews>
    <sheetView topLeftCell="A6" workbookViewId="0">
      <selection activeCell="B31" activeCellId="1" sqref="B29:K29 B31:K31"/>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182</v>
      </c>
    </row>
    <row r="7" spans="1:12" ht="14" x14ac:dyDescent="0.15">
      <c r="A7" s="8" t="s">
        <v>26</v>
      </c>
    </row>
    <row r="10" spans="1:12" ht="14" x14ac:dyDescent="0.15">
      <c r="A10" s="5" t="s">
        <v>15</v>
      </c>
      <c r="B10" s="6" t="s">
        <v>183</v>
      </c>
      <c r="C10" s="6" t="s">
        <v>184</v>
      </c>
      <c r="D10" s="6" t="s">
        <v>185</v>
      </c>
      <c r="E10" s="6" t="s">
        <v>186</v>
      </c>
      <c r="F10" s="6" t="s">
        <v>187</v>
      </c>
      <c r="G10" s="6" t="s">
        <v>188</v>
      </c>
      <c r="H10" s="6" t="s">
        <v>189</v>
      </c>
      <c r="I10" s="6" t="s">
        <v>190</v>
      </c>
      <c r="J10" s="6" t="s">
        <v>191</v>
      </c>
      <c r="K10" s="6" t="s">
        <v>192</v>
      </c>
      <c r="L10" s="5"/>
    </row>
    <row r="11" spans="1:12" x14ac:dyDescent="0.15">
      <c r="A11" s="2" t="s">
        <v>16</v>
      </c>
      <c r="B11" s="11">
        <v>12.97</v>
      </c>
      <c r="C11" s="11">
        <v>-5.76</v>
      </c>
      <c r="D11" s="11">
        <v>3.25</v>
      </c>
      <c r="E11" s="11">
        <v>23.07</v>
      </c>
      <c r="F11" s="11">
        <v>4.6399999999999997</v>
      </c>
      <c r="G11" s="11">
        <v>4.1399999999999997</v>
      </c>
      <c r="H11" s="11">
        <v>8.92</v>
      </c>
      <c r="I11" s="11">
        <v>15.49</v>
      </c>
      <c r="J11" s="11">
        <v>19.22</v>
      </c>
      <c r="K11" s="11">
        <v>4.8600000000000003</v>
      </c>
      <c r="L11" s="2"/>
    </row>
    <row r="12" spans="1:12" x14ac:dyDescent="0.15">
      <c r="A12" s="2" t="s">
        <v>17</v>
      </c>
      <c r="B12" s="11">
        <v>34.380000000000003</v>
      </c>
      <c r="C12" s="11">
        <v>-14.77</v>
      </c>
      <c r="D12" s="11">
        <v>8.66</v>
      </c>
      <c r="E12" s="11">
        <v>51.39</v>
      </c>
      <c r="F12" s="11">
        <v>10.58</v>
      </c>
      <c r="G12" s="11">
        <v>12.15</v>
      </c>
      <c r="H12" s="11">
        <v>27.63</v>
      </c>
      <c r="I12" s="11">
        <v>48.33</v>
      </c>
      <c r="J12" s="11">
        <v>60.15</v>
      </c>
      <c r="K12" s="11">
        <v>12.65</v>
      </c>
      <c r="L12" s="2"/>
    </row>
    <row r="13" spans="1:12" x14ac:dyDescent="0.15">
      <c r="A13" s="2" t="s">
        <v>137</v>
      </c>
      <c r="B13" s="11">
        <v>18.79</v>
      </c>
      <c r="C13" s="11">
        <v>-1.99</v>
      </c>
      <c r="D13" s="11">
        <v>6.79</v>
      </c>
      <c r="E13" s="11">
        <v>12.32</v>
      </c>
      <c r="F13" s="12">
        <v>6.6</v>
      </c>
      <c r="G13" s="11">
        <v>6.41</v>
      </c>
      <c r="H13" s="11">
        <v>13.17</v>
      </c>
      <c r="I13" s="11">
        <v>22.47</v>
      </c>
      <c r="J13" s="11">
        <v>25.77</v>
      </c>
      <c r="K13" s="11">
        <v>13.35</v>
      </c>
      <c r="L13" s="2"/>
    </row>
    <row r="14" spans="1:12" x14ac:dyDescent="0.15">
      <c r="A14" s="2" t="s">
        <v>138</v>
      </c>
      <c r="B14" s="11">
        <v>38.28</v>
      </c>
      <c r="C14" s="11">
        <v>18.93</v>
      </c>
      <c r="D14" s="11">
        <v>39.47</v>
      </c>
      <c r="E14" s="11">
        <v>43.84</v>
      </c>
      <c r="F14" s="11">
        <v>41.51</v>
      </c>
      <c r="G14" s="11">
        <v>45.87</v>
      </c>
      <c r="H14" s="12">
        <v>53.1</v>
      </c>
      <c r="I14" s="12">
        <v>57.1</v>
      </c>
      <c r="J14" s="11">
        <v>55.65</v>
      </c>
      <c r="K14" s="11">
        <v>45.41</v>
      </c>
      <c r="L14" s="2"/>
    </row>
    <row r="15" spans="1:12" x14ac:dyDescent="0.15">
      <c r="A15" s="2" t="s">
        <v>139</v>
      </c>
      <c r="B15" s="11">
        <v>5.18</v>
      </c>
      <c r="C15" s="4" t="s">
        <v>140</v>
      </c>
      <c r="D15" s="11">
        <v>1.92</v>
      </c>
      <c r="E15" s="11">
        <v>-177.87</v>
      </c>
      <c r="F15" s="11">
        <v>-22.91</v>
      </c>
      <c r="G15" s="12">
        <v>-21.2</v>
      </c>
      <c r="H15" s="11">
        <v>0.43</v>
      </c>
      <c r="I15" s="11">
        <v>7.55</v>
      </c>
      <c r="J15" s="11">
        <v>6.72</v>
      </c>
      <c r="K15" s="12">
        <v>37.799999999999997</v>
      </c>
      <c r="L15" s="2"/>
    </row>
    <row r="16" spans="1:12" x14ac:dyDescent="0.15">
      <c r="A16" s="2" t="s">
        <v>141</v>
      </c>
      <c r="B16" s="3">
        <v>834481</v>
      </c>
      <c r="C16" s="4" t="s">
        <v>49</v>
      </c>
      <c r="D16" s="3">
        <v>1263175</v>
      </c>
      <c r="E16" s="3">
        <v>1367389</v>
      </c>
      <c r="F16" s="3">
        <v>1192583</v>
      </c>
      <c r="G16" s="3">
        <v>1140649</v>
      </c>
      <c r="H16" s="3">
        <v>1376271</v>
      </c>
      <c r="I16" s="3">
        <v>1664711</v>
      </c>
      <c r="J16" s="3">
        <v>1786057</v>
      </c>
      <c r="K16" s="3">
        <v>1371349</v>
      </c>
      <c r="L16" s="2"/>
    </row>
    <row r="18" spans="1:12" ht="14" x14ac:dyDescent="0.15">
      <c r="A18" s="5" t="s">
        <v>8</v>
      </c>
      <c r="B18" s="6" t="s">
        <v>183</v>
      </c>
      <c r="C18" s="6" t="s">
        <v>184</v>
      </c>
      <c r="D18" s="6" t="s">
        <v>185</v>
      </c>
      <c r="E18" s="6" t="s">
        <v>186</v>
      </c>
      <c r="F18" s="6" t="s">
        <v>187</v>
      </c>
      <c r="G18" s="6" t="s">
        <v>188</v>
      </c>
      <c r="H18" s="6" t="s">
        <v>189</v>
      </c>
      <c r="I18" s="6" t="s">
        <v>190</v>
      </c>
      <c r="J18" s="6" t="s">
        <v>191</v>
      </c>
      <c r="K18" s="6" t="s">
        <v>192</v>
      </c>
      <c r="L18" s="5"/>
    </row>
    <row r="19" spans="1:12" x14ac:dyDescent="0.15">
      <c r="A19" s="2" t="s">
        <v>10</v>
      </c>
      <c r="B19" s="11">
        <v>2.5299999999999998</v>
      </c>
      <c r="C19" s="11">
        <v>1.71</v>
      </c>
      <c r="D19" s="12">
        <v>5.4</v>
      </c>
      <c r="E19" s="11">
        <v>3.28</v>
      </c>
      <c r="F19" s="12">
        <v>1.2</v>
      </c>
      <c r="G19" s="11">
        <v>1.56</v>
      </c>
      <c r="H19" s="11">
        <v>2.2599999999999998</v>
      </c>
      <c r="I19" s="11">
        <v>2.1800000000000002</v>
      </c>
      <c r="J19" s="11">
        <v>2.34</v>
      </c>
      <c r="K19" s="11">
        <v>0.82</v>
      </c>
      <c r="L19" s="2"/>
    </row>
    <row r="20" spans="1:12" x14ac:dyDescent="0.15">
      <c r="A20" s="2" t="s">
        <v>11</v>
      </c>
      <c r="B20" s="11">
        <v>3.37</v>
      </c>
      <c r="C20" s="11">
        <v>2.31</v>
      </c>
      <c r="D20" s="11">
        <v>6.26</v>
      </c>
      <c r="E20" s="12">
        <v>3.9</v>
      </c>
      <c r="F20" s="11">
        <v>1.44</v>
      </c>
      <c r="G20" s="11">
        <v>1.87</v>
      </c>
      <c r="H20" s="11">
        <v>2.64</v>
      </c>
      <c r="I20" s="11">
        <v>2.62</v>
      </c>
      <c r="J20" s="11">
        <v>2.82</v>
      </c>
      <c r="K20" s="11">
        <v>1.17</v>
      </c>
      <c r="L20" s="2"/>
    </row>
    <row r="21" spans="1:12" x14ac:dyDescent="0.15">
      <c r="A21" s="2" t="s">
        <v>142</v>
      </c>
      <c r="B21" s="11">
        <v>25.08</v>
      </c>
      <c r="C21" s="12">
        <v>8.1</v>
      </c>
      <c r="D21" s="11">
        <v>24.43</v>
      </c>
      <c r="E21" s="12">
        <v>13.5</v>
      </c>
      <c r="F21" s="11">
        <v>4.47</v>
      </c>
      <c r="G21" s="11">
        <v>7.27</v>
      </c>
      <c r="H21" s="11">
        <v>13.64</v>
      </c>
      <c r="I21" s="11">
        <v>15.63</v>
      </c>
      <c r="J21" s="11">
        <v>18.45</v>
      </c>
      <c r="K21" s="11">
        <v>1.75</v>
      </c>
      <c r="L21" s="2"/>
    </row>
    <row r="23" spans="1:12" ht="14" x14ac:dyDescent="0.15">
      <c r="A23" s="5" t="s">
        <v>143</v>
      </c>
      <c r="B23" s="6" t="s">
        <v>183</v>
      </c>
      <c r="C23" s="6" t="s">
        <v>184</v>
      </c>
      <c r="D23" s="6" t="s">
        <v>185</v>
      </c>
      <c r="E23" s="6" t="s">
        <v>186</v>
      </c>
      <c r="F23" s="6" t="s">
        <v>187</v>
      </c>
      <c r="G23" s="6" t="s">
        <v>188</v>
      </c>
      <c r="H23" s="6" t="s">
        <v>189</v>
      </c>
      <c r="I23" s="6" t="s">
        <v>190</v>
      </c>
      <c r="J23" s="6" t="s">
        <v>191</v>
      </c>
      <c r="K23" s="6" t="s">
        <v>192</v>
      </c>
      <c r="L23" s="5"/>
    </row>
    <row r="24" spans="1:12" x14ac:dyDescent="0.15">
      <c r="A24" s="2" t="s">
        <v>144</v>
      </c>
      <c r="B24" s="11">
        <v>0.83</v>
      </c>
      <c r="C24" s="12">
        <v>0.7</v>
      </c>
      <c r="D24" s="11">
        <v>0.86</v>
      </c>
      <c r="E24" s="11">
        <v>0.66</v>
      </c>
      <c r="F24" s="11">
        <v>1.31</v>
      </c>
      <c r="G24" s="11">
        <v>1.68</v>
      </c>
      <c r="H24" s="11">
        <v>1.58</v>
      </c>
      <c r="I24" s="11">
        <v>1.72</v>
      </c>
      <c r="J24" s="11">
        <v>1.57</v>
      </c>
      <c r="K24" s="11">
        <v>0.98</v>
      </c>
      <c r="L24" s="2"/>
    </row>
    <row r="25" spans="1:12" x14ac:dyDescent="0.15">
      <c r="A25" s="2" t="s">
        <v>146</v>
      </c>
      <c r="B25" s="11">
        <v>0.84</v>
      </c>
      <c r="C25" s="11">
        <v>0.72</v>
      </c>
      <c r="D25" s="11">
        <v>0.87</v>
      </c>
      <c r="E25" s="11">
        <v>0.66</v>
      </c>
      <c r="F25" s="11">
        <v>1.43</v>
      </c>
      <c r="G25" s="11">
        <v>1.72</v>
      </c>
      <c r="H25" s="11">
        <v>1.59</v>
      </c>
      <c r="I25" s="11">
        <v>1.74</v>
      </c>
      <c r="J25" s="11">
        <v>1.64</v>
      </c>
      <c r="K25" s="3">
        <v>1</v>
      </c>
      <c r="L25" s="2"/>
    </row>
    <row r="26" spans="1:12" x14ac:dyDescent="0.15">
      <c r="A26" s="2" t="s">
        <v>147</v>
      </c>
      <c r="B26" s="11">
        <v>8.92</v>
      </c>
      <c r="C26" s="4" t="s">
        <v>49</v>
      </c>
      <c r="D26" s="11">
        <v>5.81</v>
      </c>
      <c r="E26" s="11">
        <v>9.99</v>
      </c>
      <c r="F26" s="11">
        <v>2.56</v>
      </c>
      <c r="G26" s="11">
        <v>2.33</v>
      </c>
      <c r="H26" s="11">
        <v>4.5599999999999996</v>
      </c>
      <c r="I26" s="11">
        <v>8.69</v>
      </c>
      <c r="J26" s="11">
        <v>14.91</v>
      </c>
      <c r="K26" s="11">
        <v>3.86</v>
      </c>
      <c r="L26" s="2"/>
    </row>
    <row r="28" spans="1:12" ht="14" x14ac:dyDescent="0.15">
      <c r="A28" s="5" t="s">
        <v>148</v>
      </c>
      <c r="B28" s="6" t="s">
        <v>183</v>
      </c>
      <c r="C28" s="6" t="s">
        <v>184</v>
      </c>
      <c r="D28" s="6" t="s">
        <v>185</v>
      </c>
      <c r="E28" s="6" t="s">
        <v>186</v>
      </c>
      <c r="F28" s="6" t="s">
        <v>187</v>
      </c>
      <c r="G28" s="6" t="s">
        <v>188</v>
      </c>
      <c r="H28" s="6" t="s">
        <v>189</v>
      </c>
      <c r="I28" s="6" t="s">
        <v>190</v>
      </c>
      <c r="J28" s="6" t="s">
        <v>191</v>
      </c>
      <c r="K28" s="6" t="s">
        <v>192</v>
      </c>
      <c r="L28" s="5"/>
    </row>
    <row r="29" spans="1:12" x14ac:dyDescent="0.15">
      <c r="A29" s="2" t="s">
        <v>21</v>
      </c>
      <c r="B29" s="11">
        <v>0.65</v>
      </c>
      <c r="C29" s="11">
        <v>0.44</v>
      </c>
      <c r="D29" s="11">
        <v>0.34</v>
      </c>
      <c r="E29" s="11">
        <v>0.39</v>
      </c>
      <c r="F29" s="11">
        <v>0.39</v>
      </c>
      <c r="G29" s="11">
        <v>0.33</v>
      </c>
      <c r="H29" s="11">
        <v>0.36</v>
      </c>
      <c r="I29" s="11">
        <v>0.45</v>
      </c>
      <c r="J29" s="11">
        <v>0.49</v>
      </c>
      <c r="K29" s="11">
        <v>0.43</v>
      </c>
      <c r="L29" s="2"/>
    </row>
    <row r="30" spans="1:12" x14ac:dyDescent="0.15">
      <c r="A30" s="2" t="s">
        <v>149</v>
      </c>
      <c r="B30" s="12">
        <v>7.6</v>
      </c>
      <c r="C30" s="12">
        <v>8.3000000000000007</v>
      </c>
      <c r="D30" s="11">
        <v>7.64</v>
      </c>
      <c r="E30" s="11">
        <v>7.03</v>
      </c>
      <c r="F30" s="11">
        <v>6.82</v>
      </c>
      <c r="G30" s="11">
        <v>8.6199999999999992</v>
      </c>
      <c r="H30" s="12">
        <v>12.6</v>
      </c>
      <c r="I30" s="11">
        <v>13.24</v>
      </c>
      <c r="J30" s="11">
        <v>11.69</v>
      </c>
      <c r="K30" s="11">
        <v>13.41</v>
      </c>
      <c r="L30" s="2"/>
    </row>
    <row r="31" spans="1:12" x14ac:dyDescent="0.15">
      <c r="A31" s="2" t="s">
        <v>22</v>
      </c>
      <c r="B31" s="11">
        <v>5.34</v>
      </c>
      <c r="C31" s="12">
        <v>6.8</v>
      </c>
      <c r="D31" s="11">
        <v>4.6500000000000004</v>
      </c>
      <c r="E31" s="11">
        <v>5.53</v>
      </c>
      <c r="F31" s="11">
        <v>6.81</v>
      </c>
      <c r="G31" s="11">
        <v>6.98</v>
      </c>
      <c r="H31" s="11">
        <v>6.24</v>
      </c>
      <c r="I31" s="11">
        <v>5.13</v>
      </c>
      <c r="J31" s="11">
        <v>4.8499999999999996</v>
      </c>
      <c r="K31" s="11">
        <v>7.13</v>
      </c>
      <c r="L31" s="2"/>
    </row>
    <row r="32" spans="1:12" x14ac:dyDescent="0.15">
      <c r="A32" s="2" t="s">
        <v>150</v>
      </c>
      <c r="B32" s="11">
        <v>12.09</v>
      </c>
      <c r="C32" s="11">
        <v>14.14</v>
      </c>
      <c r="D32" s="11">
        <v>14.95</v>
      </c>
      <c r="E32" s="11">
        <v>21.41</v>
      </c>
      <c r="F32" s="12">
        <v>27.2</v>
      </c>
      <c r="G32" s="11">
        <v>28.33</v>
      </c>
      <c r="H32" s="11">
        <v>28.64</v>
      </c>
      <c r="I32" s="11">
        <v>31.95</v>
      </c>
      <c r="J32" s="11">
        <v>32.36</v>
      </c>
      <c r="K32" s="11">
        <v>35.33</v>
      </c>
      <c r="L32" s="2"/>
    </row>
    <row r="33" spans="1:12" x14ac:dyDescent="0.15">
      <c r="A33" s="2" t="s">
        <v>151</v>
      </c>
      <c r="B33" s="11">
        <v>26.02</v>
      </c>
      <c r="C33" s="11">
        <v>24.18</v>
      </c>
      <c r="D33" s="12">
        <v>20.399999999999999</v>
      </c>
      <c r="E33" s="11">
        <v>21.29</v>
      </c>
      <c r="F33" s="11">
        <v>22.76</v>
      </c>
      <c r="G33" s="11">
        <v>26.22</v>
      </c>
      <c r="H33" s="11">
        <v>28.33</v>
      </c>
      <c r="I33" s="11">
        <v>25.02</v>
      </c>
      <c r="J33" s="11">
        <v>21.12</v>
      </c>
      <c r="K33" s="11">
        <v>23.63</v>
      </c>
      <c r="L33" s="2"/>
    </row>
    <row r="34" spans="1:12" x14ac:dyDescent="0.15">
      <c r="A34" s="2" t="s">
        <v>152</v>
      </c>
      <c r="B34" s="11">
        <v>5.23</v>
      </c>
      <c r="C34" s="11">
        <v>6.69</v>
      </c>
      <c r="D34" s="11">
        <v>6.92</v>
      </c>
      <c r="E34" s="11">
        <v>7.84</v>
      </c>
      <c r="F34" s="11">
        <v>8.7200000000000006</v>
      </c>
      <c r="G34" s="11">
        <v>9.44</v>
      </c>
      <c r="H34" s="11">
        <v>11.33</v>
      </c>
      <c r="I34" s="11">
        <v>14.57</v>
      </c>
      <c r="J34" s="11">
        <v>16.32</v>
      </c>
      <c r="K34" s="11">
        <v>21.71</v>
      </c>
      <c r="L34" s="2"/>
    </row>
    <row r="35" spans="1:12" x14ac:dyDescent="0.15">
      <c r="A35" s="2" t="s">
        <v>153</v>
      </c>
      <c r="B35" s="11">
        <v>3.99</v>
      </c>
      <c r="C35" s="12">
        <v>5.4</v>
      </c>
      <c r="D35" s="11">
        <v>2.4700000000000002</v>
      </c>
      <c r="E35" s="11">
        <v>2.65</v>
      </c>
      <c r="F35" s="11">
        <v>4.8499999999999996</v>
      </c>
      <c r="G35" s="11">
        <v>3.78</v>
      </c>
      <c r="H35" s="11">
        <v>2.78</v>
      </c>
      <c r="I35" s="11">
        <v>2.71</v>
      </c>
      <c r="J35" s="11">
        <v>2.69</v>
      </c>
      <c r="K35" s="11">
        <v>4.3099999999999996</v>
      </c>
      <c r="L35" s="2"/>
    </row>
    <row r="37" spans="1:12" ht="14" x14ac:dyDescent="0.15">
      <c r="A37" s="5" t="s">
        <v>154</v>
      </c>
      <c r="B37" s="6" t="s">
        <v>183</v>
      </c>
      <c r="C37" s="6" t="s">
        <v>184</v>
      </c>
      <c r="D37" s="6" t="s">
        <v>185</v>
      </c>
      <c r="E37" s="6" t="s">
        <v>186</v>
      </c>
      <c r="F37" s="6" t="s">
        <v>187</v>
      </c>
      <c r="G37" s="6" t="s">
        <v>188</v>
      </c>
      <c r="H37" s="6" t="s">
        <v>189</v>
      </c>
      <c r="I37" s="6" t="s">
        <v>190</v>
      </c>
      <c r="J37" s="6" t="s">
        <v>191</v>
      </c>
      <c r="K37" s="6" t="s">
        <v>192</v>
      </c>
      <c r="L37" s="5"/>
    </row>
    <row r="38" spans="1:12" x14ac:dyDescent="0.15">
      <c r="A38" s="2" t="s">
        <v>155</v>
      </c>
      <c r="B38" s="11">
        <v>0.88</v>
      </c>
      <c r="C38" s="11">
        <v>0.93</v>
      </c>
      <c r="D38" s="11">
        <v>1.62</v>
      </c>
      <c r="E38" s="11">
        <v>2.09</v>
      </c>
      <c r="F38" s="11">
        <v>2.44</v>
      </c>
      <c r="G38" s="11">
        <v>3.01</v>
      </c>
      <c r="H38" s="11">
        <v>3.37</v>
      </c>
      <c r="I38" s="12">
        <v>4.0999999999999996</v>
      </c>
      <c r="J38" s="11">
        <v>4.3499999999999996</v>
      </c>
      <c r="K38" s="11">
        <v>4.25</v>
      </c>
      <c r="L38" s="2"/>
    </row>
    <row r="39" spans="1:12" x14ac:dyDescent="0.15">
      <c r="A39" s="2" t="s">
        <v>156</v>
      </c>
      <c r="B39" s="11">
        <v>1.71</v>
      </c>
      <c r="C39" s="11">
        <v>4.74</v>
      </c>
      <c r="D39" s="11">
        <v>4.96</v>
      </c>
      <c r="E39" s="11">
        <v>6.53</v>
      </c>
      <c r="F39" s="11">
        <v>6.27</v>
      </c>
      <c r="G39" s="11">
        <v>5.87</v>
      </c>
      <c r="H39" s="11">
        <v>6.05</v>
      </c>
      <c r="I39" s="11">
        <v>5.43</v>
      </c>
      <c r="J39" s="11">
        <v>5.79</v>
      </c>
      <c r="K39" s="11">
        <v>14.44</v>
      </c>
      <c r="L39" s="2"/>
    </row>
  </sheetData>
  <sheetProtection formatCells="0" formatColumns="0" formatRows="0" insertColumns="0" insertRows="0" insertHyperlinks="0" deleteColumns="0" deleteRows="0" sort="0" autoFilter="0" pivotTables="0"/>
  <sortState xmlns:xlrd2="http://schemas.microsoft.com/office/spreadsheetml/2017/richdata2" columnSort="1" ref="B10:K39">
    <sortCondition ref="B10:K10"/>
  </sortState>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89002-B6A7-498A-B7CC-CAE788231724}">
  <dimension ref="B1:O24"/>
  <sheetViews>
    <sheetView zoomScale="90" zoomScaleNormal="90" workbookViewId="0">
      <selection activeCell="K26" sqref="K26"/>
    </sheetView>
  </sheetViews>
  <sheetFormatPr baseColWidth="10" defaultColWidth="9.1640625" defaultRowHeight="13" x14ac:dyDescent="0.15"/>
  <cols>
    <col min="1" max="1" width="9.1640625" style="76"/>
    <col min="2" max="2" width="25.5" style="76" customWidth="1"/>
    <col min="3" max="3" width="18.6640625" style="76" bestFit="1" customWidth="1"/>
    <col min="4" max="4" width="13.6640625" style="76" customWidth="1"/>
    <col min="5" max="6" width="15" style="76" customWidth="1"/>
    <col min="7" max="7" width="16" style="76" customWidth="1"/>
    <col min="8" max="8" width="15" style="76" customWidth="1"/>
    <col min="9" max="9" width="15" style="76" bestFit="1" customWidth="1"/>
    <col min="10" max="11" width="15" style="76" customWidth="1"/>
    <col min="12" max="14" width="9.1640625" style="76"/>
    <col min="15" max="15" width="16" style="76" customWidth="1"/>
    <col min="16" max="16384" width="9.1640625" style="76"/>
  </cols>
  <sheetData>
    <row r="1" spans="2:15" x14ac:dyDescent="0.15">
      <c r="E1" s="90"/>
      <c r="F1" s="90"/>
      <c r="G1" s="90"/>
      <c r="H1" s="90"/>
      <c r="I1" s="90"/>
      <c r="J1" s="90"/>
      <c r="K1" s="90"/>
      <c r="L1" s="78"/>
      <c r="M1" s="89"/>
    </row>
    <row r="2" spans="2:15" s="88" customFormat="1" x14ac:dyDescent="0.15">
      <c r="C2" s="88" t="s">
        <v>283</v>
      </c>
      <c r="E2" s="88" t="s">
        <v>1</v>
      </c>
      <c r="F2" s="88" t="s">
        <v>2</v>
      </c>
      <c r="G2" s="88" t="s">
        <v>284</v>
      </c>
      <c r="H2" s="88" t="s">
        <v>285</v>
      </c>
    </row>
    <row r="3" spans="2:15" x14ac:dyDescent="0.15">
      <c r="B3" s="78" t="s">
        <v>274</v>
      </c>
      <c r="C3" s="84"/>
      <c r="E3" s="84"/>
      <c r="F3" s="84"/>
      <c r="G3" s="84"/>
      <c r="H3" s="84"/>
      <c r="I3" s="87"/>
      <c r="J3" s="84"/>
      <c r="K3" s="84"/>
    </row>
    <row r="4" spans="2:15" x14ac:dyDescent="0.15">
      <c r="B4" s="78" t="s">
        <v>273</v>
      </c>
      <c r="C4" s="85"/>
      <c r="E4" s="85"/>
      <c r="F4" s="85"/>
      <c r="G4" s="85"/>
      <c r="H4" s="85"/>
      <c r="I4" s="86"/>
    </row>
    <row r="5" spans="2:15" x14ac:dyDescent="0.15">
      <c r="B5" s="78" t="s">
        <v>287</v>
      </c>
      <c r="C5" s="85"/>
    </row>
    <row r="6" spans="2:15" x14ac:dyDescent="0.15">
      <c r="B6" s="78" t="s">
        <v>286</v>
      </c>
      <c r="C6" s="84"/>
      <c r="E6" s="84"/>
      <c r="F6" s="84"/>
      <c r="G6" s="84"/>
      <c r="H6" s="84"/>
      <c r="I6" s="84"/>
      <c r="J6" s="84"/>
      <c r="K6" s="84"/>
    </row>
    <row r="7" spans="2:15" x14ac:dyDescent="0.15">
      <c r="B7" s="78" t="s">
        <v>270</v>
      </c>
      <c r="C7" s="84"/>
      <c r="E7" s="84"/>
      <c r="F7" s="84"/>
      <c r="G7" s="84"/>
      <c r="H7" s="84"/>
      <c r="I7" s="84"/>
      <c r="J7" s="84"/>
      <c r="K7" s="84"/>
    </row>
    <row r="8" spans="2:15" x14ac:dyDescent="0.15">
      <c r="B8" s="78" t="s">
        <v>269</v>
      </c>
      <c r="C8" s="84"/>
      <c r="E8" s="84"/>
      <c r="F8" s="84"/>
      <c r="G8" s="84"/>
      <c r="H8" s="84"/>
      <c r="I8" s="84"/>
      <c r="J8" s="84"/>
      <c r="K8" s="84"/>
    </row>
    <row r="9" spans="2:15" x14ac:dyDescent="0.15">
      <c r="B9" s="78" t="s">
        <v>268</v>
      </c>
      <c r="C9" s="84"/>
      <c r="E9" s="84"/>
      <c r="F9" s="84"/>
      <c r="G9" s="84"/>
      <c r="H9" s="84"/>
      <c r="I9" s="84"/>
      <c r="J9" s="84"/>
      <c r="K9" s="84"/>
    </row>
    <row r="11" spans="2:15" ht="16" x14ac:dyDescent="0.2">
      <c r="B11" s="78" t="s">
        <v>267</v>
      </c>
      <c r="C11" s="83" t="e">
        <f>C3/C5</f>
        <v>#DIV/0!</v>
      </c>
      <c r="D11" s="81"/>
      <c r="E11" s="81"/>
      <c r="F11" s="81"/>
      <c r="G11" s="81"/>
      <c r="H11" s="81"/>
      <c r="I11" s="81"/>
      <c r="J11" s="81"/>
      <c r="K11" s="81"/>
      <c r="L11" s="81"/>
      <c r="M11" s="81" t="s">
        <v>244</v>
      </c>
      <c r="N11" s="81"/>
    </row>
    <row r="12" spans="2:15" ht="16" x14ac:dyDescent="0.2">
      <c r="B12" s="78" t="s">
        <v>263</v>
      </c>
      <c r="C12" s="83" t="e">
        <f>C3/C6</f>
        <v>#DIV/0!</v>
      </c>
      <c r="D12" s="81"/>
      <c r="E12" s="81" t="e">
        <f>E3/E6</f>
        <v>#DIV/0!</v>
      </c>
      <c r="F12" s="82" t="e">
        <f>F3/F6</f>
        <v>#DIV/0!</v>
      </c>
      <c r="G12" s="81" t="e">
        <f t="shared" ref="G12:K12" si="0">G3/G6</f>
        <v>#DIV/0!</v>
      </c>
      <c r="H12" s="81" t="e">
        <f t="shared" si="0"/>
        <v>#DIV/0!</v>
      </c>
      <c r="I12" s="81" t="e">
        <f t="shared" si="0"/>
        <v>#DIV/0!</v>
      </c>
      <c r="J12" s="81" t="e">
        <f t="shared" si="0"/>
        <v>#DIV/0!</v>
      </c>
      <c r="K12" s="81" t="e">
        <f t="shared" si="0"/>
        <v>#DIV/0!</v>
      </c>
      <c r="L12" s="81"/>
      <c r="M12" s="81" t="e">
        <f>AVERAGE(E12,G12,H12,I12,J12,K12)</f>
        <v>#DIV/0!</v>
      </c>
      <c r="N12" s="81"/>
      <c r="O12" s="78"/>
    </row>
    <row r="13" spans="2:15" ht="16" x14ac:dyDescent="0.2">
      <c r="B13" s="78" t="s">
        <v>262</v>
      </c>
      <c r="C13" s="83" t="e">
        <f>C3/C7</f>
        <v>#DIV/0!</v>
      </c>
      <c r="D13" s="81"/>
      <c r="E13" s="81" t="e">
        <f t="shared" ref="E13:K13" si="1">E3/E7</f>
        <v>#DIV/0!</v>
      </c>
      <c r="F13" s="82" t="e">
        <f t="shared" si="1"/>
        <v>#DIV/0!</v>
      </c>
      <c r="G13" s="81" t="e">
        <f t="shared" si="1"/>
        <v>#DIV/0!</v>
      </c>
      <c r="H13" s="81" t="e">
        <f t="shared" si="1"/>
        <v>#DIV/0!</v>
      </c>
      <c r="I13" s="81" t="e">
        <f t="shared" si="1"/>
        <v>#DIV/0!</v>
      </c>
      <c r="J13" s="81" t="e">
        <f t="shared" si="1"/>
        <v>#DIV/0!</v>
      </c>
      <c r="K13" s="81" t="e">
        <f t="shared" si="1"/>
        <v>#DIV/0!</v>
      </c>
      <c r="L13" s="81"/>
      <c r="M13" s="81" t="e">
        <f>AVERAGE(E13,G13,H13,I13,J13)</f>
        <v>#DIV/0!</v>
      </c>
      <c r="N13" s="81"/>
    </row>
    <row r="14" spans="2:15" ht="16" x14ac:dyDescent="0.2">
      <c r="B14" s="78" t="s">
        <v>261</v>
      </c>
      <c r="C14" s="83" t="e">
        <f>C3/C8</f>
        <v>#DIV/0!</v>
      </c>
      <c r="D14" s="81"/>
      <c r="E14" s="81" t="e">
        <f t="shared" ref="E14:K14" si="2">E3/E8</f>
        <v>#DIV/0!</v>
      </c>
      <c r="F14" s="82" t="e">
        <f t="shared" si="2"/>
        <v>#DIV/0!</v>
      </c>
      <c r="G14" s="81" t="e">
        <f t="shared" si="2"/>
        <v>#DIV/0!</v>
      </c>
      <c r="H14" s="81" t="e">
        <f t="shared" si="2"/>
        <v>#DIV/0!</v>
      </c>
      <c r="I14" s="81" t="e">
        <f t="shared" si="2"/>
        <v>#DIV/0!</v>
      </c>
      <c r="J14" s="81" t="e">
        <f t="shared" si="2"/>
        <v>#DIV/0!</v>
      </c>
      <c r="K14" s="81" t="e">
        <f t="shared" si="2"/>
        <v>#DIV/0!</v>
      </c>
      <c r="L14" s="81"/>
      <c r="M14" s="81" t="e">
        <f>AVERAGE(E14,G14,H14,I14,J14,K14)</f>
        <v>#DIV/0!</v>
      </c>
      <c r="N14" s="81"/>
      <c r="O14" s="80"/>
    </row>
    <row r="15" spans="2:15" ht="16" x14ac:dyDescent="0.2">
      <c r="B15" s="78" t="s">
        <v>260</v>
      </c>
      <c r="C15" s="83" t="e">
        <f>C3/C9</f>
        <v>#DIV/0!</v>
      </c>
      <c r="D15" s="81"/>
      <c r="E15" s="81" t="e">
        <f t="shared" ref="E15:K15" si="3">E3/E9</f>
        <v>#DIV/0!</v>
      </c>
      <c r="F15" s="81" t="e">
        <f t="shared" si="3"/>
        <v>#DIV/0!</v>
      </c>
      <c r="G15" s="81" t="e">
        <f t="shared" si="3"/>
        <v>#DIV/0!</v>
      </c>
      <c r="H15" s="81" t="e">
        <f t="shared" si="3"/>
        <v>#DIV/0!</v>
      </c>
      <c r="I15" s="82" t="e">
        <f t="shared" si="3"/>
        <v>#DIV/0!</v>
      </c>
      <c r="J15" s="81" t="e">
        <f t="shared" si="3"/>
        <v>#DIV/0!</v>
      </c>
      <c r="K15" s="81" t="e">
        <f t="shared" si="3"/>
        <v>#DIV/0!</v>
      </c>
      <c r="L15" s="81"/>
      <c r="M15" s="81" t="e">
        <f>AVERAGE(E15,F15,G15,H15,J15,K15)</f>
        <v>#DIV/0!</v>
      </c>
      <c r="N15" s="81"/>
    </row>
    <row r="17" spans="2:4" x14ac:dyDescent="0.15">
      <c r="B17" s="78" t="s">
        <v>266</v>
      </c>
    </row>
    <row r="18" spans="2:4" x14ac:dyDescent="0.15">
      <c r="C18" s="78" t="s">
        <v>265</v>
      </c>
      <c r="D18" s="78" t="s">
        <v>264</v>
      </c>
    </row>
    <row r="19" spans="2:4" x14ac:dyDescent="0.15">
      <c r="B19" s="78" t="s">
        <v>263</v>
      </c>
      <c r="C19" s="80" t="e">
        <f>M12*C6</f>
        <v>#DIV/0!</v>
      </c>
      <c r="D19" s="79" t="e">
        <f>C19/'[1]DCF Model'!$D$33</f>
        <v>#DIV/0!</v>
      </c>
    </row>
    <row r="20" spans="2:4" x14ac:dyDescent="0.15">
      <c r="B20" s="78" t="s">
        <v>262</v>
      </c>
      <c r="C20" s="80" t="e">
        <f>M13*C7</f>
        <v>#DIV/0!</v>
      </c>
      <c r="D20" s="79" t="e">
        <f>C20/'[1]DCF Model'!$D$33</f>
        <v>#DIV/0!</v>
      </c>
    </row>
    <row r="21" spans="2:4" x14ac:dyDescent="0.15">
      <c r="B21" s="78" t="s">
        <v>261</v>
      </c>
      <c r="C21" s="80" t="e">
        <f>M14*C8</f>
        <v>#DIV/0!</v>
      </c>
      <c r="D21" s="79" t="e">
        <f>C21/'[1]DCF Model'!$D$33</f>
        <v>#DIV/0!</v>
      </c>
    </row>
    <row r="22" spans="2:4" x14ac:dyDescent="0.15">
      <c r="B22" s="78" t="s">
        <v>260</v>
      </c>
      <c r="C22" s="80" t="e">
        <f>M15*C9</f>
        <v>#DIV/0!</v>
      </c>
      <c r="D22" s="79" t="e">
        <f>C22/'[1]DCF Model'!$D$33</f>
        <v>#DIV/0!</v>
      </c>
    </row>
    <row r="23" spans="2:4" ht="14" thickBot="1" x14ac:dyDescent="0.2"/>
    <row r="24" spans="2:4" ht="14" thickBot="1" x14ac:dyDescent="0.2">
      <c r="C24" s="78" t="s">
        <v>244</v>
      </c>
      <c r="D24" s="77" t="e">
        <f>AVERAGE(D19:D22)</f>
        <v>#DIV/0!</v>
      </c>
    </row>
  </sheetData>
  <pageMargins left="0.7" right="0.7" top="0.75" bottom="0.75" header="0.3" footer="0.3"/>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116A-B92C-45DC-AF7D-F086191ED260}">
  <sheetPr>
    <tabColor theme="7"/>
  </sheetPr>
  <dimension ref="A1:M48"/>
  <sheetViews>
    <sheetView zoomScale="111" workbookViewId="0">
      <pane ySplit="2" topLeftCell="A13" activePane="bottomLeft" state="frozen"/>
      <selection activeCell="L23" sqref="L23"/>
      <selection pane="bottomLeft" activeCell="N13" sqref="N13"/>
    </sheetView>
  </sheetViews>
  <sheetFormatPr baseColWidth="10" defaultColWidth="8.83203125" defaultRowHeight="13" x14ac:dyDescent="0.15"/>
  <cols>
    <col min="1" max="1" width="50" style="1" customWidth="1"/>
    <col min="2" max="191" width="12" style="1" customWidth="1"/>
    <col min="192" max="16384" width="8.83203125" style="1"/>
  </cols>
  <sheetData>
    <row r="1" spans="1:12" ht="14" x14ac:dyDescent="0.15">
      <c r="A1" s="7" t="s">
        <v>27</v>
      </c>
      <c r="B1" s="24" t="s">
        <v>195</v>
      </c>
      <c r="C1" s="24" t="s">
        <v>196</v>
      </c>
      <c r="D1" s="24" t="s">
        <v>197</v>
      </c>
      <c r="E1" s="24" t="s">
        <v>198</v>
      </c>
      <c r="F1" s="24" t="s">
        <v>199</v>
      </c>
      <c r="G1" s="24" t="s">
        <v>200</v>
      </c>
      <c r="H1" s="24" t="s">
        <v>201</v>
      </c>
      <c r="I1" s="24" t="s">
        <v>202</v>
      </c>
      <c r="J1" s="24" t="s">
        <v>203</v>
      </c>
      <c r="K1" s="24" t="s">
        <v>204</v>
      </c>
    </row>
    <row r="2" spans="1:12" ht="14" x14ac:dyDescent="0.15">
      <c r="A2" s="5" t="s">
        <v>28</v>
      </c>
      <c r="B2" s="6" t="s">
        <v>205</v>
      </c>
      <c r="C2" s="6" t="s">
        <v>206</v>
      </c>
      <c r="D2" s="6" t="s">
        <v>207</v>
      </c>
      <c r="E2" s="6" t="s">
        <v>208</v>
      </c>
      <c r="F2" s="6" t="s">
        <v>209</v>
      </c>
      <c r="G2" s="6" t="s">
        <v>210</v>
      </c>
      <c r="H2" s="6" t="s">
        <v>211</v>
      </c>
      <c r="I2" s="6" t="s">
        <v>212</v>
      </c>
      <c r="J2" s="6" t="s">
        <v>213</v>
      </c>
      <c r="K2" s="6" t="s">
        <v>214</v>
      </c>
      <c r="L2" s="5"/>
    </row>
    <row r="3" spans="1:12" ht="14" x14ac:dyDescent="0.15">
      <c r="A3" s="5" t="s">
        <v>39</v>
      </c>
      <c r="B3" s="6" t="s">
        <v>40</v>
      </c>
      <c r="C3" s="6" t="s">
        <v>40</v>
      </c>
      <c r="D3" s="6" t="s">
        <v>40</v>
      </c>
      <c r="E3" s="6" t="s">
        <v>40</v>
      </c>
      <c r="F3" s="6" t="s">
        <v>40</v>
      </c>
      <c r="G3" s="6" t="s">
        <v>40</v>
      </c>
      <c r="H3" s="6" t="s">
        <v>40</v>
      </c>
      <c r="I3" s="6" t="s">
        <v>40</v>
      </c>
      <c r="J3" s="6" t="s">
        <v>40</v>
      </c>
      <c r="K3" s="6" t="s">
        <v>40</v>
      </c>
      <c r="L3" s="5"/>
    </row>
    <row r="4" spans="1:12" ht="14" x14ac:dyDescent="0.15">
      <c r="A4" s="5" t="s">
        <v>41</v>
      </c>
      <c r="B4" s="6" t="s">
        <v>42</v>
      </c>
      <c r="C4" s="6" t="s">
        <v>42</v>
      </c>
      <c r="D4" s="6" t="s">
        <v>42</v>
      </c>
      <c r="E4" s="6" t="s">
        <v>42</v>
      </c>
      <c r="F4" s="6" t="s">
        <v>42</v>
      </c>
      <c r="G4" s="6" t="s">
        <v>42</v>
      </c>
      <c r="H4" s="6" t="s">
        <v>42</v>
      </c>
      <c r="I4" s="6" t="s">
        <v>42</v>
      </c>
      <c r="J4" s="6" t="s">
        <v>42</v>
      </c>
      <c r="K4" s="6" t="s">
        <v>42</v>
      </c>
      <c r="L4" s="5"/>
    </row>
    <row r="5" spans="1:12" ht="14" x14ac:dyDescent="0.15">
      <c r="A5" s="5" t="s">
        <v>43</v>
      </c>
      <c r="B5" s="6" t="s">
        <v>44</v>
      </c>
      <c r="C5" s="6" t="s">
        <v>44</v>
      </c>
      <c r="D5" s="6" t="s">
        <v>44</v>
      </c>
      <c r="E5" s="6" t="s">
        <v>44</v>
      </c>
      <c r="F5" s="6" t="s">
        <v>44</v>
      </c>
      <c r="G5" s="6" t="s">
        <v>44</v>
      </c>
      <c r="H5" s="6" t="s">
        <v>44</v>
      </c>
      <c r="I5" s="6" t="s">
        <v>44</v>
      </c>
      <c r="J5" s="6" t="s">
        <v>44</v>
      </c>
      <c r="K5" s="6" t="s">
        <v>44</v>
      </c>
      <c r="L5" s="5"/>
    </row>
    <row r="6" spans="1:12" ht="14" x14ac:dyDescent="0.15">
      <c r="A6" s="5" t="s">
        <v>45</v>
      </c>
      <c r="B6" s="6" t="s">
        <v>46</v>
      </c>
      <c r="C6" s="6" t="s">
        <v>46</v>
      </c>
      <c r="D6" s="6" t="s">
        <v>46</v>
      </c>
      <c r="E6" s="6" t="s">
        <v>46</v>
      </c>
      <c r="F6" s="6" t="s">
        <v>46</v>
      </c>
      <c r="G6" s="6" t="s">
        <v>46</v>
      </c>
      <c r="H6" s="6" t="s">
        <v>46</v>
      </c>
      <c r="I6" s="6" t="s">
        <v>46</v>
      </c>
      <c r="J6" s="6" t="s">
        <v>46</v>
      </c>
      <c r="K6" s="6" t="s">
        <v>46</v>
      </c>
      <c r="L6" s="5"/>
    </row>
    <row r="7" spans="1:12" x14ac:dyDescent="0.15">
      <c r="A7" s="2" t="s">
        <v>47</v>
      </c>
      <c r="B7" s="25">
        <v>496654</v>
      </c>
      <c r="C7" s="25">
        <v>596000</v>
      </c>
      <c r="D7" s="25">
        <v>1766000</v>
      </c>
      <c r="E7" s="25">
        <v>4002000</v>
      </c>
      <c r="F7" s="25">
        <v>782000</v>
      </c>
      <c r="G7" s="25">
        <v>10896000</v>
      </c>
      <c r="H7" s="25">
        <v>847000</v>
      </c>
      <c r="I7" s="25">
        <v>1990000</v>
      </c>
      <c r="J7" s="25">
        <v>3389000</v>
      </c>
      <c r="K7" s="25">
        <v>7280000</v>
      </c>
      <c r="L7" s="2"/>
    </row>
    <row r="8" spans="1:12" x14ac:dyDescent="0.15">
      <c r="A8" s="2" t="s">
        <v>48</v>
      </c>
      <c r="B8" s="25">
        <v>4126685</v>
      </c>
      <c r="C8" s="25">
        <v>4441000</v>
      </c>
      <c r="D8" s="25">
        <v>5032000</v>
      </c>
      <c r="E8" s="25">
        <v>3106000</v>
      </c>
      <c r="F8" s="25">
        <v>6640000</v>
      </c>
      <c r="G8" s="25">
        <v>1000</v>
      </c>
      <c r="H8" s="25">
        <v>10714000</v>
      </c>
      <c r="I8" s="25">
        <v>19218000</v>
      </c>
      <c r="J8" s="25">
        <v>9907000</v>
      </c>
      <c r="K8" s="25">
        <v>18704000</v>
      </c>
      <c r="L8" s="2"/>
    </row>
    <row r="9" spans="1:12" x14ac:dyDescent="0.15">
      <c r="A9" s="21" t="s">
        <v>50</v>
      </c>
      <c r="B9" s="26">
        <v>4623339</v>
      </c>
      <c r="C9" s="26">
        <v>5037000</v>
      </c>
      <c r="D9" s="26">
        <v>6798000</v>
      </c>
      <c r="E9" s="26">
        <v>7108000</v>
      </c>
      <c r="F9" s="26">
        <v>7422000</v>
      </c>
      <c r="G9" s="26">
        <v>10897000</v>
      </c>
      <c r="H9" s="26">
        <v>11561000</v>
      </c>
      <c r="I9" s="26">
        <v>21208000</v>
      </c>
      <c r="J9" s="26">
        <v>13296000</v>
      </c>
      <c r="K9" s="26">
        <v>25984000</v>
      </c>
      <c r="L9" s="2"/>
    </row>
    <row r="10" spans="1:12" x14ac:dyDescent="0.15">
      <c r="A10" s="2" t="s">
        <v>51</v>
      </c>
      <c r="B10" s="25">
        <v>473637</v>
      </c>
      <c r="C10" s="25">
        <v>505000</v>
      </c>
      <c r="D10" s="25">
        <v>826000</v>
      </c>
      <c r="E10" s="25">
        <v>1265000</v>
      </c>
      <c r="F10" s="25">
        <v>1424000</v>
      </c>
      <c r="G10" s="25">
        <v>1657000</v>
      </c>
      <c r="H10" s="25">
        <v>2429000</v>
      </c>
      <c r="I10" s="25">
        <v>4650000</v>
      </c>
      <c r="J10" s="25">
        <v>3827000</v>
      </c>
      <c r="K10" s="25">
        <v>9999000</v>
      </c>
      <c r="L10" s="2"/>
    </row>
    <row r="11" spans="1:12" x14ac:dyDescent="0.15">
      <c r="A11" s="2" t="s">
        <v>53</v>
      </c>
      <c r="B11" s="25">
        <v>482893</v>
      </c>
      <c r="C11" s="25">
        <v>418000</v>
      </c>
      <c r="D11" s="25">
        <v>794000</v>
      </c>
      <c r="E11" s="25">
        <v>796000</v>
      </c>
      <c r="F11" s="25">
        <v>1575000</v>
      </c>
      <c r="G11" s="25">
        <v>979000</v>
      </c>
      <c r="H11" s="25">
        <v>1826000</v>
      </c>
      <c r="I11" s="25">
        <v>2605000</v>
      </c>
      <c r="J11" s="25">
        <v>5159000</v>
      </c>
      <c r="K11" s="25">
        <v>5282000</v>
      </c>
      <c r="L11" s="2"/>
    </row>
    <row r="12" spans="1:12" x14ac:dyDescent="0.15">
      <c r="A12" s="2" t="s">
        <v>158</v>
      </c>
      <c r="B12" s="25">
        <v>63254</v>
      </c>
      <c r="C12" s="27" t="s">
        <v>49</v>
      </c>
      <c r="D12" s="27" t="s">
        <v>49</v>
      </c>
      <c r="E12" s="27" t="s">
        <v>49</v>
      </c>
      <c r="F12" s="27" t="s">
        <v>49</v>
      </c>
      <c r="G12" s="27" t="s">
        <v>49</v>
      </c>
      <c r="H12" s="27" t="s">
        <v>49</v>
      </c>
      <c r="I12" s="27" t="s">
        <v>49</v>
      </c>
      <c r="J12" s="27" t="s">
        <v>49</v>
      </c>
      <c r="K12" s="27" t="s">
        <v>49</v>
      </c>
      <c r="L12" s="2"/>
    </row>
    <row r="13" spans="1:12" x14ac:dyDescent="0.15">
      <c r="A13" s="2" t="s">
        <v>55</v>
      </c>
      <c r="B13" s="25">
        <v>70174</v>
      </c>
      <c r="C13" s="25">
        <v>93000</v>
      </c>
      <c r="D13" s="25">
        <v>118000</v>
      </c>
      <c r="E13" s="25">
        <v>86000</v>
      </c>
      <c r="F13" s="25">
        <v>136000</v>
      </c>
      <c r="G13" s="25">
        <v>157000</v>
      </c>
      <c r="H13" s="25">
        <v>239000</v>
      </c>
      <c r="I13" s="25">
        <v>366000</v>
      </c>
      <c r="J13" s="25">
        <v>791000</v>
      </c>
      <c r="K13" s="25">
        <v>3080000</v>
      </c>
      <c r="L13" s="2"/>
    </row>
    <row r="14" spans="1:12" x14ac:dyDescent="0.15">
      <c r="A14" s="15" t="s">
        <v>56</v>
      </c>
      <c r="B14" s="28">
        <v>5713297</v>
      </c>
      <c r="C14" s="28">
        <v>6053000</v>
      </c>
      <c r="D14" s="28">
        <v>8536000</v>
      </c>
      <c r="E14" s="28">
        <v>9255000</v>
      </c>
      <c r="F14" s="28">
        <v>10557000</v>
      </c>
      <c r="G14" s="28">
        <v>13690000</v>
      </c>
      <c r="H14" s="28">
        <v>16055000</v>
      </c>
      <c r="I14" s="28">
        <v>28829000</v>
      </c>
      <c r="J14" s="28">
        <v>23073000</v>
      </c>
      <c r="K14" s="28">
        <v>44345000</v>
      </c>
      <c r="L14" s="2"/>
    </row>
    <row r="15" spans="1:12" x14ac:dyDescent="0.15">
      <c r="A15" s="2" t="s">
        <v>57</v>
      </c>
      <c r="B15" s="25">
        <v>1179257</v>
      </c>
      <c r="C15" s="25">
        <v>1100000</v>
      </c>
      <c r="D15" s="25">
        <v>1191000</v>
      </c>
      <c r="E15" s="25">
        <v>1737000</v>
      </c>
      <c r="F15" s="25">
        <v>2171000</v>
      </c>
      <c r="G15" s="25">
        <v>2685000</v>
      </c>
      <c r="H15" s="25">
        <v>3557000</v>
      </c>
      <c r="I15" s="25">
        <v>4681000</v>
      </c>
      <c r="J15" s="25">
        <v>6501000</v>
      </c>
      <c r="K15" s="25">
        <v>7423000</v>
      </c>
      <c r="L15" s="2"/>
    </row>
    <row r="16" spans="1:12" x14ac:dyDescent="0.15">
      <c r="A16" s="2" t="s">
        <v>58</v>
      </c>
      <c r="B16" s="25">
        <v>621975</v>
      </c>
      <c r="C16" s="25">
        <v>634000</v>
      </c>
      <c r="D16" s="25">
        <v>670000</v>
      </c>
      <c r="E16" s="25">
        <v>740000</v>
      </c>
      <c r="F16" s="25">
        <v>767000</v>
      </c>
      <c r="G16" s="25">
        <v>1011000</v>
      </c>
      <c r="H16" s="25">
        <v>1408000</v>
      </c>
      <c r="I16" s="25">
        <v>1903000</v>
      </c>
      <c r="J16" s="25">
        <v>2694000</v>
      </c>
      <c r="K16" s="25">
        <v>3509000</v>
      </c>
      <c r="L16" s="2"/>
    </row>
    <row r="17" spans="1:13" x14ac:dyDescent="0.15">
      <c r="A17" s="21" t="s">
        <v>59</v>
      </c>
      <c r="B17" s="26">
        <v>557282</v>
      </c>
      <c r="C17" s="26">
        <v>466000</v>
      </c>
      <c r="D17" s="26">
        <v>521000</v>
      </c>
      <c r="E17" s="26">
        <v>997000</v>
      </c>
      <c r="F17" s="26">
        <v>1404000</v>
      </c>
      <c r="G17" s="26">
        <v>1674000</v>
      </c>
      <c r="H17" s="26">
        <v>2149000</v>
      </c>
      <c r="I17" s="26">
        <v>2778000</v>
      </c>
      <c r="J17" s="26">
        <v>3807000</v>
      </c>
      <c r="K17" s="26">
        <v>3914000</v>
      </c>
      <c r="L17" s="2"/>
    </row>
    <row r="18" spans="1:13" x14ac:dyDescent="0.15">
      <c r="A18" s="2" t="s">
        <v>60</v>
      </c>
      <c r="B18" s="27" t="s">
        <v>49</v>
      </c>
      <c r="C18" s="27" t="s">
        <v>49</v>
      </c>
      <c r="D18" s="27" t="s">
        <v>49</v>
      </c>
      <c r="E18" s="27" t="s">
        <v>49</v>
      </c>
      <c r="F18" s="27" t="s">
        <v>49</v>
      </c>
      <c r="G18" s="27" t="s">
        <v>49</v>
      </c>
      <c r="H18" s="27" t="s">
        <v>49</v>
      </c>
      <c r="I18" s="25">
        <v>266000</v>
      </c>
      <c r="J18" s="25">
        <v>299000</v>
      </c>
      <c r="K18" s="27" t="s">
        <v>49</v>
      </c>
      <c r="L18" s="2"/>
    </row>
    <row r="19" spans="1:13" x14ac:dyDescent="0.15">
      <c r="A19" s="2" t="s">
        <v>61</v>
      </c>
      <c r="B19" s="25">
        <v>839893</v>
      </c>
      <c r="C19" s="25">
        <v>784000</v>
      </c>
      <c r="D19" s="25">
        <v>722000</v>
      </c>
      <c r="E19" s="25">
        <v>670000</v>
      </c>
      <c r="F19" s="25">
        <v>663000</v>
      </c>
      <c r="G19" s="25">
        <v>667000</v>
      </c>
      <c r="H19" s="25">
        <v>6930000</v>
      </c>
      <c r="I19" s="25">
        <v>6688000</v>
      </c>
      <c r="J19" s="25">
        <v>6048000</v>
      </c>
      <c r="K19" s="25">
        <v>5542000</v>
      </c>
      <c r="L19" s="2"/>
    </row>
    <row r="20" spans="1:13" x14ac:dyDescent="0.15">
      <c r="A20" s="2" t="s">
        <v>62</v>
      </c>
      <c r="B20" s="27" t="s">
        <v>49</v>
      </c>
      <c r="C20" s="27" t="s">
        <v>49</v>
      </c>
      <c r="D20" s="27" t="s">
        <v>49</v>
      </c>
      <c r="E20" s="27" t="s">
        <v>49</v>
      </c>
      <c r="F20" s="27" t="s">
        <v>49</v>
      </c>
      <c r="G20" s="27" t="s">
        <v>49</v>
      </c>
      <c r="H20" s="27" t="s">
        <v>49</v>
      </c>
      <c r="I20" s="25">
        <v>2156000</v>
      </c>
      <c r="J20" s="25">
        <v>3376000</v>
      </c>
      <c r="K20" s="27" t="s">
        <v>49</v>
      </c>
      <c r="L20" s="2"/>
    </row>
    <row r="21" spans="1:13" x14ac:dyDescent="0.15">
      <c r="A21" s="2" t="s">
        <v>63</v>
      </c>
      <c r="B21" s="27" t="s">
        <v>49</v>
      </c>
      <c r="C21" s="27" t="s">
        <v>49</v>
      </c>
      <c r="D21" s="27" t="s">
        <v>49</v>
      </c>
      <c r="E21" s="27" t="s">
        <v>49</v>
      </c>
      <c r="F21" s="27" t="s">
        <v>49</v>
      </c>
      <c r="G21" s="25">
        <v>548000</v>
      </c>
      <c r="H21" s="25">
        <v>806000</v>
      </c>
      <c r="I21" s="25">
        <v>1222000</v>
      </c>
      <c r="J21" s="25">
        <v>3396000</v>
      </c>
      <c r="K21" s="25">
        <v>6081000</v>
      </c>
      <c r="L21" s="2"/>
    </row>
    <row r="22" spans="1:13" x14ac:dyDescent="0.15">
      <c r="A22" s="2" t="s">
        <v>64</v>
      </c>
      <c r="B22" s="25">
        <v>90896</v>
      </c>
      <c r="C22" s="25">
        <v>67000</v>
      </c>
      <c r="D22" s="25">
        <v>62000</v>
      </c>
      <c r="E22" s="25">
        <v>319000</v>
      </c>
      <c r="F22" s="25">
        <v>668000</v>
      </c>
      <c r="G22" s="25">
        <v>736000</v>
      </c>
      <c r="H22" s="25">
        <v>2851000</v>
      </c>
      <c r="I22" s="25">
        <v>2248000</v>
      </c>
      <c r="J22" s="25">
        <v>1183000</v>
      </c>
      <c r="K22" s="25">
        <v>5846000</v>
      </c>
      <c r="L22" s="2"/>
    </row>
    <row r="23" spans="1:13" x14ac:dyDescent="0.15">
      <c r="A23" s="15" t="s">
        <v>65</v>
      </c>
      <c r="B23" s="28">
        <v>7201368</v>
      </c>
      <c r="C23" s="28">
        <v>7370000</v>
      </c>
      <c r="D23" s="28">
        <v>9841000</v>
      </c>
      <c r="E23" s="28">
        <v>11241000</v>
      </c>
      <c r="F23" s="28">
        <v>13292000</v>
      </c>
      <c r="G23" s="28">
        <v>17315000</v>
      </c>
      <c r="H23" s="28">
        <v>28791000</v>
      </c>
      <c r="I23" s="28">
        <v>44187000</v>
      </c>
      <c r="J23" s="28">
        <v>41182000</v>
      </c>
      <c r="K23" s="28">
        <v>65728000</v>
      </c>
      <c r="L23" s="29"/>
      <c r="M23" s="30"/>
    </row>
    <row r="24" spans="1:13" x14ac:dyDescent="0.15">
      <c r="A24" s="21"/>
      <c r="B24" s="31"/>
      <c r="C24" s="31"/>
      <c r="D24" s="31"/>
      <c r="E24" s="31"/>
      <c r="F24" s="31"/>
      <c r="G24" s="31"/>
      <c r="H24" s="31"/>
      <c r="I24" s="31"/>
      <c r="J24" s="31"/>
      <c r="K24" s="31"/>
      <c r="L24" s="2"/>
    </row>
    <row r="25" spans="1:13" x14ac:dyDescent="0.15">
      <c r="A25" s="21" t="s">
        <v>66</v>
      </c>
      <c r="B25" s="26">
        <v>573315</v>
      </c>
      <c r="C25" s="26">
        <v>587000</v>
      </c>
      <c r="D25" s="26">
        <v>861000</v>
      </c>
      <c r="E25" s="26">
        <v>1008000</v>
      </c>
      <c r="F25" s="26">
        <v>1051000</v>
      </c>
      <c r="G25" s="26">
        <v>1334000</v>
      </c>
      <c r="H25" s="26">
        <v>2128000</v>
      </c>
      <c r="I25" s="26">
        <v>3192000</v>
      </c>
      <c r="J25" s="26">
        <v>2919000</v>
      </c>
      <c r="K25" s="26">
        <v>7496000</v>
      </c>
      <c r="L25" s="2"/>
    </row>
    <row r="26" spans="1:13" x14ac:dyDescent="0.15">
      <c r="A26" s="2" t="s">
        <v>67</v>
      </c>
      <c r="B26" s="25">
        <v>293223</v>
      </c>
      <c r="C26" s="25">
        <v>296000</v>
      </c>
      <c r="D26" s="25">
        <v>485000</v>
      </c>
      <c r="E26" s="25">
        <v>596000</v>
      </c>
      <c r="F26" s="25">
        <v>511000</v>
      </c>
      <c r="G26" s="25">
        <v>687000</v>
      </c>
      <c r="H26" s="25">
        <v>1201000</v>
      </c>
      <c r="I26" s="25">
        <v>1783000</v>
      </c>
      <c r="J26" s="25">
        <v>1193000</v>
      </c>
      <c r="K26" s="25">
        <v>2699000</v>
      </c>
      <c r="L26" s="2"/>
    </row>
    <row r="27" spans="1:13" x14ac:dyDescent="0.15">
      <c r="A27" s="2" t="s">
        <v>68</v>
      </c>
      <c r="B27" s="25">
        <v>280092</v>
      </c>
      <c r="C27" s="25">
        <v>291000</v>
      </c>
      <c r="D27" s="25">
        <v>376000</v>
      </c>
      <c r="E27" s="25">
        <v>412000</v>
      </c>
      <c r="F27" s="25">
        <v>540000</v>
      </c>
      <c r="G27" s="25">
        <v>647000</v>
      </c>
      <c r="H27" s="25">
        <v>927000</v>
      </c>
      <c r="I27" s="25">
        <v>1409000</v>
      </c>
      <c r="J27" s="25">
        <v>1726000</v>
      </c>
      <c r="K27" s="25">
        <v>4797000</v>
      </c>
      <c r="L27" s="2"/>
    </row>
    <row r="28" spans="1:13" x14ac:dyDescent="0.15">
      <c r="A28" s="2" t="s">
        <v>69</v>
      </c>
      <c r="B28" s="27" t="s">
        <v>49</v>
      </c>
      <c r="C28" s="25">
        <v>1413000</v>
      </c>
      <c r="D28" s="25">
        <v>796000</v>
      </c>
      <c r="E28" s="25">
        <v>15000</v>
      </c>
      <c r="F28" s="27" t="s">
        <v>49</v>
      </c>
      <c r="G28" s="27" t="s">
        <v>49</v>
      </c>
      <c r="H28" s="25">
        <v>999000</v>
      </c>
      <c r="I28" s="27" t="s">
        <v>49</v>
      </c>
      <c r="J28" s="25">
        <v>1250000</v>
      </c>
      <c r="K28" s="25">
        <v>1250000</v>
      </c>
      <c r="L28" s="2"/>
    </row>
    <row r="29" spans="1:13" x14ac:dyDescent="0.15">
      <c r="A29" s="2" t="s">
        <v>70</v>
      </c>
      <c r="B29" s="25">
        <v>322715</v>
      </c>
      <c r="C29" s="25">
        <v>351000</v>
      </c>
      <c r="D29" s="25">
        <v>131000</v>
      </c>
      <c r="E29" s="25">
        <v>130000</v>
      </c>
      <c r="F29" s="25">
        <v>278000</v>
      </c>
      <c r="G29" s="25">
        <v>450000</v>
      </c>
      <c r="H29" s="25">
        <v>798000</v>
      </c>
      <c r="I29" s="25">
        <v>1143000</v>
      </c>
      <c r="J29" s="25">
        <v>2394000</v>
      </c>
      <c r="K29" s="25">
        <v>1885000</v>
      </c>
      <c r="L29" s="2"/>
    </row>
    <row r="30" spans="1:13" x14ac:dyDescent="0.15">
      <c r="A30" s="15" t="s">
        <v>71</v>
      </c>
      <c r="B30" s="28">
        <v>896030</v>
      </c>
      <c r="C30" s="28">
        <v>2351000</v>
      </c>
      <c r="D30" s="28">
        <v>1788000</v>
      </c>
      <c r="E30" s="28">
        <v>1153000</v>
      </c>
      <c r="F30" s="28">
        <v>1329000</v>
      </c>
      <c r="G30" s="28">
        <v>1784000</v>
      </c>
      <c r="H30" s="28">
        <v>3925000</v>
      </c>
      <c r="I30" s="28">
        <v>4335000</v>
      </c>
      <c r="J30" s="28">
        <v>6563000</v>
      </c>
      <c r="K30" s="28">
        <v>10631000</v>
      </c>
      <c r="L30" s="2"/>
    </row>
    <row r="31" spans="1:13" x14ac:dyDescent="0.15">
      <c r="A31" s="2" t="s">
        <v>72</v>
      </c>
      <c r="B31" s="25">
        <v>1398428</v>
      </c>
      <c r="C31" s="25">
        <v>10000</v>
      </c>
      <c r="D31" s="25">
        <v>1989000</v>
      </c>
      <c r="E31" s="25">
        <v>1985000</v>
      </c>
      <c r="F31" s="25">
        <v>1988000</v>
      </c>
      <c r="G31" s="25">
        <v>1991000</v>
      </c>
      <c r="H31" s="25">
        <v>5964000</v>
      </c>
      <c r="I31" s="25">
        <v>10946000</v>
      </c>
      <c r="J31" s="25">
        <v>9703000</v>
      </c>
      <c r="K31" s="25">
        <v>8459000</v>
      </c>
      <c r="L31" s="2"/>
    </row>
    <row r="32" spans="1:13" x14ac:dyDescent="0.15">
      <c r="A32" s="2" t="s">
        <v>73</v>
      </c>
      <c r="B32" s="25">
        <v>340145</v>
      </c>
      <c r="C32" s="25">
        <v>345000</v>
      </c>
      <c r="D32" s="25">
        <v>145000</v>
      </c>
      <c r="E32" s="25">
        <v>33000</v>
      </c>
      <c r="F32" s="25">
        <v>65000</v>
      </c>
      <c r="G32" s="25">
        <v>89000</v>
      </c>
      <c r="H32" s="25">
        <v>404000</v>
      </c>
      <c r="I32" s="25">
        <v>447000</v>
      </c>
      <c r="J32" s="25">
        <v>465000</v>
      </c>
      <c r="K32" s="25">
        <v>1035000</v>
      </c>
      <c r="L32" s="2"/>
    </row>
    <row r="33" spans="1:13" x14ac:dyDescent="0.15">
      <c r="A33" s="2" t="s">
        <v>74</v>
      </c>
      <c r="B33" s="25">
        <v>0</v>
      </c>
      <c r="C33" s="25">
        <v>0</v>
      </c>
      <c r="D33" s="25">
        <v>0</v>
      </c>
      <c r="E33" s="25">
        <v>0</v>
      </c>
      <c r="F33" s="25">
        <v>0</v>
      </c>
      <c r="G33" s="25">
        <v>0</v>
      </c>
      <c r="H33" s="25">
        <v>0</v>
      </c>
      <c r="I33" s="25">
        <v>0</v>
      </c>
      <c r="J33" s="25">
        <v>0</v>
      </c>
      <c r="K33" s="25">
        <v>0</v>
      </c>
      <c r="L33" s="2"/>
    </row>
    <row r="34" spans="1:13" x14ac:dyDescent="0.15">
      <c r="A34" s="2" t="s">
        <v>75</v>
      </c>
      <c r="B34" s="25">
        <v>148783</v>
      </c>
      <c r="C34" s="25">
        <v>108000</v>
      </c>
      <c r="D34" s="25">
        <v>126000</v>
      </c>
      <c r="E34" s="25">
        <v>599000</v>
      </c>
      <c r="F34" s="25">
        <v>568000</v>
      </c>
      <c r="G34" s="25">
        <v>1247000</v>
      </c>
      <c r="H34" s="25">
        <v>1605000</v>
      </c>
      <c r="I34" s="25">
        <v>1847000</v>
      </c>
      <c r="J34" s="25">
        <v>2350000</v>
      </c>
      <c r="K34" s="25">
        <v>2625000</v>
      </c>
      <c r="L34" s="2"/>
    </row>
    <row r="35" spans="1:13" x14ac:dyDescent="0.15">
      <c r="A35" s="15" t="s">
        <v>76</v>
      </c>
      <c r="B35" s="28">
        <v>2783386</v>
      </c>
      <c r="C35" s="28">
        <v>2814000</v>
      </c>
      <c r="D35" s="28">
        <v>4048000</v>
      </c>
      <c r="E35" s="28">
        <v>3770000</v>
      </c>
      <c r="F35" s="28">
        <v>3950000</v>
      </c>
      <c r="G35" s="28">
        <v>5111000</v>
      </c>
      <c r="H35" s="28">
        <v>11898000</v>
      </c>
      <c r="I35" s="28">
        <v>17575000</v>
      </c>
      <c r="J35" s="28">
        <v>19081000</v>
      </c>
      <c r="K35" s="28">
        <v>22750000</v>
      </c>
      <c r="L35" s="2"/>
    </row>
    <row r="36" spans="1:13" x14ac:dyDescent="0.15">
      <c r="A36" s="21"/>
      <c r="B36" s="31"/>
      <c r="C36" s="31"/>
      <c r="D36" s="31"/>
      <c r="E36" s="31"/>
      <c r="F36" s="31"/>
      <c r="G36" s="31"/>
      <c r="H36" s="31"/>
      <c r="I36" s="31"/>
      <c r="J36" s="31"/>
      <c r="K36" s="31"/>
      <c r="L36" s="2"/>
    </row>
    <row r="37" spans="1:13" x14ac:dyDescent="0.15">
      <c r="A37" s="2" t="s">
        <v>161</v>
      </c>
      <c r="B37" s="27" t="s">
        <v>49</v>
      </c>
      <c r="C37" s="25">
        <v>87000</v>
      </c>
      <c r="D37" s="25">
        <v>31000</v>
      </c>
      <c r="E37" s="27" t="s">
        <v>49</v>
      </c>
      <c r="F37" s="27" t="s">
        <v>49</v>
      </c>
      <c r="G37" s="27" t="s">
        <v>49</v>
      </c>
      <c r="H37" s="27" t="s">
        <v>49</v>
      </c>
      <c r="I37" s="27" t="s">
        <v>49</v>
      </c>
      <c r="J37" s="27" t="s">
        <v>49</v>
      </c>
      <c r="K37" s="27" t="s">
        <v>49</v>
      </c>
      <c r="L37" s="2"/>
    </row>
    <row r="38" spans="1:13" x14ac:dyDescent="0.15">
      <c r="A38" s="2" t="s">
        <v>77</v>
      </c>
      <c r="B38" s="25">
        <v>754</v>
      </c>
      <c r="C38" s="25">
        <v>1000</v>
      </c>
      <c r="D38" s="25">
        <v>1000</v>
      </c>
      <c r="E38" s="25">
        <v>1000</v>
      </c>
      <c r="F38" s="25">
        <v>1000</v>
      </c>
      <c r="G38" s="25">
        <v>1000</v>
      </c>
      <c r="H38" s="25">
        <v>1000</v>
      </c>
      <c r="I38" s="25">
        <v>3000</v>
      </c>
      <c r="J38" s="25">
        <v>2000</v>
      </c>
      <c r="K38" s="25">
        <v>2000</v>
      </c>
      <c r="L38" s="2"/>
    </row>
    <row r="39" spans="1:13" x14ac:dyDescent="0.15">
      <c r="A39" s="2" t="s">
        <v>78</v>
      </c>
      <c r="B39" s="25">
        <v>3855092</v>
      </c>
      <c r="C39" s="25">
        <v>4170000</v>
      </c>
      <c r="D39" s="25">
        <v>4708000</v>
      </c>
      <c r="E39" s="25">
        <v>5351000</v>
      </c>
      <c r="F39" s="25">
        <v>6051000</v>
      </c>
      <c r="G39" s="25">
        <v>7045000</v>
      </c>
      <c r="H39" s="25">
        <v>8721000</v>
      </c>
      <c r="I39" s="25">
        <v>10385000</v>
      </c>
      <c r="J39" s="25">
        <v>11971000</v>
      </c>
      <c r="K39" s="25">
        <v>13132000</v>
      </c>
      <c r="L39" s="2"/>
    </row>
    <row r="40" spans="1:13" x14ac:dyDescent="0.15">
      <c r="A40" s="2" t="s">
        <v>79</v>
      </c>
      <c r="B40" s="25">
        <v>3948877</v>
      </c>
      <c r="C40" s="25">
        <v>4350000</v>
      </c>
      <c r="D40" s="25">
        <v>6108000</v>
      </c>
      <c r="E40" s="25">
        <v>8787000</v>
      </c>
      <c r="F40" s="25">
        <v>12565000</v>
      </c>
      <c r="G40" s="25">
        <v>14971000</v>
      </c>
      <c r="H40" s="25">
        <v>18908000</v>
      </c>
      <c r="I40" s="25">
        <v>16235000</v>
      </c>
      <c r="J40" s="25">
        <v>10171000</v>
      </c>
      <c r="K40" s="25">
        <v>29817000</v>
      </c>
      <c r="L40" s="32"/>
    </row>
    <row r="41" spans="1:13" x14ac:dyDescent="0.15">
      <c r="A41" s="2" t="s">
        <v>80</v>
      </c>
      <c r="B41" s="25">
        <v>7844</v>
      </c>
      <c r="C41" s="25">
        <v>-4000</v>
      </c>
      <c r="D41" s="25">
        <v>-16000</v>
      </c>
      <c r="E41" s="25">
        <v>-18000</v>
      </c>
      <c r="F41" s="25">
        <v>-12000</v>
      </c>
      <c r="G41" s="25">
        <v>1000</v>
      </c>
      <c r="H41" s="25">
        <v>19000</v>
      </c>
      <c r="I41" s="25">
        <v>-11000</v>
      </c>
      <c r="J41" s="25">
        <v>-43000</v>
      </c>
      <c r="K41" s="25">
        <v>27000</v>
      </c>
      <c r="L41" s="2"/>
    </row>
    <row r="42" spans="1:13" x14ac:dyDescent="0.15">
      <c r="A42" s="2" t="s">
        <v>81</v>
      </c>
      <c r="B42" s="25">
        <v>3394585</v>
      </c>
      <c r="C42" s="25">
        <v>4048000</v>
      </c>
      <c r="D42" s="25">
        <v>5039000</v>
      </c>
      <c r="E42" s="25">
        <v>6650000</v>
      </c>
      <c r="F42" s="25">
        <v>9263000</v>
      </c>
      <c r="G42" s="25">
        <v>9814000</v>
      </c>
      <c r="H42" s="25">
        <v>10756000</v>
      </c>
      <c r="I42" s="27" t="s">
        <v>49</v>
      </c>
      <c r="J42" s="27" t="s">
        <v>49</v>
      </c>
      <c r="K42" s="27" t="s">
        <v>49</v>
      </c>
      <c r="L42" s="2"/>
    </row>
    <row r="43" spans="1:13" x14ac:dyDescent="0.15">
      <c r="A43" s="2" t="s">
        <v>82</v>
      </c>
      <c r="B43" s="25">
        <v>0</v>
      </c>
      <c r="C43" s="25">
        <v>0</v>
      </c>
      <c r="D43" s="25">
        <v>0</v>
      </c>
      <c r="E43" s="25">
        <v>0</v>
      </c>
      <c r="F43" s="25">
        <v>0</v>
      </c>
      <c r="G43" s="25">
        <v>0</v>
      </c>
      <c r="H43" s="25">
        <v>0</v>
      </c>
      <c r="I43" s="25">
        <v>0</v>
      </c>
      <c r="J43" s="25">
        <v>0</v>
      </c>
      <c r="K43" s="25">
        <v>0</v>
      </c>
      <c r="L43" s="2"/>
    </row>
    <row r="44" spans="1:13" x14ac:dyDescent="0.15">
      <c r="A44" s="15" t="s">
        <v>83</v>
      </c>
      <c r="B44" s="28">
        <v>4417982</v>
      </c>
      <c r="C44" s="28">
        <v>4556000</v>
      </c>
      <c r="D44" s="28">
        <v>5793000</v>
      </c>
      <c r="E44" s="28">
        <v>7471000</v>
      </c>
      <c r="F44" s="28">
        <v>9342000</v>
      </c>
      <c r="G44" s="28">
        <v>12204000</v>
      </c>
      <c r="H44" s="28">
        <v>16893000</v>
      </c>
      <c r="I44" s="28">
        <v>26612000</v>
      </c>
      <c r="J44" s="28">
        <v>22101000</v>
      </c>
      <c r="K44" s="28">
        <v>42978000</v>
      </c>
      <c r="L44" s="2"/>
      <c r="M44" s="33"/>
    </row>
    <row r="45" spans="1:13" x14ac:dyDescent="0.15">
      <c r="A45" s="19" t="s">
        <v>84</v>
      </c>
      <c r="B45" s="34">
        <v>7201368</v>
      </c>
      <c r="C45" s="34">
        <v>7370000</v>
      </c>
      <c r="D45" s="34">
        <v>9841000</v>
      </c>
      <c r="E45" s="34">
        <v>11241000</v>
      </c>
      <c r="F45" s="34">
        <v>13292000</v>
      </c>
      <c r="G45" s="34">
        <v>17315000</v>
      </c>
      <c r="H45" s="34">
        <v>28791000</v>
      </c>
      <c r="I45" s="34">
        <v>44187000</v>
      </c>
      <c r="J45" s="34">
        <v>41182000</v>
      </c>
      <c r="K45" s="34">
        <v>65728000</v>
      </c>
      <c r="L45" s="2"/>
      <c r="M45" s="33"/>
    </row>
    <row r="47" spans="1:13" x14ac:dyDescent="0.15">
      <c r="A47" s="35" t="s">
        <v>215</v>
      </c>
      <c r="B47" s="25">
        <v>563068</v>
      </c>
      <c r="C47" s="25">
        <v>569000</v>
      </c>
      <c r="D47" s="25">
        <v>649000</v>
      </c>
      <c r="E47" s="25">
        <v>632000</v>
      </c>
      <c r="F47" s="25">
        <v>625000</v>
      </c>
      <c r="G47" s="25">
        <v>618000</v>
      </c>
      <c r="H47" s="25">
        <v>628000</v>
      </c>
      <c r="I47" s="25">
        <v>2535000</v>
      </c>
      <c r="J47" s="25">
        <v>2507000</v>
      </c>
      <c r="K47" s="25">
        <v>2494000</v>
      </c>
    </row>
    <row r="48" spans="1:13" x14ac:dyDescent="0.15">
      <c r="K48" s="33"/>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2781-64D7-4826-B7AF-64C15617AB82}">
  <sheetPr>
    <tabColor theme="7"/>
  </sheetPr>
  <dimension ref="A1:W88"/>
  <sheetViews>
    <sheetView zoomScale="109" zoomScaleNormal="100" workbookViewId="0">
      <pane ySplit="2" topLeftCell="A23" activePane="bottomLeft" state="frozen"/>
      <selection activeCell="L23" sqref="L23"/>
      <selection pane="bottomLeft" activeCell="L23" sqref="L23"/>
    </sheetView>
  </sheetViews>
  <sheetFormatPr baseColWidth="10" defaultColWidth="8.83203125" defaultRowHeight="13" x14ac:dyDescent="0.15"/>
  <cols>
    <col min="1" max="1" width="50" style="1" customWidth="1"/>
    <col min="2" max="13" width="12" style="1" customWidth="1"/>
    <col min="14" max="14" width="27.6640625" style="1" bestFit="1" customWidth="1"/>
    <col min="15" max="15" width="13.33203125" style="1" bestFit="1" customWidth="1"/>
    <col min="16" max="191" width="12" style="1" customWidth="1"/>
    <col min="192" max="16384" width="8.83203125" style="1"/>
  </cols>
  <sheetData>
    <row r="1" spans="1:12" ht="14" x14ac:dyDescent="0.15">
      <c r="A1" s="7" t="s">
        <v>85</v>
      </c>
    </row>
    <row r="2" spans="1:12" ht="14" x14ac:dyDescent="0.15">
      <c r="A2" s="5" t="s">
        <v>28</v>
      </c>
      <c r="B2" s="36" t="s">
        <v>205</v>
      </c>
      <c r="C2" s="36" t="s">
        <v>206</v>
      </c>
      <c r="D2" s="36" t="s">
        <v>207</v>
      </c>
      <c r="E2" s="36" t="s">
        <v>208</v>
      </c>
      <c r="F2" s="36" t="s">
        <v>209</v>
      </c>
      <c r="G2" s="36" t="s">
        <v>210</v>
      </c>
      <c r="H2" s="36" t="s">
        <v>211</v>
      </c>
      <c r="I2" s="36" t="s">
        <v>212</v>
      </c>
      <c r="J2" s="36" t="s">
        <v>213</v>
      </c>
      <c r="K2" s="36" t="s">
        <v>214</v>
      </c>
      <c r="L2" s="5"/>
    </row>
    <row r="3" spans="1:12" ht="14" x14ac:dyDescent="0.15">
      <c r="A3" s="5" t="s">
        <v>39</v>
      </c>
      <c r="B3" s="6" t="s">
        <v>40</v>
      </c>
      <c r="C3" s="6" t="s">
        <v>40</v>
      </c>
      <c r="D3" s="6" t="s">
        <v>40</v>
      </c>
      <c r="E3" s="6" t="s">
        <v>40</v>
      </c>
      <c r="F3" s="6" t="s">
        <v>40</v>
      </c>
      <c r="G3" s="6" t="s">
        <v>40</v>
      </c>
      <c r="H3" s="6" t="s">
        <v>40</v>
      </c>
      <c r="I3" s="6" t="s">
        <v>40</v>
      </c>
      <c r="J3" s="6" t="s">
        <v>40</v>
      </c>
      <c r="K3" s="6" t="s">
        <v>40</v>
      </c>
      <c r="L3" s="5"/>
    </row>
    <row r="4" spans="1:12" ht="14" x14ac:dyDescent="0.15">
      <c r="A4" s="5" t="s">
        <v>41</v>
      </c>
      <c r="B4" s="6" t="s">
        <v>42</v>
      </c>
      <c r="C4" s="6" t="s">
        <v>42</v>
      </c>
      <c r="D4" s="6" t="s">
        <v>42</v>
      </c>
      <c r="E4" s="6" t="s">
        <v>42</v>
      </c>
      <c r="F4" s="6" t="s">
        <v>42</v>
      </c>
      <c r="G4" s="6" t="s">
        <v>42</v>
      </c>
      <c r="H4" s="6" t="s">
        <v>42</v>
      </c>
      <c r="I4" s="6" t="s">
        <v>42</v>
      </c>
      <c r="J4" s="6" t="s">
        <v>42</v>
      </c>
      <c r="K4" s="6" t="s">
        <v>42</v>
      </c>
      <c r="L4" s="5"/>
    </row>
    <row r="5" spans="1:12" ht="14" x14ac:dyDescent="0.15">
      <c r="A5" s="5" t="s">
        <v>43</v>
      </c>
      <c r="B5" s="6" t="s">
        <v>44</v>
      </c>
      <c r="C5" s="6" t="s">
        <v>44</v>
      </c>
      <c r="D5" s="6" t="s">
        <v>44</v>
      </c>
      <c r="E5" s="6" t="s">
        <v>44</v>
      </c>
      <c r="F5" s="6" t="s">
        <v>44</v>
      </c>
      <c r="G5" s="6" t="s">
        <v>44</v>
      </c>
      <c r="H5" s="6" t="s">
        <v>44</v>
      </c>
      <c r="I5" s="6" t="s">
        <v>44</v>
      </c>
      <c r="J5" s="6" t="s">
        <v>44</v>
      </c>
      <c r="K5" s="6" t="s">
        <v>44</v>
      </c>
      <c r="L5" s="5"/>
    </row>
    <row r="6" spans="1:12" ht="14" x14ac:dyDescent="0.15">
      <c r="A6" s="5" t="s">
        <v>45</v>
      </c>
      <c r="B6" s="6" t="s">
        <v>46</v>
      </c>
      <c r="C6" s="6" t="s">
        <v>46</v>
      </c>
      <c r="D6" s="6" t="s">
        <v>46</v>
      </c>
      <c r="E6" s="6" t="s">
        <v>46</v>
      </c>
      <c r="F6" s="6" t="s">
        <v>46</v>
      </c>
      <c r="G6" s="6" t="s">
        <v>46</v>
      </c>
      <c r="H6" s="6" t="s">
        <v>46</v>
      </c>
      <c r="I6" s="6" t="s">
        <v>46</v>
      </c>
      <c r="J6" s="6" t="s">
        <v>46</v>
      </c>
      <c r="K6" s="6" t="s">
        <v>46</v>
      </c>
      <c r="L6" s="5"/>
    </row>
    <row r="7" spans="1:12" x14ac:dyDescent="0.15">
      <c r="A7" s="5"/>
      <c r="B7" s="6"/>
      <c r="C7" s="6"/>
      <c r="D7" s="6"/>
      <c r="E7" s="6"/>
      <c r="F7" s="6"/>
      <c r="G7" s="6"/>
      <c r="H7" s="6"/>
      <c r="I7" s="6"/>
      <c r="J7" s="6"/>
      <c r="K7" s="6"/>
      <c r="L7" s="5"/>
    </row>
    <row r="8" spans="1:12" x14ac:dyDescent="0.15">
      <c r="A8" s="2"/>
      <c r="B8" s="27"/>
      <c r="C8" s="27"/>
      <c r="D8" s="27"/>
      <c r="E8" s="27"/>
      <c r="F8" s="27"/>
      <c r="G8" s="27"/>
      <c r="H8" s="27"/>
      <c r="I8" s="27"/>
      <c r="J8" s="27"/>
      <c r="K8" s="25"/>
      <c r="L8" s="2"/>
    </row>
    <row r="9" spans="1:12" x14ac:dyDescent="0.15">
      <c r="A9" s="2" t="s">
        <v>7</v>
      </c>
      <c r="B9" s="37">
        <v>4681507</v>
      </c>
      <c r="C9" s="37">
        <v>5010000</v>
      </c>
      <c r="D9" s="37">
        <v>6910000</v>
      </c>
      <c r="E9" s="37">
        <v>9714000</v>
      </c>
      <c r="F9" s="37">
        <v>11716000</v>
      </c>
      <c r="G9" s="37">
        <v>10918000</v>
      </c>
      <c r="H9" s="37">
        <v>16675000</v>
      </c>
      <c r="I9" s="37">
        <v>26914000</v>
      </c>
      <c r="J9" s="37">
        <v>26974000</v>
      </c>
      <c r="K9" s="37">
        <v>60922000</v>
      </c>
      <c r="L9" s="2"/>
    </row>
    <row r="10" spans="1:12" x14ac:dyDescent="0.15">
      <c r="A10" s="2" t="s">
        <v>87</v>
      </c>
      <c r="B10" s="25">
        <v>2082030</v>
      </c>
      <c r="C10" s="25">
        <v>2199000</v>
      </c>
      <c r="D10" s="25">
        <v>2847000</v>
      </c>
      <c r="E10" s="25">
        <v>3892000</v>
      </c>
      <c r="F10" s="25">
        <v>4545000</v>
      </c>
      <c r="G10" s="25">
        <v>4150000</v>
      </c>
      <c r="H10" s="25">
        <v>6279000</v>
      </c>
      <c r="I10" s="25">
        <v>9439000</v>
      </c>
      <c r="J10" s="25">
        <v>11618000</v>
      </c>
      <c r="K10" s="25">
        <v>16621000</v>
      </c>
      <c r="L10" s="2" t="s">
        <v>216</v>
      </c>
    </row>
    <row r="11" spans="1:12" x14ac:dyDescent="0.15">
      <c r="A11" s="15" t="s">
        <v>88</v>
      </c>
      <c r="B11" s="28">
        <v>2599477</v>
      </c>
      <c r="C11" s="28">
        <v>2811000</v>
      </c>
      <c r="D11" s="28">
        <v>4063000</v>
      </c>
      <c r="E11" s="28">
        <v>5822000</v>
      </c>
      <c r="F11" s="28">
        <v>7171000</v>
      </c>
      <c r="G11" s="28">
        <v>6768000</v>
      </c>
      <c r="H11" s="28">
        <v>10396000</v>
      </c>
      <c r="I11" s="28">
        <v>17475000</v>
      </c>
      <c r="J11" s="28">
        <v>15356000</v>
      </c>
      <c r="K11" s="28">
        <v>44301000</v>
      </c>
      <c r="L11" s="2"/>
    </row>
    <row r="12" spans="1:12" x14ac:dyDescent="0.15">
      <c r="A12" s="2" t="s">
        <v>89</v>
      </c>
      <c r="B12" s="25">
        <v>480763</v>
      </c>
      <c r="C12" s="25">
        <v>602000</v>
      </c>
      <c r="D12" s="25">
        <v>663000</v>
      </c>
      <c r="E12" s="25">
        <v>815000</v>
      </c>
      <c r="F12" s="25">
        <v>991000</v>
      </c>
      <c r="G12" s="25">
        <v>1093000</v>
      </c>
      <c r="H12" s="25">
        <v>1940000</v>
      </c>
      <c r="I12" s="25">
        <v>2166000</v>
      </c>
      <c r="J12" s="25">
        <v>2440000</v>
      </c>
      <c r="K12" s="25">
        <v>2654000</v>
      </c>
      <c r="L12" s="2"/>
    </row>
    <row r="13" spans="1:12" x14ac:dyDescent="0.15">
      <c r="A13" s="2" t="s">
        <v>91</v>
      </c>
      <c r="B13" s="25">
        <v>1359725</v>
      </c>
      <c r="C13" s="25">
        <v>1331000</v>
      </c>
      <c r="D13" s="25">
        <v>1463000</v>
      </c>
      <c r="E13" s="25">
        <v>1797000</v>
      </c>
      <c r="F13" s="25">
        <v>2376000</v>
      </c>
      <c r="G13" s="25">
        <v>2829000</v>
      </c>
      <c r="H13" s="25">
        <v>3924000</v>
      </c>
      <c r="I13" s="25">
        <v>5268000</v>
      </c>
      <c r="J13" s="25">
        <v>7339000</v>
      </c>
      <c r="K13" s="25">
        <v>8675000</v>
      </c>
      <c r="L13" s="2"/>
    </row>
    <row r="14" spans="1:12" x14ac:dyDescent="0.15">
      <c r="A14" s="2" t="s">
        <v>93</v>
      </c>
      <c r="B14" s="27">
        <v>0</v>
      </c>
      <c r="C14" s="25">
        <v>131000</v>
      </c>
      <c r="D14" s="25">
        <v>3000</v>
      </c>
      <c r="E14" s="27">
        <v>0</v>
      </c>
      <c r="F14" s="27">
        <v>0</v>
      </c>
      <c r="G14" s="27">
        <v>0</v>
      </c>
      <c r="H14" s="27">
        <v>0</v>
      </c>
      <c r="I14" s="27">
        <v>0</v>
      </c>
      <c r="J14" s="25">
        <v>1353000</v>
      </c>
      <c r="K14" s="27">
        <v>0</v>
      </c>
      <c r="L14" s="2"/>
    </row>
    <row r="15" spans="1:12" x14ac:dyDescent="0.15">
      <c r="A15" s="15" t="s">
        <v>94</v>
      </c>
      <c r="B15" s="28">
        <v>1840488</v>
      </c>
      <c r="C15" s="28">
        <v>2064000</v>
      </c>
      <c r="D15" s="28">
        <v>2129000</v>
      </c>
      <c r="E15" s="28">
        <v>2612000</v>
      </c>
      <c r="F15" s="28">
        <v>3367000</v>
      </c>
      <c r="G15" s="28">
        <v>3922000</v>
      </c>
      <c r="H15" s="28">
        <v>5864000</v>
      </c>
      <c r="I15" s="28">
        <v>7434000</v>
      </c>
      <c r="J15" s="28">
        <v>11132000</v>
      </c>
      <c r="K15" s="28">
        <v>11329000</v>
      </c>
      <c r="L15" s="2"/>
    </row>
    <row r="16" spans="1:12" x14ac:dyDescent="0.15">
      <c r="A16" s="15" t="s">
        <v>95</v>
      </c>
      <c r="B16" s="28">
        <v>758989</v>
      </c>
      <c r="C16" s="28">
        <v>747000</v>
      </c>
      <c r="D16" s="28">
        <v>1934000</v>
      </c>
      <c r="E16" s="28">
        <v>3210000</v>
      </c>
      <c r="F16" s="28">
        <v>3804000</v>
      </c>
      <c r="G16" s="28">
        <v>2846000</v>
      </c>
      <c r="H16" s="28">
        <v>4532000</v>
      </c>
      <c r="I16" s="28">
        <v>10041000</v>
      </c>
      <c r="J16" s="28">
        <v>4224000</v>
      </c>
      <c r="K16" s="28">
        <v>32972000</v>
      </c>
      <c r="L16" s="2"/>
    </row>
    <row r="17" spans="1:23" x14ac:dyDescent="0.15">
      <c r="A17" s="2" t="s">
        <v>96</v>
      </c>
      <c r="B17" s="25">
        <v>-18043</v>
      </c>
      <c r="C17" s="25">
        <v>-8000</v>
      </c>
      <c r="D17" s="25">
        <v>-4000</v>
      </c>
      <c r="E17" s="25">
        <v>8000</v>
      </c>
      <c r="F17" s="25">
        <v>78000</v>
      </c>
      <c r="G17" s="25">
        <v>126000</v>
      </c>
      <c r="H17" s="25">
        <v>-127000</v>
      </c>
      <c r="I17" s="25">
        <v>-207000</v>
      </c>
      <c r="J17" s="25">
        <v>5000</v>
      </c>
      <c r="K17" s="25">
        <v>609000</v>
      </c>
      <c r="L17" s="2" t="s">
        <v>217</v>
      </c>
    </row>
    <row r="18" spans="1:23" x14ac:dyDescent="0.15">
      <c r="A18" s="2" t="s">
        <v>98</v>
      </c>
      <c r="B18" s="25">
        <v>13890</v>
      </c>
      <c r="C18" s="25">
        <v>4000</v>
      </c>
      <c r="D18" s="25">
        <v>-25000</v>
      </c>
      <c r="E18" s="25">
        <v>-22000</v>
      </c>
      <c r="F18" s="25">
        <v>14000</v>
      </c>
      <c r="G18" s="25">
        <v>-2000</v>
      </c>
      <c r="H18" s="25">
        <v>4000</v>
      </c>
      <c r="I18" s="25">
        <v>107000</v>
      </c>
      <c r="J18" s="25">
        <v>-48000</v>
      </c>
      <c r="K18" s="25">
        <v>237000</v>
      </c>
      <c r="L18" s="1" t="s">
        <v>218</v>
      </c>
    </row>
    <row r="19" spans="1:23" x14ac:dyDescent="0.15">
      <c r="A19" s="15" t="s">
        <v>99</v>
      </c>
      <c r="B19" s="28">
        <v>-4153</v>
      </c>
      <c r="C19" s="28">
        <v>-4000</v>
      </c>
      <c r="D19" s="28">
        <v>-29000</v>
      </c>
      <c r="E19" s="28">
        <v>-14000</v>
      </c>
      <c r="F19" s="28">
        <v>92000</v>
      </c>
      <c r="G19" s="28">
        <v>124000</v>
      </c>
      <c r="H19" s="28">
        <v>-123000</v>
      </c>
      <c r="I19" s="28">
        <v>-100000</v>
      </c>
      <c r="J19" s="28">
        <v>-43000</v>
      </c>
      <c r="K19" s="28">
        <v>846000</v>
      </c>
      <c r="L19" s="2"/>
    </row>
    <row r="20" spans="1:23" x14ac:dyDescent="0.15">
      <c r="A20" s="15" t="s">
        <v>100</v>
      </c>
      <c r="B20" s="28">
        <v>754836</v>
      </c>
      <c r="C20" s="28">
        <v>743000</v>
      </c>
      <c r="D20" s="28">
        <v>1905000</v>
      </c>
      <c r="E20" s="28">
        <v>3196000</v>
      </c>
      <c r="F20" s="28">
        <v>3896000</v>
      </c>
      <c r="G20" s="28">
        <v>2970000</v>
      </c>
      <c r="H20" s="28">
        <v>4409000</v>
      </c>
      <c r="I20" s="28">
        <v>9941000</v>
      </c>
      <c r="J20" s="28">
        <v>4181000</v>
      </c>
      <c r="K20" s="28">
        <v>33818000</v>
      </c>
      <c r="L20" s="2"/>
    </row>
    <row r="21" spans="1:23" x14ac:dyDescent="0.15">
      <c r="A21" s="2" t="s">
        <v>101</v>
      </c>
      <c r="B21" s="25">
        <v>124249</v>
      </c>
      <c r="C21" s="25">
        <v>129000</v>
      </c>
      <c r="D21" s="25">
        <v>239000</v>
      </c>
      <c r="E21" s="25">
        <v>149000</v>
      </c>
      <c r="F21" s="25">
        <v>-245000</v>
      </c>
      <c r="G21" s="25">
        <v>174000</v>
      </c>
      <c r="H21" s="25">
        <v>77000</v>
      </c>
      <c r="I21" s="25">
        <v>189000</v>
      </c>
      <c r="J21" s="25">
        <v>-187000</v>
      </c>
      <c r="K21" s="25">
        <v>4058000</v>
      </c>
      <c r="L21" s="2" t="s">
        <v>219</v>
      </c>
    </row>
    <row r="22" spans="1:23" x14ac:dyDescent="0.15">
      <c r="A22" s="15" t="s">
        <v>105</v>
      </c>
      <c r="B22" s="28">
        <v>630587</v>
      </c>
      <c r="C22" s="28">
        <v>614000</v>
      </c>
      <c r="D22" s="28">
        <v>1666000</v>
      </c>
      <c r="E22" s="28">
        <v>3047000</v>
      </c>
      <c r="F22" s="28">
        <v>4141000</v>
      </c>
      <c r="G22" s="28">
        <v>2796000</v>
      </c>
      <c r="H22" s="28">
        <v>4332000</v>
      </c>
      <c r="I22" s="28">
        <v>9752000</v>
      </c>
      <c r="J22" s="28">
        <v>4368000</v>
      </c>
      <c r="K22" s="28">
        <v>29760000</v>
      </c>
      <c r="L22" s="2"/>
    </row>
    <row r="23" spans="1:23" x14ac:dyDescent="0.15">
      <c r="A23" s="21"/>
      <c r="B23" s="31"/>
      <c r="C23" s="31"/>
      <c r="D23" s="31"/>
      <c r="E23" s="31"/>
      <c r="F23" s="31"/>
      <c r="G23" s="31"/>
      <c r="H23" s="31"/>
      <c r="I23" s="31"/>
      <c r="J23" s="31"/>
      <c r="K23" s="31"/>
      <c r="L23" s="2"/>
      <c r="N23" s="35" t="s">
        <v>220</v>
      </c>
      <c r="O23" s="35" t="s">
        <v>221</v>
      </c>
    </row>
    <row r="24" spans="1:23" x14ac:dyDescent="0.15">
      <c r="A24" s="21"/>
      <c r="B24" s="31"/>
      <c r="C24" s="31"/>
      <c r="D24" s="31"/>
      <c r="E24" s="31"/>
      <c r="F24" s="31"/>
      <c r="G24" s="31"/>
      <c r="H24" s="31"/>
      <c r="I24" s="31"/>
      <c r="J24" s="31"/>
      <c r="K24" s="31"/>
      <c r="L24" s="2"/>
      <c r="N24" s="1" t="s">
        <v>222</v>
      </c>
      <c r="O24" s="1" t="s">
        <v>223</v>
      </c>
    </row>
    <row r="25" spans="1:23" x14ac:dyDescent="0.15">
      <c r="A25" s="2" t="s">
        <v>107</v>
      </c>
      <c r="B25" s="25">
        <v>630587</v>
      </c>
      <c r="C25" s="25">
        <v>614000</v>
      </c>
      <c r="D25" s="25">
        <v>1666000</v>
      </c>
      <c r="E25" s="25">
        <v>3047000</v>
      </c>
      <c r="F25" s="25">
        <v>4141000</v>
      </c>
      <c r="G25" s="25">
        <v>2796000</v>
      </c>
      <c r="H25" s="25">
        <v>4332000</v>
      </c>
      <c r="I25" s="25">
        <v>9752000</v>
      </c>
      <c r="J25" s="25">
        <v>4368000</v>
      </c>
      <c r="K25" s="25">
        <v>29760000</v>
      </c>
      <c r="L25" s="2"/>
      <c r="N25" s="1" t="s">
        <v>224</v>
      </c>
      <c r="O25" s="1" t="s">
        <v>225</v>
      </c>
      <c r="P25" s="1" t="s">
        <v>226</v>
      </c>
    </row>
    <row r="26" spans="1:23" x14ac:dyDescent="0.15">
      <c r="A26" s="2" t="s">
        <v>108</v>
      </c>
      <c r="B26" s="25">
        <v>22092760</v>
      </c>
      <c r="C26" s="25">
        <v>21720000</v>
      </c>
      <c r="D26" s="25">
        <v>21640000</v>
      </c>
      <c r="E26" s="25">
        <v>23960000</v>
      </c>
      <c r="F26" s="25">
        <v>24320000</v>
      </c>
      <c r="G26" s="25">
        <v>24360000</v>
      </c>
      <c r="H26" s="25">
        <v>24680000</v>
      </c>
      <c r="I26" s="25">
        <v>24960000</v>
      </c>
      <c r="J26" s="25">
        <v>24870000</v>
      </c>
      <c r="K26" s="25">
        <v>24690000</v>
      </c>
      <c r="L26" s="2"/>
      <c r="N26" s="1" t="s">
        <v>227</v>
      </c>
    </row>
    <row r="27" spans="1:23" x14ac:dyDescent="0.15">
      <c r="A27" s="2" t="s">
        <v>109</v>
      </c>
      <c r="B27" s="38">
        <v>0.03</v>
      </c>
      <c r="C27" s="38">
        <v>0.03</v>
      </c>
      <c r="D27" s="38">
        <v>0.08</v>
      </c>
      <c r="E27" s="38">
        <v>0.13</v>
      </c>
      <c r="F27" s="38">
        <v>0.17</v>
      </c>
      <c r="G27" s="38">
        <v>0.11</v>
      </c>
      <c r="H27" s="38">
        <v>0.18</v>
      </c>
      <c r="I27" s="38">
        <v>0.39</v>
      </c>
      <c r="J27" s="38">
        <v>0.18</v>
      </c>
      <c r="K27" s="38">
        <v>1.21</v>
      </c>
      <c r="L27" s="2"/>
      <c r="N27" s="1" t="s">
        <v>228</v>
      </c>
    </row>
    <row r="28" spans="1:23" ht="14" x14ac:dyDescent="0.15">
      <c r="A28" s="2" t="s">
        <v>110</v>
      </c>
      <c r="B28" s="38">
        <v>0.03</v>
      </c>
      <c r="C28" s="38">
        <v>0.03</v>
      </c>
      <c r="D28" s="38">
        <v>0.08</v>
      </c>
      <c r="E28" s="38">
        <v>0.13</v>
      </c>
      <c r="F28" s="38">
        <v>0.17</v>
      </c>
      <c r="G28" s="38">
        <v>0.11</v>
      </c>
      <c r="H28" s="38">
        <v>0.18</v>
      </c>
      <c r="I28" s="38">
        <v>0.39</v>
      </c>
      <c r="J28" s="38">
        <v>0.18</v>
      </c>
      <c r="K28" s="38">
        <v>1.21</v>
      </c>
      <c r="L28" s="2"/>
      <c r="M28" s="2"/>
      <c r="N28" s="8" t="s">
        <v>229</v>
      </c>
      <c r="R28" s="2"/>
      <c r="S28" s="2"/>
      <c r="T28" s="2"/>
      <c r="U28" s="2"/>
      <c r="V28" s="2"/>
      <c r="W28" s="2"/>
    </row>
    <row r="29" spans="1:23" ht="14" x14ac:dyDescent="0.15">
      <c r="A29" s="2" t="s">
        <v>111</v>
      </c>
      <c r="B29" s="25">
        <v>22522720</v>
      </c>
      <c r="C29" s="25">
        <v>22760000</v>
      </c>
      <c r="D29" s="25">
        <v>25960000</v>
      </c>
      <c r="E29" s="25">
        <v>25280000</v>
      </c>
      <c r="F29" s="25">
        <v>25000000</v>
      </c>
      <c r="G29" s="25">
        <v>24720000</v>
      </c>
      <c r="H29" s="25">
        <v>25120000</v>
      </c>
      <c r="I29" s="25">
        <v>25350000</v>
      </c>
      <c r="J29" s="25">
        <v>25070000</v>
      </c>
      <c r="K29" s="25">
        <v>24940000</v>
      </c>
      <c r="L29" s="2"/>
      <c r="N29" s="8" t="s">
        <v>230</v>
      </c>
    </row>
    <row r="30" spans="1:23" x14ac:dyDescent="0.15">
      <c r="A30" s="2" t="s">
        <v>112</v>
      </c>
      <c r="B30" s="38">
        <v>0.03</v>
      </c>
      <c r="C30" s="38">
        <v>0.03</v>
      </c>
      <c r="D30" s="38">
        <v>0.06</v>
      </c>
      <c r="E30" s="38">
        <v>0.12</v>
      </c>
      <c r="F30" s="38">
        <v>0.17</v>
      </c>
      <c r="G30" s="38">
        <v>0.11</v>
      </c>
      <c r="H30" s="38">
        <v>0.17</v>
      </c>
      <c r="I30" s="38">
        <v>0.39</v>
      </c>
      <c r="J30" s="38">
        <v>0.17</v>
      </c>
      <c r="K30" s="38">
        <v>1.19</v>
      </c>
      <c r="L30" s="2"/>
    </row>
    <row r="31" spans="1:23" x14ac:dyDescent="0.15">
      <c r="A31" s="2" t="s">
        <v>113</v>
      </c>
      <c r="B31" s="38">
        <v>0.03</v>
      </c>
      <c r="C31" s="38">
        <v>0.03</v>
      </c>
      <c r="D31" s="38">
        <v>0.06</v>
      </c>
      <c r="E31" s="38">
        <v>0.12</v>
      </c>
      <c r="F31" s="38">
        <v>0.17</v>
      </c>
      <c r="G31" s="38">
        <v>0.11</v>
      </c>
      <c r="H31" s="38">
        <v>0.17</v>
      </c>
      <c r="I31" s="38">
        <v>0.39</v>
      </c>
      <c r="J31" s="38">
        <v>0.17</v>
      </c>
      <c r="K31" s="38">
        <v>1.19</v>
      </c>
      <c r="L31" s="2"/>
      <c r="N31" s="35" t="s">
        <v>231</v>
      </c>
    </row>
    <row r="32" spans="1:23" x14ac:dyDescent="0.15">
      <c r="A32" s="21" t="s">
        <v>114</v>
      </c>
      <c r="B32" s="26">
        <v>21796520</v>
      </c>
      <c r="C32" s="26">
        <v>21560000</v>
      </c>
      <c r="D32" s="26">
        <v>23400000</v>
      </c>
      <c r="E32" s="26">
        <v>24240000</v>
      </c>
      <c r="F32" s="26">
        <v>24240000</v>
      </c>
      <c r="G32" s="26">
        <v>24480000</v>
      </c>
      <c r="H32" s="26">
        <v>24800000</v>
      </c>
      <c r="I32" s="26">
        <v>25060000</v>
      </c>
      <c r="J32" s="26">
        <v>24660000</v>
      </c>
      <c r="K32" s="26">
        <v>24640000</v>
      </c>
      <c r="L32" s="2"/>
      <c r="N32" s="1" t="s">
        <v>1</v>
      </c>
    </row>
    <row r="33" spans="1:14" x14ac:dyDescent="0.15">
      <c r="A33" s="2" t="s">
        <v>232</v>
      </c>
      <c r="B33" s="39">
        <v>0.51775000000000004</v>
      </c>
      <c r="C33" s="39">
        <v>0.73224999999999996</v>
      </c>
      <c r="D33" s="39">
        <v>2.7942499999999999</v>
      </c>
      <c r="E33" s="39">
        <v>6.1712499999999997</v>
      </c>
      <c r="F33" s="39">
        <v>4.0037500000000001</v>
      </c>
      <c r="G33" s="39">
        <v>6.2619999999999996</v>
      </c>
      <c r="H33" s="39">
        <v>12.989699999999999</v>
      </c>
      <c r="I33" s="39">
        <v>22.84</v>
      </c>
      <c r="J33" s="39">
        <v>20.364999999999998</v>
      </c>
      <c r="K33" s="39">
        <v>61.030999999999999</v>
      </c>
      <c r="N33" s="1" t="s">
        <v>2</v>
      </c>
    </row>
    <row r="34" spans="1:14" x14ac:dyDescent="0.15">
      <c r="N34" s="1" t="s">
        <v>233</v>
      </c>
    </row>
    <row r="35" spans="1:14" x14ac:dyDescent="0.15">
      <c r="A35" s="21" t="s">
        <v>234</v>
      </c>
      <c r="N35" s="1" t="s">
        <v>235</v>
      </c>
    </row>
    <row r="36" spans="1:14" x14ac:dyDescent="0.15">
      <c r="A36" s="1" t="s">
        <v>236</v>
      </c>
      <c r="B36" s="24" t="str">
        <f t="shared" ref="B36:K36" si="0">_xlfn.CONCAT(TEXT(B2,"mmm"),"-",TEXT(B2,"yy"))</f>
        <v>Jan-15</v>
      </c>
      <c r="C36" s="24" t="str">
        <f t="shared" si="0"/>
        <v>Jan-16</v>
      </c>
      <c r="D36" s="24" t="str">
        <f t="shared" si="0"/>
        <v>Jan-17</v>
      </c>
      <c r="E36" s="24" t="str">
        <f t="shared" si="0"/>
        <v>Jan-18</v>
      </c>
      <c r="F36" s="24" t="str">
        <f t="shared" si="0"/>
        <v>Jan-19</v>
      </c>
      <c r="G36" s="24" t="str">
        <f t="shared" si="0"/>
        <v>Jan-20</v>
      </c>
      <c r="H36" s="24" t="str">
        <f t="shared" si="0"/>
        <v>Jan-21</v>
      </c>
      <c r="I36" s="24" t="str">
        <f t="shared" si="0"/>
        <v>Jan-22</v>
      </c>
      <c r="J36" s="24" t="str">
        <f t="shared" si="0"/>
        <v>Jan-23</v>
      </c>
      <c r="K36" s="24" t="str">
        <f t="shared" si="0"/>
        <v>Jan-24</v>
      </c>
    </row>
    <row r="37" spans="1:14" x14ac:dyDescent="0.15">
      <c r="A37" s="2" t="s">
        <v>87</v>
      </c>
      <c r="B37" s="33">
        <f t="shared" ref="B37:K37" si="1">B10</f>
        <v>2082030</v>
      </c>
      <c r="C37" s="33">
        <f t="shared" si="1"/>
        <v>2199000</v>
      </c>
      <c r="D37" s="33">
        <f t="shared" si="1"/>
        <v>2847000</v>
      </c>
      <c r="E37" s="33">
        <f t="shared" si="1"/>
        <v>3892000</v>
      </c>
      <c r="F37" s="33">
        <f t="shared" si="1"/>
        <v>4545000</v>
      </c>
      <c r="G37" s="33">
        <f t="shared" si="1"/>
        <v>4150000</v>
      </c>
      <c r="H37" s="33">
        <f t="shared" si="1"/>
        <v>6279000</v>
      </c>
      <c r="I37" s="33">
        <f t="shared" si="1"/>
        <v>9439000</v>
      </c>
      <c r="J37" s="33">
        <f t="shared" si="1"/>
        <v>11618000</v>
      </c>
      <c r="K37" s="33">
        <f t="shared" si="1"/>
        <v>16621000</v>
      </c>
    </row>
    <row r="38" spans="1:14" x14ac:dyDescent="0.15">
      <c r="A38" s="2" t="s">
        <v>237</v>
      </c>
      <c r="B38" s="33">
        <f t="shared" ref="B38:K38" si="2">SUM(B12:B14)</f>
        <v>1840488</v>
      </c>
      <c r="C38" s="33">
        <f t="shared" si="2"/>
        <v>2064000</v>
      </c>
      <c r="D38" s="33">
        <f t="shared" si="2"/>
        <v>2129000</v>
      </c>
      <c r="E38" s="33">
        <f t="shared" si="2"/>
        <v>2612000</v>
      </c>
      <c r="F38" s="33">
        <f t="shared" si="2"/>
        <v>3367000</v>
      </c>
      <c r="G38" s="33">
        <f t="shared" si="2"/>
        <v>3922000</v>
      </c>
      <c r="H38" s="33">
        <f t="shared" si="2"/>
        <v>5864000</v>
      </c>
      <c r="I38" s="33">
        <f t="shared" si="2"/>
        <v>7434000</v>
      </c>
      <c r="J38" s="33">
        <f t="shared" si="2"/>
        <v>11132000</v>
      </c>
      <c r="K38" s="33">
        <f t="shared" si="2"/>
        <v>11329000</v>
      </c>
    </row>
    <row r="39" spans="1:14" x14ac:dyDescent="0.15">
      <c r="A39" s="2"/>
      <c r="B39" s="33"/>
      <c r="C39" s="33"/>
      <c r="D39" s="33"/>
      <c r="E39" s="33"/>
      <c r="F39" s="33"/>
      <c r="G39" s="33"/>
      <c r="H39" s="33"/>
      <c r="I39" s="33"/>
      <c r="J39" s="33"/>
      <c r="K39" s="33"/>
    </row>
    <row r="40" spans="1:14" x14ac:dyDescent="0.15">
      <c r="A40" s="35" t="s">
        <v>238</v>
      </c>
    </row>
    <row r="41" spans="1:14" x14ac:dyDescent="0.15">
      <c r="A41" s="1" t="s">
        <v>89</v>
      </c>
      <c r="B41" s="40">
        <f t="shared" ref="B41:K42" si="3">B12/B$15</f>
        <v>0.26121496038007314</v>
      </c>
      <c r="C41" s="40">
        <f t="shared" si="3"/>
        <v>0.29166666666666669</v>
      </c>
      <c r="D41" s="40">
        <f t="shared" si="3"/>
        <v>0.3114138093001409</v>
      </c>
      <c r="E41" s="40">
        <f t="shared" si="3"/>
        <v>0.31202143950995403</v>
      </c>
      <c r="F41" s="40">
        <f t="shared" si="3"/>
        <v>0.29432729432729432</v>
      </c>
      <c r="G41" s="40">
        <f t="shared" si="3"/>
        <v>0.27868434472208059</v>
      </c>
      <c r="H41" s="40">
        <f t="shared" si="3"/>
        <v>0.33083219645293316</v>
      </c>
      <c r="I41" s="40">
        <f t="shared" si="3"/>
        <v>0.29136400322841</v>
      </c>
      <c r="J41" s="40">
        <f t="shared" si="3"/>
        <v>0.21918792669780812</v>
      </c>
      <c r="K41" s="40">
        <f t="shared" si="3"/>
        <v>0.23426604289875541</v>
      </c>
      <c r="L41" s="41">
        <f>AVERAGE(B41:K41)</f>
        <v>0.28249786841841168</v>
      </c>
    </row>
    <row r="42" spans="1:14" x14ac:dyDescent="0.15">
      <c r="A42" s="1" t="s">
        <v>91</v>
      </c>
      <c r="B42" s="40">
        <f t="shared" si="3"/>
        <v>0.73878503961992692</v>
      </c>
      <c r="C42" s="40">
        <f t="shared" si="3"/>
        <v>0.64486434108527135</v>
      </c>
      <c r="D42" s="40">
        <f t="shared" si="3"/>
        <v>0.6871770784405824</v>
      </c>
      <c r="E42" s="40">
        <f t="shared" si="3"/>
        <v>0.68797856049004591</v>
      </c>
      <c r="F42" s="40">
        <f t="shared" si="3"/>
        <v>0.70567270567270568</v>
      </c>
      <c r="G42" s="40">
        <f t="shared" si="3"/>
        <v>0.72131565527791941</v>
      </c>
      <c r="H42" s="40">
        <f t="shared" si="3"/>
        <v>0.66916780354706684</v>
      </c>
      <c r="I42" s="40">
        <f t="shared" si="3"/>
        <v>0.70863599677158995</v>
      </c>
      <c r="J42" s="40">
        <f t="shared" si="3"/>
        <v>0.65927057132590727</v>
      </c>
      <c r="K42" s="40">
        <f t="shared" si="3"/>
        <v>0.76573395710124459</v>
      </c>
      <c r="L42" s="41">
        <f>AVERAGE(B42:K42)</f>
        <v>0.69886017093322605</v>
      </c>
    </row>
    <row r="43" spans="1:14" x14ac:dyDescent="0.15">
      <c r="A43" s="1" t="s">
        <v>93</v>
      </c>
      <c r="B43" s="40"/>
      <c r="C43" s="40">
        <f>C14/C$15</f>
        <v>6.3468992248062017E-2</v>
      </c>
      <c r="D43" s="42">
        <f>D14/D$15</f>
        <v>1.4091122592766556E-3</v>
      </c>
      <c r="E43" s="40"/>
      <c r="F43" s="40"/>
      <c r="G43" s="40"/>
      <c r="H43" s="40"/>
      <c r="I43" s="40"/>
      <c r="J43" s="40">
        <f>J14/J$15</f>
        <v>0.12154150197628459</v>
      </c>
      <c r="K43" s="40"/>
    </row>
    <row r="45" spans="1:14" x14ac:dyDescent="0.15">
      <c r="A45" s="35" t="s">
        <v>239</v>
      </c>
    </row>
    <row r="46" spans="1:14" x14ac:dyDescent="0.15">
      <c r="A46" s="1" t="s">
        <v>240</v>
      </c>
      <c r="B46" s="43">
        <f t="shared" ref="B46:K46" si="4">B11/B9</f>
        <v>0.55526500334187257</v>
      </c>
      <c r="C46" s="43">
        <f t="shared" si="4"/>
        <v>0.56107784431137719</v>
      </c>
      <c r="D46" s="43">
        <f t="shared" si="4"/>
        <v>0.58798842257597683</v>
      </c>
      <c r="E46" s="43">
        <f t="shared" si="4"/>
        <v>0.59934115709285563</v>
      </c>
      <c r="F46" s="43">
        <f t="shared" si="4"/>
        <v>0.61206896551724133</v>
      </c>
      <c r="G46" s="43">
        <f t="shared" si="4"/>
        <v>0.61989375343469499</v>
      </c>
      <c r="H46" s="43">
        <f t="shared" si="4"/>
        <v>0.62344827586206897</v>
      </c>
      <c r="I46" s="43">
        <f t="shared" si="4"/>
        <v>0.64929033216913135</v>
      </c>
      <c r="J46" s="43">
        <f>J11/J9</f>
        <v>0.56928894490991322</v>
      </c>
      <c r="K46" s="43">
        <f t="shared" si="4"/>
        <v>0.72717573290436954</v>
      </c>
    </row>
    <row r="47" spans="1:14" x14ac:dyDescent="0.15">
      <c r="A47" s="1" t="s">
        <v>241</v>
      </c>
      <c r="B47" s="43">
        <f t="shared" ref="B47:K47" si="5">B16/B9</f>
        <v>0.16212493113862694</v>
      </c>
      <c r="C47" s="43">
        <f t="shared" si="5"/>
        <v>0.14910179640718563</v>
      </c>
      <c r="D47" s="43">
        <f t="shared" si="5"/>
        <v>0.27988422575976846</v>
      </c>
      <c r="E47" s="43">
        <f t="shared" si="5"/>
        <v>0.33045089561457691</v>
      </c>
      <c r="F47" s="43">
        <f t="shared" si="5"/>
        <v>0.32468419255718678</v>
      </c>
      <c r="G47" s="43">
        <f t="shared" si="5"/>
        <v>0.2606704524638212</v>
      </c>
      <c r="H47" s="43">
        <f t="shared" si="5"/>
        <v>0.27178410794602698</v>
      </c>
      <c r="I47" s="43">
        <f t="shared" si="5"/>
        <v>0.37307720888756779</v>
      </c>
      <c r="J47" s="43">
        <f t="shared" si="5"/>
        <v>0.1565952398606065</v>
      </c>
      <c r="K47" s="43">
        <f t="shared" si="5"/>
        <v>0.54121663766783756</v>
      </c>
    </row>
    <row r="48" spans="1:14" x14ac:dyDescent="0.15">
      <c r="A48" s="1" t="s">
        <v>242</v>
      </c>
      <c r="B48" s="43">
        <f t="shared" ref="B48:K48" si="6">B22/B9</f>
        <v>0.13469743823943872</v>
      </c>
      <c r="C48" s="43">
        <f t="shared" si="6"/>
        <v>0.12255489021956088</v>
      </c>
      <c r="D48" s="43">
        <f t="shared" si="6"/>
        <v>0.24109985528219971</v>
      </c>
      <c r="E48" s="43">
        <f t="shared" si="6"/>
        <v>0.3136709903232448</v>
      </c>
      <c r="F48" s="43">
        <f t="shared" si="6"/>
        <v>0.35344827586206895</v>
      </c>
      <c r="G48" s="43">
        <f t="shared" si="6"/>
        <v>0.25609085913170909</v>
      </c>
      <c r="H48" s="43">
        <f t="shared" si="6"/>
        <v>0.25979010494752625</v>
      </c>
      <c r="I48" s="43">
        <f t="shared" si="6"/>
        <v>0.36233930296499961</v>
      </c>
      <c r="J48" s="43">
        <f t="shared" si="6"/>
        <v>0.16193371394676356</v>
      </c>
      <c r="K48" s="43">
        <f t="shared" si="6"/>
        <v>0.4884934834706674</v>
      </c>
    </row>
    <row r="51" spans="1:13" x14ac:dyDescent="0.15">
      <c r="A51" s="35" t="s">
        <v>243</v>
      </c>
      <c r="L51" s="1" t="s">
        <v>244</v>
      </c>
    </row>
    <row r="52" spans="1:13" x14ac:dyDescent="0.15">
      <c r="A52" s="1" t="s">
        <v>245</v>
      </c>
      <c r="B52" s="43">
        <f t="shared" ref="B52:K52" si="7">B13/B9</f>
        <v>0.29044600381885577</v>
      </c>
      <c r="C52" s="43">
        <f t="shared" si="7"/>
        <v>0.26566866267465072</v>
      </c>
      <c r="D52" s="43">
        <f t="shared" si="7"/>
        <v>0.21172214182344429</v>
      </c>
      <c r="E52" s="43">
        <f t="shared" si="7"/>
        <v>0.18499073502161828</v>
      </c>
      <c r="F52" s="43">
        <f t="shared" si="7"/>
        <v>0.20279959030385797</v>
      </c>
      <c r="G52" s="43">
        <f t="shared" si="7"/>
        <v>0.25911339073090311</v>
      </c>
      <c r="H52" s="43">
        <f t="shared" si="7"/>
        <v>0.2353223388305847</v>
      </c>
      <c r="I52" s="43">
        <f t="shared" si="7"/>
        <v>0.19573456193802483</v>
      </c>
      <c r="J52" s="43">
        <f t="shared" si="7"/>
        <v>0.27207681471046191</v>
      </c>
      <c r="K52" s="43">
        <f t="shared" si="7"/>
        <v>0.14239519385443683</v>
      </c>
      <c r="L52" s="44">
        <f>AVERAGE(B52:K52)</f>
        <v>0.22602694337068385</v>
      </c>
      <c r="M52" s="1" t="s">
        <v>246</v>
      </c>
    </row>
    <row r="55" spans="1:13" x14ac:dyDescent="0.15">
      <c r="A55" s="45" t="s">
        <v>247</v>
      </c>
      <c r="B55" s="45" t="str">
        <f t="shared" ref="B55:K55" si="8">B36</f>
        <v>Jan-15</v>
      </c>
      <c r="C55" s="45" t="str">
        <f t="shared" si="8"/>
        <v>Jan-16</v>
      </c>
      <c r="D55" s="45" t="str">
        <f t="shared" si="8"/>
        <v>Jan-17</v>
      </c>
      <c r="E55" s="45" t="str">
        <f t="shared" si="8"/>
        <v>Jan-18</v>
      </c>
      <c r="F55" s="45" t="str">
        <f t="shared" si="8"/>
        <v>Jan-19</v>
      </c>
      <c r="G55" s="45" t="str">
        <f t="shared" si="8"/>
        <v>Jan-20</v>
      </c>
      <c r="H55" s="45" t="str">
        <f t="shared" si="8"/>
        <v>Jan-21</v>
      </c>
      <c r="I55" s="45" t="str">
        <f t="shared" si="8"/>
        <v>Jan-22</v>
      </c>
      <c r="J55" s="45" t="str">
        <f t="shared" si="8"/>
        <v>Jan-23</v>
      </c>
      <c r="K55" s="45" t="str">
        <f t="shared" si="8"/>
        <v>Jan-24</v>
      </c>
      <c r="L55" s="45" t="s">
        <v>248</v>
      </c>
    </row>
    <row r="56" spans="1:13" x14ac:dyDescent="0.15">
      <c r="A56" s="1" t="s">
        <v>249</v>
      </c>
      <c r="B56" s="46">
        <f>'[2]Ratios Original'!B39</f>
        <v>0.2</v>
      </c>
      <c r="C56" s="46">
        <f>'[2]Ratios Original'!C39</f>
        <v>0.21</v>
      </c>
      <c r="D56" s="46">
        <f>'[2]Ratios Original'!D39</f>
        <v>0.25</v>
      </c>
      <c r="E56" s="46">
        <f>'[2]Ratios Original'!E39</f>
        <v>0.31</v>
      </c>
      <c r="F56" s="46">
        <f>'[2]Ratios Original'!F39</f>
        <v>0.39</v>
      </c>
      <c r="G56" s="46">
        <f>'[2]Ratios Original'!G39</f>
        <v>0.5</v>
      </c>
      <c r="H56" s="46">
        <f>'[2]Ratios Original'!H39</f>
        <v>0.68</v>
      </c>
      <c r="I56" s="46">
        <f>'[2]Ratios Original'!I39</f>
        <v>1.06</v>
      </c>
      <c r="J56" s="46">
        <f>'[2]Ratios Original'!J39</f>
        <v>0.9</v>
      </c>
      <c r="K56" s="46">
        <f>'[2]Ratios Original'!K39</f>
        <v>1.74</v>
      </c>
      <c r="L56" s="47"/>
    </row>
    <row r="57" spans="1:13" x14ac:dyDescent="0.15">
      <c r="A57" s="1" t="s">
        <v>250</v>
      </c>
      <c r="B57" s="48">
        <f t="shared" ref="B57:K57" si="9">B22/B26</f>
        <v>2.8542699056161386E-2</v>
      </c>
      <c r="C57" s="48">
        <f t="shared" si="9"/>
        <v>2.8268876611418046E-2</v>
      </c>
      <c r="D57" s="48">
        <f t="shared" si="9"/>
        <v>7.6987060998151571E-2</v>
      </c>
      <c r="E57" s="48">
        <f t="shared" si="9"/>
        <v>0.1271702838063439</v>
      </c>
      <c r="F57" s="48">
        <f t="shared" si="9"/>
        <v>0.17027138157894736</v>
      </c>
      <c r="G57" s="48">
        <f t="shared" si="9"/>
        <v>0.11477832512315271</v>
      </c>
      <c r="H57" s="48">
        <f t="shared" si="9"/>
        <v>0.17552674230145868</v>
      </c>
      <c r="I57" s="48">
        <f t="shared" si="9"/>
        <v>0.3907051282051282</v>
      </c>
      <c r="J57" s="48">
        <f t="shared" si="9"/>
        <v>0.17563329312424608</v>
      </c>
      <c r="K57" s="48">
        <f t="shared" si="9"/>
        <v>1.2053462940461726</v>
      </c>
      <c r="L57" s="47"/>
    </row>
    <row r="58" spans="1:13" x14ac:dyDescent="0.15">
      <c r="A58" s="1" t="s">
        <v>251</v>
      </c>
      <c r="B58" s="1">
        <v>30.2</v>
      </c>
      <c r="C58" s="1">
        <v>48.1</v>
      </c>
      <c r="D58" s="1">
        <v>43.9</v>
      </c>
      <c r="E58" s="1">
        <v>17.3</v>
      </c>
      <c r="F58" s="1">
        <v>59.4</v>
      </c>
      <c r="G58" s="1">
        <v>84.2</v>
      </c>
      <c r="H58" s="1">
        <v>89.2</v>
      </c>
      <c r="I58" s="1">
        <v>61.4</v>
      </c>
      <c r="J58" s="1">
        <v>64.7</v>
      </c>
      <c r="K58" s="1">
        <v>80.5</v>
      </c>
      <c r="L58" s="47"/>
    </row>
    <row r="59" spans="1:13" x14ac:dyDescent="0.15">
      <c r="A59" s="1" t="s">
        <v>252</v>
      </c>
      <c r="B59" s="11">
        <f>B33/'[2]Ratios Original'!$B$39</f>
        <v>2.5887500000000001</v>
      </c>
      <c r="C59" s="11">
        <f>C33/'[2]Ratios Original'!$B$39</f>
        <v>3.6612499999999994</v>
      </c>
      <c r="D59" s="11">
        <f>D33/'[2]Ratios Original'!$B$39</f>
        <v>13.97125</v>
      </c>
      <c r="E59" s="11">
        <f>E33/'[2]Ratios Original'!$B$39</f>
        <v>30.856249999999996</v>
      </c>
      <c r="F59" s="11">
        <f>F33/'[2]Ratios Original'!$B$39</f>
        <v>20.018750000000001</v>
      </c>
      <c r="G59" s="11">
        <f>G33/'[2]Ratios Original'!$B$39</f>
        <v>31.309999999999995</v>
      </c>
      <c r="H59" s="11">
        <f>H33/'[2]Ratios Original'!$B$39</f>
        <v>64.948499999999996</v>
      </c>
      <c r="I59" s="11">
        <f>I33/'[2]Ratios Original'!$B$39</f>
        <v>114.19999999999999</v>
      </c>
      <c r="J59" s="11">
        <f>J33/'[2]Ratios Original'!$B$39</f>
        <v>101.82499999999999</v>
      </c>
      <c r="K59" s="11">
        <f>K33/'[2]Ratios Original'!$B$39</f>
        <v>305.15499999999997</v>
      </c>
      <c r="L59" s="47"/>
    </row>
    <row r="60" spans="1:13" x14ac:dyDescent="0.15">
      <c r="A60" s="1" t="s">
        <v>253</v>
      </c>
      <c r="B60" s="49">
        <f>B33/'[2]Ratios Original'!$B$38</f>
        <v>12.943750000000001</v>
      </c>
      <c r="C60" s="49">
        <f>C33/'[2]Ratios Original'!$B$38</f>
        <v>18.306249999999999</v>
      </c>
      <c r="D60" s="49">
        <f>D33/'[2]Ratios Original'!$B$38</f>
        <v>69.856250000000003</v>
      </c>
      <c r="E60" s="49">
        <f>E33/'[2]Ratios Original'!$B$38</f>
        <v>154.28125</v>
      </c>
      <c r="F60" s="49">
        <f>F33/'[2]Ratios Original'!$B$38</f>
        <v>100.09375</v>
      </c>
      <c r="G60" s="49">
        <f>G33/'[2]Ratios Original'!$B$38</f>
        <v>156.54999999999998</v>
      </c>
      <c r="H60" s="49">
        <f>H33/'[2]Ratios Original'!$B$38</f>
        <v>324.74249999999995</v>
      </c>
      <c r="I60" s="49">
        <f>I33/'[2]Ratios Original'!$B$38</f>
        <v>571</v>
      </c>
      <c r="J60" s="49">
        <f>J33/'[2]Ratios Original'!$B$38</f>
        <v>509.12499999999994</v>
      </c>
      <c r="K60" s="49">
        <f>K33/'[2]Ratios Original'!$B$38</f>
        <v>1525.7749999999999</v>
      </c>
      <c r="L60" s="47"/>
    </row>
    <row r="61" spans="1:13" x14ac:dyDescent="0.15">
      <c r="B61" s="49"/>
      <c r="C61" s="49"/>
      <c r="D61" s="49"/>
      <c r="E61" s="49"/>
      <c r="F61" s="49"/>
      <c r="G61" s="49"/>
      <c r="H61" s="49"/>
      <c r="I61" s="49"/>
      <c r="J61" s="49"/>
      <c r="K61" s="49"/>
      <c r="L61" s="47"/>
    </row>
    <row r="62" spans="1:13" x14ac:dyDescent="0.15">
      <c r="A62" s="1" t="s">
        <v>215</v>
      </c>
      <c r="B62" s="50">
        <v>563068</v>
      </c>
      <c r="C62" s="50">
        <v>569000</v>
      </c>
      <c r="D62" s="50">
        <v>649000</v>
      </c>
      <c r="E62" s="50">
        <v>632000</v>
      </c>
      <c r="F62" s="50">
        <v>625000</v>
      </c>
      <c r="G62" s="50">
        <v>618000</v>
      </c>
      <c r="H62" s="50">
        <v>628000</v>
      </c>
      <c r="I62" s="50">
        <v>2535000</v>
      </c>
      <c r="J62" s="50">
        <v>2507000</v>
      </c>
      <c r="K62" s="50">
        <v>2494000</v>
      </c>
    </row>
    <row r="64" spans="1:13" x14ac:dyDescent="0.15">
      <c r="A64" s="35" t="s">
        <v>254</v>
      </c>
      <c r="B64" s="35"/>
      <c r="D64" s="44"/>
      <c r="L64" s="35"/>
    </row>
    <row r="65" spans="1:12" x14ac:dyDescent="0.15">
      <c r="A65" s="1" t="s">
        <v>7</v>
      </c>
      <c r="B65" s="51">
        <v>4681507</v>
      </c>
      <c r="C65" s="51">
        <v>5010000</v>
      </c>
      <c r="D65" s="51">
        <v>6910000</v>
      </c>
      <c r="E65" s="51">
        <v>9714000</v>
      </c>
      <c r="F65" s="51">
        <v>11716000</v>
      </c>
      <c r="G65" s="51">
        <v>10918000</v>
      </c>
      <c r="H65" s="51">
        <v>16675000</v>
      </c>
      <c r="I65" s="51">
        <v>26914000</v>
      </c>
      <c r="J65" s="51">
        <v>26974000</v>
      </c>
      <c r="K65" s="51">
        <v>60922000</v>
      </c>
      <c r="L65" s="35"/>
    </row>
    <row r="66" spans="1:12" x14ac:dyDescent="0.15">
      <c r="A66" s="1" t="s">
        <v>105</v>
      </c>
      <c r="B66" s="51">
        <v>630587</v>
      </c>
      <c r="C66" s="51">
        <v>614000</v>
      </c>
      <c r="D66" s="51">
        <v>1666000</v>
      </c>
      <c r="E66" s="51">
        <v>3047000</v>
      </c>
      <c r="F66" s="51">
        <v>4141000</v>
      </c>
      <c r="G66" s="51">
        <v>2796000</v>
      </c>
      <c r="H66" s="51">
        <v>4332000</v>
      </c>
      <c r="I66" s="51">
        <v>9752000</v>
      </c>
      <c r="J66" s="51">
        <v>4368000</v>
      </c>
      <c r="K66" s="51">
        <v>29760000</v>
      </c>
      <c r="L66" s="35"/>
    </row>
    <row r="67" spans="1:12" x14ac:dyDescent="0.15">
      <c r="A67" s="1" t="s">
        <v>255</v>
      </c>
      <c r="C67" s="44">
        <f>C65/B65-1</f>
        <v>7.0168217200145211E-2</v>
      </c>
      <c r="D67" s="44">
        <f t="shared" ref="D67:K68" si="10">D65/C65-1</f>
        <v>0.37924151696606789</v>
      </c>
      <c r="E67" s="44">
        <f t="shared" si="10"/>
        <v>0.40578871201157751</v>
      </c>
      <c r="F67" s="44">
        <f t="shared" si="10"/>
        <v>0.20609429689108505</v>
      </c>
      <c r="G67" s="44">
        <f t="shared" si="10"/>
        <v>-6.8111983612154314E-2</v>
      </c>
      <c r="H67" s="44">
        <f t="shared" si="10"/>
        <v>0.52729437625938824</v>
      </c>
      <c r="I67" s="44">
        <f t="shared" si="10"/>
        <v>0.61403298350824587</v>
      </c>
      <c r="J67" s="44">
        <f t="shared" si="10"/>
        <v>2.2293230289069932E-3</v>
      </c>
      <c r="K67" s="44">
        <f t="shared" si="10"/>
        <v>1.2585452658115224</v>
      </c>
      <c r="L67" s="52">
        <f>AVERAGE(C67:K67)</f>
        <v>0.37725363422942054</v>
      </c>
    </row>
    <row r="68" spans="1:12" x14ac:dyDescent="0.15">
      <c r="A68" s="1" t="s">
        <v>256</v>
      </c>
      <c r="B68" s="35"/>
      <c r="C68" s="44">
        <f>C66/B66-1</f>
        <v>-2.6304062722510957E-2</v>
      </c>
      <c r="D68" s="44">
        <f t="shared" si="10"/>
        <v>1.7133550488599347</v>
      </c>
      <c r="E68" s="44">
        <f t="shared" si="10"/>
        <v>0.82893157262905159</v>
      </c>
      <c r="F68" s="44">
        <f t="shared" si="10"/>
        <v>0.35904168034131922</v>
      </c>
      <c r="G68" s="44">
        <f t="shared" si="10"/>
        <v>-0.3248007727602028</v>
      </c>
      <c r="H68" s="44">
        <f t="shared" si="10"/>
        <v>0.54935622317596566</v>
      </c>
      <c r="I68" s="44">
        <f t="shared" si="10"/>
        <v>1.2511542012927053</v>
      </c>
      <c r="J68" s="44">
        <f t="shared" si="10"/>
        <v>-0.55209187858900743</v>
      </c>
      <c r="K68" s="44">
        <f t="shared" si="10"/>
        <v>5.813186813186813</v>
      </c>
      <c r="L68" s="52">
        <f>AVERAGE(C68:K68)</f>
        <v>1.0679809806015632</v>
      </c>
    </row>
    <row r="69" spans="1:12" x14ac:dyDescent="0.15">
      <c r="D69" s="44"/>
    </row>
    <row r="70" spans="1:12" x14ac:dyDescent="0.15">
      <c r="D70" s="44"/>
    </row>
    <row r="71" spans="1:12" x14ac:dyDescent="0.15">
      <c r="D71" s="44"/>
    </row>
    <row r="72" spans="1:12" x14ac:dyDescent="0.15">
      <c r="D72" s="44"/>
    </row>
    <row r="73" spans="1:12" x14ac:dyDescent="0.15">
      <c r="D73" s="44"/>
    </row>
    <row r="87" spans="1:12" x14ac:dyDescent="0.15">
      <c r="A87" s="35" t="s">
        <v>87</v>
      </c>
      <c r="C87" s="43">
        <f t="shared" ref="C87:K87" si="11">C10/B10-1</f>
        <v>5.6180746675119853E-2</v>
      </c>
      <c r="D87" s="43">
        <f t="shared" si="11"/>
        <v>0.29467939972714863</v>
      </c>
      <c r="E87" s="43">
        <f t="shared" si="11"/>
        <v>0.36705303828591496</v>
      </c>
      <c r="F87" s="43">
        <f t="shared" si="11"/>
        <v>0.16778006166495385</v>
      </c>
      <c r="G87" s="43">
        <f t="shared" si="11"/>
        <v>-8.6908690869086924E-2</v>
      </c>
      <c r="H87" s="43">
        <f t="shared" si="11"/>
        <v>0.51301204819277113</v>
      </c>
      <c r="I87" s="43">
        <f t="shared" si="11"/>
        <v>0.5032648510909381</v>
      </c>
      <c r="J87" s="43">
        <f t="shared" si="11"/>
        <v>0.23085072571246945</v>
      </c>
      <c r="K87" s="43">
        <f t="shared" si="11"/>
        <v>0.43062489240833179</v>
      </c>
      <c r="L87" s="52">
        <f>AVERAGE(H87:K87)</f>
        <v>0.41943812935112762</v>
      </c>
    </row>
    <row r="88" spans="1:12" x14ac:dyDescent="0.15">
      <c r="A88" s="35" t="s">
        <v>237</v>
      </c>
      <c r="C88" s="43">
        <f t="shared" ref="C88:K88" si="12">C15/B15-1</f>
        <v>0.12144170459139092</v>
      </c>
      <c r="D88" s="43">
        <f t="shared" si="12"/>
        <v>3.1492248062015449E-2</v>
      </c>
      <c r="E88" s="43">
        <f t="shared" si="12"/>
        <v>0.22686707374354165</v>
      </c>
      <c r="F88" s="43">
        <f t="shared" si="12"/>
        <v>0.28905053598774888</v>
      </c>
      <c r="G88" s="43">
        <f t="shared" si="12"/>
        <v>0.16483516483516492</v>
      </c>
      <c r="H88" s="43">
        <f t="shared" si="12"/>
        <v>0.49515553289138192</v>
      </c>
      <c r="I88" s="43">
        <f t="shared" si="12"/>
        <v>0.26773533424283769</v>
      </c>
      <c r="J88" s="43">
        <f t="shared" si="12"/>
        <v>0.49744417541027719</v>
      </c>
      <c r="K88" s="43">
        <f t="shared" si="12"/>
        <v>1.7696730147322981E-2</v>
      </c>
      <c r="L88" s="52">
        <f>AVERAGE(H88:K88)</f>
        <v>0.31950794317295494</v>
      </c>
    </row>
  </sheetData>
  <sheetProtection formatCells="0" formatColumns="0" formatRows="0" insertColumns="0" insertRows="0" insertHyperlinks="0" deleteColumns="0" deleteRows="0" sort="0" autoFilter="0" pivotTables="0"/>
  <pageMargins left="0.7" right="0.7" top="0.75" bottom="0.75" header="0.3" footer="0.3"/>
  <pageSetup orientation="portrait"/>
  <drawing r:id="rId1"/>
  <legacyDrawing r:id="rId2"/>
  <extLst>
    <ext xmlns:x14="http://schemas.microsoft.com/office/spreadsheetml/2009/9/main" uri="{05C60535-1F16-4fd2-B633-F4F36F0B64E0}">
      <x14:sparklineGroups xmlns:xm="http://schemas.microsoft.com/office/excel/2006/main">
        <x14:sparklineGroup displayEmptyCellsAs="gap" xr2:uid="{7C00B111-D984-4C99-9FD8-7E8A8F795A0A}">
          <x14:colorSeries rgb="FF00B050"/>
          <x14:colorNegative rgb="FFFF0000"/>
          <x14:colorAxis rgb="FF000000"/>
          <x14:colorMarkers rgb="FF0070C0"/>
          <x14:colorFirst rgb="FFFFC000"/>
          <x14:colorLast rgb="FFFFC000"/>
          <x14:colorHigh rgb="FF00B050"/>
          <x14:colorLow rgb="FFFF0000"/>
          <x14:sparklines>
            <x14:sparkline>
              <xm:f>'IS Nvidia'!B56:K56</xm:f>
              <xm:sqref>L56</xm:sqref>
            </x14:sparkline>
            <x14:sparkline>
              <xm:f>'IS Nvidia'!B57:K57</xm:f>
              <xm:sqref>L57</xm:sqref>
            </x14:sparkline>
            <x14:sparkline>
              <xm:f>'IS Nvidia'!B58:K58</xm:f>
              <xm:sqref>L58</xm:sqref>
            </x14:sparkline>
            <x14:sparkline>
              <xm:f>'IS Nvidia'!B59:K59</xm:f>
              <xm:sqref>L59</xm:sqref>
            </x14:sparkline>
            <x14:sparkline>
              <xm:f>'IS Nvidia'!B60:K60</xm:f>
              <xm:sqref>L60</xm:sqref>
            </x14:sparkline>
            <x14:sparkline>
              <xm:f>'IS Nvidia'!B61:K61</xm:f>
              <xm:sqref>L61</xm:sqref>
            </x14:sparkline>
          </x14:sparklines>
        </x14:sparklineGroup>
      </x14:sparklineGroup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8134-4102-4728-9780-0AD0522CB088}">
  <sheetPr>
    <tabColor theme="7"/>
  </sheetPr>
  <dimension ref="A1:M104"/>
  <sheetViews>
    <sheetView zoomScale="125" workbookViewId="0">
      <pane ySplit="1" topLeftCell="A12" activePane="bottomLeft" state="frozen"/>
      <selection pane="bottomLeft" activeCell="L12" sqref="L12"/>
    </sheetView>
  </sheetViews>
  <sheetFormatPr baseColWidth="10" defaultColWidth="8.83203125" defaultRowHeight="13" x14ac:dyDescent="0.15"/>
  <cols>
    <col min="1" max="1" width="50" style="1" customWidth="1"/>
    <col min="2" max="191" width="12" style="1" customWidth="1"/>
    <col min="192" max="16384" width="8.83203125" style="1"/>
  </cols>
  <sheetData>
    <row r="1" spans="1:13" x14ac:dyDescent="0.15">
      <c r="B1" s="24" t="str">
        <f t="shared" ref="B1:K1" si="0">_xlfn.CONCAT(TEXT(B2,"mmm"),"-",TEXT(B2,"yy"))</f>
        <v>Jan-15</v>
      </c>
      <c r="C1" s="24" t="str">
        <f t="shared" si="0"/>
        <v>Jan-16</v>
      </c>
      <c r="D1" s="24" t="str">
        <f t="shared" si="0"/>
        <v>Jan-17</v>
      </c>
      <c r="E1" s="24" t="str">
        <f t="shared" si="0"/>
        <v>Jan-18</v>
      </c>
      <c r="F1" s="24" t="str">
        <f t="shared" si="0"/>
        <v>Jan-19</v>
      </c>
      <c r="G1" s="24" t="str">
        <f t="shared" si="0"/>
        <v>Jan-20</v>
      </c>
      <c r="H1" s="24" t="str">
        <f t="shared" si="0"/>
        <v>Jan-21</v>
      </c>
      <c r="I1" s="24" t="str">
        <f t="shared" si="0"/>
        <v>Jan-22</v>
      </c>
      <c r="J1" s="24" t="str">
        <f t="shared" si="0"/>
        <v>Jan-23</v>
      </c>
      <c r="K1" s="24" t="str">
        <f t="shared" si="0"/>
        <v>Jan-24</v>
      </c>
    </row>
    <row r="2" spans="1:13" ht="14" x14ac:dyDescent="0.15">
      <c r="A2" s="5" t="s">
        <v>15</v>
      </c>
      <c r="B2" s="6" t="s">
        <v>205</v>
      </c>
      <c r="C2" s="6" t="s">
        <v>206</v>
      </c>
      <c r="D2" s="6" t="s">
        <v>207</v>
      </c>
      <c r="E2" s="6" t="s">
        <v>208</v>
      </c>
      <c r="F2" s="6" t="s">
        <v>209</v>
      </c>
      <c r="G2" s="6" t="s">
        <v>210</v>
      </c>
      <c r="H2" s="6" t="s">
        <v>211</v>
      </c>
      <c r="I2" s="6" t="s">
        <v>212</v>
      </c>
      <c r="J2" s="6" t="s">
        <v>213</v>
      </c>
      <c r="K2" s="6" t="s">
        <v>214</v>
      </c>
      <c r="L2" s="5"/>
    </row>
    <row r="3" spans="1:13" x14ac:dyDescent="0.15">
      <c r="A3" s="2" t="s">
        <v>16</v>
      </c>
      <c r="B3" s="43">
        <v>8.7499999999999994E-2</v>
      </c>
      <c r="C3" s="43">
        <v>8.2899999999999988E-2</v>
      </c>
      <c r="D3" s="43">
        <v>0.19409999999999999</v>
      </c>
      <c r="E3" s="43">
        <v>0.28989999999999999</v>
      </c>
      <c r="F3" s="43">
        <v>0.33850000000000002</v>
      </c>
      <c r="G3" s="43">
        <v>0.1832</v>
      </c>
      <c r="H3" s="43">
        <v>0.18489999999999998</v>
      </c>
      <c r="I3" s="43">
        <v>0.26800000000000002</v>
      </c>
      <c r="J3" s="43">
        <v>0.1026</v>
      </c>
      <c r="K3" s="43">
        <v>0.55830000000000002</v>
      </c>
      <c r="L3" s="2"/>
    </row>
    <row r="4" spans="1:13" x14ac:dyDescent="0.15">
      <c r="A4" s="2" t="s">
        <v>17</v>
      </c>
      <c r="B4" s="59">
        <v>0.14249999999999999</v>
      </c>
      <c r="C4" s="59">
        <v>0.1346</v>
      </c>
      <c r="D4" s="59">
        <v>0.32280000000000003</v>
      </c>
      <c r="E4" s="59">
        <v>0.4607</v>
      </c>
      <c r="F4" s="59">
        <v>0.49390000000000001</v>
      </c>
      <c r="G4" s="59">
        <v>0.26030000000000003</v>
      </c>
      <c r="H4" s="59">
        <v>0.29289999999999999</v>
      </c>
      <c r="I4" s="59">
        <v>0.44950000000000001</v>
      </c>
      <c r="J4" s="59">
        <v>0.17980000000000002</v>
      </c>
      <c r="K4" s="59">
        <v>0.91709999999999992</v>
      </c>
      <c r="L4" s="60" t="e">
        <f>#REF!/([3]BS!$J$53+[3]BS!$K$53)</f>
        <v>#REF!</v>
      </c>
    </row>
    <row r="5" spans="1:13" x14ac:dyDescent="0.15">
      <c r="A5" s="2" t="s">
        <v>137</v>
      </c>
      <c r="B5" s="59">
        <v>0.13070000000000001</v>
      </c>
      <c r="C5" s="59">
        <v>0.1246</v>
      </c>
      <c r="D5" s="59">
        <v>0.26640000000000003</v>
      </c>
      <c r="E5" s="59">
        <v>0.35670000000000002</v>
      </c>
      <c r="F5" s="59">
        <v>0.36680000000000001</v>
      </c>
      <c r="G5" s="59">
        <v>0.22359999999999999</v>
      </c>
      <c r="H5" s="59">
        <v>0.23440000000000003</v>
      </c>
      <c r="I5" s="59">
        <v>0.32789999999999997</v>
      </c>
      <c r="J5" s="59">
        <v>0.12</v>
      </c>
      <c r="K5" s="59">
        <v>0.7712</v>
      </c>
      <c r="L5" s="2"/>
    </row>
    <row r="6" spans="1:13" x14ac:dyDescent="0.15">
      <c r="A6" s="2" t="s">
        <v>138</v>
      </c>
      <c r="B6" s="43">
        <v>0.19570000000000001</v>
      </c>
      <c r="C6" s="43">
        <v>0.17469999999999999</v>
      </c>
      <c r="D6" s="43">
        <v>0.29330000000000001</v>
      </c>
      <c r="E6" s="43">
        <v>0.33990000000000004</v>
      </c>
      <c r="F6" s="43">
        <v>0.3458</v>
      </c>
      <c r="G6" s="43">
        <v>0.29299999999999998</v>
      </c>
      <c r="H6" s="43">
        <v>0.30120000000000002</v>
      </c>
      <c r="I6" s="43">
        <v>0.39979999999999999</v>
      </c>
      <c r="J6" s="43">
        <v>0.18609999999999999</v>
      </c>
      <c r="K6" s="43">
        <v>0.55979999999999996</v>
      </c>
      <c r="L6" s="2"/>
    </row>
    <row r="7" spans="1:13" x14ac:dyDescent="0.15">
      <c r="A7" s="2" t="s">
        <v>139</v>
      </c>
      <c r="B7" s="43">
        <v>0.1646</v>
      </c>
      <c r="C7" s="43">
        <v>0.1736</v>
      </c>
      <c r="D7" s="43">
        <v>0.1255</v>
      </c>
      <c r="E7" s="43">
        <v>4.6600000000000003E-2</v>
      </c>
      <c r="F7" s="43">
        <v>-6.2899999999999998E-2</v>
      </c>
      <c r="G7" s="43">
        <v>5.8600000000000006E-2</v>
      </c>
      <c r="H7" s="43">
        <v>1.7500000000000002E-2</v>
      </c>
      <c r="I7" s="43">
        <v>1.9E-2</v>
      </c>
      <c r="J7" s="43">
        <v>-4.4699999999999997E-2</v>
      </c>
      <c r="K7" s="43">
        <v>0.12</v>
      </c>
      <c r="L7" s="2"/>
    </row>
    <row r="8" spans="1:13" x14ac:dyDescent="0.15">
      <c r="A8" s="2" t="s">
        <v>141</v>
      </c>
      <c r="B8" s="25">
        <v>508709</v>
      </c>
      <c r="C8" s="25">
        <v>750682</v>
      </c>
      <c r="D8" s="25">
        <v>672782</v>
      </c>
      <c r="E8" s="25">
        <v>844959</v>
      </c>
      <c r="F8" s="25">
        <v>884853</v>
      </c>
      <c r="G8" s="25">
        <v>794773</v>
      </c>
      <c r="H8" s="25">
        <v>864576</v>
      </c>
      <c r="I8" s="25">
        <v>1200905</v>
      </c>
      <c r="J8" s="25">
        <v>1032528</v>
      </c>
      <c r="K8" s="25">
        <v>2063830</v>
      </c>
      <c r="L8" s="2"/>
    </row>
    <row r="10" spans="1:13" ht="14" x14ac:dyDescent="0.15">
      <c r="A10" s="5" t="s">
        <v>8</v>
      </c>
      <c r="B10" s="6" t="s">
        <v>205</v>
      </c>
      <c r="C10" s="6" t="s">
        <v>206</v>
      </c>
      <c r="D10" s="6" t="s">
        <v>207</v>
      </c>
      <c r="E10" s="6" t="s">
        <v>208</v>
      </c>
      <c r="F10" s="6" t="s">
        <v>209</v>
      </c>
      <c r="G10" s="6" t="s">
        <v>210</v>
      </c>
      <c r="H10" s="6" t="s">
        <v>211</v>
      </c>
      <c r="I10" s="6" t="s">
        <v>212</v>
      </c>
      <c r="J10" s="6" t="s">
        <v>213</v>
      </c>
      <c r="K10" s="6" t="s">
        <v>214</v>
      </c>
      <c r="L10" s="5"/>
    </row>
    <row r="11" spans="1:13" x14ac:dyDescent="0.15">
      <c r="A11" s="2" t="s">
        <v>10</v>
      </c>
      <c r="B11" s="71">
        <v>5.6900000000000006E-2</v>
      </c>
      <c r="C11" s="71">
        <v>2.3599999999999999E-2</v>
      </c>
      <c r="D11" s="71">
        <v>4.2599999999999999E-2</v>
      </c>
      <c r="E11" s="71">
        <v>7.2599999999999998E-2</v>
      </c>
      <c r="F11" s="71">
        <v>6.6600000000000006E-2</v>
      </c>
      <c r="G11" s="71">
        <v>7.0400000000000004E-2</v>
      </c>
      <c r="H11" s="71">
        <v>3.56E-2</v>
      </c>
      <c r="I11" s="71">
        <v>5.96E-2</v>
      </c>
      <c r="J11" s="71">
        <v>2.6099999999999998E-2</v>
      </c>
      <c r="K11" s="71">
        <v>3.3799999999999997E-2</v>
      </c>
      <c r="L11" s="2"/>
      <c r="M11" s="25"/>
    </row>
    <row r="12" spans="1:13" x14ac:dyDescent="0.15">
      <c r="A12" s="2" t="s">
        <v>11</v>
      </c>
      <c r="B12" s="71">
        <v>6.3799999999999996E-2</v>
      </c>
      <c r="C12" s="71">
        <v>2.5699999999999997E-2</v>
      </c>
      <c r="D12" s="71">
        <v>4.7699999999999992E-2</v>
      </c>
      <c r="E12" s="71">
        <v>8.0299999999999996E-2</v>
      </c>
      <c r="F12" s="71">
        <v>7.9399999999999998E-2</v>
      </c>
      <c r="G12" s="71">
        <v>7.6700000000000004E-2</v>
      </c>
      <c r="H12" s="71">
        <v>4.0899999999999999E-2</v>
      </c>
      <c r="I12" s="71">
        <v>6.6500000000000004E-2</v>
      </c>
      <c r="J12" s="71">
        <v>3.5200000000000002E-2</v>
      </c>
      <c r="K12" s="71">
        <v>4.1700000000000001E-2</v>
      </c>
      <c r="L12" s="2"/>
    </row>
    <row r="13" spans="1:13" x14ac:dyDescent="0.15">
      <c r="A13" s="2" t="s">
        <v>142</v>
      </c>
      <c r="B13" s="71">
        <v>0.66890000000000005</v>
      </c>
      <c r="C13" s="71">
        <v>0.50229999999999997</v>
      </c>
      <c r="D13" s="71">
        <v>0.68569999999999998</v>
      </c>
      <c r="E13" s="71">
        <v>0.7208</v>
      </c>
      <c r="F13" s="71">
        <v>0.69430000000000003</v>
      </c>
      <c r="G13" s="71">
        <v>0.6876000000000001</v>
      </c>
      <c r="H13" s="71">
        <v>0.42130000000000001</v>
      </c>
      <c r="I13" s="71">
        <v>0.55430000000000001</v>
      </c>
      <c r="J13" s="71">
        <v>0.40090000000000003</v>
      </c>
      <c r="K13" s="71">
        <v>0.51290000000000002</v>
      </c>
      <c r="L13" s="2"/>
    </row>
    <row r="15" spans="1:13" ht="14" x14ac:dyDescent="0.15">
      <c r="A15" s="5" t="s">
        <v>143</v>
      </c>
      <c r="B15" s="6" t="s">
        <v>205</v>
      </c>
      <c r="C15" s="6" t="s">
        <v>206</v>
      </c>
      <c r="D15" s="6" t="s">
        <v>207</v>
      </c>
      <c r="E15" s="6" t="s">
        <v>208</v>
      </c>
      <c r="F15" s="6" t="s">
        <v>209</v>
      </c>
      <c r="G15" s="6" t="s">
        <v>210</v>
      </c>
      <c r="H15" s="6" t="s">
        <v>211</v>
      </c>
      <c r="I15" s="6" t="s">
        <v>212</v>
      </c>
      <c r="J15" s="6" t="s">
        <v>213</v>
      </c>
      <c r="K15" s="6" t="s">
        <v>214</v>
      </c>
      <c r="L15" s="5"/>
    </row>
    <row r="16" spans="1:13" x14ac:dyDescent="0.15">
      <c r="A16" s="2" t="s">
        <v>144</v>
      </c>
      <c r="B16" s="57">
        <v>3.2000000000000002E-3</v>
      </c>
      <c r="C16" s="57">
        <v>0</v>
      </c>
      <c r="D16" s="57">
        <v>3.4000000000000002E-3</v>
      </c>
      <c r="E16" s="57">
        <v>2.7000000000000001E-3</v>
      </c>
      <c r="F16" s="57">
        <v>2.0999999999999999E-3</v>
      </c>
      <c r="G16" s="57">
        <v>1.6000000000000001E-3</v>
      </c>
      <c r="H16" s="57">
        <v>3.4999999999999996E-3</v>
      </c>
      <c r="I16" s="57">
        <v>4.0999999999999995E-3</v>
      </c>
      <c r="J16" s="57">
        <v>4.4000000000000003E-3</v>
      </c>
      <c r="K16" s="57">
        <v>2E-3</v>
      </c>
      <c r="L16" s="2"/>
    </row>
    <row r="17" spans="1:13" x14ac:dyDescent="0.15">
      <c r="A17" s="2" t="s">
        <v>146</v>
      </c>
      <c r="B17" s="57">
        <v>3.2000000000000002E-3</v>
      </c>
      <c r="C17" s="57">
        <v>3.0999999999999999E-3</v>
      </c>
      <c r="D17" s="57">
        <v>4.7999999999999996E-3</v>
      </c>
      <c r="E17" s="57">
        <v>2.7000000000000001E-3</v>
      </c>
      <c r="F17" s="57">
        <v>2.0999999999999999E-3</v>
      </c>
      <c r="G17" s="57">
        <v>1.6000000000000001E-3</v>
      </c>
      <c r="H17" s="57">
        <v>4.0999999999999995E-3</v>
      </c>
      <c r="I17" s="57">
        <v>4.0999999999999995E-3</v>
      </c>
      <c r="J17" s="57">
        <v>5.0000000000000001E-3</v>
      </c>
      <c r="K17" s="57">
        <v>2.3E-3</v>
      </c>
      <c r="L17" s="58">
        <f>AVERAGE(B17:K17)</f>
        <v>3.3E-3</v>
      </c>
    </row>
    <row r="18" spans="1:13" x14ac:dyDescent="0.15">
      <c r="A18" s="2" t="s">
        <v>147</v>
      </c>
      <c r="B18" s="57">
        <v>0.42070000000000002</v>
      </c>
      <c r="C18" s="57">
        <v>0.93379999999999996</v>
      </c>
      <c r="D18" s="57">
        <v>4.835</v>
      </c>
      <c r="E18" s="56">
        <v>0</v>
      </c>
      <c r="F18" s="56">
        <v>0</v>
      </c>
      <c r="G18" s="56">
        <v>0</v>
      </c>
      <c r="H18" s="57">
        <v>0.3569</v>
      </c>
      <c r="I18" s="57">
        <v>0.48509999999999998</v>
      </c>
      <c r="J18" s="56">
        <v>0</v>
      </c>
      <c r="K18" s="56">
        <v>0</v>
      </c>
      <c r="L18" s="2"/>
    </row>
    <row r="20" spans="1:13" ht="14" x14ac:dyDescent="0.15">
      <c r="A20" s="5" t="s">
        <v>148</v>
      </c>
      <c r="B20" s="6" t="s">
        <v>205</v>
      </c>
      <c r="C20" s="6" t="s">
        <v>206</v>
      </c>
      <c r="D20" s="6" t="s">
        <v>207</v>
      </c>
      <c r="E20" s="6" t="s">
        <v>208</v>
      </c>
      <c r="F20" s="6" t="s">
        <v>209</v>
      </c>
      <c r="G20" s="6" t="s">
        <v>210</v>
      </c>
      <c r="H20" s="6" t="s">
        <v>211</v>
      </c>
      <c r="I20" s="6" t="s">
        <v>212</v>
      </c>
      <c r="J20" s="6" t="s">
        <v>213</v>
      </c>
      <c r="K20" s="6" t="s">
        <v>214</v>
      </c>
      <c r="L20" s="5"/>
    </row>
    <row r="21" spans="1:13" x14ac:dyDescent="0.15">
      <c r="A21" s="2" t="s">
        <v>21</v>
      </c>
      <c r="B21" s="38">
        <v>0.65</v>
      </c>
      <c r="C21" s="38">
        <v>0.68</v>
      </c>
      <c r="D21" s="38">
        <v>0.81000000000000016</v>
      </c>
      <c r="E21" s="38">
        <v>0.91999999999999993</v>
      </c>
      <c r="F21" s="38">
        <v>0.96</v>
      </c>
      <c r="G21" s="38">
        <v>0.72</v>
      </c>
      <c r="H21" s="38">
        <v>0.71</v>
      </c>
      <c r="I21" s="38">
        <v>0.74</v>
      </c>
      <c r="J21" s="38">
        <v>0.63</v>
      </c>
      <c r="K21" s="38">
        <v>1.1399999999999999</v>
      </c>
      <c r="L21" s="2"/>
      <c r="M21" s="38">
        <v>100</v>
      </c>
    </row>
    <row r="22" spans="1:13" x14ac:dyDescent="0.15">
      <c r="A22" s="2" t="s">
        <v>149</v>
      </c>
      <c r="B22" s="38">
        <v>10.43</v>
      </c>
      <c r="C22" s="38">
        <v>10.07</v>
      </c>
      <c r="D22" s="38">
        <v>10.41</v>
      </c>
      <c r="E22" s="38">
        <v>9.32</v>
      </c>
      <c r="F22" s="38">
        <v>8.74</v>
      </c>
      <c r="G22" s="38">
        <v>7.1099999999999994</v>
      </c>
      <c r="H22" s="38">
        <v>8.0299999999999994</v>
      </c>
      <c r="I22" s="38">
        <v>7.62</v>
      </c>
      <c r="J22" s="38">
        <v>6.38</v>
      </c>
      <c r="K22" s="38">
        <v>8.84</v>
      </c>
      <c r="L22" s="2"/>
    </row>
    <row r="23" spans="1:13" x14ac:dyDescent="0.15">
      <c r="A23" s="2" t="s">
        <v>22</v>
      </c>
      <c r="B23" s="38">
        <v>4.78</v>
      </c>
      <c r="C23" s="38">
        <v>4.88</v>
      </c>
      <c r="D23" s="38">
        <v>4.7</v>
      </c>
      <c r="E23" s="38">
        <v>4.9000000000000004</v>
      </c>
      <c r="F23" s="38">
        <v>3.83</v>
      </c>
      <c r="G23" s="38">
        <v>3.25</v>
      </c>
      <c r="H23" s="38">
        <v>4.4800000000000004</v>
      </c>
      <c r="I23" s="38">
        <v>4.26</v>
      </c>
      <c r="J23" s="38">
        <v>2.99</v>
      </c>
      <c r="K23" s="38">
        <v>3.18</v>
      </c>
      <c r="L23" s="2"/>
    </row>
    <row r="24" spans="1:13" x14ac:dyDescent="0.15">
      <c r="A24" s="2" t="s">
        <v>150</v>
      </c>
      <c r="B24" s="38">
        <v>15.2</v>
      </c>
      <c r="C24" s="38">
        <v>16.73</v>
      </c>
      <c r="D24" s="38">
        <v>17.739999999999998</v>
      </c>
      <c r="E24" s="38">
        <v>18.02</v>
      </c>
      <c r="F24" s="38">
        <v>21.23</v>
      </c>
      <c r="G24" s="38">
        <v>18.28</v>
      </c>
      <c r="H24" s="38">
        <v>17.38</v>
      </c>
      <c r="I24" s="38">
        <v>18.09</v>
      </c>
      <c r="J24" s="38">
        <v>18.18</v>
      </c>
      <c r="K24" s="38">
        <v>31.39</v>
      </c>
      <c r="L24" s="2"/>
    </row>
    <row r="25" spans="1:13" x14ac:dyDescent="0.15">
      <c r="A25" s="2" t="s">
        <v>151</v>
      </c>
      <c r="B25" s="38">
        <v>15.229999999999999</v>
      </c>
      <c r="C25" s="38">
        <v>17.260000000000002</v>
      </c>
      <c r="D25" s="38">
        <v>20.78</v>
      </c>
      <c r="E25" s="38">
        <v>24.72</v>
      </c>
      <c r="F25" s="38">
        <v>24.68</v>
      </c>
      <c r="G25" s="38">
        <v>18.45</v>
      </c>
      <c r="H25" s="38">
        <v>20.85</v>
      </c>
      <c r="I25" s="38">
        <v>23.11</v>
      </c>
      <c r="J25" s="38">
        <v>17.260000000000002</v>
      </c>
      <c r="K25" s="38">
        <v>18.73</v>
      </c>
      <c r="L25" s="2"/>
    </row>
    <row r="26" spans="1:13" x14ac:dyDescent="0.15">
      <c r="A26" s="2" t="s">
        <v>152</v>
      </c>
      <c r="B26" s="38">
        <v>8.24</v>
      </c>
      <c r="C26" s="38">
        <v>9.6300000000000008</v>
      </c>
      <c r="D26" s="38">
        <v>14.04</v>
      </c>
      <c r="E26" s="38">
        <v>12.83</v>
      </c>
      <c r="F26" s="38">
        <v>9.7899999999999991</v>
      </c>
      <c r="G26" s="38">
        <v>7.1099999999999994</v>
      </c>
      <c r="H26" s="38">
        <v>8.58</v>
      </c>
      <c r="I26" s="38">
        <v>10.96</v>
      </c>
      <c r="J26" s="38">
        <v>8.2200000000000006</v>
      </c>
      <c r="K26" s="38">
        <v>15.82</v>
      </c>
      <c r="L26" s="2"/>
    </row>
    <row r="27" spans="1:13" x14ac:dyDescent="0.15">
      <c r="A27" s="2" t="s">
        <v>153</v>
      </c>
      <c r="B27" s="38">
        <v>5.7</v>
      </c>
      <c r="C27" s="38">
        <v>9.02</v>
      </c>
      <c r="D27" s="38">
        <v>5.87</v>
      </c>
      <c r="E27" s="38">
        <v>3.38</v>
      </c>
      <c r="F27" s="38">
        <v>4.91</v>
      </c>
      <c r="G27" s="38">
        <v>1.87</v>
      </c>
      <c r="H27" s="38">
        <v>2.79</v>
      </c>
      <c r="I27" s="38">
        <v>19.03</v>
      </c>
      <c r="J27" s="38">
        <v>10.06</v>
      </c>
      <c r="K27" s="38">
        <v>11.45</v>
      </c>
      <c r="L27" s="2"/>
    </row>
    <row r="29" spans="1:13" ht="14" x14ac:dyDescent="0.15">
      <c r="A29" s="5" t="s">
        <v>154</v>
      </c>
      <c r="B29" s="6" t="s">
        <v>205</v>
      </c>
      <c r="C29" s="6" t="s">
        <v>206</v>
      </c>
      <c r="D29" s="6" t="s">
        <v>207</v>
      </c>
      <c r="E29" s="6" t="s">
        <v>208</v>
      </c>
      <c r="F29" s="6" t="s">
        <v>209</v>
      </c>
      <c r="G29" s="6" t="s">
        <v>210</v>
      </c>
      <c r="H29" s="6" t="s">
        <v>211</v>
      </c>
      <c r="I29" s="6" t="s">
        <v>212</v>
      </c>
      <c r="J29" s="6" t="s">
        <v>213</v>
      </c>
      <c r="K29" s="6" t="s">
        <v>214</v>
      </c>
      <c r="L29" s="5"/>
    </row>
    <row r="30" spans="1:13" x14ac:dyDescent="0.15">
      <c r="A30" s="2" t="s">
        <v>155</v>
      </c>
      <c r="B30" s="39">
        <v>0.04</v>
      </c>
      <c r="C30" s="39">
        <v>0.05</v>
      </c>
      <c r="D30" s="39">
        <v>0.08</v>
      </c>
      <c r="E30" s="39">
        <v>0.15</v>
      </c>
      <c r="F30" s="39">
        <v>0.15</v>
      </c>
      <c r="G30" s="39">
        <v>0.2</v>
      </c>
      <c r="H30" s="39">
        <v>0.23</v>
      </c>
      <c r="I30" s="39">
        <v>0.37</v>
      </c>
      <c r="J30" s="39">
        <v>0.23</v>
      </c>
      <c r="K30" s="39">
        <v>1.1399999999999999</v>
      </c>
      <c r="L30" s="2"/>
    </row>
    <row r="31" spans="1:13" x14ac:dyDescent="0.15">
      <c r="A31" s="2" t="s">
        <v>156</v>
      </c>
      <c r="B31" s="39">
        <v>0.2</v>
      </c>
      <c r="C31" s="39">
        <v>0.21</v>
      </c>
      <c r="D31" s="39">
        <v>0.25</v>
      </c>
      <c r="E31" s="39">
        <v>0.31</v>
      </c>
      <c r="F31" s="39">
        <v>0.39</v>
      </c>
      <c r="G31" s="39">
        <v>0.5</v>
      </c>
      <c r="H31" s="39">
        <v>0.68</v>
      </c>
      <c r="I31" s="39">
        <v>1.06</v>
      </c>
      <c r="J31" s="39">
        <v>0.9</v>
      </c>
      <c r="K31" s="39">
        <v>1.74</v>
      </c>
      <c r="L31" s="2"/>
    </row>
    <row r="101" spans="1:11" x14ac:dyDescent="0.15">
      <c r="A101" s="1" t="s">
        <v>257</v>
      </c>
      <c r="B101" s="55">
        <f>'[4]Income Statement'!B48</f>
        <v>0.13469743823943872</v>
      </c>
      <c r="C101" s="55">
        <f>'[4]Income Statement'!C48</f>
        <v>0.12255489021956088</v>
      </c>
      <c r="D101" s="55">
        <f>'[4]Income Statement'!D48</f>
        <v>0.24109985528219971</v>
      </c>
      <c r="E101" s="55">
        <f>'[4]Income Statement'!E48</f>
        <v>0.3136709903232448</v>
      </c>
      <c r="F101" s="55">
        <f>'[4]Income Statement'!F48</f>
        <v>0.35344827586206895</v>
      </c>
      <c r="G101" s="55">
        <f>'[4]Income Statement'!G48</f>
        <v>0.25609085913170909</v>
      </c>
      <c r="H101" s="55">
        <f>'[4]Income Statement'!H48</f>
        <v>0.25979010494752625</v>
      </c>
      <c r="I101" s="55">
        <f>'[4]Income Statement'!I48</f>
        <v>0.36233930296499961</v>
      </c>
      <c r="J101" s="55">
        <f>'[4]Income Statement'!J48</f>
        <v>0.16193371394676356</v>
      </c>
      <c r="K101" s="55">
        <f>'[4]Income Statement'!K48</f>
        <v>0.4884934834706674</v>
      </c>
    </row>
    <row r="102" spans="1:11" x14ac:dyDescent="0.15">
      <c r="A102" s="1" t="s">
        <v>21</v>
      </c>
      <c r="B102" s="54">
        <f>'[4]Income Statement'!B9/'[4]Balance Sheet'!B23</f>
        <v>0.65008578925559701</v>
      </c>
      <c r="C102" s="54">
        <f>'[4]Income Statement'!C9/'[4]Balance Sheet'!C23</f>
        <v>0.67978290366350069</v>
      </c>
      <c r="D102" s="54">
        <f>'[4]Income Statement'!D9/'[4]Balance Sheet'!D23</f>
        <v>0.7021644141855502</v>
      </c>
      <c r="E102" s="54">
        <f>'[4]Income Statement'!E9/'[4]Balance Sheet'!E23</f>
        <v>0.86415799306111551</v>
      </c>
      <c r="F102" s="54">
        <f>'[4]Income Statement'!F9/'[4]Balance Sheet'!F23</f>
        <v>0.88143244056575387</v>
      </c>
      <c r="G102" s="54">
        <f>'[4]Income Statement'!G9/'[4]Balance Sheet'!G23</f>
        <v>0.63055154490326304</v>
      </c>
      <c r="H102" s="54">
        <f>'[4]Income Statement'!H9/'[4]Balance Sheet'!H23</f>
        <v>0.57917404744538226</v>
      </c>
      <c r="I102" s="54">
        <f>'[4]Income Statement'!I9/'[4]Balance Sheet'!I23</f>
        <v>0.60909317219996828</v>
      </c>
      <c r="J102" s="54">
        <f>'[4]Income Statement'!J9/'[4]Balance Sheet'!J23</f>
        <v>0.65499490068476518</v>
      </c>
      <c r="K102" s="54">
        <f>'[4]Income Statement'!K9/'[4]Balance Sheet'!K23</f>
        <v>0.92688047711781885</v>
      </c>
    </row>
    <row r="103" spans="1:11" x14ac:dyDescent="0.15">
      <c r="A103" s="1" t="s">
        <v>258</v>
      </c>
      <c r="B103" s="54">
        <f>'[4]Balance Sheet'!B23/'[4]Balance Sheet'!B44</f>
        <v>1.6300129787762829</v>
      </c>
      <c r="C103" s="54">
        <f>'[4]Balance Sheet'!C23/'[4]Balance Sheet'!C44</f>
        <v>1.6176470588235294</v>
      </c>
      <c r="D103" s="54">
        <f>'[4]Balance Sheet'!D23/'[4]Balance Sheet'!D44</f>
        <v>1.6987743828758848</v>
      </c>
      <c r="E103" s="54">
        <f>'[4]Balance Sheet'!E23/'[4]Balance Sheet'!E44</f>
        <v>1.5046178557087404</v>
      </c>
      <c r="F103" s="54">
        <f>'[4]Balance Sheet'!F23/'[4]Balance Sheet'!F44</f>
        <v>1.422821665596232</v>
      </c>
      <c r="G103" s="54">
        <f>'[4]Balance Sheet'!G23/'[4]Balance Sheet'!G44</f>
        <v>1.4187971156997705</v>
      </c>
      <c r="H103" s="54">
        <f>'[4]Balance Sheet'!H23/'[4]Balance Sheet'!H44</f>
        <v>1.7043153969099627</v>
      </c>
      <c r="I103" s="54">
        <f>'[4]Balance Sheet'!I23/'[4]Balance Sheet'!I44</f>
        <v>1.6604163535247256</v>
      </c>
      <c r="J103" s="54">
        <f>'[4]Balance Sheet'!J23/'[4]Balance Sheet'!J44</f>
        <v>1.8633545993393965</v>
      </c>
      <c r="K103" s="54">
        <f>'[4]Balance Sheet'!K23/'[4]Balance Sheet'!K44</f>
        <v>1.5293405928614641</v>
      </c>
    </row>
    <row r="104" spans="1:11" x14ac:dyDescent="0.15">
      <c r="A104" s="35" t="s">
        <v>259</v>
      </c>
      <c r="B104" s="53">
        <f t="shared" ref="B104:K104" si="1">B101*B102*B103</f>
        <v>0.14273190791632925</v>
      </c>
      <c r="C104" s="53">
        <f t="shared" si="1"/>
        <v>0.13476733977172958</v>
      </c>
      <c r="D104" s="53">
        <f t="shared" si="1"/>
        <v>0.28758846884170552</v>
      </c>
      <c r="E104" s="53">
        <f t="shared" si="1"/>
        <v>0.40784366216035334</v>
      </c>
      <c r="F104" s="53">
        <f t="shared" si="1"/>
        <v>0.44326696638835367</v>
      </c>
      <c r="G104" s="53">
        <f t="shared" si="1"/>
        <v>0.22910521140609635</v>
      </c>
      <c r="H104" s="53">
        <f t="shared" si="1"/>
        <v>0.25643757769490322</v>
      </c>
      <c r="I104" s="53">
        <f t="shared" si="1"/>
        <v>0.36645122501127303</v>
      </c>
      <c r="J104" s="53">
        <f t="shared" si="1"/>
        <v>0.19763811592235647</v>
      </c>
      <c r="K104" s="53">
        <f t="shared" si="1"/>
        <v>0.69244729861789756</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3B29C-4225-944D-8A40-E9B980B5D643}">
  <sheetPr>
    <tabColor rgb="FFFFFF00"/>
  </sheetPr>
  <dimension ref="A1:L245"/>
  <sheetViews>
    <sheetView tabSelected="1" topLeftCell="E123" zoomScale="125" workbookViewId="0">
      <selection activeCell="F249" sqref="F249"/>
    </sheetView>
  </sheetViews>
  <sheetFormatPr baseColWidth="10" defaultColWidth="11.5" defaultRowHeight="13" x14ac:dyDescent="0.15"/>
  <cols>
    <col min="1" max="1" width="22.5" bestFit="1" customWidth="1"/>
    <col min="2" max="11" width="15.1640625" bestFit="1" customWidth="1"/>
  </cols>
  <sheetData>
    <row r="1" spans="1:7" x14ac:dyDescent="0.15">
      <c r="A1" s="62" t="s">
        <v>0</v>
      </c>
      <c r="B1" s="66" t="s">
        <v>1</v>
      </c>
      <c r="C1" s="66" t="s">
        <v>2</v>
      </c>
      <c r="D1" s="66" t="s">
        <v>3</v>
      </c>
      <c r="E1" s="66" t="s">
        <v>4</v>
      </c>
      <c r="F1" s="66" t="s">
        <v>5</v>
      </c>
      <c r="G1" s="66" t="s">
        <v>6</v>
      </c>
    </row>
    <row r="2" spans="1:7" x14ac:dyDescent="0.15">
      <c r="A2" t="s">
        <v>7</v>
      </c>
      <c r="B2" s="63">
        <f>'IS AMD'!K17</f>
        <v>22680000</v>
      </c>
      <c r="C2" s="63">
        <f>'IS Intel'!K17</f>
        <v>54228000</v>
      </c>
      <c r="D2" s="63">
        <f>'IS Qual'!K18</f>
        <v>38962000</v>
      </c>
      <c r="E2" s="63">
        <f>'IS Broad'!K17</f>
        <v>51574000</v>
      </c>
      <c r="F2" s="63">
        <f>'IS Nvidia'!K9</f>
        <v>60922000</v>
      </c>
      <c r="G2" s="67">
        <f>SUM(B2:F2)</f>
        <v>228366000</v>
      </c>
    </row>
    <row r="3" spans="1:7" x14ac:dyDescent="0.15">
      <c r="B3" s="68">
        <f>B2/$G$2</f>
        <v>9.9314258689997631E-2</v>
      </c>
      <c r="C3" s="68">
        <f>C2/$G$2</f>
        <v>0.23746091800005253</v>
      </c>
      <c r="D3" s="68">
        <f>D2/$G$2</f>
        <v>0.17061208761374286</v>
      </c>
      <c r="E3" s="68">
        <f>E2/$G$2</f>
        <v>0.22583922300167275</v>
      </c>
      <c r="F3" s="68">
        <f>F2/$G$2</f>
        <v>0.2667735126945342</v>
      </c>
    </row>
    <row r="30" spans="1:11" x14ac:dyDescent="0.15">
      <c r="A30" s="66" t="s">
        <v>1</v>
      </c>
    </row>
    <row r="31" spans="1:11" x14ac:dyDescent="0.15">
      <c r="A31" s="69" t="s">
        <v>8</v>
      </c>
      <c r="B31" s="24">
        <v>2014</v>
      </c>
      <c r="C31" s="24">
        <v>2015</v>
      </c>
      <c r="D31" s="24">
        <v>2016</v>
      </c>
      <c r="E31" s="24">
        <v>2017</v>
      </c>
      <c r="F31" s="24">
        <v>2018</v>
      </c>
      <c r="G31" s="24">
        <v>2019</v>
      </c>
      <c r="H31" s="24">
        <v>2020</v>
      </c>
      <c r="I31" s="24">
        <v>2021</v>
      </c>
      <c r="J31" s="24">
        <v>2022</v>
      </c>
      <c r="K31" s="24">
        <v>2023</v>
      </c>
    </row>
    <row r="32" spans="1:11" x14ac:dyDescent="0.15">
      <c r="A32" t="s">
        <v>9</v>
      </c>
      <c r="B32" s="74">
        <f>'BS AMD'!B16/'BS AMD'!B40</f>
        <v>0.72222222222222221</v>
      </c>
      <c r="C32" s="70">
        <f>'BS AMD'!C16/'BS AMD'!C40</f>
        <v>0.55951532430506057</v>
      </c>
      <c r="D32" s="70">
        <f>'BS AMD'!D16/'BS AMD'!D40</f>
        <v>0.93907875185735512</v>
      </c>
      <c r="E32" s="70">
        <f>'BS AMD'!E16/'BS AMD'!E40</f>
        <v>0.79744279946164198</v>
      </c>
      <c r="F32" s="70">
        <f>'BS AMD'!F16/'BS AMD'!F40</f>
        <v>0.58266129032258063</v>
      </c>
      <c r="G32" s="70">
        <f>'BS AMD'!G16/'BS AMD'!G40</f>
        <v>0.6371343789741416</v>
      </c>
      <c r="H32" s="70">
        <f>'BS AMD'!H16/'BS AMD'!H40</f>
        <v>0.65990897807199012</v>
      </c>
      <c r="I32" s="70">
        <f>'BS AMD'!I16/'BS AMD'!I40</f>
        <v>0.597877358490566</v>
      </c>
      <c r="J32" s="70">
        <f>'BS AMD'!J16/'BS AMD'!J40</f>
        <v>0.75914586277280582</v>
      </c>
      <c r="K32" s="70">
        <f>'BS AMD'!K16/'BS AMD'!K40</f>
        <v>0.58798026610853638</v>
      </c>
    </row>
    <row r="33" spans="1:11" x14ac:dyDescent="0.15">
      <c r="A33" t="s">
        <v>10</v>
      </c>
      <c r="B33" s="70">
        <f>'Ratios AMD'!B19</f>
        <v>1.28</v>
      </c>
      <c r="C33" s="70">
        <f>'Ratios AMD'!C19</f>
        <v>0.93</v>
      </c>
      <c r="D33" s="70">
        <f>'Ratios AMD'!D19</f>
        <v>1.1599999999999999</v>
      </c>
      <c r="E33" s="70">
        <f>'Ratios AMD'!E19</f>
        <v>1.06</v>
      </c>
      <c r="F33" s="70">
        <f>'Ratios AMD'!F19</f>
        <v>1.2</v>
      </c>
      <c r="G33" s="70">
        <f>'Ratios AMD'!G19</f>
        <v>1.42</v>
      </c>
      <c r="H33" s="70">
        <f>'Ratios AMD'!H19</f>
        <v>1.8</v>
      </c>
      <c r="I33" s="70">
        <f>'Ratios AMD'!I19</f>
        <v>1.49</v>
      </c>
      <c r="J33" s="70">
        <f>'Ratios AMD'!J19</f>
        <v>1.57</v>
      </c>
      <c r="K33" s="70">
        <f>'Ratios AMD'!K19</f>
        <v>1.67</v>
      </c>
    </row>
    <row r="34" spans="1:11" x14ac:dyDescent="0.15">
      <c r="A34" t="s">
        <v>11</v>
      </c>
      <c r="B34" s="70">
        <f>'Ratios AMD'!B20</f>
        <v>1.9</v>
      </c>
      <c r="C34" s="70">
        <f>'Ratios AMD'!C20</f>
        <v>1.65</v>
      </c>
      <c r="D34" s="70">
        <f>'Ratios AMD'!D20</f>
        <v>1.88</v>
      </c>
      <c r="E34" s="70">
        <f>'Ratios AMD'!E20</f>
        <v>1.76</v>
      </c>
      <c r="F34" s="70">
        <f>'Ratios AMD'!F20</f>
        <v>1.78</v>
      </c>
      <c r="G34" s="70">
        <f>'Ratios AMD'!G20</f>
        <v>1.95</v>
      </c>
      <c r="H34" s="70">
        <f>'Ratios AMD'!H20</f>
        <v>2.54</v>
      </c>
      <c r="I34" s="70">
        <f>'Ratios AMD'!I20</f>
        <v>2.02</v>
      </c>
      <c r="J34" s="70">
        <f>'Ratios AMD'!J20</f>
        <v>2.36</v>
      </c>
      <c r="K34" s="70">
        <f>'Ratios AMD'!K20</f>
        <v>2.5099999999999998</v>
      </c>
    </row>
    <row r="35" spans="1:11" x14ac:dyDescent="0.15">
      <c r="A35" t="s">
        <v>12</v>
      </c>
      <c r="B35" s="63">
        <f>365/('IS AMD'!B17/'BS AMD'!B19)</f>
        <v>54.226298583363601</v>
      </c>
      <c r="C35" s="63">
        <f>365/('IS AMD'!C17/'BS AMD'!C19)</f>
        <v>48.745928338762212</v>
      </c>
      <c r="D35" s="63">
        <f>365/('IS AMD'!D17/'BS AMD'!D19)</f>
        <v>26.571863295880149</v>
      </c>
      <c r="E35" s="63">
        <f>365/('IS AMD'!E17/'BS AMD'!E19)</f>
        <v>27.397260273972602</v>
      </c>
      <c r="F35" s="63">
        <f>365/('IS AMD'!F17/'BS AMD'!F19)</f>
        <v>69.617760617760624</v>
      </c>
      <c r="G35" s="63">
        <f>365/('IS AMD'!G17/'BS AMD'!G19)</f>
        <v>100.80745803001039</v>
      </c>
      <c r="H35" s="63">
        <f>365/('IS AMD'!H17/'BS AMD'!H19)</f>
        <v>77.23957799856602</v>
      </c>
      <c r="I35" s="63">
        <f>365/('IS AMD'!I17/'BS AMD'!I19)</f>
        <v>60.100401606425699</v>
      </c>
      <c r="J35" s="63">
        <f>365/('IS AMD'!J17/'BS AMD'!J19)</f>
        <v>63.81043176136604</v>
      </c>
      <c r="K35" s="63">
        <f>365/('IS AMD'!K17/'BS AMD'!K19)</f>
        <v>86.518518518518519</v>
      </c>
    </row>
    <row r="36" spans="1:11" x14ac:dyDescent="0.15">
      <c r="A36" s="65" t="s">
        <v>13</v>
      </c>
      <c r="B36" s="70">
        <f>'Ratios AMD'!B11</f>
        <v>-9.9700000000000006</v>
      </c>
    </row>
    <row r="37" spans="1:11" x14ac:dyDescent="0.15">
      <c r="A37" s="66"/>
    </row>
    <row r="38" spans="1:11" x14ac:dyDescent="0.15">
      <c r="A38" s="66" t="s">
        <v>2</v>
      </c>
    </row>
    <row r="39" spans="1:11" x14ac:dyDescent="0.15">
      <c r="A39" s="69" t="s">
        <v>8</v>
      </c>
      <c r="B39" s="24">
        <v>2014</v>
      </c>
      <c r="C39" s="24">
        <v>2015</v>
      </c>
      <c r="D39" s="24">
        <v>2016</v>
      </c>
      <c r="E39" s="24">
        <v>2017</v>
      </c>
      <c r="F39" s="24">
        <v>2018</v>
      </c>
      <c r="G39" s="24">
        <v>2019</v>
      </c>
      <c r="H39" s="24">
        <v>2020</v>
      </c>
      <c r="I39" s="24">
        <v>2021</v>
      </c>
      <c r="J39" s="24">
        <v>2022</v>
      </c>
      <c r="K39" s="24">
        <v>2023</v>
      </c>
    </row>
    <row r="40" spans="1:11" x14ac:dyDescent="0.15">
      <c r="A40" t="s">
        <v>9</v>
      </c>
      <c r="B40" s="71">
        <f>'BS Intel'!B16/'BS Intel'!B41</f>
        <v>0.15987265122666833</v>
      </c>
      <c r="C40" s="71">
        <f>'BS Intel'!C16/'BS Intel'!C41</f>
        <v>0.97708559392353356</v>
      </c>
      <c r="D40" s="71">
        <f>'BS Intel'!D16/'BS Intel'!D41</f>
        <v>0.27386464387745052</v>
      </c>
      <c r="E40" s="71">
        <f>'BS Intel'!E16/'BS Intel'!E41</f>
        <v>0.19706101831123357</v>
      </c>
      <c r="F40" s="71">
        <f>'BS Intel'!F16/'BS Intel'!F41</f>
        <v>0.18158306267292193</v>
      </c>
      <c r="G40" s="71">
        <f>'BS Intel'!G16/'BS Intel'!G41</f>
        <v>0.18798744957418198</v>
      </c>
      <c r="H40" s="71">
        <f>'BS Intel'!H16/'BS Intel'!H41</f>
        <v>0.23693140502545043</v>
      </c>
      <c r="I40" s="71">
        <f>'BS Intel'!I16/'BS Intel'!I41</f>
        <v>0.17577015512344329</v>
      </c>
      <c r="J40" s="71">
        <f>'BS Intel'!J16/'BS Intel'!J41</f>
        <v>0.3465712952884466</v>
      </c>
      <c r="K40" s="71">
        <f>'BS Intel'!K16/'BS Intel'!K41</f>
        <v>0.25234377784907142</v>
      </c>
    </row>
    <row r="41" spans="1:11" x14ac:dyDescent="0.15">
      <c r="A41" t="s">
        <v>10</v>
      </c>
      <c r="B41" s="70">
        <f>'Ratios Intel'!B19</f>
        <v>1.1499999999999999</v>
      </c>
      <c r="C41" s="70">
        <f>'Ratios Intel'!C19</f>
        <v>1.92</v>
      </c>
      <c r="D41" s="70">
        <f>'Ratios Intel'!D19</f>
        <v>1.07</v>
      </c>
      <c r="E41" s="70">
        <f>'Ratios Intel'!E19</f>
        <v>1.1299999999999999</v>
      </c>
      <c r="F41" s="70">
        <f>'Ratios Intel'!F19</f>
        <v>1.1100000000000001</v>
      </c>
      <c r="G41" s="70">
        <f>'Ratios Intel'!G19</f>
        <v>0.93</v>
      </c>
      <c r="H41" s="70">
        <f>'Ratios Intel'!H19</f>
        <v>1.24</v>
      </c>
      <c r="I41" s="70">
        <f>'Ratios Intel'!I19</f>
        <v>1.38</v>
      </c>
      <c r="J41" s="70">
        <f>'Ratios Intel'!J19</f>
        <v>1.01</v>
      </c>
      <c r="K41" s="70">
        <f>'Ratios Intel'!K19</f>
        <v>1.01</v>
      </c>
    </row>
    <row r="42" spans="1:11" x14ac:dyDescent="0.15">
      <c r="A42" t="s">
        <v>11</v>
      </c>
      <c r="B42" s="70">
        <f>'Ratios Intel'!B20</f>
        <v>1.73</v>
      </c>
      <c r="C42" s="70">
        <f>'Ratios Intel'!C20</f>
        <v>2.58</v>
      </c>
      <c r="D42" s="70">
        <f>'Ratios Intel'!D20</f>
        <v>1.75</v>
      </c>
      <c r="E42" s="70">
        <f>'Ratios Intel'!E20</f>
        <v>1.69</v>
      </c>
      <c r="F42" s="70">
        <f>'Ratios Intel'!F20</f>
        <v>1.73</v>
      </c>
      <c r="G42" s="70">
        <f>'Ratios Intel'!G20</f>
        <v>1.4</v>
      </c>
      <c r="H42" s="70">
        <f>'Ratios Intel'!H20</f>
        <v>1.91</v>
      </c>
      <c r="I42" s="70">
        <f>'Ratios Intel'!I20</f>
        <v>2.1</v>
      </c>
      <c r="J42" s="70">
        <f>'Ratios Intel'!J20</f>
        <v>1.57</v>
      </c>
      <c r="K42" s="70">
        <f>'Ratios Intel'!K20</f>
        <v>1.54</v>
      </c>
    </row>
    <row r="43" spans="1:11" x14ac:dyDescent="0.15">
      <c r="A43" t="s">
        <v>12</v>
      </c>
      <c r="B43" s="63">
        <f>365/('IS Intel'!B17/'BS Intel'!B19)</f>
        <v>28.921693216395205</v>
      </c>
      <c r="C43" s="63">
        <f>365/('IS Intel'!C17/'BS Intel'!C19)</f>
        <v>31.564537982115439</v>
      </c>
      <c r="D43" s="63">
        <f>365/('IS Intel'!D17/'BS Intel'!D19)</f>
        <v>28.825332143398388</v>
      </c>
      <c r="E43" s="63">
        <f>365/('IS Intel'!E17/'BS Intel'!E19)</f>
        <v>32.608706043562087</v>
      </c>
      <c r="F43" s="63">
        <f>365/('IS Intel'!F17/'BS Intel'!F19)</f>
        <v>34.630899954832884</v>
      </c>
      <c r="G43" s="63">
        <f>365/('IS Intel'!G17/'BS Intel'!G19)</f>
        <v>38.845758354755787</v>
      </c>
      <c r="H43" s="63">
        <f>365/('IS Intel'!H17/'BS Intel'!H19)</f>
        <v>31.790488910578297</v>
      </c>
      <c r="I43" s="63">
        <f>365/('IS Intel'!I17/'BS Intel'!I19)</f>
        <v>43.680464162785995</v>
      </c>
      <c r="J43" s="63">
        <f>365/('IS Intel'!J17/'BS Intel'!J19)</f>
        <v>23.924651885685286</v>
      </c>
      <c r="K43" s="63">
        <f>365/('IS Intel'!K17/'BS Intel'!K19)</f>
        <v>22.898318211993804</v>
      </c>
    </row>
    <row r="46" spans="1:11" x14ac:dyDescent="0.15">
      <c r="A46" s="66" t="s">
        <v>3</v>
      </c>
    </row>
    <row r="47" spans="1:11" x14ac:dyDescent="0.15">
      <c r="A47" s="69" t="s">
        <v>8</v>
      </c>
      <c r="B47" s="24">
        <v>2014</v>
      </c>
      <c r="C47" s="24">
        <v>2015</v>
      </c>
      <c r="D47" s="24">
        <v>2016</v>
      </c>
      <c r="E47" s="24">
        <v>2017</v>
      </c>
      <c r="F47" s="24">
        <v>2018</v>
      </c>
      <c r="G47" s="24">
        <v>2019</v>
      </c>
      <c r="H47" s="24">
        <v>2020</v>
      </c>
      <c r="I47" s="24">
        <v>2021</v>
      </c>
      <c r="J47" s="24">
        <v>2022</v>
      </c>
      <c r="K47" s="24">
        <v>2023</v>
      </c>
    </row>
    <row r="48" spans="1:11" x14ac:dyDescent="0.15">
      <c r="A48" t="s">
        <v>9</v>
      </c>
      <c r="B48" s="71">
        <f>'BS Qual'!B16/'BS Qual'!B40</f>
        <v>1.2393442622950819</v>
      </c>
      <c r="C48" s="71">
        <f>'BS Qual'!C16/'BS Qual'!C40</f>
        <v>0.8132950348789495</v>
      </c>
      <c r="D48" s="71">
        <f>'BS Qual'!D16/'BS Qual'!D40</f>
        <v>3.2116072247180711</v>
      </c>
      <c r="E48" s="71">
        <f>'BS Qual'!E16/'BS Qual'!E40</f>
        <v>1.0481488074047705</v>
      </c>
      <c r="F48" s="71">
        <f>'BS Qual'!F16/'BS Qual'!F40</f>
        <v>1.3250139899272524</v>
      </c>
      <c r="G48" s="71">
        <f>'BS Qual'!G16/'BS Qual'!G40</f>
        <v>0.77340867158671589</v>
      </c>
      <c r="H48" s="71">
        <f>'BS Qual'!H16/'BS Qual'!H40</f>
        <v>0.59543134465735081</v>
      </c>
      <c r="I48" s="71">
        <f>'BS Qual'!I16/'BS Qual'!I40</f>
        <v>0.2336929040957357</v>
      </c>
      <c r="J48" s="71">
        <f>'BS Qual'!J16/'BS Qual'!J40</f>
        <v>0.87764852513502289</v>
      </c>
      <c r="K48" s="71">
        <f>'BS Qual'!K16/'BS Qual'!K40</f>
        <v>0.74723914699162219</v>
      </c>
    </row>
    <row r="49" spans="1:11" x14ac:dyDescent="0.15">
      <c r="A49" t="s">
        <v>10</v>
      </c>
      <c r="B49" s="71">
        <f>'Ratios Qual'!B19</f>
        <v>3.16</v>
      </c>
      <c r="C49" s="71">
        <f>'Ratios Qual'!C19</f>
        <v>2.85</v>
      </c>
      <c r="D49" s="71">
        <f>'Ratios Qual'!D19</f>
        <v>3.75</v>
      </c>
      <c r="E49" s="71">
        <f>'Ratios Qual'!E19</f>
        <v>1.33</v>
      </c>
      <c r="F49" s="71">
        <f>'Ratios Qual'!F19</f>
        <v>1.65</v>
      </c>
      <c r="G49" s="71">
        <f>'Ratios Qual'!G19</f>
        <v>1.75</v>
      </c>
      <c r="H49" s="71">
        <f>'Ratios Qual'!H19</f>
        <v>1.34</v>
      </c>
      <c r="I49" s="71">
        <f>'Ratios Qual'!I19</f>
        <v>1.01</v>
      </c>
      <c r="J49" s="71">
        <f>'Ratios Qual'!J19</f>
        <v>1.51</v>
      </c>
      <c r="K49" s="71">
        <f>'Ratios Qual'!K19</f>
        <v>1.64</v>
      </c>
    </row>
    <row r="50" spans="1:11" x14ac:dyDescent="0.15">
      <c r="A50" t="s">
        <v>11</v>
      </c>
      <c r="B50" s="71">
        <f>'Ratios Qual'!B20</f>
        <v>3.62</v>
      </c>
      <c r="C50" s="71">
        <f>'Ratios Qual'!C20</f>
        <v>3.14</v>
      </c>
      <c r="D50" s="71">
        <f>'Ratios Qual'!D20</f>
        <v>4</v>
      </c>
      <c r="E50" s="71">
        <f>'Ratios Qual'!E20</f>
        <v>1.55</v>
      </c>
      <c r="F50" s="71">
        <f>'Ratios Qual'!F20</f>
        <v>1.88</v>
      </c>
      <c r="G50" s="71">
        <f>'Ratios Qual'!G20</f>
        <v>2.14</v>
      </c>
      <c r="H50" s="71">
        <f>'Ratios Qual'!H20</f>
        <v>1.68</v>
      </c>
      <c r="I50" s="71">
        <f>'Ratios Qual'!I20</f>
        <v>1.75</v>
      </c>
      <c r="J50" s="71">
        <f>'Ratios Qual'!J20</f>
        <v>2.33</v>
      </c>
      <c r="K50" s="71">
        <f>'Ratios Qual'!K20</f>
        <v>2.4</v>
      </c>
    </row>
    <row r="51" spans="1:11" x14ac:dyDescent="0.15">
      <c r="A51" t="s">
        <v>12</v>
      </c>
      <c r="B51" s="63">
        <f>365/('IS Qual'!B18/'BS Qual'!B19)</f>
        <v>28.355682132827024</v>
      </c>
      <c r="C51" s="63">
        <f>365/('IS Qual'!C18/'BS Qual'!C19)</f>
        <v>34.386303812515919</v>
      </c>
      <c r="D51" s="63">
        <f>365/('IS Qual'!D18/'BS Qual'!D19)</f>
        <v>59.471535597326273</v>
      </c>
      <c r="E51" s="63">
        <f>365/('IS Qual'!E18/'BS Qual'!E19)</f>
        <v>46.628541263417212</v>
      </c>
      <c r="F51" s="63">
        <f>365/('IS Qual'!F18/'BS Qual'!F19)</f>
        <v>37.157129320644337</v>
      </c>
      <c r="G51" s="63">
        <f>365/('IS Qual'!G18/'BS Qual'!G19)</f>
        <v>62.092346266627004</v>
      </c>
      <c r="H51" s="63">
        <f>365/('IS Qual'!H18/'BS Qual'!H19)</f>
        <v>38.91839957099446</v>
      </c>
      <c r="I51" s="63">
        <f>365/('IS Qual'!I18/'BS Qual'!I19)</f>
        <v>46.599434389140271</v>
      </c>
      <c r="J51" s="63">
        <f>365/('IS Qual'!J18/'BS Qual'!J19)</f>
        <v>32.434254606365158</v>
      </c>
      <c r="K51" s="63">
        <f>365/('IS Qual'!K18/'BS Qual'!K19)</f>
        <v>36.807273753914068</v>
      </c>
    </row>
    <row r="53" spans="1:11" x14ac:dyDescent="0.15">
      <c r="A53" s="66" t="s">
        <v>4</v>
      </c>
    </row>
    <row r="54" spans="1:11" x14ac:dyDescent="0.15">
      <c r="A54" s="69" t="s">
        <v>8</v>
      </c>
      <c r="B54" s="24">
        <v>2014</v>
      </c>
      <c r="C54" s="24">
        <v>2015</v>
      </c>
      <c r="D54" s="24">
        <v>2016</v>
      </c>
      <c r="E54" s="24">
        <v>2017</v>
      </c>
      <c r="F54" s="24">
        <v>2018</v>
      </c>
      <c r="G54" s="24">
        <v>2019</v>
      </c>
      <c r="H54" s="24">
        <v>2020</v>
      </c>
      <c r="I54" s="24">
        <v>2021</v>
      </c>
      <c r="J54" s="24">
        <v>2022</v>
      </c>
      <c r="K54" s="24">
        <v>2023</v>
      </c>
    </row>
    <row r="55" spans="1:11" x14ac:dyDescent="0.15">
      <c r="A55" t="s">
        <v>9</v>
      </c>
      <c r="B55" s="71">
        <f>'BS Broad'!B16/'BS Broad'!B37</f>
        <v>1.6282394995531724</v>
      </c>
      <c r="C55" s="71">
        <f>'BS Broad'!C16/'BS Broad'!C37</f>
        <v>1.0061728395061729</v>
      </c>
      <c r="D55" s="71">
        <f>'BS Broad'!D16/'BS Broad'!D37</f>
        <v>4.4302095689996044</v>
      </c>
      <c r="E55" s="71">
        <f>'BS Broad'!E16/'BS Broad'!E37</f>
        <v>1.8357570573139435</v>
      </c>
      <c r="F55" s="71">
        <f>'BS Broad'!F16/'BS Broad'!F37</f>
        <v>0.73271488621539349</v>
      </c>
      <c r="G55" s="71">
        <f>'BS Broad'!G16/'BS Broad'!G37</f>
        <v>1.1957306545283315</v>
      </c>
      <c r="H55" s="71">
        <f>'BS Broad'!H16/'BS Broad'!H37</f>
        <v>1.9364750835854163</v>
      </c>
      <c r="I55" s="71">
        <f>'BS Broad'!I16/'BS Broad'!I37</f>
        <v>1.7606352807714123</v>
      </c>
      <c r="J55" s="71">
        <f>'BS Broad'!J16/'BS Broad'!J37</f>
        <v>1.9161377447670493</v>
      </c>
      <c r="K55" s="71">
        <f>'BS Broad'!K16/'BS Broad'!K37</f>
        <v>0.55986105288375154</v>
      </c>
    </row>
    <row r="56" spans="1:11" x14ac:dyDescent="0.15">
      <c r="A56" t="s">
        <v>10</v>
      </c>
      <c r="B56" s="71">
        <f>'Ratios Broad'!B19</f>
        <v>2.5299999999999998</v>
      </c>
      <c r="C56" s="71">
        <f>'Ratios Broad'!C19</f>
        <v>1.71</v>
      </c>
      <c r="D56" s="71">
        <f>'Ratios Broad'!D19</f>
        <v>5.4</v>
      </c>
      <c r="E56" s="71">
        <f>'Ratios Broad'!E19</f>
        <v>3.28</v>
      </c>
      <c r="F56" s="71">
        <f>'Ratios Broad'!F19</f>
        <v>1.2</v>
      </c>
      <c r="G56" s="71">
        <f>'Ratios Broad'!G19</f>
        <v>1.56</v>
      </c>
      <c r="H56" s="71">
        <f>'Ratios Broad'!H19</f>
        <v>2.2599999999999998</v>
      </c>
      <c r="I56" s="71">
        <f>'Ratios Broad'!I19</f>
        <v>2.1800000000000002</v>
      </c>
      <c r="J56" s="71">
        <f>'Ratios Broad'!J19</f>
        <v>2.34</v>
      </c>
      <c r="K56" s="71">
        <f>'Ratios Broad'!K19</f>
        <v>0.82</v>
      </c>
    </row>
    <row r="57" spans="1:11" x14ac:dyDescent="0.15">
      <c r="A57" t="s">
        <v>11</v>
      </c>
      <c r="B57" s="71">
        <f>'Ratios Broad'!B20</f>
        <v>3.37</v>
      </c>
      <c r="C57" s="71">
        <f>'Ratios Broad'!C20</f>
        <v>2.31</v>
      </c>
      <c r="D57" s="71">
        <f>'Ratios Broad'!D20</f>
        <v>6.26</v>
      </c>
      <c r="E57" s="71">
        <f>'Ratios Broad'!E20</f>
        <v>3.9</v>
      </c>
      <c r="F57" s="71">
        <f>'Ratios Broad'!F20</f>
        <v>1.44</v>
      </c>
      <c r="G57" s="71">
        <f>'Ratios Broad'!G20</f>
        <v>1.87</v>
      </c>
      <c r="H57" s="71">
        <f>'Ratios Broad'!H20</f>
        <v>2.64</v>
      </c>
      <c r="I57" s="71">
        <f>'Ratios Broad'!I20</f>
        <v>2.62</v>
      </c>
      <c r="J57" s="71">
        <f>'Ratios Broad'!J20</f>
        <v>2.82</v>
      </c>
      <c r="K57" s="71">
        <f>'Ratios Broad'!K20</f>
        <v>1.17</v>
      </c>
    </row>
    <row r="58" spans="1:11" x14ac:dyDescent="0.15">
      <c r="A58" t="s">
        <v>12</v>
      </c>
      <c r="B58" s="63">
        <f>365/('IS Broad'!B17/'BS Broad'!B18)</f>
        <v>54.503956623681127</v>
      </c>
      <c r="C58" s="63">
        <f>365/('IS Broad'!C17/'BS Broad'!C18)</f>
        <v>60.125755287009063</v>
      </c>
      <c r="D58" s="63">
        <f>365/('IS Broad'!D17/'BS Broad'!D18)</f>
        <v>50.664549784531637</v>
      </c>
      <c r="E58" s="63">
        <f>365/('IS Broad'!E17/'BS Broad'!E18)</f>
        <v>59.351016884113584</v>
      </c>
      <c r="F58" s="63">
        <f>365/('IS Broad'!F17/'BS Broad'!F18)</f>
        <v>52.641279815904767</v>
      </c>
      <c r="G58" s="63">
        <f>365/('IS Broad'!G17/'BS Broad'!G18)</f>
        <v>35.097329202947087</v>
      </c>
      <c r="H58" s="63">
        <f>365/('IS Broad'!H17/'BS Broad'!H18)</f>
        <v>27.537887067395264</v>
      </c>
      <c r="I58" s="63">
        <f>365/('IS Broad'!I17/'BS Broad'!I18)</f>
        <v>32.517242417853808</v>
      </c>
      <c r="J58" s="63">
        <f>365/('IS Broad'!J17/'BS Broad'!J18)</f>
        <v>32.139646556296938</v>
      </c>
      <c r="K58" s="63">
        <f>365/('IS Broad'!K17/'BS Broad'!K18)</f>
        <v>31.252956916275643</v>
      </c>
    </row>
    <row r="60" spans="1:11" x14ac:dyDescent="0.15">
      <c r="A60" s="66" t="s">
        <v>14</v>
      </c>
    </row>
    <row r="61" spans="1:11" x14ac:dyDescent="0.15">
      <c r="A61" s="69" t="s">
        <v>8</v>
      </c>
      <c r="B61" s="24">
        <v>2014</v>
      </c>
      <c r="C61" s="24">
        <v>2015</v>
      </c>
      <c r="D61" s="24">
        <v>2016</v>
      </c>
      <c r="E61" s="24">
        <v>2017</v>
      </c>
      <c r="F61" s="24">
        <v>2018</v>
      </c>
      <c r="G61" s="24">
        <v>2019</v>
      </c>
      <c r="H61" s="24">
        <v>2020</v>
      </c>
      <c r="I61" s="24">
        <v>2021</v>
      </c>
      <c r="J61" s="24">
        <v>2022</v>
      </c>
      <c r="K61" s="24">
        <v>2023</v>
      </c>
    </row>
    <row r="62" spans="1:11" x14ac:dyDescent="0.15">
      <c r="A62" t="s">
        <v>9</v>
      </c>
      <c r="B62" s="70">
        <f t="shared" ref="B62:K62" si="0">AVERAGE(B32,B40,B48,B55)</f>
        <v>0.93741965882428613</v>
      </c>
      <c r="C62" s="70">
        <f t="shared" si="0"/>
        <v>0.83901719815342912</v>
      </c>
      <c r="D62" s="70">
        <f t="shared" si="0"/>
        <v>2.2136900473631203</v>
      </c>
      <c r="E62" s="70">
        <f t="shared" si="0"/>
        <v>0.96960242062289737</v>
      </c>
      <c r="F62" s="70">
        <f t="shared" si="0"/>
        <v>0.70549330728453719</v>
      </c>
      <c r="G62" s="70">
        <f t="shared" si="0"/>
        <v>0.69856528866584267</v>
      </c>
      <c r="H62" s="70">
        <f t="shared" si="0"/>
        <v>0.85718670283505194</v>
      </c>
      <c r="I62" s="70">
        <f t="shared" si="0"/>
        <v>0.6919939246202893</v>
      </c>
      <c r="J62" s="70">
        <f t="shared" si="0"/>
        <v>0.97487585699083112</v>
      </c>
      <c r="K62" s="70">
        <f t="shared" si="0"/>
        <v>0.53685606095824534</v>
      </c>
    </row>
    <row r="63" spans="1:11" x14ac:dyDescent="0.15">
      <c r="A63" t="s">
        <v>10</v>
      </c>
      <c r="B63" s="70">
        <f t="shared" ref="B63:K63" si="1">AVERAGE(B33,B41,B49,B56)</f>
        <v>2.0299999999999998</v>
      </c>
      <c r="C63" s="70">
        <f t="shared" si="1"/>
        <v>1.8525</v>
      </c>
      <c r="D63" s="70">
        <f t="shared" si="1"/>
        <v>2.8450000000000002</v>
      </c>
      <c r="E63" s="70">
        <f t="shared" si="1"/>
        <v>1.7</v>
      </c>
      <c r="F63" s="70">
        <f t="shared" si="1"/>
        <v>1.29</v>
      </c>
      <c r="G63" s="70">
        <f t="shared" si="1"/>
        <v>1.415</v>
      </c>
      <c r="H63" s="70">
        <f t="shared" si="1"/>
        <v>1.66</v>
      </c>
      <c r="I63" s="70">
        <f t="shared" si="1"/>
        <v>1.5150000000000001</v>
      </c>
      <c r="J63" s="70">
        <f t="shared" si="1"/>
        <v>1.6074999999999999</v>
      </c>
      <c r="K63" s="70">
        <f t="shared" si="1"/>
        <v>1.2849999999999999</v>
      </c>
    </row>
    <row r="64" spans="1:11" x14ac:dyDescent="0.15">
      <c r="A64" t="s">
        <v>11</v>
      </c>
      <c r="B64" s="70">
        <f t="shared" ref="B64:K64" si="2">AVERAGE(B34,B42,B50,B57)</f>
        <v>2.6550000000000002</v>
      </c>
      <c r="C64" s="70">
        <f t="shared" si="2"/>
        <v>2.4200000000000004</v>
      </c>
      <c r="D64" s="70">
        <f t="shared" si="2"/>
        <v>3.4725000000000001</v>
      </c>
      <c r="E64" s="70">
        <f t="shared" si="2"/>
        <v>2.2250000000000001</v>
      </c>
      <c r="F64" s="70">
        <f t="shared" si="2"/>
        <v>1.7075</v>
      </c>
      <c r="G64" s="70">
        <f t="shared" si="2"/>
        <v>1.84</v>
      </c>
      <c r="H64" s="70">
        <f t="shared" si="2"/>
        <v>2.1924999999999999</v>
      </c>
      <c r="I64" s="70">
        <f t="shared" si="2"/>
        <v>2.1225000000000001</v>
      </c>
      <c r="J64" s="70">
        <f t="shared" si="2"/>
        <v>2.27</v>
      </c>
      <c r="K64" s="70">
        <f t="shared" si="2"/>
        <v>1.9049999999999998</v>
      </c>
    </row>
    <row r="65" spans="1:12" x14ac:dyDescent="0.15">
      <c r="A65" t="s">
        <v>12</v>
      </c>
      <c r="B65" s="72">
        <f t="shared" ref="B65:K65" si="3">AVERAGE(B35,B43,B51,B58)</f>
        <v>41.501907639066744</v>
      </c>
      <c r="C65" s="72">
        <f t="shared" si="3"/>
        <v>43.705631355100657</v>
      </c>
      <c r="D65" s="72">
        <f t="shared" si="3"/>
        <v>41.383320205284107</v>
      </c>
      <c r="E65" s="72">
        <f t="shared" si="3"/>
        <v>41.49638111626637</v>
      </c>
      <c r="F65" s="72">
        <f t="shared" si="3"/>
        <v>48.511767427285655</v>
      </c>
      <c r="G65" s="72">
        <f t="shared" si="3"/>
        <v>59.21072296358507</v>
      </c>
      <c r="H65" s="72">
        <f t="shared" si="3"/>
        <v>43.871588386883516</v>
      </c>
      <c r="I65" s="72">
        <f t="shared" si="3"/>
        <v>45.724385644051438</v>
      </c>
      <c r="J65" s="72">
        <f t="shared" si="3"/>
        <v>38.077246202428356</v>
      </c>
      <c r="K65" s="72">
        <f t="shared" si="3"/>
        <v>44.369266850175514</v>
      </c>
    </row>
    <row r="66" spans="1:12" x14ac:dyDescent="0.15">
      <c r="H66" s="64">
        <f>H73-H65</f>
        <v>9.2969273552454155</v>
      </c>
      <c r="I66" s="64">
        <f>I73-I65</f>
        <v>17.337589536152173</v>
      </c>
      <c r="J66" s="64">
        <f>J73-J65</f>
        <v>13.707991433813952</v>
      </c>
      <c r="K66" s="64">
        <f>K73-K65</f>
        <v>15.537417106359065</v>
      </c>
      <c r="L66" s="64">
        <f>AVERAGE(H66:K66)</f>
        <v>13.969981357892651</v>
      </c>
    </row>
    <row r="68" spans="1:12" x14ac:dyDescent="0.15">
      <c r="A68" s="66" t="s">
        <v>5</v>
      </c>
    </row>
    <row r="69" spans="1:12" x14ac:dyDescent="0.15">
      <c r="A69" s="69" t="s">
        <v>8</v>
      </c>
      <c r="B69" s="24">
        <v>2014</v>
      </c>
      <c r="C69" s="24">
        <v>2015</v>
      </c>
      <c r="D69" s="24">
        <v>2016</v>
      </c>
      <c r="E69" s="24">
        <v>2017</v>
      </c>
      <c r="F69" s="24">
        <v>2018</v>
      </c>
      <c r="G69" s="24">
        <v>2019</v>
      </c>
      <c r="H69" s="24">
        <v>2020</v>
      </c>
      <c r="I69" s="24">
        <v>2021</v>
      </c>
      <c r="J69" s="24">
        <v>2022</v>
      </c>
      <c r="K69" s="24">
        <v>2023</v>
      </c>
    </row>
    <row r="70" spans="1:12" x14ac:dyDescent="0.15">
      <c r="A70" s="61" t="s">
        <v>9</v>
      </c>
      <c r="B70" s="71">
        <f>'BS Nvidia'!B7/'BS Nvidia'!B30</f>
        <v>0.55428278071046733</v>
      </c>
      <c r="C70" s="71">
        <f>'BS Nvidia'!C7/'BS Nvidia'!C30</f>
        <v>0.25350914504466182</v>
      </c>
      <c r="D70" s="71">
        <f>'BS Nvidia'!D7/'BS Nvidia'!D30</f>
        <v>0.98769574944071592</v>
      </c>
      <c r="E70" s="71">
        <f>'BS Nvidia'!E7/'BS Nvidia'!E30</f>
        <v>3.4709453599306159</v>
      </c>
      <c r="F70" s="71">
        <f>'BS Nvidia'!F7/'BS Nvidia'!F30</f>
        <v>0.58841234010534238</v>
      </c>
      <c r="G70" s="71">
        <f>'BS Nvidia'!G7/'BS Nvidia'!G30</f>
        <v>6.1076233183856505</v>
      </c>
      <c r="H70" s="71">
        <f>'BS Nvidia'!H7/'BS Nvidia'!H30</f>
        <v>0.21579617834394904</v>
      </c>
      <c r="I70" s="71">
        <f>'BS Nvidia'!I7/'BS Nvidia'!I30</f>
        <v>0.45905420991926182</v>
      </c>
      <c r="J70" s="71">
        <f>'BS Nvidia'!J7/'BS Nvidia'!J30</f>
        <v>0.51637970440347403</v>
      </c>
      <c r="K70" s="71">
        <f>'BS Nvidia'!K7/'BS Nvidia'!K30</f>
        <v>0.6847897657793246</v>
      </c>
    </row>
    <row r="71" spans="1:12" x14ac:dyDescent="0.15">
      <c r="A71" s="61" t="s">
        <v>10</v>
      </c>
      <c r="B71" s="71">
        <f>'Ratios Nvidia'!B11</f>
        <v>5.6900000000000006E-2</v>
      </c>
      <c r="C71" s="71">
        <f>'Ratios Nvidia'!C11</f>
        <v>2.3599999999999999E-2</v>
      </c>
      <c r="D71" s="71">
        <f>'Ratios Nvidia'!D11</f>
        <v>4.2599999999999999E-2</v>
      </c>
      <c r="E71" s="71">
        <f>'Ratios Nvidia'!E11</f>
        <v>7.2599999999999998E-2</v>
      </c>
      <c r="F71" s="71">
        <f>'Ratios Nvidia'!F11</f>
        <v>6.6600000000000006E-2</v>
      </c>
      <c r="G71" s="71">
        <f>'Ratios Nvidia'!G11</f>
        <v>7.0400000000000004E-2</v>
      </c>
      <c r="H71" s="71">
        <f>'Ratios Nvidia'!H11</f>
        <v>3.56E-2</v>
      </c>
      <c r="I71" s="71">
        <f>'Ratios Nvidia'!I11</f>
        <v>5.96E-2</v>
      </c>
      <c r="J71" s="71">
        <f>'Ratios Nvidia'!J11</f>
        <v>2.6099999999999998E-2</v>
      </c>
      <c r="K71" s="71">
        <f>'Ratios Nvidia'!K11</f>
        <v>3.3799999999999997E-2</v>
      </c>
    </row>
    <row r="72" spans="1:12" x14ac:dyDescent="0.15">
      <c r="A72" s="61" t="s">
        <v>11</v>
      </c>
      <c r="B72" s="71">
        <f>'Ratios Nvidia'!B12</f>
        <v>6.3799999999999996E-2</v>
      </c>
      <c r="C72" s="71">
        <f>'Ratios Nvidia'!C12</f>
        <v>2.5699999999999997E-2</v>
      </c>
      <c r="D72" s="71">
        <f>'Ratios Nvidia'!D12</f>
        <v>4.7699999999999992E-2</v>
      </c>
      <c r="E72" s="71">
        <f>'Ratios Nvidia'!E12</f>
        <v>8.0299999999999996E-2</v>
      </c>
      <c r="F72" s="71">
        <f>'Ratios Nvidia'!F12</f>
        <v>7.9399999999999998E-2</v>
      </c>
      <c r="G72" s="71">
        <f>'Ratios Nvidia'!G12</f>
        <v>7.6700000000000004E-2</v>
      </c>
      <c r="H72" s="71">
        <f>'Ratios Nvidia'!H12</f>
        <v>4.0899999999999999E-2</v>
      </c>
      <c r="I72" s="71">
        <f>'Ratios Nvidia'!I12</f>
        <v>6.6500000000000004E-2</v>
      </c>
      <c r="J72" s="71">
        <f>'Ratios Nvidia'!J12</f>
        <v>3.5200000000000002E-2</v>
      </c>
      <c r="K72" s="71">
        <f>'Ratios Nvidia'!K12</f>
        <v>4.1700000000000001E-2</v>
      </c>
    </row>
    <row r="73" spans="1:12" x14ac:dyDescent="0.15">
      <c r="A73" s="61" t="s">
        <v>12</v>
      </c>
      <c r="B73" s="63">
        <f>365/('IS Nvidia'!B9/'BS Nvidia'!B10)</f>
        <v>36.927746770430979</v>
      </c>
      <c r="C73" s="63">
        <f>365/('IS Nvidia'!C9/'BS Nvidia'!C10)</f>
        <v>36.791417165668662</v>
      </c>
      <c r="D73" s="63">
        <f>365/('IS Nvidia'!D9/'BS Nvidia'!D10)</f>
        <v>43.630969609261946</v>
      </c>
      <c r="E73" s="63">
        <f>365/('IS Nvidia'!E9/'BS Nvidia'!E10)</f>
        <v>47.531912703314802</v>
      </c>
      <c r="F73" s="63">
        <f>365/('IS Nvidia'!F9/'BS Nvidia'!F10)</f>
        <v>44.363263912598157</v>
      </c>
      <c r="G73" s="63">
        <f>365/('IS Nvidia'!G9/'BS Nvidia'!G10)</f>
        <v>55.395218904561268</v>
      </c>
      <c r="H73" s="63">
        <f>365/('IS Nvidia'!H9/'BS Nvidia'!H10)</f>
        <v>53.168515742128932</v>
      </c>
      <c r="I73" s="63">
        <f>365/('IS Nvidia'!I9/'BS Nvidia'!I10)</f>
        <v>63.061975180203611</v>
      </c>
      <c r="J73" s="63">
        <f>365/('IS Nvidia'!J9/'BS Nvidia'!J10)</f>
        <v>51.785237636242307</v>
      </c>
      <c r="K73" s="63">
        <f>365/('IS Nvidia'!K9/'BS Nvidia'!K10)</f>
        <v>59.906683956534579</v>
      </c>
    </row>
    <row r="115" spans="1:11" x14ac:dyDescent="0.15">
      <c r="A115" s="69" t="s">
        <v>15</v>
      </c>
    </row>
    <row r="117" spans="1:11" x14ac:dyDescent="0.15">
      <c r="A117" s="66" t="s">
        <v>1</v>
      </c>
    </row>
    <row r="118" spans="1:11" x14ac:dyDescent="0.15">
      <c r="A118" s="69" t="s">
        <v>15</v>
      </c>
      <c r="B118" s="24">
        <v>2014</v>
      </c>
      <c r="C118" s="24">
        <v>2015</v>
      </c>
      <c r="D118" s="24">
        <v>2016</v>
      </c>
      <c r="E118" s="24">
        <v>2017</v>
      </c>
      <c r="F118" s="24">
        <v>2018</v>
      </c>
      <c r="G118" s="24">
        <v>2019</v>
      </c>
      <c r="H118" s="24">
        <v>2020</v>
      </c>
      <c r="I118" s="24">
        <v>2021</v>
      </c>
      <c r="J118" s="24">
        <v>2022</v>
      </c>
      <c r="K118" s="24">
        <v>2023</v>
      </c>
    </row>
    <row r="119" spans="1:11" x14ac:dyDescent="0.15">
      <c r="A119" t="s">
        <v>16</v>
      </c>
      <c r="B119" s="70">
        <v>-9.9700000000000006</v>
      </c>
      <c r="C119" s="70">
        <v>-19.25</v>
      </c>
      <c r="D119" s="70">
        <v>-15.21</v>
      </c>
      <c r="E119" s="70">
        <v>1.26</v>
      </c>
      <c r="F119" s="70">
        <v>8.35</v>
      </c>
      <c r="G119" s="70">
        <v>6.46</v>
      </c>
      <c r="H119" s="70">
        <v>33.31</v>
      </c>
      <c r="I119" s="70">
        <v>29.66</v>
      </c>
      <c r="J119" s="70">
        <v>3.25</v>
      </c>
      <c r="K119" s="70">
        <v>1.26</v>
      </c>
    </row>
    <row r="120" spans="1:11" x14ac:dyDescent="0.15">
      <c r="A120" t="s">
        <v>17</v>
      </c>
      <c r="B120" s="70">
        <v>-110.56</v>
      </c>
      <c r="C120" s="70">
        <v>0</v>
      </c>
      <c r="D120" s="70">
        <v>-24448.11</v>
      </c>
      <c r="E120" s="70">
        <v>8.4</v>
      </c>
      <c r="F120" s="70">
        <v>36.01</v>
      </c>
      <c r="G120" s="70">
        <v>16.71</v>
      </c>
      <c r="H120" s="70">
        <v>57.64</v>
      </c>
      <c r="I120" s="70">
        <v>47.56</v>
      </c>
      <c r="J120" s="70">
        <v>4.17</v>
      </c>
      <c r="K120" s="70">
        <v>1.55</v>
      </c>
    </row>
    <row r="121" spans="1:11" x14ac:dyDescent="0.15">
      <c r="A121" s="61" t="s">
        <v>18</v>
      </c>
      <c r="B121" s="70">
        <f>'IS AMD'!B36/'IS AMD'!$B$17</f>
        <v>-7.3192880494006532E-2</v>
      </c>
      <c r="C121" s="70">
        <f>'IS AMD'!C36/'IS AMD'!$B$17</f>
        <v>-0.1198692335633854</v>
      </c>
      <c r="D121" s="70">
        <f>'IS AMD'!D36/'IS AMD'!$B$17</f>
        <v>-9.0265165274246273E-2</v>
      </c>
      <c r="E121" s="70">
        <f>'IS AMD'!E36/'IS AMD'!$B$17</f>
        <v>7.8096621867054126E-3</v>
      </c>
      <c r="F121" s="70">
        <f>'IS AMD'!F36/'IS AMD'!$B$17</f>
        <v>6.1205957137668E-2</v>
      </c>
      <c r="G121" s="70">
        <f>'IS AMD'!G36/'IS AMD'!$B$17</f>
        <v>6.1932437341082454E-2</v>
      </c>
      <c r="H121" s="70">
        <f>'IS AMD'!H36/'IS AMD'!$B$17</f>
        <v>0.45223392662549944</v>
      </c>
      <c r="I121" s="70">
        <f>'IS AMD'!I36/'IS AMD'!$B$17</f>
        <v>0.57428260079912818</v>
      </c>
      <c r="J121" s="70">
        <f>'IS AMD'!J36/'IS AMD'!$B$17</f>
        <v>0.2397384671267708</v>
      </c>
      <c r="K121" s="70">
        <f>'IS AMD'!K36/'IS AMD'!$B$17</f>
        <v>0.15510352342898656</v>
      </c>
    </row>
    <row r="122" spans="1:11" x14ac:dyDescent="0.15">
      <c r="A122" s="61" t="s">
        <v>19</v>
      </c>
      <c r="B122" s="70">
        <f>'IS AMD'!B26/'IS AMD'!$B$17</f>
        <v>-2.8151107882310206E-2</v>
      </c>
      <c r="C122" s="70">
        <f>'IS AMD'!C26/'IS AMD'!$B$17</f>
        <v>-8.7359244460588445E-2</v>
      </c>
      <c r="D122" s="70">
        <f>'IS AMD'!D26/'IS AMD'!$B$17</f>
        <v>-6.7562658917544496E-2</v>
      </c>
      <c r="E122" s="70">
        <f>'IS AMD'!E26/'IS AMD'!$B$17</f>
        <v>3.7050490374137303E-2</v>
      </c>
      <c r="F122" s="70">
        <f>'IS AMD'!F26/'IS AMD'!$B$17</f>
        <v>8.1910642934980016E-2</v>
      </c>
      <c r="G122" s="70">
        <f>'IS AMD'!G26/'IS AMD'!$B$17</f>
        <v>0.11460225208863059</v>
      </c>
      <c r="H122" s="70">
        <f>'IS AMD'!H26/'IS AMD'!$B$17</f>
        <v>0.24863784961859789</v>
      </c>
      <c r="I122" s="70">
        <f>'IS AMD'!I26/'IS AMD'!$B$17</f>
        <v>0.66254994551398472</v>
      </c>
      <c r="J122" s="70">
        <f>'IS AMD'!J26/'IS AMD'!$B$17</f>
        <v>0.22956774427896839</v>
      </c>
      <c r="K122" s="70">
        <f>'IS AMD'!K26/'IS AMD'!$B$17</f>
        <v>7.2829640392299305E-2</v>
      </c>
    </row>
    <row r="123" spans="1:11" x14ac:dyDescent="0.15">
      <c r="A123" s="65"/>
    </row>
    <row r="124" spans="1:11" x14ac:dyDescent="0.15">
      <c r="A124" s="66"/>
    </row>
    <row r="125" spans="1:11" x14ac:dyDescent="0.15">
      <c r="A125" s="66" t="s">
        <v>2</v>
      </c>
    </row>
    <row r="126" spans="1:11" x14ac:dyDescent="0.15">
      <c r="A126" s="69" t="s">
        <v>15</v>
      </c>
      <c r="B126" s="24">
        <v>2014</v>
      </c>
      <c r="C126" s="24">
        <v>2015</v>
      </c>
      <c r="D126" s="24">
        <v>2016</v>
      </c>
      <c r="E126" s="24">
        <v>2017</v>
      </c>
      <c r="F126" s="24">
        <v>2018</v>
      </c>
      <c r="G126" s="24">
        <v>2019</v>
      </c>
      <c r="H126" s="24">
        <v>2020</v>
      </c>
      <c r="I126" s="24">
        <v>2021</v>
      </c>
      <c r="J126" s="24">
        <v>2022</v>
      </c>
      <c r="K126" s="24">
        <v>2023</v>
      </c>
    </row>
    <row r="127" spans="1:11" x14ac:dyDescent="0.15">
      <c r="A127" s="2" t="s">
        <v>16</v>
      </c>
      <c r="B127" s="11">
        <v>12.73</v>
      </c>
      <c r="C127" s="11">
        <v>11.74</v>
      </c>
      <c r="D127" s="11">
        <v>9.51</v>
      </c>
      <c r="E127" s="11">
        <v>8.14</v>
      </c>
      <c r="F127" s="11">
        <v>16.809999999999999</v>
      </c>
      <c r="G127" s="11">
        <v>15.96</v>
      </c>
      <c r="H127" s="11">
        <v>14.47</v>
      </c>
      <c r="I127" s="11">
        <v>12.39</v>
      </c>
      <c r="J127" s="11">
        <v>4.5</v>
      </c>
      <c r="K127" s="11">
        <v>0.91</v>
      </c>
    </row>
    <row r="128" spans="1:11" x14ac:dyDescent="0.15">
      <c r="A128" s="2" t="s">
        <v>17</v>
      </c>
      <c r="B128" s="11">
        <v>20.399999999999999</v>
      </c>
      <c r="C128" s="11">
        <v>19.29</v>
      </c>
      <c r="D128" s="11">
        <v>15.94</v>
      </c>
      <c r="E128" s="11">
        <v>14.06</v>
      </c>
      <c r="F128" s="11">
        <v>29.15</v>
      </c>
      <c r="G128" s="11">
        <v>27.65</v>
      </c>
      <c r="H128" s="11">
        <v>26.41</v>
      </c>
      <c r="I128" s="11">
        <v>22.58</v>
      </c>
      <c r="J128" s="11">
        <v>8.01</v>
      </c>
      <c r="K128" s="11">
        <v>1.64</v>
      </c>
    </row>
    <row r="129" spans="1:11" x14ac:dyDescent="0.15">
      <c r="A129" s="61" t="s">
        <v>18</v>
      </c>
      <c r="B129" s="70">
        <f>'IS Intel'!B37/'IS Intel'!B17</f>
        <v>0.20948630749955252</v>
      </c>
      <c r="C129" s="70">
        <f>'IS Intel'!C37/'IS Intel'!C17</f>
        <v>0.20630476018426519</v>
      </c>
      <c r="D129" s="70">
        <f>'IS Intel'!D37/'IS Intel'!D17</f>
        <v>0.17370805058346103</v>
      </c>
      <c r="E129" s="70">
        <f>'IS Intel'!E37/'IS Intel'!E17</f>
        <v>0.15297716734914996</v>
      </c>
      <c r="F129" s="70">
        <f>'IS Intel'!F37/'IS Intel'!F17</f>
        <v>0.29715729448961159</v>
      </c>
      <c r="G129" s="70">
        <f>'IS Intel'!G37/'IS Intel'!G17</f>
        <v>0.2924755089279511</v>
      </c>
      <c r="H129" s="70">
        <f>'IS Intel'!H37/'IS Intel'!H17</f>
        <v>0.26839354283586114</v>
      </c>
      <c r="I129" s="70">
        <f>'IS Intel'!I37/'IS Intel'!I17</f>
        <v>0.25141729094958493</v>
      </c>
      <c r="J129" s="70">
        <f>'IS Intel'!J37/'IS Intel'!J17</f>
        <v>0.1270974085704317</v>
      </c>
      <c r="K129" s="70">
        <f>'IS Intel'!K37/'IS Intel'!K17</f>
        <v>3.1146271298959947E-2</v>
      </c>
    </row>
    <row r="130" spans="1:11" x14ac:dyDescent="0.15">
      <c r="A130" s="61" t="s">
        <v>19</v>
      </c>
      <c r="B130" s="70">
        <f>'IS Intel'!B26/'IS Intel'!B17</f>
        <v>0.27469124753892965</v>
      </c>
      <c r="C130" s="70">
        <f>'IS Intel'!C26/'IS Intel'!C17</f>
        <v>0.25294914641857102</v>
      </c>
      <c r="D130" s="70">
        <f>'IS Intel'!D26/'IS Intel'!D17</f>
        <v>0.21678145048579656</v>
      </c>
      <c r="E130" s="70">
        <f>'IS Intel'!E26/'IS Intel'!E17</f>
        <v>0.28578257197941398</v>
      </c>
      <c r="F130" s="70">
        <f>'IS Intel'!F26/'IS Intel'!F17</f>
        <v>0.32909891598915991</v>
      </c>
      <c r="G130" s="70">
        <f>'IS Intel'!G26/'IS Intel'!G17</f>
        <v>0.30619050927534219</v>
      </c>
      <c r="H130" s="70">
        <f>'IS Intel'!H26/'IS Intel'!H17</f>
        <v>0.30408260238611995</v>
      </c>
      <c r="I130" s="70">
        <f>'IS Intel'!I26/'IS Intel'!I17</f>
        <v>0.24620368495646891</v>
      </c>
      <c r="J130" s="70">
        <f>'IS Intel'!J26/'IS Intel'!J17</f>
        <v>3.7015891140926828E-2</v>
      </c>
      <c r="K130" s="70">
        <f>'IS Intel'!K26/'IS Intel'!K17</f>
        <v>1.714981190528878E-3</v>
      </c>
    </row>
    <row r="133" spans="1:11" x14ac:dyDescent="0.15">
      <c r="A133" s="66" t="s">
        <v>3</v>
      </c>
    </row>
    <row r="134" spans="1:11" x14ac:dyDescent="0.15">
      <c r="A134" s="69" t="s">
        <v>15</v>
      </c>
      <c r="B134" s="24">
        <v>2014</v>
      </c>
      <c r="C134" s="24">
        <v>2015</v>
      </c>
      <c r="D134" s="24">
        <v>2016</v>
      </c>
      <c r="E134" s="24">
        <v>2017</v>
      </c>
      <c r="F134" s="24">
        <v>2018</v>
      </c>
      <c r="G134" s="24">
        <v>2019</v>
      </c>
      <c r="H134" s="24">
        <v>2020</v>
      </c>
      <c r="I134" s="24">
        <v>2021</v>
      </c>
      <c r="J134" s="24">
        <v>2022</v>
      </c>
      <c r="K134" s="24">
        <v>2023</v>
      </c>
    </row>
    <row r="135" spans="1:11" x14ac:dyDescent="0.15">
      <c r="A135" t="s">
        <v>16</v>
      </c>
      <c r="B135" s="11">
        <v>10.64</v>
      </c>
      <c r="C135" s="11">
        <v>11.09</v>
      </c>
      <c r="D135" s="11">
        <v>4.2</v>
      </c>
      <c r="E135" s="11">
        <v>-9.75</v>
      </c>
      <c r="F135" s="11">
        <v>13.4</v>
      </c>
      <c r="G135" s="11">
        <v>15.21</v>
      </c>
      <c r="H135" s="11">
        <v>23.6</v>
      </c>
      <c r="I135" s="11">
        <v>28.74</v>
      </c>
      <c r="J135" s="11">
        <v>14.42</v>
      </c>
      <c r="K135" s="11">
        <v>19.05</v>
      </c>
    </row>
    <row r="136" spans="1:11" x14ac:dyDescent="0.15">
      <c r="A136" t="s">
        <v>17</v>
      </c>
      <c r="B136" s="11">
        <v>14.98</v>
      </c>
      <c r="C136" s="11">
        <v>18.100000000000001</v>
      </c>
      <c r="D136" s="11">
        <v>7.91</v>
      </c>
      <c r="E136" s="11">
        <v>-30.22</v>
      </c>
      <c r="F136" s="11">
        <v>150.69999999999999</v>
      </c>
      <c r="G136" s="11">
        <v>94.89</v>
      </c>
      <c r="H136" s="11">
        <v>113.16</v>
      </c>
      <c r="I136" s="11">
        <v>92.78</v>
      </c>
      <c r="J136" s="11">
        <v>36.43</v>
      </c>
      <c r="K136" s="11">
        <v>42.27</v>
      </c>
    </row>
    <row r="137" spans="1:11" x14ac:dyDescent="0.15">
      <c r="A137" s="61" t="s">
        <v>18</v>
      </c>
      <c r="B137" s="70">
        <f>'IS Qual'!B39/'IS Qual'!B18</f>
        <v>0.20849649934733594</v>
      </c>
      <c r="C137" s="70">
        <f>'IS Qual'!C39/'IS Qual'!C18</f>
        <v>0.2422093911862104</v>
      </c>
      <c r="D137" s="70">
        <f>'IS Qual'!D39/'IS Qual'!D18</f>
        <v>0.11062760755461845</v>
      </c>
      <c r="E137" s="70">
        <f>'IS Qual'!E39/'IS Qual'!E18</f>
        <v>-0.21397149392926271</v>
      </c>
      <c r="F137" s="70">
        <f>'IS Qual'!F39/'IS Qual'!F18</f>
        <v>0.18069459893709058</v>
      </c>
      <c r="G137" s="70">
        <f>'IS Qual'!G39/'IS Qual'!G18</f>
        <v>0.22090008924397603</v>
      </c>
      <c r="H137" s="70">
        <f>'IS Qual'!H39/'IS Qual'!H18</f>
        <v>0.2694095215396532</v>
      </c>
      <c r="I137" s="70">
        <f>'IS Qual'!I39/'IS Qual'!I18</f>
        <v>0.29266968325791853</v>
      </c>
      <c r="J137" s="70">
        <f>'IS Qual'!J39/'IS Qual'!J18</f>
        <v>0.20189838079285316</v>
      </c>
      <c r="K137" s="70">
        <f>'IS Qual'!K39/'IS Qual'!K18</f>
        <v>0.26030491247882553</v>
      </c>
    </row>
    <row r="138" spans="1:11" x14ac:dyDescent="0.15">
      <c r="A138" s="61" t="s">
        <v>19</v>
      </c>
      <c r="B138" s="70">
        <f>'IS Qual'!B25/'IS Qual'!B18</f>
        <v>0.2284719750009889</v>
      </c>
      <c r="C138" s="70">
        <f>'IS Qual'!C25/'IS Qual'!C18</f>
        <v>0.27574934193767514</v>
      </c>
      <c r="D138" s="70">
        <f>'IS Qual'!D25/'IS Qual'!D18</f>
        <v>0.11726705845408461</v>
      </c>
      <c r="E138" s="70">
        <f>'IS Qual'!E25/'IS Qual'!E18</f>
        <v>3.2641210628189338E-2</v>
      </c>
      <c r="F138" s="70">
        <f>'IS Qual'!F25/'IS Qual'!F18</f>
        <v>0.31586536480863509</v>
      </c>
      <c r="G138" s="70">
        <f>'IS Qual'!G25/'IS Qual'!G18</f>
        <v>0.26581955717989036</v>
      </c>
      <c r="H138" s="70">
        <f>'IS Qual'!H25/'IS Qual'!H18</f>
        <v>0.2916343919442293</v>
      </c>
      <c r="I138" s="70">
        <f>'IS Qual'!I25/'IS Qual'!I18</f>
        <v>0.35882352941176471</v>
      </c>
      <c r="J138" s="70">
        <f>'IS Qual'!J25/'IS Qual'!J18</f>
        <v>0.21742043551088777</v>
      </c>
      <c r="K138" s="70">
        <f>'IS Qual'!K25/'IS Qual'!K18</f>
        <v>0.25848262409527234</v>
      </c>
    </row>
    <row r="140" spans="1:11" x14ac:dyDescent="0.15">
      <c r="A140" s="66" t="s">
        <v>4</v>
      </c>
    </row>
    <row r="141" spans="1:11" x14ac:dyDescent="0.15">
      <c r="A141" s="69" t="s">
        <v>15</v>
      </c>
      <c r="B141" s="24">
        <v>2014</v>
      </c>
      <c r="C141" s="24">
        <v>2015</v>
      </c>
      <c r="D141" s="24">
        <v>2016</v>
      </c>
      <c r="E141" s="24">
        <v>2017</v>
      </c>
      <c r="F141" s="24">
        <v>2018</v>
      </c>
      <c r="G141" s="24">
        <v>2019</v>
      </c>
      <c r="H141" s="24">
        <v>2020</v>
      </c>
      <c r="I141" s="24">
        <v>2021</v>
      </c>
      <c r="J141" s="24">
        <v>2022</v>
      </c>
      <c r="K141" s="24">
        <v>2023</v>
      </c>
    </row>
    <row r="142" spans="1:11" x14ac:dyDescent="0.15">
      <c r="A142" t="s">
        <v>16</v>
      </c>
      <c r="B142" s="11">
        <v>12.97</v>
      </c>
      <c r="C142" s="11">
        <v>-5.76</v>
      </c>
      <c r="D142" s="11">
        <v>3.25</v>
      </c>
      <c r="E142" s="11">
        <v>23.07</v>
      </c>
      <c r="F142" s="11">
        <v>4.6399999999999997</v>
      </c>
      <c r="G142" s="11">
        <v>4.1399999999999997</v>
      </c>
      <c r="H142" s="11">
        <v>8.92</v>
      </c>
      <c r="I142" s="11">
        <v>15.49</v>
      </c>
      <c r="J142" s="11">
        <v>19.22</v>
      </c>
      <c r="K142" s="11">
        <v>4.8600000000000003</v>
      </c>
    </row>
    <row r="143" spans="1:11" x14ac:dyDescent="0.15">
      <c r="A143" t="s">
        <v>17</v>
      </c>
      <c r="B143" s="11">
        <v>34.380000000000003</v>
      </c>
      <c r="C143" s="11">
        <v>-14.77</v>
      </c>
      <c r="D143" s="11">
        <v>8.66</v>
      </c>
      <c r="E143" s="11">
        <v>51.39</v>
      </c>
      <c r="F143" s="11">
        <v>10.58</v>
      </c>
      <c r="G143" s="11">
        <v>12.15</v>
      </c>
      <c r="H143" s="11">
        <v>27.63</v>
      </c>
      <c r="I143" s="11">
        <v>48.33</v>
      </c>
      <c r="J143" s="11">
        <v>60.15</v>
      </c>
      <c r="K143" s="11">
        <v>12.65</v>
      </c>
    </row>
    <row r="144" spans="1:11" x14ac:dyDescent="0.15">
      <c r="A144" s="61" t="s">
        <v>18</v>
      </c>
      <c r="B144" s="70">
        <f>'IS Broad'!B38/'IS Broad'!B17</f>
        <v>0.19988276670574442</v>
      </c>
      <c r="C144" s="70">
        <f>'IS Broad'!C38/'IS Broad'!C17</f>
        <v>-0.13134441087613294</v>
      </c>
      <c r="D144" s="70">
        <f>'IS Broad'!D38/'IS Broad'!D17</f>
        <v>9.5940122476752099E-2</v>
      </c>
      <c r="E144" s="70">
        <f>'IS Broad'!E38/'IS Broad'!E17</f>
        <v>0.58801803530314656</v>
      </c>
      <c r="F144" s="70">
        <f>'IS Broad'!F38/'IS Broad'!F17</f>
        <v>0.12054697526220294</v>
      </c>
      <c r="G144" s="70">
        <f>'IS Broad'!G38/'IS Broad'!G17</f>
        <v>0.12391158740790355</v>
      </c>
      <c r="H144" s="70">
        <f>'IS Broad'!H38/'IS Broad'!H17</f>
        <v>0.24539162112932605</v>
      </c>
      <c r="I144" s="70">
        <f>'IS Broad'!I38/'IS Broad'!I17</f>
        <v>0.34620365629611782</v>
      </c>
      <c r="J144" s="70">
        <f>'IS Broad'!J38/'IS Broad'!J17</f>
        <v>0.39314330383316115</v>
      </c>
      <c r="K144" s="70">
        <f>'IS Broad'!K38/'IS Broad'!K17</f>
        <v>0.11430177996664986</v>
      </c>
    </row>
    <row r="145" spans="1:11" x14ac:dyDescent="0.15">
      <c r="A145" s="61" t="s">
        <v>19</v>
      </c>
      <c r="B145" s="70">
        <f>'IS Broad'!B26/'IS Broad'!B17</f>
        <v>0.2391559202813599</v>
      </c>
      <c r="C145" s="70">
        <f>'IS Broad'!C26/'IS Broad'!C17</f>
        <v>-3.0891238670694866E-2</v>
      </c>
      <c r="D145" s="70">
        <f>'IS Broad'!D26/'IS Broad'!D17</f>
        <v>0.13512134270809709</v>
      </c>
      <c r="E145" s="70">
        <f>'IS Broad'!E26/'IS Broad'!E17</f>
        <v>0.24630660015349193</v>
      </c>
      <c r="F145" s="70">
        <f>'IS Broad'!F26/'IS Broad'!F17</f>
        <v>0.15240961189538435</v>
      </c>
      <c r="G145" s="70">
        <f>'IS Broad'!G26/'IS Broad'!G17</f>
        <v>0.16803415941058272</v>
      </c>
      <c r="H145" s="70">
        <f>'IS Broad'!H26/'IS Broad'!H17</f>
        <v>0.31034608378870676</v>
      </c>
      <c r="I145" s="70">
        <f>'IS Broad'!I26/'IS Broad'!I17</f>
        <v>0.42842514230641809</v>
      </c>
      <c r="J145" s="70">
        <f>'IS Broad'!J26/'IS Broad'!J17</f>
        <v>0.45246935983695802</v>
      </c>
      <c r="K145" s="70">
        <f>'IS Broad'!K26/'IS Broad'!K17</f>
        <v>0.26104238569822003</v>
      </c>
    </row>
    <row r="147" spans="1:11" x14ac:dyDescent="0.15">
      <c r="A147" s="66" t="s">
        <v>14</v>
      </c>
    </row>
    <row r="148" spans="1:11" x14ac:dyDescent="0.15">
      <c r="A148" s="69" t="s">
        <v>15</v>
      </c>
      <c r="B148" s="24">
        <v>2014</v>
      </c>
      <c r="C148" s="24">
        <v>2015</v>
      </c>
      <c r="D148" s="24">
        <v>2016</v>
      </c>
      <c r="E148" s="24">
        <v>2017</v>
      </c>
      <c r="F148" s="24">
        <v>2018</v>
      </c>
      <c r="G148" s="24">
        <v>2019</v>
      </c>
      <c r="H148" s="24">
        <v>2020</v>
      </c>
      <c r="I148" s="24">
        <v>2021</v>
      </c>
      <c r="J148" s="24">
        <v>2022</v>
      </c>
      <c r="K148" s="24">
        <v>2023</v>
      </c>
    </row>
    <row r="149" spans="1:11" x14ac:dyDescent="0.15">
      <c r="A149" t="s">
        <v>16</v>
      </c>
      <c r="B149" s="70">
        <f>AVERAGE(B119,B127,B135,B142)</f>
        <v>6.5925000000000002</v>
      </c>
      <c r="C149" s="70">
        <f>AVERAGE(C119,C127,C135,C142)</f>
        <v>-0.54499999999999993</v>
      </c>
      <c r="D149" s="70">
        <f t="shared" ref="D149:K149" si="4">AVERAGE(D119,D127,D135,D142)</f>
        <v>0.43749999999999978</v>
      </c>
      <c r="E149" s="70">
        <f t="shared" si="4"/>
        <v>5.68</v>
      </c>
      <c r="F149" s="70">
        <f t="shared" si="4"/>
        <v>10.799999999999999</v>
      </c>
      <c r="G149" s="70">
        <f t="shared" si="4"/>
        <v>10.442500000000001</v>
      </c>
      <c r="H149" s="70">
        <f t="shared" si="4"/>
        <v>20.074999999999999</v>
      </c>
      <c r="I149" s="70">
        <f t="shared" si="4"/>
        <v>21.569999999999997</v>
      </c>
      <c r="J149" s="70">
        <f t="shared" si="4"/>
        <v>10.3475</v>
      </c>
      <c r="K149" s="70">
        <f t="shared" si="4"/>
        <v>6.52</v>
      </c>
    </row>
    <row r="150" spans="1:11" x14ac:dyDescent="0.15">
      <c r="A150" t="s">
        <v>17</v>
      </c>
      <c r="B150" s="70">
        <f>AVERAGE(B120,B128,B136,B143)</f>
        <v>-10.199999999999998</v>
      </c>
      <c r="C150" s="70">
        <f t="shared" ref="C150:K150" si="5">AVERAGE(C120,C128,C136,C143)</f>
        <v>5.6550000000000002</v>
      </c>
      <c r="D150" s="70">
        <v>0</v>
      </c>
      <c r="E150" s="70">
        <f t="shared" si="5"/>
        <v>10.907500000000001</v>
      </c>
      <c r="F150" s="70">
        <f t="shared" si="5"/>
        <v>56.61</v>
      </c>
      <c r="G150" s="70">
        <f t="shared" si="5"/>
        <v>37.85</v>
      </c>
      <c r="H150" s="70">
        <f t="shared" si="5"/>
        <v>56.209999999999994</v>
      </c>
      <c r="I150" s="70">
        <f t="shared" si="5"/>
        <v>52.8125</v>
      </c>
      <c r="J150" s="70">
        <f t="shared" si="5"/>
        <v>27.189999999999998</v>
      </c>
      <c r="K150" s="70">
        <f t="shared" si="5"/>
        <v>14.5275</v>
      </c>
    </row>
    <row r="151" spans="1:11" x14ac:dyDescent="0.15">
      <c r="A151" s="61" t="s">
        <v>18</v>
      </c>
      <c r="B151" s="70">
        <f>AVERAGE(B121,B129,B137,B144)</f>
        <v>0.13616817326465658</v>
      </c>
      <c r="C151" s="70">
        <f t="shared" ref="C151:K151" si="6">AVERAGE(C121,C129,C137,C144)</f>
        <v>4.9325126732739318E-2</v>
      </c>
      <c r="D151" s="70">
        <f t="shared" si="6"/>
        <v>7.2502653835146327E-2</v>
      </c>
      <c r="E151" s="70">
        <f t="shared" si="6"/>
        <v>0.13370834272743481</v>
      </c>
      <c r="F151" s="70">
        <f t="shared" si="6"/>
        <v>0.16490120645664327</v>
      </c>
      <c r="G151" s="70">
        <f t="shared" si="6"/>
        <v>0.17480490573022828</v>
      </c>
      <c r="H151" s="70">
        <f t="shared" si="6"/>
        <v>0.30885715303258499</v>
      </c>
      <c r="I151" s="70">
        <f t="shared" si="6"/>
        <v>0.36614330782568738</v>
      </c>
      <c r="J151" s="70">
        <f t="shared" si="6"/>
        <v>0.2404693900808042</v>
      </c>
      <c r="K151" s="70">
        <f t="shared" si="6"/>
        <v>0.14021412179335546</v>
      </c>
    </row>
    <row r="152" spans="1:11" x14ac:dyDescent="0.15">
      <c r="A152" s="61" t="s">
        <v>19</v>
      </c>
      <c r="B152" s="70">
        <f>AVERAGE(B122,B130,B138,B145)</f>
        <v>0.17854200873474207</v>
      </c>
      <c r="C152" s="70">
        <f t="shared" ref="C152:K152" si="7">AVERAGE(C122,C130,C138,C145)</f>
        <v>0.10261200130624071</v>
      </c>
      <c r="D152" s="70">
        <f t="shared" si="7"/>
        <v>0.10040179818260844</v>
      </c>
      <c r="E152" s="70">
        <f t="shared" si="7"/>
        <v>0.15044521828380814</v>
      </c>
      <c r="F152" s="70">
        <f t="shared" si="7"/>
        <v>0.21982113390703983</v>
      </c>
      <c r="G152" s="70">
        <f t="shared" si="7"/>
        <v>0.21366161948861148</v>
      </c>
      <c r="H152" s="70">
        <f t="shared" si="7"/>
        <v>0.28867523193441347</v>
      </c>
      <c r="I152" s="70">
        <f t="shared" si="7"/>
        <v>0.42400057554715909</v>
      </c>
      <c r="J152" s="70">
        <f t="shared" si="7"/>
        <v>0.23411835769193526</v>
      </c>
      <c r="K152" s="70">
        <f t="shared" si="7"/>
        <v>0.14851740784408013</v>
      </c>
    </row>
    <row r="155" spans="1:11" x14ac:dyDescent="0.15">
      <c r="A155" s="66" t="s">
        <v>5</v>
      </c>
    </row>
    <row r="156" spans="1:11" x14ac:dyDescent="0.15">
      <c r="A156" s="69" t="s">
        <v>15</v>
      </c>
      <c r="B156" s="24">
        <v>2014</v>
      </c>
      <c r="C156" s="24">
        <v>2015</v>
      </c>
      <c r="D156" s="24">
        <v>2016</v>
      </c>
      <c r="E156" s="24">
        <v>2017</v>
      </c>
      <c r="F156" s="24">
        <v>2018</v>
      </c>
      <c r="G156" s="24">
        <v>2019</v>
      </c>
      <c r="H156" s="24">
        <v>2020</v>
      </c>
      <c r="I156" s="24">
        <v>2021</v>
      </c>
      <c r="J156" s="24">
        <v>2022</v>
      </c>
      <c r="K156" s="24">
        <v>2023</v>
      </c>
    </row>
    <row r="157" spans="1:11" x14ac:dyDescent="0.15">
      <c r="A157" t="s">
        <v>16</v>
      </c>
      <c r="B157" s="70">
        <v>8.7499999999999994E-2</v>
      </c>
      <c r="C157" s="70">
        <v>8.2899999999999988E-2</v>
      </c>
      <c r="D157" s="70">
        <v>0.19409999999999999</v>
      </c>
      <c r="E157" s="70">
        <v>0.28989999999999999</v>
      </c>
      <c r="F157" s="70">
        <v>0.33850000000000002</v>
      </c>
      <c r="G157" s="70">
        <v>0.1832</v>
      </c>
      <c r="H157" s="70">
        <v>0.18489999999999998</v>
      </c>
      <c r="I157" s="70">
        <v>0.26800000000000002</v>
      </c>
      <c r="J157" s="70">
        <v>0.1026</v>
      </c>
      <c r="K157" s="70">
        <v>0.55830000000000002</v>
      </c>
    </row>
    <row r="158" spans="1:11" x14ac:dyDescent="0.15">
      <c r="A158" t="s">
        <v>17</v>
      </c>
      <c r="B158" s="70">
        <v>0.14249999999999999</v>
      </c>
      <c r="C158" s="70">
        <v>0.1346</v>
      </c>
      <c r="D158" s="70">
        <v>0.32280000000000003</v>
      </c>
      <c r="E158" s="70">
        <v>0.4607</v>
      </c>
      <c r="F158" s="70">
        <v>0.49390000000000001</v>
      </c>
      <c r="G158" s="70">
        <v>0.26030000000000003</v>
      </c>
      <c r="H158" s="70">
        <v>0.29289999999999999</v>
      </c>
      <c r="I158" s="70">
        <v>0.44950000000000001</v>
      </c>
      <c r="J158" s="70">
        <v>0.17980000000000002</v>
      </c>
      <c r="K158" s="70">
        <v>0.91709999999999992</v>
      </c>
    </row>
    <row r="159" spans="1:11" x14ac:dyDescent="0.15">
      <c r="A159" s="61" t="s">
        <v>18</v>
      </c>
      <c r="B159" s="70">
        <v>0.13469743823943872</v>
      </c>
      <c r="C159" s="70">
        <v>0.12255489021956088</v>
      </c>
      <c r="D159" s="70">
        <v>0.24109985528219971</v>
      </c>
      <c r="E159" s="70">
        <v>0.3136709903232448</v>
      </c>
      <c r="F159" s="70">
        <v>0.35344827586206895</v>
      </c>
      <c r="G159" s="70">
        <v>0.25609085913170909</v>
      </c>
      <c r="H159" s="70">
        <v>0.25979010494752625</v>
      </c>
      <c r="I159" s="70">
        <v>0.36233930296499961</v>
      </c>
      <c r="J159" s="70">
        <v>0.16193371394676356</v>
      </c>
      <c r="K159" s="70">
        <v>0.4884934834706674</v>
      </c>
    </row>
    <row r="160" spans="1:11" x14ac:dyDescent="0.15">
      <c r="A160" s="61" t="s">
        <v>19</v>
      </c>
      <c r="B160" s="70">
        <v>0.16212493113862694</v>
      </c>
      <c r="C160" s="70">
        <v>0.14910179640718563</v>
      </c>
      <c r="D160" s="70">
        <v>0.27988422575976846</v>
      </c>
      <c r="E160" s="70">
        <v>0.33045089561457691</v>
      </c>
      <c r="F160" s="70">
        <v>0.32468419255718678</v>
      </c>
      <c r="G160" s="70">
        <v>0.2606704524638212</v>
      </c>
      <c r="H160" s="70">
        <v>0.27178410794602698</v>
      </c>
      <c r="I160" s="70">
        <v>0.37307720888756779</v>
      </c>
      <c r="J160" s="70">
        <v>0.1565952398606065</v>
      </c>
      <c r="K160" s="70">
        <v>0.54121663766783756</v>
      </c>
    </row>
    <row r="200" spans="1:11" x14ac:dyDescent="0.15">
      <c r="A200" s="69" t="s">
        <v>20</v>
      </c>
    </row>
    <row r="202" spans="1:11" x14ac:dyDescent="0.15">
      <c r="A202" s="66" t="s">
        <v>1</v>
      </c>
    </row>
    <row r="203" spans="1:11" x14ac:dyDescent="0.15">
      <c r="A203" s="69" t="s">
        <v>20</v>
      </c>
      <c r="B203" s="24">
        <v>2014</v>
      </c>
      <c r="C203" s="24">
        <v>2015</v>
      </c>
      <c r="D203" s="24">
        <v>2016</v>
      </c>
      <c r="E203" s="24">
        <v>2017</v>
      </c>
      <c r="F203" s="24">
        <v>2018</v>
      </c>
      <c r="G203" s="24">
        <v>2019</v>
      </c>
      <c r="H203" s="24">
        <v>2020</v>
      </c>
      <c r="I203" s="24">
        <v>2021</v>
      </c>
      <c r="J203" s="24">
        <v>2022</v>
      </c>
      <c r="K203" s="24">
        <v>2023</v>
      </c>
    </row>
    <row r="204" spans="1:11" x14ac:dyDescent="0.15">
      <c r="A204" s="61" t="s">
        <v>21</v>
      </c>
      <c r="B204" s="11">
        <v>1.36</v>
      </c>
      <c r="C204" s="11">
        <v>1.1599999999999999</v>
      </c>
      <c r="D204" s="11">
        <v>1.31</v>
      </c>
      <c r="E204" s="11">
        <v>1.56</v>
      </c>
      <c r="F204" s="12">
        <v>1.6</v>
      </c>
      <c r="G204" s="11">
        <v>1.28</v>
      </c>
      <c r="H204" s="11">
        <v>1.31</v>
      </c>
      <c r="I204" s="11">
        <v>1.54</v>
      </c>
      <c r="J204" s="11">
        <v>0.57999999999999996</v>
      </c>
      <c r="K204" s="11">
        <v>0.34</v>
      </c>
    </row>
    <row r="205" spans="1:11" x14ac:dyDescent="0.15">
      <c r="A205" s="61" t="s">
        <v>22</v>
      </c>
      <c r="B205" s="11">
        <v>4.67</v>
      </c>
      <c r="C205" s="11">
        <v>4.2699999999999996</v>
      </c>
      <c r="D205" s="11">
        <v>4.58</v>
      </c>
      <c r="E205" s="11">
        <v>4.71</v>
      </c>
      <c r="F205" s="11">
        <v>5.09</v>
      </c>
      <c r="G205" s="11">
        <v>4.2300000000000004</v>
      </c>
      <c r="H205" s="11">
        <v>4.55</v>
      </c>
      <c r="I205" s="11">
        <v>5.07</v>
      </c>
      <c r="J205" s="11">
        <v>4.03</v>
      </c>
      <c r="K205" s="11">
        <v>2.78</v>
      </c>
    </row>
    <row r="206" spans="1:11" x14ac:dyDescent="0.15">
      <c r="A206" s="61"/>
    </row>
    <row r="207" spans="1:11" x14ac:dyDescent="0.15">
      <c r="A207" s="61" t="s">
        <v>23</v>
      </c>
      <c r="B207">
        <f t="shared" ref="B207:K207" si="8">365/B205</f>
        <v>78.158458244111344</v>
      </c>
      <c r="C207">
        <f t="shared" si="8"/>
        <v>85.480093676815002</v>
      </c>
      <c r="D207">
        <f t="shared" si="8"/>
        <v>79.6943231441048</v>
      </c>
      <c r="E207">
        <f t="shared" si="8"/>
        <v>77.494692144373673</v>
      </c>
      <c r="F207">
        <f t="shared" si="8"/>
        <v>71.709233791748531</v>
      </c>
      <c r="G207">
        <f t="shared" si="8"/>
        <v>86.288416075650105</v>
      </c>
      <c r="H207">
        <f t="shared" si="8"/>
        <v>80.219780219780219</v>
      </c>
      <c r="I207">
        <f t="shared" si="8"/>
        <v>71.992110453648905</v>
      </c>
      <c r="J207">
        <f t="shared" si="8"/>
        <v>90.570719602977661</v>
      </c>
      <c r="K207">
        <f t="shared" si="8"/>
        <v>131.29496402877697</v>
      </c>
    </row>
    <row r="208" spans="1:11" x14ac:dyDescent="0.15">
      <c r="A208" s="65"/>
    </row>
    <row r="209" spans="1:11" x14ac:dyDescent="0.15">
      <c r="A209" s="66"/>
    </row>
    <row r="210" spans="1:11" x14ac:dyDescent="0.15">
      <c r="A210" s="66" t="s">
        <v>2</v>
      </c>
    </row>
    <row r="211" spans="1:11" x14ac:dyDescent="0.15">
      <c r="A211" s="69" t="s">
        <v>20</v>
      </c>
      <c r="B211" s="24">
        <v>2014</v>
      </c>
      <c r="C211" s="24">
        <v>2015</v>
      </c>
      <c r="D211" s="24">
        <v>2016</v>
      </c>
      <c r="E211" s="24">
        <v>2017</v>
      </c>
      <c r="F211" s="24">
        <v>2018</v>
      </c>
      <c r="G211" s="24">
        <v>2019</v>
      </c>
      <c r="H211" s="24">
        <v>2020</v>
      </c>
      <c r="I211" s="24">
        <v>2021</v>
      </c>
      <c r="J211" s="24">
        <v>2022</v>
      </c>
      <c r="K211" s="24">
        <v>2023</v>
      </c>
    </row>
    <row r="212" spans="1:11" x14ac:dyDescent="0.15">
      <c r="A212" s="61" t="s">
        <v>21</v>
      </c>
      <c r="B212" s="11">
        <v>0.61</v>
      </c>
      <c r="C212" s="11">
        <v>0.56999999999999995</v>
      </c>
      <c r="D212" s="11">
        <v>0.55000000000000004</v>
      </c>
      <c r="E212" s="11">
        <v>0.53</v>
      </c>
      <c r="F212" s="11">
        <v>0.56999999999999995</v>
      </c>
      <c r="G212" s="11">
        <v>0.55000000000000004</v>
      </c>
      <c r="H212" s="11">
        <v>0.54</v>
      </c>
      <c r="I212" s="11">
        <v>0.49</v>
      </c>
      <c r="J212" s="11">
        <v>0.35</v>
      </c>
      <c r="K212" s="11">
        <v>0.28999999999999998</v>
      </c>
    </row>
    <row r="213" spans="1:11" x14ac:dyDescent="0.15">
      <c r="A213" s="61" t="s">
        <v>22</v>
      </c>
      <c r="B213" s="12">
        <v>4.8</v>
      </c>
      <c r="C213" s="11">
        <v>4.38</v>
      </c>
      <c r="D213" s="11">
        <v>4.33</v>
      </c>
      <c r="E213" s="11">
        <v>3.78</v>
      </c>
      <c r="F213" s="11">
        <v>3.81</v>
      </c>
      <c r="G213" s="11">
        <v>3.73</v>
      </c>
      <c r="H213" s="11">
        <v>3.99</v>
      </c>
      <c r="I213" s="11">
        <v>3.67</v>
      </c>
      <c r="J213" s="11">
        <v>3.02</v>
      </c>
      <c r="K213" s="11">
        <v>2.67</v>
      </c>
    </row>
    <row r="214" spans="1:11" x14ac:dyDescent="0.15">
      <c r="A214" s="61"/>
    </row>
    <row r="215" spans="1:11" x14ac:dyDescent="0.15">
      <c r="A215" s="61" t="s">
        <v>23</v>
      </c>
      <c r="B215">
        <f>365/B213</f>
        <v>76.041666666666671</v>
      </c>
      <c r="C215">
        <f t="shared" ref="C215:K215" si="9">365/C213</f>
        <v>83.333333333333329</v>
      </c>
      <c r="D215">
        <f t="shared" si="9"/>
        <v>84.295612009237871</v>
      </c>
      <c r="E215">
        <f t="shared" si="9"/>
        <v>96.560846560846571</v>
      </c>
      <c r="F215">
        <f t="shared" si="9"/>
        <v>95.800524934383205</v>
      </c>
      <c r="G215">
        <f t="shared" si="9"/>
        <v>97.855227882037539</v>
      </c>
      <c r="H215">
        <f t="shared" si="9"/>
        <v>91.478696741854634</v>
      </c>
      <c r="I215">
        <f t="shared" si="9"/>
        <v>99.455040871934614</v>
      </c>
      <c r="J215">
        <f t="shared" si="9"/>
        <v>120.86092715231788</v>
      </c>
      <c r="K215">
        <f t="shared" si="9"/>
        <v>136.70411985018728</v>
      </c>
    </row>
    <row r="218" spans="1:11" x14ac:dyDescent="0.15">
      <c r="A218" s="66" t="s">
        <v>3</v>
      </c>
    </row>
    <row r="219" spans="1:11" x14ac:dyDescent="0.15">
      <c r="A219" s="69" t="s">
        <v>20</v>
      </c>
      <c r="B219" s="24">
        <v>2014</v>
      </c>
      <c r="C219" s="24">
        <v>2015</v>
      </c>
      <c r="D219" s="24">
        <v>2016</v>
      </c>
      <c r="E219" s="24">
        <v>2017</v>
      </c>
      <c r="F219" s="24">
        <v>2018</v>
      </c>
      <c r="G219" s="24">
        <v>2019</v>
      </c>
      <c r="H219" s="24">
        <v>2020</v>
      </c>
      <c r="I219" s="24">
        <v>2021</v>
      </c>
      <c r="J219" s="24">
        <v>2022</v>
      </c>
      <c r="K219" s="24">
        <v>2023</v>
      </c>
    </row>
    <row r="220" spans="1:11" x14ac:dyDescent="0.15">
      <c r="A220" s="61" t="s">
        <v>21</v>
      </c>
      <c r="B220" s="11">
        <v>0.51</v>
      </c>
      <c r="C220" s="11">
        <v>0.46</v>
      </c>
      <c r="D220" s="11">
        <v>0.38</v>
      </c>
      <c r="E220" s="11">
        <v>0.46</v>
      </c>
      <c r="F220" s="11">
        <v>0.74</v>
      </c>
      <c r="G220" s="11">
        <v>0.69</v>
      </c>
      <c r="H220" s="11">
        <v>0.88</v>
      </c>
      <c r="I220" s="11">
        <v>0.98</v>
      </c>
      <c r="J220" s="11">
        <v>0.71</v>
      </c>
      <c r="K220" s="11">
        <v>0.73</v>
      </c>
    </row>
    <row r="221" spans="1:11" x14ac:dyDescent="0.15">
      <c r="A221" s="61" t="s">
        <v>22</v>
      </c>
      <c r="B221" s="11">
        <v>7.04</v>
      </c>
      <c r="C221" s="12">
        <v>6.4</v>
      </c>
      <c r="D221" s="11">
        <v>5.45</v>
      </c>
      <c r="E221" s="12">
        <v>5.5</v>
      </c>
      <c r="F221" s="11">
        <v>5.56</v>
      </c>
      <c r="G221" s="11">
        <v>4.63</v>
      </c>
      <c r="H221" s="12">
        <v>4.9000000000000004</v>
      </c>
      <c r="I221" s="11">
        <v>3.89</v>
      </c>
      <c r="J221" s="11">
        <v>2.4900000000000002</v>
      </c>
      <c r="K221" s="11">
        <v>2.66</v>
      </c>
    </row>
    <row r="222" spans="1:11" x14ac:dyDescent="0.15">
      <c r="A222" s="61"/>
    </row>
    <row r="223" spans="1:11" x14ac:dyDescent="0.15">
      <c r="A223" s="61" t="s">
        <v>23</v>
      </c>
      <c r="B223">
        <f>365/B221</f>
        <v>51.846590909090907</v>
      </c>
      <c r="C223">
        <f t="shared" ref="C223:K223" si="10">365/C221</f>
        <v>57.03125</v>
      </c>
      <c r="D223">
        <f t="shared" si="10"/>
        <v>66.972477064220186</v>
      </c>
      <c r="E223">
        <f t="shared" si="10"/>
        <v>66.36363636363636</v>
      </c>
      <c r="F223">
        <f t="shared" si="10"/>
        <v>65.647482014388487</v>
      </c>
      <c r="G223">
        <f t="shared" si="10"/>
        <v>78.833693304535643</v>
      </c>
      <c r="H223">
        <f t="shared" si="10"/>
        <v>74.489795918367335</v>
      </c>
      <c r="I223">
        <f t="shared" si="10"/>
        <v>93.830334190231355</v>
      </c>
      <c r="J223">
        <f t="shared" si="10"/>
        <v>146.58634538152609</v>
      </c>
      <c r="K223">
        <f t="shared" si="10"/>
        <v>137.21804511278194</v>
      </c>
    </row>
    <row r="225" spans="1:11" x14ac:dyDescent="0.15">
      <c r="A225" s="66" t="s">
        <v>4</v>
      </c>
    </row>
    <row r="226" spans="1:11" x14ac:dyDescent="0.15">
      <c r="A226" s="69" t="s">
        <v>20</v>
      </c>
      <c r="B226" s="24">
        <v>2014</v>
      </c>
      <c r="C226" s="24">
        <v>2015</v>
      </c>
      <c r="D226" s="24">
        <v>2016</v>
      </c>
      <c r="E226" s="24">
        <v>2017</v>
      </c>
      <c r="F226" s="24">
        <v>2018</v>
      </c>
      <c r="G226" s="24">
        <v>2019</v>
      </c>
      <c r="H226" s="24">
        <v>2020</v>
      </c>
      <c r="I226" s="24">
        <v>2021</v>
      </c>
      <c r="J226" s="24">
        <v>2022</v>
      </c>
      <c r="K226" s="24">
        <v>2023</v>
      </c>
    </row>
    <row r="227" spans="1:11" x14ac:dyDescent="0.15">
      <c r="A227" s="61" t="s">
        <v>21</v>
      </c>
      <c r="B227">
        <v>0.65</v>
      </c>
      <c r="C227">
        <v>0.44</v>
      </c>
      <c r="D227">
        <v>0.34</v>
      </c>
      <c r="E227">
        <v>0.39</v>
      </c>
      <c r="F227">
        <v>0.39</v>
      </c>
      <c r="G227">
        <v>0.33</v>
      </c>
      <c r="H227">
        <v>0.36</v>
      </c>
      <c r="I227">
        <v>0.45</v>
      </c>
      <c r="J227">
        <v>0.49</v>
      </c>
      <c r="K227">
        <v>0.43</v>
      </c>
    </row>
    <row r="228" spans="1:11" x14ac:dyDescent="0.15">
      <c r="A228" s="61" t="s">
        <v>22</v>
      </c>
      <c r="B228">
        <v>5.34</v>
      </c>
      <c r="C228">
        <v>6.8</v>
      </c>
      <c r="D228">
        <v>4.6500000000000004</v>
      </c>
      <c r="E228">
        <v>5.53</v>
      </c>
      <c r="F228">
        <v>6.81</v>
      </c>
      <c r="G228">
        <v>6.98</v>
      </c>
      <c r="H228">
        <v>6.24</v>
      </c>
      <c r="I228">
        <v>5.13</v>
      </c>
      <c r="J228">
        <v>4.8499999999999996</v>
      </c>
      <c r="K228">
        <v>7.13</v>
      </c>
    </row>
    <row r="229" spans="1:11" x14ac:dyDescent="0.15">
      <c r="A229" s="61"/>
    </row>
    <row r="230" spans="1:11" x14ac:dyDescent="0.15">
      <c r="A230" s="61" t="s">
        <v>23</v>
      </c>
      <c r="B230">
        <f>365/B228</f>
        <v>68.352059925093641</v>
      </c>
      <c r="C230">
        <f t="shared" ref="C230:K230" si="11">365/C228</f>
        <v>53.676470588235297</v>
      </c>
      <c r="D230">
        <f t="shared" si="11"/>
        <v>78.494623655913969</v>
      </c>
      <c r="E230">
        <f t="shared" si="11"/>
        <v>66.003616636528022</v>
      </c>
      <c r="F230">
        <f t="shared" si="11"/>
        <v>53.597650513950079</v>
      </c>
      <c r="G230">
        <f t="shared" si="11"/>
        <v>52.292263610315182</v>
      </c>
      <c r="H230">
        <f t="shared" si="11"/>
        <v>58.493589743589745</v>
      </c>
      <c r="I230">
        <f t="shared" si="11"/>
        <v>71.150097465886944</v>
      </c>
      <c r="J230">
        <f t="shared" si="11"/>
        <v>75.257731958762889</v>
      </c>
      <c r="K230">
        <f t="shared" si="11"/>
        <v>51.192145862552593</v>
      </c>
    </row>
    <row r="232" spans="1:11" x14ac:dyDescent="0.15">
      <c r="A232" s="66" t="s">
        <v>14</v>
      </c>
    </row>
    <row r="233" spans="1:11" x14ac:dyDescent="0.15">
      <c r="A233" s="69" t="s">
        <v>20</v>
      </c>
      <c r="B233" s="24">
        <v>2014</v>
      </c>
      <c r="C233" s="24">
        <v>2015</v>
      </c>
      <c r="D233" s="24">
        <v>2016</v>
      </c>
      <c r="E233" s="24">
        <v>2017</v>
      </c>
      <c r="F233" s="24">
        <v>2018</v>
      </c>
      <c r="G233" s="24">
        <v>2019</v>
      </c>
      <c r="H233" s="24">
        <v>2020</v>
      </c>
      <c r="I233" s="24">
        <v>2021</v>
      </c>
      <c r="J233" s="24">
        <v>2022</v>
      </c>
      <c r="K233" s="24">
        <v>2023</v>
      </c>
    </row>
    <row r="234" spans="1:11" x14ac:dyDescent="0.15">
      <c r="A234" s="61" t="s">
        <v>21</v>
      </c>
      <c r="B234" s="70">
        <f>AVERAGE(B204,B212,B220,B227)</f>
        <v>0.78250000000000008</v>
      </c>
      <c r="C234" s="70">
        <f t="shared" ref="C234:K234" si="12">AVERAGE(C204,C212,C220,C227)</f>
        <v>0.65749999999999997</v>
      </c>
      <c r="D234" s="70">
        <f t="shared" si="12"/>
        <v>0.64500000000000002</v>
      </c>
      <c r="E234" s="70">
        <f t="shared" si="12"/>
        <v>0.73499999999999999</v>
      </c>
      <c r="F234" s="70">
        <f t="shared" si="12"/>
        <v>0.82500000000000007</v>
      </c>
      <c r="G234" s="70">
        <f t="shared" si="12"/>
        <v>0.71250000000000002</v>
      </c>
      <c r="H234" s="70">
        <f t="shared" si="12"/>
        <v>0.77249999999999996</v>
      </c>
      <c r="I234" s="70">
        <f t="shared" si="12"/>
        <v>0.8650000000000001</v>
      </c>
      <c r="J234" s="70">
        <f t="shared" si="12"/>
        <v>0.53249999999999997</v>
      </c>
      <c r="K234" s="70">
        <f t="shared" si="12"/>
        <v>0.44749999999999995</v>
      </c>
    </row>
    <row r="235" spans="1:11" x14ac:dyDescent="0.15">
      <c r="A235" s="61" t="s">
        <v>22</v>
      </c>
      <c r="B235" s="70">
        <f>AVERAGE(B205,B213,B221,B228)</f>
        <v>5.4624999999999995</v>
      </c>
      <c r="C235" s="70">
        <f t="shared" ref="C235:K235" si="13">AVERAGE(C205,C213,C221,C228)</f>
        <v>5.4624999999999995</v>
      </c>
      <c r="D235" s="70">
        <f t="shared" si="13"/>
        <v>4.7524999999999995</v>
      </c>
      <c r="E235" s="70">
        <f t="shared" si="13"/>
        <v>4.88</v>
      </c>
      <c r="F235" s="70">
        <f t="shared" si="13"/>
        <v>5.3174999999999999</v>
      </c>
      <c r="G235" s="70">
        <f t="shared" si="13"/>
        <v>4.8925000000000001</v>
      </c>
      <c r="H235" s="70">
        <f t="shared" si="13"/>
        <v>4.92</v>
      </c>
      <c r="I235" s="70">
        <f t="shared" si="13"/>
        <v>4.4400000000000004</v>
      </c>
      <c r="J235" s="70">
        <f t="shared" si="13"/>
        <v>3.5975000000000001</v>
      </c>
      <c r="K235" s="70">
        <f t="shared" si="13"/>
        <v>3.8099999999999996</v>
      </c>
    </row>
    <row r="236" spans="1:11" x14ac:dyDescent="0.15">
      <c r="A236" s="61"/>
      <c r="B236" s="70"/>
      <c r="C236" s="70"/>
      <c r="D236" s="70"/>
      <c r="E236" s="70"/>
      <c r="F236" s="70"/>
      <c r="G236" s="70"/>
      <c r="H236" s="70"/>
      <c r="I236" s="70"/>
      <c r="J236" s="70"/>
      <c r="K236" s="70"/>
    </row>
    <row r="237" spans="1:11" x14ac:dyDescent="0.15">
      <c r="A237" s="61" t="s">
        <v>23</v>
      </c>
      <c r="B237" s="70">
        <f>AVERAGE(B207,B215,B223,B230)</f>
        <v>68.599693936240641</v>
      </c>
      <c r="C237" s="70">
        <f t="shared" ref="C237:K237" si="14">AVERAGE(C207,C215,C223,C230)</f>
        <v>69.880286899595902</v>
      </c>
      <c r="D237" s="70">
        <f t="shared" si="14"/>
        <v>77.364258968369214</v>
      </c>
      <c r="E237" s="70">
        <f t="shared" si="14"/>
        <v>76.605697926346153</v>
      </c>
      <c r="F237" s="70">
        <f t="shared" si="14"/>
        <v>71.688722813617574</v>
      </c>
      <c r="G237" s="70">
        <f t="shared" si="14"/>
        <v>78.817400218134608</v>
      </c>
      <c r="H237" s="70">
        <f t="shared" si="14"/>
        <v>76.170465655897985</v>
      </c>
      <c r="I237" s="70">
        <f t="shared" si="14"/>
        <v>84.106895745425447</v>
      </c>
      <c r="J237" s="70">
        <f t="shared" si="14"/>
        <v>108.31893102389614</v>
      </c>
      <c r="K237" s="70">
        <f t="shared" si="14"/>
        <v>114.1023187135747</v>
      </c>
    </row>
    <row r="240" spans="1:11" x14ac:dyDescent="0.15">
      <c r="A240" s="66" t="s">
        <v>5</v>
      </c>
    </row>
    <row r="241" spans="1:11" x14ac:dyDescent="0.15">
      <c r="A241" s="69" t="s">
        <v>20</v>
      </c>
      <c r="B241" s="24">
        <v>2014</v>
      </c>
      <c r="C241" s="24">
        <v>2015</v>
      </c>
      <c r="D241" s="24">
        <v>2016</v>
      </c>
      <c r="E241" s="24">
        <v>2017</v>
      </c>
      <c r="F241" s="24">
        <v>2018</v>
      </c>
      <c r="G241" s="24">
        <v>2019</v>
      </c>
      <c r="H241" s="24">
        <v>2020</v>
      </c>
      <c r="I241" s="24">
        <v>2021</v>
      </c>
      <c r="J241" s="24">
        <v>2022</v>
      </c>
      <c r="K241" s="24">
        <v>2023</v>
      </c>
    </row>
    <row r="242" spans="1:11" x14ac:dyDescent="0.15">
      <c r="A242" s="61" t="s">
        <v>21</v>
      </c>
      <c r="B242">
        <v>0.65</v>
      </c>
      <c r="C242">
        <v>0.68</v>
      </c>
      <c r="D242">
        <v>0.81000000000000016</v>
      </c>
      <c r="E242">
        <v>0.91999999999999993</v>
      </c>
      <c r="F242">
        <v>0.96</v>
      </c>
      <c r="G242">
        <v>0.72</v>
      </c>
      <c r="H242">
        <v>0.71</v>
      </c>
      <c r="I242">
        <v>0.74</v>
      </c>
      <c r="J242">
        <v>0.63</v>
      </c>
      <c r="K242">
        <v>1.1399999999999999</v>
      </c>
    </row>
    <row r="243" spans="1:11" x14ac:dyDescent="0.15">
      <c r="A243" s="61" t="s">
        <v>22</v>
      </c>
      <c r="B243">
        <v>4.78</v>
      </c>
      <c r="C243">
        <v>4.88</v>
      </c>
      <c r="D243">
        <v>4.7</v>
      </c>
      <c r="E243">
        <v>4.9000000000000004</v>
      </c>
      <c r="F243">
        <v>3.83</v>
      </c>
      <c r="G243">
        <v>3.25</v>
      </c>
      <c r="H243">
        <v>4.4800000000000004</v>
      </c>
      <c r="I243">
        <v>4.26</v>
      </c>
      <c r="J243">
        <v>2.99</v>
      </c>
      <c r="K243">
        <v>3.18</v>
      </c>
    </row>
    <row r="244" spans="1:11" x14ac:dyDescent="0.15">
      <c r="A244" s="61"/>
    </row>
    <row r="245" spans="1:11" x14ac:dyDescent="0.15">
      <c r="A245" s="61" t="s">
        <v>23</v>
      </c>
      <c r="B245">
        <f>365/B243</f>
        <v>76.359832635983253</v>
      </c>
      <c r="C245">
        <f t="shared" ref="C245:K245" si="15">365/C243</f>
        <v>74.795081967213122</v>
      </c>
      <c r="D245">
        <f t="shared" si="15"/>
        <v>77.659574468085097</v>
      </c>
      <c r="E245">
        <f t="shared" si="15"/>
        <v>74.489795918367335</v>
      </c>
      <c r="F245">
        <f t="shared" si="15"/>
        <v>95.300261096605738</v>
      </c>
      <c r="G245">
        <f t="shared" si="15"/>
        <v>112.30769230769231</v>
      </c>
      <c r="H245">
        <f t="shared" si="15"/>
        <v>81.473214285714278</v>
      </c>
      <c r="I245">
        <f t="shared" si="15"/>
        <v>85.680751173708927</v>
      </c>
      <c r="J245">
        <f t="shared" si="15"/>
        <v>122.07357859531771</v>
      </c>
      <c r="K245">
        <f t="shared" si="15"/>
        <v>114.77987421383648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7C9A-6CD6-5B4A-A77B-F9AEC5793BA2}">
  <sheetPr>
    <tabColor theme="3"/>
  </sheetPr>
  <dimension ref="A4:U54"/>
  <sheetViews>
    <sheetView topLeftCell="EW6" workbookViewId="0">
      <selection activeCell="A22" sqref="A22"/>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75" t="s">
        <v>25</v>
      </c>
    </row>
    <row r="7" spans="1:12" ht="14" x14ac:dyDescent="0.15">
      <c r="A7" s="8" t="s">
        <v>26</v>
      </c>
    </row>
    <row r="10" spans="1:12" ht="14" x14ac:dyDescent="0.15">
      <c r="A10" s="7" t="s">
        <v>27</v>
      </c>
    </row>
    <row r="11" spans="1:12" ht="14" x14ac:dyDescent="0.15">
      <c r="A11" s="5" t="s">
        <v>28</v>
      </c>
      <c r="B11" s="6" t="s">
        <v>29</v>
      </c>
      <c r="C11" s="6" t="s">
        <v>30</v>
      </c>
      <c r="D11" s="6" t="s">
        <v>31</v>
      </c>
      <c r="E11" s="6" t="s">
        <v>32</v>
      </c>
      <c r="F11" s="6" t="s">
        <v>33</v>
      </c>
      <c r="G11" s="6" t="s">
        <v>34</v>
      </c>
      <c r="H11" s="6" t="s">
        <v>35</v>
      </c>
      <c r="I11" s="6" t="s">
        <v>36</v>
      </c>
      <c r="J11" s="6" t="s">
        <v>37</v>
      </c>
      <c r="K11" s="6" t="s">
        <v>38</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47</v>
      </c>
      <c r="B16" s="13">
        <v>1040000</v>
      </c>
      <c r="C16" s="13">
        <v>785000</v>
      </c>
      <c r="D16" s="13">
        <v>1264000</v>
      </c>
      <c r="E16" s="13">
        <v>1185000</v>
      </c>
      <c r="F16" s="13">
        <v>1156000</v>
      </c>
      <c r="G16" s="13">
        <v>1503000</v>
      </c>
      <c r="H16" s="13">
        <v>1595000</v>
      </c>
      <c r="I16" s="13">
        <v>2535000</v>
      </c>
      <c r="J16" s="13">
        <v>4835000</v>
      </c>
      <c r="K16" s="13">
        <v>3933000</v>
      </c>
      <c r="L16" s="2"/>
    </row>
    <row r="17" spans="1:12" x14ac:dyDescent="0.15">
      <c r="A17" s="2" t="s">
        <v>48</v>
      </c>
      <c r="B17" s="14" t="s">
        <v>49</v>
      </c>
      <c r="C17" s="14" t="s">
        <v>49</v>
      </c>
      <c r="D17" s="14" t="s">
        <v>49</v>
      </c>
      <c r="E17" s="14" t="s">
        <v>49</v>
      </c>
      <c r="F17" s="14" t="s">
        <v>49</v>
      </c>
      <c r="G17" s="14" t="s">
        <v>49</v>
      </c>
      <c r="H17" s="13">
        <v>695000</v>
      </c>
      <c r="I17" s="13">
        <v>1073000</v>
      </c>
      <c r="J17" s="13">
        <v>1020000</v>
      </c>
      <c r="K17" s="13">
        <v>1840000</v>
      </c>
      <c r="L17" s="2"/>
    </row>
    <row r="18" spans="1:12" x14ac:dyDescent="0.15">
      <c r="A18" s="2" t="s">
        <v>50</v>
      </c>
      <c r="B18" s="13">
        <v>1040000</v>
      </c>
      <c r="C18" s="13">
        <v>785000</v>
      </c>
      <c r="D18" s="13">
        <v>1264000</v>
      </c>
      <c r="E18" s="13">
        <v>1185000</v>
      </c>
      <c r="F18" s="13">
        <v>1156000</v>
      </c>
      <c r="G18" s="13">
        <v>1503000</v>
      </c>
      <c r="H18" s="13">
        <v>2290000</v>
      </c>
      <c r="I18" s="13">
        <v>3608000</v>
      </c>
      <c r="J18" s="13">
        <v>5855000</v>
      </c>
      <c r="K18" s="13">
        <v>5773000</v>
      </c>
      <c r="L18" s="2"/>
    </row>
    <row r="19" spans="1:12" x14ac:dyDescent="0.15">
      <c r="A19" s="2" t="s">
        <v>51</v>
      </c>
      <c r="B19" s="13">
        <v>818000</v>
      </c>
      <c r="C19" s="13">
        <v>533000</v>
      </c>
      <c r="D19" s="13">
        <v>311000</v>
      </c>
      <c r="E19" s="13">
        <v>400000</v>
      </c>
      <c r="F19" s="13">
        <v>1235000</v>
      </c>
      <c r="G19" s="13">
        <v>1859000</v>
      </c>
      <c r="H19" s="13">
        <v>2066000</v>
      </c>
      <c r="I19" s="13">
        <v>2706000</v>
      </c>
      <c r="J19" s="13">
        <v>4126000</v>
      </c>
      <c r="K19" s="13">
        <v>5376000</v>
      </c>
      <c r="L19" s="2"/>
    </row>
    <row r="20" spans="1:12" x14ac:dyDescent="0.15">
      <c r="A20" s="2" t="s">
        <v>52</v>
      </c>
      <c r="B20" s="14" t="s">
        <v>49</v>
      </c>
      <c r="C20" s="14" t="s">
        <v>49</v>
      </c>
      <c r="D20" s="14" t="s">
        <v>49</v>
      </c>
      <c r="E20" s="14" t="s">
        <v>49</v>
      </c>
      <c r="F20" s="14" t="s">
        <v>49</v>
      </c>
      <c r="G20" s="14" t="s">
        <v>49</v>
      </c>
      <c r="H20" s="13">
        <v>10000</v>
      </c>
      <c r="I20" s="13">
        <v>2000</v>
      </c>
      <c r="J20" s="13">
        <v>2000</v>
      </c>
      <c r="K20" s="13">
        <v>9000</v>
      </c>
      <c r="L20" s="2"/>
    </row>
    <row r="21" spans="1:12" x14ac:dyDescent="0.15">
      <c r="A21" s="2" t="s">
        <v>53</v>
      </c>
      <c r="B21" s="13">
        <v>685000</v>
      </c>
      <c r="C21" s="13">
        <v>678000</v>
      </c>
      <c r="D21" s="13">
        <v>751000</v>
      </c>
      <c r="E21" s="13">
        <v>739000</v>
      </c>
      <c r="F21" s="13">
        <v>845000</v>
      </c>
      <c r="G21" s="13">
        <v>982000</v>
      </c>
      <c r="H21" s="13">
        <v>1399000</v>
      </c>
      <c r="I21" s="13">
        <v>1955000</v>
      </c>
      <c r="J21" s="13">
        <v>3771000</v>
      </c>
      <c r="K21" s="13">
        <v>4351000</v>
      </c>
      <c r="L21" s="2"/>
    </row>
    <row r="22" spans="1:12" x14ac:dyDescent="0.15">
      <c r="A22" s="2" t="s">
        <v>54</v>
      </c>
      <c r="B22" s="13">
        <v>113000</v>
      </c>
      <c r="C22" s="13">
        <v>76000</v>
      </c>
      <c r="D22" s="13">
        <v>95000</v>
      </c>
      <c r="E22" s="13">
        <v>77000</v>
      </c>
      <c r="F22" s="13">
        <v>57000</v>
      </c>
      <c r="G22" s="14" t="s">
        <v>49</v>
      </c>
      <c r="H22" s="14" t="s">
        <v>49</v>
      </c>
      <c r="I22" s="14" t="s">
        <v>49</v>
      </c>
      <c r="J22" s="14" t="s">
        <v>49</v>
      </c>
      <c r="K22" s="14" t="s">
        <v>49</v>
      </c>
      <c r="L22" s="2"/>
    </row>
    <row r="23" spans="1:12" x14ac:dyDescent="0.15">
      <c r="A23" s="2" t="s">
        <v>55</v>
      </c>
      <c r="B23" s="13">
        <v>80000</v>
      </c>
      <c r="C23" s="13">
        <v>248000</v>
      </c>
      <c r="D23" s="13">
        <v>109000</v>
      </c>
      <c r="E23" s="13">
        <v>221000</v>
      </c>
      <c r="F23" s="13">
        <v>247000</v>
      </c>
      <c r="G23" s="13">
        <v>253000</v>
      </c>
      <c r="H23" s="13">
        <v>378000</v>
      </c>
      <c r="I23" s="13">
        <v>312000</v>
      </c>
      <c r="J23" s="13">
        <v>1265000</v>
      </c>
      <c r="K23" s="13">
        <v>1259000</v>
      </c>
      <c r="L23" s="2"/>
    </row>
    <row r="24" spans="1:12" x14ac:dyDescent="0.15">
      <c r="A24" s="15" t="s">
        <v>56</v>
      </c>
      <c r="B24" s="16">
        <v>2736000</v>
      </c>
      <c r="C24" s="16">
        <v>2320000</v>
      </c>
      <c r="D24" s="16">
        <v>2530000</v>
      </c>
      <c r="E24" s="16">
        <v>2622000</v>
      </c>
      <c r="F24" s="16">
        <v>3540000</v>
      </c>
      <c r="G24" s="16">
        <v>4597000</v>
      </c>
      <c r="H24" s="16">
        <v>6143000</v>
      </c>
      <c r="I24" s="16">
        <v>8583000</v>
      </c>
      <c r="J24" s="16">
        <v>15019000</v>
      </c>
      <c r="K24" s="16">
        <v>16768000</v>
      </c>
      <c r="L24" s="2"/>
    </row>
    <row r="25" spans="1:12" x14ac:dyDescent="0.15">
      <c r="A25" s="2" t="s">
        <v>57</v>
      </c>
      <c r="B25" s="13">
        <v>1680000</v>
      </c>
      <c r="C25" s="13">
        <v>984000</v>
      </c>
      <c r="D25" s="13">
        <v>881000</v>
      </c>
      <c r="E25" s="13">
        <v>1001000</v>
      </c>
      <c r="F25" s="13">
        <v>1055000</v>
      </c>
      <c r="G25" s="13">
        <v>1268000</v>
      </c>
      <c r="H25" s="13">
        <v>1553000</v>
      </c>
      <c r="I25" s="13">
        <v>1836000</v>
      </c>
      <c r="J25" s="13">
        <v>3020000</v>
      </c>
      <c r="K25" s="13">
        <v>3376000</v>
      </c>
      <c r="L25" s="2"/>
    </row>
    <row r="26" spans="1:12" x14ac:dyDescent="0.15">
      <c r="A26" s="2" t="s">
        <v>58</v>
      </c>
      <c r="B26" s="13">
        <v>1378000</v>
      </c>
      <c r="C26" s="13">
        <v>796000</v>
      </c>
      <c r="D26" s="13">
        <v>717000</v>
      </c>
      <c r="E26" s="13">
        <v>740000</v>
      </c>
      <c r="F26" s="13">
        <v>707000</v>
      </c>
      <c r="G26" s="13">
        <v>768000</v>
      </c>
      <c r="H26" s="13">
        <v>912000</v>
      </c>
      <c r="I26" s="13">
        <v>1134000</v>
      </c>
      <c r="J26" s="13">
        <v>1507000</v>
      </c>
      <c r="K26" s="13">
        <v>1787000</v>
      </c>
      <c r="L26" s="2"/>
    </row>
    <row r="27" spans="1:12" x14ac:dyDescent="0.15">
      <c r="A27" s="2" t="s">
        <v>59</v>
      </c>
      <c r="B27" s="13">
        <v>302000</v>
      </c>
      <c r="C27" s="13">
        <v>188000</v>
      </c>
      <c r="D27" s="13">
        <v>164000</v>
      </c>
      <c r="E27" s="13">
        <v>261000</v>
      </c>
      <c r="F27" s="13">
        <v>348000</v>
      </c>
      <c r="G27" s="13">
        <v>500000</v>
      </c>
      <c r="H27" s="13">
        <v>641000</v>
      </c>
      <c r="I27" s="13">
        <v>702000</v>
      </c>
      <c r="J27" s="13">
        <v>1513000</v>
      </c>
      <c r="K27" s="13">
        <v>1589000</v>
      </c>
      <c r="L27" s="2"/>
    </row>
    <row r="28" spans="1:12" x14ac:dyDescent="0.15">
      <c r="A28" s="2" t="s">
        <v>60</v>
      </c>
      <c r="B28" s="14" t="s">
        <v>49</v>
      </c>
      <c r="C28" s="14" t="s">
        <v>49</v>
      </c>
      <c r="D28" s="13">
        <v>59000</v>
      </c>
      <c r="E28" s="13">
        <v>58000</v>
      </c>
      <c r="F28" s="13">
        <v>58000</v>
      </c>
      <c r="G28" s="13">
        <v>58000</v>
      </c>
      <c r="H28" s="13">
        <v>63000</v>
      </c>
      <c r="I28" s="13">
        <v>69000</v>
      </c>
      <c r="J28" s="13">
        <v>83000</v>
      </c>
      <c r="K28" s="13">
        <v>99000</v>
      </c>
      <c r="L28" s="2"/>
    </row>
    <row r="29" spans="1:12" x14ac:dyDescent="0.15">
      <c r="A29" s="2" t="s">
        <v>61</v>
      </c>
      <c r="B29" s="13">
        <v>385000</v>
      </c>
      <c r="C29" s="13">
        <v>278000</v>
      </c>
      <c r="D29" s="13">
        <v>521000</v>
      </c>
      <c r="E29" s="13">
        <v>528000</v>
      </c>
      <c r="F29" s="13">
        <v>515000</v>
      </c>
      <c r="G29" s="13">
        <v>499000</v>
      </c>
      <c r="H29" s="13">
        <v>518000</v>
      </c>
      <c r="I29" s="13">
        <v>617000</v>
      </c>
      <c r="J29" s="13">
        <v>48657000</v>
      </c>
      <c r="K29" s="13">
        <v>45625000</v>
      </c>
      <c r="L29" s="2"/>
    </row>
    <row r="30" spans="1:12" x14ac:dyDescent="0.15">
      <c r="A30" s="2" t="s">
        <v>62</v>
      </c>
      <c r="B30" s="14" t="s">
        <v>49</v>
      </c>
      <c r="C30" s="14" t="s">
        <v>49</v>
      </c>
      <c r="D30" s="14" t="s">
        <v>49</v>
      </c>
      <c r="E30" s="14" t="s">
        <v>49</v>
      </c>
      <c r="F30" s="14" t="s">
        <v>49</v>
      </c>
      <c r="G30" s="14" t="s">
        <v>49</v>
      </c>
      <c r="H30" s="14" t="s">
        <v>49</v>
      </c>
      <c r="I30" s="13">
        <v>916000</v>
      </c>
      <c r="J30" s="13">
        <v>1252000</v>
      </c>
      <c r="K30" s="14" t="s">
        <v>49</v>
      </c>
      <c r="L30" s="2"/>
    </row>
    <row r="31" spans="1:12" x14ac:dyDescent="0.15">
      <c r="A31" s="2" t="s">
        <v>63</v>
      </c>
      <c r="B31" s="14" t="s">
        <v>49</v>
      </c>
      <c r="C31" s="14" t="s">
        <v>49</v>
      </c>
      <c r="D31" s="14" t="s">
        <v>49</v>
      </c>
      <c r="E31" s="14" t="s">
        <v>49</v>
      </c>
      <c r="F31" s="14" t="s">
        <v>49</v>
      </c>
      <c r="G31" s="14" t="s">
        <v>49</v>
      </c>
      <c r="H31" s="13">
        <v>1245000</v>
      </c>
      <c r="I31" s="13">
        <v>931000</v>
      </c>
      <c r="J31" s="13">
        <v>58000</v>
      </c>
      <c r="K31" s="13">
        <v>366000</v>
      </c>
      <c r="L31" s="2"/>
    </row>
    <row r="32" spans="1:12" x14ac:dyDescent="0.15">
      <c r="A32" s="2" t="s">
        <v>64</v>
      </c>
      <c r="B32" s="13">
        <v>344000</v>
      </c>
      <c r="C32" s="13">
        <v>323000</v>
      </c>
      <c r="D32" s="13">
        <v>47000</v>
      </c>
      <c r="E32" s="13">
        <v>71000</v>
      </c>
      <c r="F32" s="13">
        <v>95000</v>
      </c>
      <c r="G32" s="13">
        <v>374000</v>
      </c>
      <c r="H32" s="13">
        <v>352000</v>
      </c>
      <c r="I32" s="13">
        <v>601000</v>
      </c>
      <c r="J32" s="13">
        <v>998000</v>
      </c>
      <c r="K32" s="13">
        <v>3438000</v>
      </c>
      <c r="L32" s="2"/>
    </row>
    <row r="33" spans="1:12" x14ac:dyDescent="0.15">
      <c r="A33" s="15" t="s">
        <v>65</v>
      </c>
      <c r="B33" s="16">
        <v>3767000</v>
      </c>
      <c r="C33" s="16">
        <v>3109000</v>
      </c>
      <c r="D33" s="16">
        <v>3321000</v>
      </c>
      <c r="E33" s="16">
        <v>3540000</v>
      </c>
      <c r="F33" s="16">
        <v>4556000</v>
      </c>
      <c r="G33" s="16">
        <v>6028000</v>
      </c>
      <c r="H33" s="16">
        <v>8962000</v>
      </c>
      <c r="I33" s="16">
        <v>12419000</v>
      </c>
      <c r="J33" s="16">
        <v>67580000</v>
      </c>
      <c r="K33" s="16">
        <v>67885000</v>
      </c>
      <c r="L33" s="2"/>
    </row>
    <row r="34" spans="1:12" x14ac:dyDescent="0.15">
      <c r="A34" s="21"/>
      <c r="B34" s="22"/>
      <c r="C34" s="22"/>
      <c r="D34" s="22"/>
      <c r="E34" s="22"/>
      <c r="F34" s="22"/>
      <c r="G34" s="22"/>
      <c r="H34" s="22"/>
      <c r="I34" s="22"/>
      <c r="J34" s="22"/>
      <c r="K34" s="22"/>
      <c r="L34" s="2"/>
    </row>
    <row r="35" spans="1:12" x14ac:dyDescent="0.15">
      <c r="A35" s="2" t="s">
        <v>66</v>
      </c>
      <c r="B35" s="13">
        <v>1191000</v>
      </c>
      <c r="C35" s="13">
        <v>996000</v>
      </c>
      <c r="D35" s="13">
        <v>1214000</v>
      </c>
      <c r="E35" s="13">
        <v>1337000</v>
      </c>
      <c r="F35" s="13">
        <v>1824000</v>
      </c>
      <c r="G35" s="13">
        <v>2285000</v>
      </c>
      <c r="H35" s="13">
        <v>2342000</v>
      </c>
      <c r="I35" s="13">
        <v>3830000</v>
      </c>
      <c r="J35" s="13">
        <v>6033000</v>
      </c>
      <c r="K35" s="13">
        <v>5500000</v>
      </c>
      <c r="L35" s="2"/>
    </row>
    <row r="36" spans="1:12" x14ac:dyDescent="0.15">
      <c r="A36" s="2" t="s">
        <v>67</v>
      </c>
      <c r="B36" s="13">
        <v>415000</v>
      </c>
      <c r="C36" s="13">
        <v>279000</v>
      </c>
      <c r="D36" s="13">
        <v>440000</v>
      </c>
      <c r="E36" s="13">
        <v>384000</v>
      </c>
      <c r="F36" s="13">
        <v>528000</v>
      </c>
      <c r="G36" s="13">
        <v>988000</v>
      </c>
      <c r="H36" s="13">
        <v>468000</v>
      </c>
      <c r="I36" s="13">
        <v>1321000</v>
      </c>
      <c r="J36" s="13">
        <v>2493000</v>
      </c>
      <c r="K36" s="13">
        <v>2055000</v>
      </c>
      <c r="L36" s="2"/>
    </row>
    <row r="37" spans="1:12" x14ac:dyDescent="0.15">
      <c r="A37" s="2" t="s">
        <v>68</v>
      </c>
      <c r="B37" s="13">
        <v>558000</v>
      </c>
      <c r="C37" s="13">
        <v>472000</v>
      </c>
      <c r="D37" s="13">
        <v>391000</v>
      </c>
      <c r="E37" s="13">
        <v>541000</v>
      </c>
      <c r="F37" s="13">
        <v>763000</v>
      </c>
      <c r="G37" s="13">
        <v>1084000</v>
      </c>
      <c r="H37" s="13">
        <v>1796000</v>
      </c>
      <c r="I37" s="13">
        <v>2424000</v>
      </c>
      <c r="J37" s="13">
        <v>3077000</v>
      </c>
      <c r="K37" s="13">
        <v>3082000</v>
      </c>
      <c r="L37" s="2"/>
    </row>
    <row r="38" spans="1:12" x14ac:dyDescent="0.15">
      <c r="A38" s="2" t="s">
        <v>69</v>
      </c>
      <c r="B38" s="13">
        <v>177000</v>
      </c>
      <c r="C38" s="13">
        <v>230000</v>
      </c>
      <c r="D38" s="14" t="s">
        <v>49</v>
      </c>
      <c r="E38" s="13">
        <v>70000</v>
      </c>
      <c r="F38" s="13">
        <v>136000</v>
      </c>
      <c r="G38" s="14" t="s">
        <v>49</v>
      </c>
      <c r="H38" s="14" t="s">
        <v>49</v>
      </c>
      <c r="I38" s="13">
        <v>312000</v>
      </c>
      <c r="J38" s="14" t="s">
        <v>49</v>
      </c>
      <c r="K38" s="13">
        <v>751000</v>
      </c>
      <c r="L38" s="2"/>
    </row>
    <row r="39" spans="1:12" x14ac:dyDescent="0.15">
      <c r="A39" s="2" t="s">
        <v>70</v>
      </c>
      <c r="B39" s="13">
        <v>72000</v>
      </c>
      <c r="C39" s="13">
        <v>177000</v>
      </c>
      <c r="D39" s="13">
        <v>132000</v>
      </c>
      <c r="E39" s="13">
        <v>79000</v>
      </c>
      <c r="F39" s="13">
        <v>24000</v>
      </c>
      <c r="G39" s="13">
        <v>74000</v>
      </c>
      <c r="H39" s="13">
        <v>75000</v>
      </c>
      <c r="I39" s="13">
        <v>98000</v>
      </c>
      <c r="J39" s="13">
        <v>336000</v>
      </c>
      <c r="K39" s="13">
        <v>438000</v>
      </c>
      <c r="L39" s="2"/>
    </row>
    <row r="40" spans="1:12" x14ac:dyDescent="0.15">
      <c r="A40" s="15" t="s">
        <v>71</v>
      </c>
      <c r="B40" s="16">
        <v>1440000</v>
      </c>
      <c r="C40" s="16">
        <v>1403000</v>
      </c>
      <c r="D40" s="16">
        <v>1346000</v>
      </c>
      <c r="E40" s="16">
        <v>1486000</v>
      </c>
      <c r="F40" s="16">
        <v>1984000</v>
      </c>
      <c r="G40" s="16">
        <v>2359000</v>
      </c>
      <c r="H40" s="16">
        <v>2417000</v>
      </c>
      <c r="I40" s="16">
        <v>4240000</v>
      </c>
      <c r="J40" s="16">
        <v>6369000</v>
      </c>
      <c r="K40" s="16">
        <v>6689000</v>
      </c>
      <c r="L40" s="2"/>
    </row>
    <row r="41" spans="1:12" x14ac:dyDescent="0.15">
      <c r="A41" s="2" t="s">
        <v>72</v>
      </c>
      <c r="B41" s="13">
        <v>2035000</v>
      </c>
      <c r="C41" s="13">
        <v>2032000</v>
      </c>
      <c r="D41" s="13">
        <v>1435000</v>
      </c>
      <c r="E41" s="13">
        <v>1325000</v>
      </c>
      <c r="F41" s="13">
        <v>1114000</v>
      </c>
      <c r="G41" s="13">
        <v>486000</v>
      </c>
      <c r="H41" s="13">
        <v>330000</v>
      </c>
      <c r="I41" s="13">
        <v>1000</v>
      </c>
      <c r="J41" s="13">
        <v>2467000</v>
      </c>
      <c r="K41" s="13">
        <v>1717000</v>
      </c>
      <c r="L41" s="2"/>
    </row>
    <row r="42" spans="1:12" x14ac:dyDescent="0.15">
      <c r="A42" s="2" t="s">
        <v>73</v>
      </c>
      <c r="B42" s="14" t="s">
        <v>49</v>
      </c>
      <c r="C42" s="14" t="s">
        <v>49</v>
      </c>
      <c r="D42" s="14" t="s">
        <v>49</v>
      </c>
      <c r="E42" s="14" t="s">
        <v>49</v>
      </c>
      <c r="F42" s="14" t="s">
        <v>49</v>
      </c>
      <c r="G42" s="14" t="s">
        <v>49</v>
      </c>
      <c r="H42" s="14" t="s">
        <v>49</v>
      </c>
      <c r="I42" s="14" t="s">
        <v>49</v>
      </c>
      <c r="J42" s="13">
        <v>1934000</v>
      </c>
      <c r="K42" s="13">
        <v>1202000</v>
      </c>
      <c r="L42" s="2"/>
    </row>
    <row r="43" spans="1:12" x14ac:dyDescent="0.15">
      <c r="A43" s="2" t="s">
        <v>74</v>
      </c>
      <c r="B43" s="13">
        <v>0</v>
      </c>
      <c r="C43" s="13">
        <v>0</v>
      </c>
      <c r="D43" s="13">
        <v>0</v>
      </c>
      <c r="E43" s="13">
        <v>0</v>
      </c>
      <c r="F43" s="13">
        <v>0</v>
      </c>
      <c r="G43" s="13">
        <v>0</v>
      </c>
      <c r="H43" s="13">
        <v>0</v>
      </c>
      <c r="I43" s="13">
        <v>0</v>
      </c>
      <c r="J43" s="13">
        <v>0</v>
      </c>
      <c r="K43" s="13">
        <v>0</v>
      </c>
      <c r="L43" s="2"/>
    </row>
    <row r="44" spans="1:12" x14ac:dyDescent="0.15">
      <c r="A44" s="2" t="s">
        <v>75</v>
      </c>
      <c r="B44" s="13">
        <v>105000</v>
      </c>
      <c r="C44" s="13">
        <v>86000</v>
      </c>
      <c r="D44" s="13">
        <v>124000</v>
      </c>
      <c r="E44" s="13">
        <v>118000</v>
      </c>
      <c r="F44" s="13">
        <v>192000</v>
      </c>
      <c r="G44" s="13">
        <v>356000</v>
      </c>
      <c r="H44" s="13">
        <v>378000</v>
      </c>
      <c r="I44" s="13">
        <v>681000</v>
      </c>
      <c r="J44" s="13">
        <v>2060000</v>
      </c>
      <c r="K44" s="13">
        <v>2385000</v>
      </c>
      <c r="L44" s="2"/>
    </row>
    <row r="45" spans="1:12" x14ac:dyDescent="0.15">
      <c r="A45" s="15" t="s">
        <v>76</v>
      </c>
      <c r="B45" s="16">
        <v>3580000</v>
      </c>
      <c r="C45" s="16">
        <v>3521000</v>
      </c>
      <c r="D45" s="16">
        <v>2905000</v>
      </c>
      <c r="E45" s="16">
        <v>2929000</v>
      </c>
      <c r="F45" s="16">
        <v>3290000</v>
      </c>
      <c r="G45" s="16">
        <v>3201000</v>
      </c>
      <c r="H45" s="16">
        <v>3125000</v>
      </c>
      <c r="I45" s="16">
        <v>4922000</v>
      </c>
      <c r="J45" s="16">
        <v>12830000</v>
      </c>
      <c r="K45" s="16">
        <v>11993000</v>
      </c>
      <c r="L45" s="2"/>
    </row>
    <row r="46" spans="1:12" x14ac:dyDescent="0.15">
      <c r="A46" s="21"/>
      <c r="B46" s="22"/>
      <c r="C46" s="22"/>
      <c r="D46" s="22"/>
      <c r="E46" s="22"/>
      <c r="F46" s="22"/>
      <c r="G46" s="22"/>
      <c r="H46" s="22"/>
      <c r="I46" s="22"/>
      <c r="J46" s="22"/>
      <c r="K46" s="22"/>
      <c r="L46" s="2"/>
    </row>
    <row r="47" spans="1:12" x14ac:dyDescent="0.15">
      <c r="A47" s="2" t="s">
        <v>77</v>
      </c>
      <c r="B47" s="13">
        <v>8000</v>
      </c>
      <c r="C47" s="13">
        <v>8000</v>
      </c>
      <c r="D47" s="13">
        <v>9000</v>
      </c>
      <c r="E47" s="13">
        <v>9000</v>
      </c>
      <c r="F47" s="13">
        <v>10000</v>
      </c>
      <c r="G47" s="13">
        <v>12000</v>
      </c>
      <c r="H47" s="13">
        <v>12000</v>
      </c>
      <c r="I47" s="13">
        <v>12000</v>
      </c>
      <c r="J47" s="13">
        <v>16000</v>
      </c>
      <c r="K47" s="13">
        <v>17000</v>
      </c>
      <c r="L47" s="2"/>
    </row>
    <row r="48" spans="1:12" x14ac:dyDescent="0.15">
      <c r="A48" s="2" t="s">
        <v>78</v>
      </c>
      <c r="B48" s="13">
        <v>6949000</v>
      </c>
      <c r="C48" s="13">
        <v>7017000</v>
      </c>
      <c r="D48" s="13">
        <v>8334000</v>
      </c>
      <c r="E48" s="13">
        <v>8464000</v>
      </c>
      <c r="F48" s="13">
        <v>8750000</v>
      </c>
      <c r="G48" s="13">
        <v>9963000</v>
      </c>
      <c r="H48" s="13">
        <v>10544000</v>
      </c>
      <c r="I48" s="13">
        <v>11069000</v>
      </c>
      <c r="J48" s="13">
        <v>58005000</v>
      </c>
      <c r="K48" s="13">
        <v>59676000</v>
      </c>
      <c r="L48" s="2"/>
    </row>
    <row r="49" spans="1:21" x14ac:dyDescent="0.15">
      <c r="A49" s="2" t="s">
        <v>79</v>
      </c>
      <c r="B49" s="13">
        <v>-6646000</v>
      </c>
      <c r="C49" s="13">
        <v>-7306000</v>
      </c>
      <c r="D49" s="13">
        <v>-7803000</v>
      </c>
      <c r="E49" s="13">
        <v>-7760000</v>
      </c>
      <c r="F49" s="13">
        <v>-7436000</v>
      </c>
      <c r="G49" s="13">
        <v>-7095000</v>
      </c>
      <c r="H49" s="13">
        <v>-4605000</v>
      </c>
      <c r="I49" s="13">
        <v>-1451000</v>
      </c>
      <c r="J49" s="13">
        <v>-131000</v>
      </c>
      <c r="K49" s="13">
        <v>723000</v>
      </c>
      <c r="L49" s="2"/>
    </row>
    <row r="50" spans="1:21" x14ac:dyDescent="0.15">
      <c r="A50" s="2" t="s">
        <v>80</v>
      </c>
      <c r="B50" s="13">
        <v>-5000</v>
      </c>
      <c r="C50" s="13">
        <v>-8000</v>
      </c>
      <c r="D50" s="13">
        <v>-5000</v>
      </c>
      <c r="E50" s="13">
        <v>6000</v>
      </c>
      <c r="F50" s="13">
        <v>-8000</v>
      </c>
      <c r="G50" s="14" t="s">
        <v>49</v>
      </c>
      <c r="H50" s="13">
        <v>17000</v>
      </c>
      <c r="I50" s="13">
        <v>-3000</v>
      </c>
      <c r="J50" s="13">
        <v>-41000</v>
      </c>
      <c r="K50" s="13">
        <v>-10000</v>
      </c>
      <c r="L50" s="2"/>
    </row>
    <row r="51" spans="1:21" x14ac:dyDescent="0.15">
      <c r="A51" s="2" t="s">
        <v>81</v>
      </c>
      <c r="B51" s="13">
        <v>119000</v>
      </c>
      <c r="C51" s="13">
        <v>123000</v>
      </c>
      <c r="D51" s="13">
        <v>119000</v>
      </c>
      <c r="E51" s="13">
        <v>108000</v>
      </c>
      <c r="F51" s="13">
        <v>50000</v>
      </c>
      <c r="G51" s="13">
        <v>53000</v>
      </c>
      <c r="H51" s="13">
        <v>131000</v>
      </c>
      <c r="I51" s="13">
        <v>2130000</v>
      </c>
      <c r="J51" s="13">
        <v>3099000</v>
      </c>
      <c r="K51" s="13">
        <v>4514000</v>
      </c>
      <c r="L51" s="2"/>
    </row>
    <row r="52" spans="1:21" ht="14" x14ac:dyDescent="0.15">
      <c r="A52" s="2" t="s">
        <v>82</v>
      </c>
      <c r="B52" s="13">
        <v>0</v>
      </c>
      <c r="C52" s="13">
        <v>0</v>
      </c>
      <c r="D52" s="13">
        <v>0</v>
      </c>
      <c r="E52" s="13">
        <v>0</v>
      </c>
      <c r="F52" s="13">
        <v>0</v>
      </c>
      <c r="G52" s="13">
        <v>0</v>
      </c>
      <c r="H52" s="13">
        <v>0</v>
      </c>
      <c r="I52" s="13">
        <v>0</v>
      </c>
      <c r="J52" s="13">
        <v>0</v>
      </c>
      <c r="K52" s="13">
        <v>0</v>
      </c>
      <c r="L52" s="2"/>
      <c r="M52" s="6" t="s">
        <v>30</v>
      </c>
      <c r="N52" s="6" t="s">
        <v>31</v>
      </c>
      <c r="O52" s="6" t="s">
        <v>32</v>
      </c>
      <c r="P52" s="6" t="s">
        <v>33</v>
      </c>
      <c r="Q52" s="6" t="s">
        <v>34</v>
      </c>
      <c r="R52" s="6" t="s">
        <v>35</v>
      </c>
      <c r="S52" s="6" t="s">
        <v>36</v>
      </c>
      <c r="T52" s="6" t="s">
        <v>37</v>
      </c>
      <c r="U52" s="6" t="s">
        <v>38</v>
      </c>
    </row>
    <row r="53" spans="1:21" x14ac:dyDescent="0.15">
      <c r="A53" s="17" t="s">
        <v>83</v>
      </c>
      <c r="B53" s="18">
        <v>187000</v>
      </c>
      <c r="C53" s="18">
        <v>-412000</v>
      </c>
      <c r="D53" s="18">
        <v>416000</v>
      </c>
      <c r="E53" s="18">
        <v>611000</v>
      </c>
      <c r="F53" s="18">
        <v>1266000</v>
      </c>
      <c r="G53" s="18">
        <v>2827000</v>
      </c>
      <c r="H53" s="18">
        <v>5837000</v>
      </c>
      <c r="I53" s="18">
        <v>7497000</v>
      </c>
      <c r="J53" s="18">
        <v>54750000</v>
      </c>
      <c r="K53" s="18">
        <v>55892000</v>
      </c>
      <c r="L53" s="2"/>
      <c r="M53" s="33">
        <f>(C53+B53)/2</f>
        <v>-112500</v>
      </c>
      <c r="N53" s="33">
        <f t="shared" ref="N53:U53" si="0">(D53+C53)/2</f>
        <v>2000</v>
      </c>
      <c r="O53" s="33">
        <f t="shared" si="0"/>
        <v>513500</v>
      </c>
      <c r="P53" s="33">
        <f t="shared" si="0"/>
        <v>938500</v>
      </c>
      <c r="Q53" s="33">
        <f t="shared" si="0"/>
        <v>2046500</v>
      </c>
      <c r="R53" s="33">
        <f t="shared" si="0"/>
        <v>4332000</v>
      </c>
      <c r="S53" s="33">
        <f t="shared" si="0"/>
        <v>6667000</v>
      </c>
      <c r="T53" s="33">
        <f t="shared" si="0"/>
        <v>31123500</v>
      </c>
      <c r="U53" s="33">
        <f t="shared" si="0"/>
        <v>55321000</v>
      </c>
    </row>
    <row r="54" spans="1:21" x14ac:dyDescent="0.15">
      <c r="A54" s="19" t="s">
        <v>84</v>
      </c>
      <c r="B54" s="20">
        <v>3767000</v>
      </c>
      <c r="C54" s="20">
        <v>3109000</v>
      </c>
      <c r="D54" s="20">
        <v>3321000</v>
      </c>
      <c r="E54" s="20">
        <v>3540000</v>
      </c>
      <c r="F54" s="20">
        <v>4556000</v>
      </c>
      <c r="G54" s="20">
        <v>6028000</v>
      </c>
      <c r="H54" s="20">
        <v>8962000</v>
      </c>
      <c r="I54" s="20">
        <v>12419000</v>
      </c>
      <c r="J54" s="20">
        <v>67580000</v>
      </c>
      <c r="K54" s="20">
        <v>67885000</v>
      </c>
      <c r="L54" s="2"/>
    </row>
  </sheetData>
  <sheetProtection formatCells="0" formatColumns="0" formatRows="0" insertColumns="0" insertRows="0" insertHyperlinks="0" deleteColumns="0" deleteRows="0" sort="0" autoFilter="0" pivotTables="0"/>
  <sortState xmlns:xlrd2="http://schemas.microsoft.com/office/spreadsheetml/2017/richdata2" columnSort="1" ref="B11:K54">
    <sortCondition ref="B11:K11"/>
  </sortState>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2DC08-B4D7-0D4F-9A51-5037EC7980D3}">
  <sheetPr>
    <tabColor theme="3"/>
  </sheetPr>
  <dimension ref="A4:L50"/>
  <sheetViews>
    <sheetView topLeftCell="A12" workbookViewId="0">
      <selection activeCell="O41" sqref="O41"/>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25</v>
      </c>
    </row>
    <row r="7" spans="1:12" ht="14" x14ac:dyDescent="0.15">
      <c r="A7" s="8" t="s">
        <v>26</v>
      </c>
    </row>
    <row r="10" spans="1:12" ht="14" x14ac:dyDescent="0.15">
      <c r="A10" s="7" t="s">
        <v>85</v>
      </c>
    </row>
    <row r="11" spans="1:12" ht="14" x14ac:dyDescent="0.15">
      <c r="A11" s="5" t="s">
        <v>28</v>
      </c>
      <c r="B11" s="6" t="s">
        <v>29</v>
      </c>
      <c r="C11" s="6" t="s">
        <v>30</v>
      </c>
      <c r="D11" s="6" t="s">
        <v>31</v>
      </c>
      <c r="E11" s="6" t="s">
        <v>32</v>
      </c>
      <c r="F11" s="6" t="s">
        <v>33</v>
      </c>
      <c r="G11" s="6" t="s">
        <v>34</v>
      </c>
      <c r="H11" s="6" t="s">
        <v>35</v>
      </c>
      <c r="I11" s="6" t="s">
        <v>36</v>
      </c>
      <c r="J11" s="6" t="s">
        <v>37</v>
      </c>
      <c r="K11" s="6" t="s">
        <v>38</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86</v>
      </c>
      <c r="B16" s="13">
        <v>5506000</v>
      </c>
      <c r="C16" s="13">
        <v>3991000</v>
      </c>
      <c r="D16" s="13">
        <v>4272000</v>
      </c>
      <c r="E16" s="13">
        <v>5329000</v>
      </c>
      <c r="F16" s="13">
        <v>6475000</v>
      </c>
      <c r="G16" s="13">
        <v>6731000</v>
      </c>
      <c r="H16" s="13">
        <v>9763000</v>
      </c>
      <c r="I16" s="13">
        <v>16434000</v>
      </c>
      <c r="J16" s="13">
        <v>23601000</v>
      </c>
      <c r="K16" s="13">
        <v>22680000</v>
      </c>
      <c r="L16" s="2"/>
    </row>
    <row r="17" spans="1:12" x14ac:dyDescent="0.15">
      <c r="A17" s="2" t="s">
        <v>7</v>
      </c>
      <c r="B17" s="13">
        <v>5506000</v>
      </c>
      <c r="C17" s="13">
        <v>3991000</v>
      </c>
      <c r="D17" s="13">
        <v>4272000</v>
      </c>
      <c r="E17" s="13">
        <v>5329000</v>
      </c>
      <c r="F17" s="13">
        <v>6475000</v>
      </c>
      <c r="G17" s="13">
        <v>6731000</v>
      </c>
      <c r="H17" s="13">
        <v>9763000</v>
      </c>
      <c r="I17" s="13">
        <v>16434000</v>
      </c>
      <c r="J17" s="13">
        <v>23601000</v>
      </c>
      <c r="K17" s="13">
        <v>22680000</v>
      </c>
      <c r="L17" s="2"/>
    </row>
    <row r="18" spans="1:12" x14ac:dyDescent="0.15">
      <c r="A18" s="2" t="s">
        <v>87</v>
      </c>
      <c r="B18" s="13">
        <v>3667000</v>
      </c>
      <c r="C18" s="13">
        <v>2911000</v>
      </c>
      <c r="D18" s="13">
        <v>3274000</v>
      </c>
      <c r="E18" s="13">
        <v>3506000</v>
      </c>
      <c r="F18" s="13">
        <v>4028000</v>
      </c>
      <c r="G18" s="13">
        <v>3863000</v>
      </c>
      <c r="H18" s="13">
        <v>5416000</v>
      </c>
      <c r="I18" s="13">
        <v>8505000</v>
      </c>
      <c r="J18" s="13">
        <v>12998000</v>
      </c>
      <c r="K18" s="13">
        <v>12220000</v>
      </c>
      <c r="L18" s="2"/>
    </row>
    <row r="19" spans="1:12" x14ac:dyDescent="0.15">
      <c r="A19" s="15" t="s">
        <v>88</v>
      </c>
      <c r="B19" s="16">
        <v>1839000</v>
      </c>
      <c r="C19" s="16">
        <v>1080000</v>
      </c>
      <c r="D19" s="16">
        <v>998000</v>
      </c>
      <c r="E19" s="16">
        <v>1823000</v>
      </c>
      <c r="F19" s="16">
        <v>2447000</v>
      </c>
      <c r="G19" s="16">
        <v>2868000</v>
      </c>
      <c r="H19" s="16">
        <v>4347000</v>
      </c>
      <c r="I19" s="16">
        <v>7929000</v>
      </c>
      <c r="J19" s="16">
        <v>10603000</v>
      </c>
      <c r="K19" s="16">
        <v>10460000</v>
      </c>
      <c r="L19" s="2"/>
    </row>
    <row r="20" spans="1:12" x14ac:dyDescent="0.15">
      <c r="A20" s="2" t="s">
        <v>89</v>
      </c>
      <c r="B20" s="13">
        <v>604000</v>
      </c>
      <c r="C20" s="13">
        <v>482000</v>
      </c>
      <c r="D20" s="13">
        <v>460000</v>
      </c>
      <c r="E20" s="13">
        <v>511000</v>
      </c>
      <c r="F20" s="13">
        <v>562000</v>
      </c>
      <c r="G20" s="13">
        <v>750000</v>
      </c>
      <c r="H20" s="13">
        <v>995000</v>
      </c>
      <c r="I20" s="13">
        <v>1448000</v>
      </c>
      <c r="J20" s="13">
        <v>2336000</v>
      </c>
      <c r="K20" s="13">
        <v>2352000</v>
      </c>
      <c r="L20" s="2"/>
    </row>
    <row r="21" spans="1:12" x14ac:dyDescent="0.15">
      <c r="A21" s="2" t="s">
        <v>90</v>
      </c>
      <c r="B21" s="13">
        <v>14000</v>
      </c>
      <c r="C21" s="13">
        <v>3000</v>
      </c>
      <c r="D21" s="14" t="s">
        <v>49</v>
      </c>
      <c r="E21" s="14" t="s">
        <v>49</v>
      </c>
      <c r="F21" s="14" t="s">
        <v>49</v>
      </c>
      <c r="G21" s="14" t="s">
        <v>49</v>
      </c>
      <c r="H21" s="14" t="s">
        <v>49</v>
      </c>
      <c r="I21" s="14" t="s">
        <v>49</v>
      </c>
      <c r="J21" s="13">
        <v>2100000</v>
      </c>
      <c r="K21" s="13">
        <v>1869000</v>
      </c>
      <c r="L21" s="2"/>
    </row>
    <row r="22" spans="1:12" x14ac:dyDescent="0.15">
      <c r="A22" s="2" t="s">
        <v>91</v>
      </c>
      <c r="B22" s="13">
        <v>1072000</v>
      </c>
      <c r="C22" s="13">
        <v>947000</v>
      </c>
      <c r="D22" s="13">
        <v>1008000</v>
      </c>
      <c r="E22" s="13">
        <v>1160000</v>
      </c>
      <c r="F22" s="13">
        <v>1434000</v>
      </c>
      <c r="G22" s="13">
        <v>1547000</v>
      </c>
      <c r="H22" s="13">
        <v>1983000</v>
      </c>
      <c r="I22" s="13">
        <v>2845000</v>
      </c>
      <c r="J22" s="13">
        <v>5005000</v>
      </c>
      <c r="K22" s="13">
        <v>5872000</v>
      </c>
      <c r="L22" s="2"/>
    </row>
    <row r="23" spans="1:12" x14ac:dyDescent="0.15">
      <c r="A23" s="2" t="s">
        <v>92</v>
      </c>
      <c r="B23" s="13">
        <v>304000</v>
      </c>
      <c r="C23" s="13">
        <v>129000</v>
      </c>
      <c r="D23" s="13">
        <v>-10000</v>
      </c>
      <c r="E23" s="14" t="s">
        <v>49</v>
      </c>
      <c r="F23" s="14" t="s">
        <v>49</v>
      </c>
      <c r="G23" s="14" t="s">
        <v>49</v>
      </c>
      <c r="H23" s="14" t="s">
        <v>49</v>
      </c>
      <c r="I23" s="14" t="s">
        <v>49</v>
      </c>
      <c r="J23" s="14" t="s">
        <v>49</v>
      </c>
      <c r="K23" s="14" t="s">
        <v>49</v>
      </c>
      <c r="L23" s="2"/>
    </row>
    <row r="24" spans="1:12" x14ac:dyDescent="0.15">
      <c r="A24" s="2" t="s">
        <v>93</v>
      </c>
      <c r="B24" s="13">
        <v>0</v>
      </c>
      <c r="C24" s="13">
        <v>0</v>
      </c>
      <c r="D24" s="13">
        <v>-88000</v>
      </c>
      <c r="E24" s="13">
        <v>-52000</v>
      </c>
      <c r="F24" s="13">
        <v>0</v>
      </c>
      <c r="G24" s="13">
        <v>-60000</v>
      </c>
      <c r="H24" s="13">
        <v>0</v>
      </c>
      <c r="I24" s="13">
        <v>-12000</v>
      </c>
      <c r="J24" s="13">
        <v>-102000</v>
      </c>
      <c r="K24" s="13">
        <v>-34000</v>
      </c>
      <c r="L24" s="2"/>
    </row>
    <row r="25" spans="1:12" x14ac:dyDescent="0.15">
      <c r="A25" s="2" t="s">
        <v>94</v>
      </c>
      <c r="B25" s="13">
        <v>1994000</v>
      </c>
      <c r="C25" s="13">
        <v>1561000</v>
      </c>
      <c r="D25" s="13">
        <v>1370000</v>
      </c>
      <c r="E25" s="13">
        <v>1619000</v>
      </c>
      <c r="F25" s="13">
        <v>1996000</v>
      </c>
      <c r="G25" s="13">
        <v>2237000</v>
      </c>
      <c r="H25" s="13">
        <v>2978000</v>
      </c>
      <c r="I25" s="13">
        <v>4281000</v>
      </c>
      <c r="J25" s="13">
        <v>9339000</v>
      </c>
      <c r="K25" s="13">
        <v>10059000</v>
      </c>
      <c r="L25" s="2"/>
    </row>
    <row r="26" spans="1:12" x14ac:dyDescent="0.15">
      <c r="A26" s="15" t="s">
        <v>95</v>
      </c>
      <c r="B26" s="16">
        <v>-155000</v>
      </c>
      <c r="C26" s="16">
        <v>-481000</v>
      </c>
      <c r="D26" s="16">
        <v>-372000</v>
      </c>
      <c r="E26" s="16">
        <v>204000</v>
      </c>
      <c r="F26" s="16">
        <v>451000</v>
      </c>
      <c r="G26" s="16">
        <v>631000</v>
      </c>
      <c r="H26" s="16">
        <v>1369000</v>
      </c>
      <c r="I26" s="16">
        <v>3648000</v>
      </c>
      <c r="J26" s="16">
        <v>1264000</v>
      </c>
      <c r="K26" s="16">
        <v>401000</v>
      </c>
      <c r="L26" s="2"/>
    </row>
    <row r="27" spans="1:12" x14ac:dyDescent="0.15">
      <c r="A27" s="2" t="s">
        <v>96</v>
      </c>
      <c r="B27" s="13">
        <v>-174000</v>
      </c>
      <c r="C27" s="13">
        <v>-160000</v>
      </c>
      <c r="D27" s="13">
        <v>-154000</v>
      </c>
      <c r="E27" s="13">
        <v>-120000</v>
      </c>
      <c r="F27" s="13">
        <v>-121000</v>
      </c>
      <c r="G27" s="13">
        <v>-79000</v>
      </c>
      <c r="H27" s="13">
        <v>-39000</v>
      </c>
      <c r="I27" s="13">
        <v>-26000</v>
      </c>
      <c r="J27" s="13">
        <v>-23000</v>
      </c>
      <c r="K27" s="13">
        <v>100000</v>
      </c>
      <c r="L27" s="2"/>
    </row>
    <row r="28" spans="1:12" x14ac:dyDescent="0.15">
      <c r="A28" s="2" t="s">
        <v>97</v>
      </c>
      <c r="B28" s="14" t="s">
        <v>49</v>
      </c>
      <c r="C28" s="14" t="s">
        <v>49</v>
      </c>
      <c r="D28" s="13">
        <v>146000</v>
      </c>
      <c r="E28" s="13">
        <v>3000</v>
      </c>
      <c r="F28" s="14" t="s">
        <v>49</v>
      </c>
      <c r="G28" s="14" t="s">
        <v>49</v>
      </c>
      <c r="H28" s="14" t="s">
        <v>49</v>
      </c>
      <c r="I28" s="13">
        <v>56000</v>
      </c>
      <c r="J28" s="13">
        <v>-62000</v>
      </c>
      <c r="K28" s="14" t="s">
        <v>49</v>
      </c>
      <c r="L28" s="2"/>
    </row>
    <row r="29" spans="1:12" x14ac:dyDescent="0.15">
      <c r="A29" s="2" t="s">
        <v>98</v>
      </c>
      <c r="B29" s="13">
        <v>-69000</v>
      </c>
      <c r="C29" s="13">
        <v>-5000</v>
      </c>
      <c r="D29" s="13">
        <v>-68000</v>
      </c>
      <c r="E29" s="13">
        <v>-18000</v>
      </c>
      <c r="F29" s="13">
        <v>0</v>
      </c>
      <c r="G29" s="13">
        <v>-180000</v>
      </c>
      <c r="H29" s="13">
        <v>-55000</v>
      </c>
      <c r="I29" s="13">
        <v>-9000</v>
      </c>
      <c r="J29" s="13">
        <v>5000</v>
      </c>
      <c r="K29" s="13">
        <v>-8000</v>
      </c>
      <c r="L29" s="2"/>
    </row>
    <row r="30" spans="1:12" x14ac:dyDescent="0.15">
      <c r="A30" s="15" t="s">
        <v>99</v>
      </c>
      <c r="B30" s="16">
        <v>-243000</v>
      </c>
      <c r="C30" s="16">
        <v>-165000</v>
      </c>
      <c r="D30" s="16">
        <v>-76000</v>
      </c>
      <c r="E30" s="16">
        <v>-135000</v>
      </c>
      <c r="F30" s="16">
        <v>-121000</v>
      </c>
      <c r="G30" s="16">
        <v>-259000</v>
      </c>
      <c r="H30" s="16">
        <v>-94000</v>
      </c>
      <c r="I30" s="16">
        <v>21000</v>
      </c>
      <c r="J30" s="16">
        <v>-80000</v>
      </c>
      <c r="K30" s="16">
        <v>92000</v>
      </c>
      <c r="L30" s="2"/>
    </row>
    <row r="31" spans="1:12" x14ac:dyDescent="0.15">
      <c r="A31" s="2" t="s">
        <v>100</v>
      </c>
      <c r="B31" s="13">
        <v>-398000</v>
      </c>
      <c r="C31" s="13">
        <v>-646000</v>
      </c>
      <c r="D31" s="13">
        <v>-448000</v>
      </c>
      <c r="E31" s="13">
        <v>69000</v>
      </c>
      <c r="F31" s="13">
        <v>330000</v>
      </c>
      <c r="G31" s="13">
        <v>372000</v>
      </c>
      <c r="H31" s="13">
        <v>1275000</v>
      </c>
      <c r="I31" s="13">
        <v>3669000</v>
      </c>
      <c r="J31" s="13">
        <v>1184000</v>
      </c>
      <c r="K31" s="13">
        <v>493000</v>
      </c>
      <c r="L31" s="2"/>
    </row>
    <row r="32" spans="1:12" x14ac:dyDescent="0.15">
      <c r="A32" s="2" t="s">
        <v>101</v>
      </c>
      <c r="B32" s="13">
        <v>5000</v>
      </c>
      <c r="C32" s="13">
        <v>14000</v>
      </c>
      <c r="D32" s="13">
        <v>39000</v>
      </c>
      <c r="E32" s="13">
        <v>19000</v>
      </c>
      <c r="F32" s="13">
        <v>-9000</v>
      </c>
      <c r="G32" s="13">
        <v>31000</v>
      </c>
      <c r="H32" s="13">
        <v>-1210000</v>
      </c>
      <c r="I32" s="13">
        <v>513000</v>
      </c>
      <c r="J32" s="13">
        <v>-122000</v>
      </c>
      <c r="K32" s="13">
        <v>-346000</v>
      </c>
      <c r="L32" s="2"/>
    </row>
    <row r="33" spans="1:12" x14ac:dyDescent="0.15">
      <c r="A33" s="2" t="s">
        <v>102</v>
      </c>
      <c r="B33" s="14" t="s">
        <v>49</v>
      </c>
      <c r="C33" s="14" t="s">
        <v>49</v>
      </c>
      <c r="D33" s="13">
        <v>-10000</v>
      </c>
      <c r="E33" s="13">
        <v>-7000</v>
      </c>
      <c r="F33" s="13">
        <v>-2000</v>
      </c>
      <c r="G33" s="14" t="s">
        <v>49</v>
      </c>
      <c r="H33" s="13">
        <v>5000</v>
      </c>
      <c r="I33" s="13">
        <v>6000</v>
      </c>
      <c r="J33" s="13">
        <v>14000</v>
      </c>
      <c r="K33" s="13">
        <v>15000</v>
      </c>
      <c r="L33" s="2"/>
    </row>
    <row r="34" spans="1:12" x14ac:dyDescent="0.15">
      <c r="A34" s="2" t="s">
        <v>103</v>
      </c>
      <c r="B34" s="13">
        <v>0</v>
      </c>
      <c r="C34" s="13">
        <v>0</v>
      </c>
      <c r="D34" s="13">
        <v>0</v>
      </c>
      <c r="E34" s="13">
        <v>0</v>
      </c>
      <c r="F34" s="13">
        <v>0</v>
      </c>
      <c r="G34" s="13">
        <v>0</v>
      </c>
      <c r="H34" s="13">
        <v>0</v>
      </c>
      <c r="I34" s="13">
        <v>0</v>
      </c>
      <c r="J34" s="13">
        <v>0</v>
      </c>
      <c r="K34" s="13">
        <v>0</v>
      </c>
      <c r="L34" s="2"/>
    </row>
    <row r="35" spans="1:12" x14ac:dyDescent="0.15">
      <c r="A35" s="2" t="s">
        <v>104</v>
      </c>
      <c r="B35" s="13">
        <v>0</v>
      </c>
      <c r="C35" s="13">
        <v>0</v>
      </c>
      <c r="D35" s="13">
        <v>0</v>
      </c>
      <c r="E35" s="13">
        <v>0</v>
      </c>
      <c r="F35" s="13">
        <v>0</v>
      </c>
      <c r="G35" s="13">
        <v>0</v>
      </c>
      <c r="H35" s="13">
        <v>0</v>
      </c>
      <c r="I35" s="13">
        <v>0</v>
      </c>
      <c r="J35" s="13">
        <v>0</v>
      </c>
      <c r="K35" s="13">
        <v>0</v>
      </c>
      <c r="L35" s="2"/>
    </row>
    <row r="36" spans="1:12" x14ac:dyDescent="0.15">
      <c r="A36" s="15" t="s">
        <v>105</v>
      </c>
      <c r="B36" s="16">
        <v>-403000</v>
      </c>
      <c r="C36" s="16">
        <v>-660000</v>
      </c>
      <c r="D36" s="16">
        <v>-497000</v>
      </c>
      <c r="E36" s="16">
        <v>43000</v>
      </c>
      <c r="F36" s="16">
        <v>337000</v>
      </c>
      <c r="G36" s="16">
        <v>341000</v>
      </c>
      <c r="H36" s="16">
        <v>2490000</v>
      </c>
      <c r="I36" s="16">
        <v>3162000</v>
      </c>
      <c r="J36" s="16">
        <v>1320000</v>
      </c>
      <c r="K36" s="16">
        <v>854000</v>
      </c>
      <c r="L36" s="32">
        <f>AVERAGE(B36:K36)</f>
        <v>698700</v>
      </c>
    </row>
    <row r="37" spans="1:12" x14ac:dyDescent="0.15">
      <c r="A37" s="2"/>
      <c r="B37" s="13"/>
      <c r="C37" s="13"/>
      <c r="D37" s="13"/>
      <c r="E37" s="13"/>
      <c r="F37" s="13"/>
      <c r="G37" s="13"/>
      <c r="H37" s="13"/>
      <c r="I37" s="13"/>
      <c r="J37" s="13"/>
      <c r="K37" s="13"/>
      <c r="L37" s="2"/>
    </row>
    <row r="38" spans="1:12" x14ac:dyDescent="0.15">
      <c r="A38" s="2" t="s">
        <v>106</v>
      </c>
      <c r="B38" s="13">
        <v>0</v>
      </c>
      <c r="C38" s="13">
        <v>0</v>
      </c>
      <c r="D38" s="13">
        <v>0</v>
      </c>
      <c r="E38" s="13">
        <v>0</v>
      </c>
      <c r="F38" s="13">
        <v>0</v>
      </c>
      <c r="G38" s="13">
        <v>0</v>
      </c>
      <c r="H38" s="13">
        <v>0</v>
      </c>
      <c r="I38" s="13">
        <v>0</v>
      </c>
      <c r="J38" s="13">
        <v>0</v>
      </c>
      <c r="K38" s="13">
        <v>0</v>
      </c>
      <c r="L38" s="2"/>
    </row>
    <row r="39" spans="1:12" x14ac:dyDescent="0.15">
      <c r="A39" s="2" t="s">
        <v>107</v>
      </c>
      <c r="B39" s="13">
        <v>-403000</v>
      </c>
      <c r="C39" s="13">
        <v>-660000</v>
      </c>
      <c r="D39" s="13">
        <v>-497000</v>
      </c>
      <c r="E39" s="13">
        <v>43000</v>
      </c>
      <c r="F39" s="13">
        <v>337000</v>
      </c>
      <c r="G39" s="13">
        <v>341000</v>
      </c>
      <c r="H39" s="13">
        <v>2490000</v>
      </c>
      <c r="I39" s="13">
        <v>3162000</v>
      </c>
      <c r="J39" s="13">
        <v>1320000</v>
      </c>
      <c r="K39" s="13">
        <v>854000</v>
      </c>
      <c r="L39" s="2"/>
    </row>
    <row r="40" spans="1:12" x14ac:dyDescent="0.15">
      <c r="A40" s="2" t="s">
        <v>108</v>
      </c>
      <c r="B40" s="13">
        <v>768000</v>
      </c>
      <c r="C40" s="13">
        <v>783000</v>
      </c>
      <c r="D40" s="13">
        <v>835000</v>
      </c>
      <c r="E40" s="13">
        <v>952000</v>
      </c>
      <c r="F40" s="13">
        <v>982000</v>
      </c>
      <c r="G40" s="13">
        <v>1091000</v>
      </c>
      <c r="H40" s="13">
        <v>1184000</v>
      </c>
      <c r="I40" s="13">
        <v>1213000</v>
      </c>
      <c r="J40" s="13">
        <v>1561000</v>
      </c>
      <c r="K40" s="13">
        <v>1614000</v>
      </c>
      <c r="L40" s="2"/>
    </row>
    <row r="41" spans="1:12" x14ac:dyDescent="0.15">
      <c r="A41" s="2" t="s">
        <v>109</v>
      </c>
      <c r="B41" s="13">
        <v>-0.53</v>
      </c>
      <c r="C41" s="13">
        <v>-0.84</v>
      </c>
      <c r="D41" s="13">
        <v>-0.6</v>
      </c>
      <c r="E41" s="13">
        <v>0.04</v>
      </c>
      <c r="F41" s="13">
        <v>0.34</v>
      </c>
      <c r="G41" s="13">
        <v>0.31</v>
      </c>
      <c r="H41" s="13">
        <v>2.1</v>
      </c>
      <c r="I41" s="13">
        <v>2.61</v>
      </c>
      <c r="J41" s="13">
        <v>0.85</v>
      </c>
      <c r="K41" s="13">
        <v>0.53</v>
      </c>
      <c r="L41" s="2"/>
    </row>
    <row r="42" spans="1:12" x14ac:dyDescent="0.15">
      <c r="A42" s="2" t="s">
        <v>110</v>
      </c>
      <c r="B42" s="13">
        <v>-0.52</v>
      </c>
      <c r="C42" s="13">
        <v>-0.84</v>
      </c>
      <c r="D42" s="13">
        <v>-0.6</v>
      </c>
      <c r="E42" s="13">
        <v>0.04</v>
      </c>
      <c r="F42" s="13">
        <v>0.34</v>
      </c>
      <c r="G42" s="13">
        <v>0.31</v>
      </c>
      <c r="H42" s="13">
        <v>2.1</v>
      </c>
      <c r="I42" s="13">
        <v>2.61</v>
      </c>
      <c r="J42" s="13">
        <v>0.85</v>
      </c>
      <c r="K42" s="13">
        <v>0.53</v>
      </c>
      <c r="L42" s="2"/>
    </row>
    <row r="43" spans="1:12" x14ac:dyDescent="0.15">
      <c r="A43" s="2" t="s">
        <v>111</v>
      </c>
      <c r="B43" s="13">
        <v>768000</v>
      </c>
      <c r="C43" s="13">
        <v>783000</v>
      </c>
      <c r="D43" s="13">
        <v>835000</v>
      </c>
      <c r="E43" s="13">
        <v>1039000</v>
      </c>
      <c r="F43" s="13">
        <v>1064000</v>
      </c>
      <c r="G43" s="13">
        <v>1120000</v>
      </c>
      <c r="H43" s="13">
        <v>1207000</v>
      </c>
      <c r="I43" s="13">
        <v>1229000</v>
      </c>
      <c r="J43" s="13">
        <v>1571000</v>
      </c>
      <c r="K43" s="13">
        <v>1625000</v>
      </c>
      <c r="L43" s="2"/>
    </row>
    <row r="44" spans="1:12" x14ac:dyDescent="0.15">
      <c r="A44" s="2" t="s">
        <v>112</v>
      </c>
      <c r="B44" s="13">
        <v>-0.53</v>
      </c>
      <c r="C44" s="13">
        <v>-0.84</v>
      </c>
      <c r="D44" s="13">
        <v>-0.6</v>
      </c>
      <c r="E44" s="13">
        <v>0.04</v>
      </c>
      <c r="F44" s="13">
        <v>0.32</v>
      </c>
      <c r="G44" s="13">
        <v>0.3</v>
      </c>
      <c r="H44" s="13">
        <v>2.06</v>
      </c>
      <c r="I44" s="13">
        <v>2.57</v>
      </c>
      <c r="J44" s="13">
        <v>0.84</v>
      </c>
      <c r="K44" s="13">
        <v>0.53</v>
      </c>
      <c r="L44" s="2"/>
    </row>
    <row r="45" spans="1:12" x14ac:dyDescent="0.15">
      <c r="A45" s="2" t="s">
        <v>113</v>
      </c>
      <c r="B45" s="13">
        <v>-0.52</v>
      </c>
      <c r="C45" s="13">
        <v>-0.84</v>
      </c>
      <c r="D45" s="13">
        <v>-0.6</v>
      </c>
      <c r="E45" s="13">
        <v>0.04</v>
      </c>
      <c r="F45" s="13">
        <v>0.32</v>
      </c>
      <c r="G45" s="13">
        <v>0.3</v>
      </c>
      <c r="H45" s="13">
        <v>2.06</v>
      </c>
      <c r="I45" s="13">
        <v>2.57</v>
      </c>
      <c r="J45" s="13">
        <v>0.84</v>
      </c>
      <c r="K45" s="13">
        <v>0.53</v>
      </c>
      <c r="L45" s="2"/>
    </row>
    <row r="46" spans="1:12" x14ac:dyDescent="0.15">
      <c r="A46" s="2" t="s">
        <v>114</v>
      </c>
      <c r="B46" s="13">
        <v>776000</v>
      </c>
      <c r="C46" s="13">
        <v>792000</v>
      </c>
      <c r="D46" s="13">
        <v>935000</v>
      </c>
      <c r="E46" s="13">
        <v>967000</v>
      </c>
      <c r="F46" s="13">
        <v>1005000</v>
      </c>
      <c r="G46" s="13">
        <v>1170000</v>
      </c>
      <c r="H46" s="13">
        <v>1211000</v>
      </c>
      <c r="I46" s="13">
        <v>1207000</v>
      </c>
      <c r="J46" s="13">
        <v>1612000</v>
      </c>
      <c r="K46" s="13">
        <v>1616000</v>
      </c>
      <c r="L46" s="2"/>
    </row>
    <row r="50" spans="1:12" x14ac:dyDescent="0.15">
      <c r="A50" s="1" t="s">
        <v>288</v>
      </c>
      <c r="B50" s="1">
        <f t="shared" ref="B50:J50" si="0">(C36/B36)-1</f>
        <v>0.63771712158808924</v>
      </c>
      <c r="C50" s="1">
        <f t="shared" si="0"/>
        <v>-0.24696969696969695</v>
      </c>
      <c r="D50" s="1">
        <f t="shared" si="0"/>
        <v>-1.0865191146881288</v>
      </c>
      <c r="E50" s="1">
        <f t="shared" si="0"/>
        <v>6.8372093023255811</v>
      </c>
      <c r="F50" s="1">
        <f t="shared" si="0"/>
        <v>1.1869436201780381E-2</v>
      </c>
      <c r="G50" s="1">
        <f t="shared" si="0"/>
        <v>6.3020527859237534</v>
      </c>
      <c r="H50" s="1">
        <f t="shared" si="0"/>
        <v>0.26987951807228905</v>
      </c>
      <c r="I50" s="1">
        <f t="shared" si="0"/>
        <v>-0.58254269449715368</v>
      </c>
      <c r="J50" s="1">
        <f t="shared" si="0"/>
        <v>-0.35303030303030303</v>
      </c>
      <c r="L50" s="1">
        <f>AVERAGE(B50:J50)</f>
        <v>1.3099629283251346</v>
      </c>
    </row>
  </sheetData>
  <sheetProtection formatCells="0" formatColumns="0" formatRows="0" insertColumns="0" insertRows="0" insertHyperlinks="0" deleteColumns="0" deleteRows="0" sort="0" autoFilter="0" pivotTables="0"/>
  <sortState xmlns:xlrd2="http://schemas.microsoft.com/office/spreadsheetml/2017/richdata2" columnSort="1" ref="B11:K46">
    <sortCondition ref="B11:K11"/>
  </sortState>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41809-8E85-D047-8EAF-DDD351D8C967}">
  <sheetPr>
    <tabColor theme="3"/>
  </sheetPr>
  <dimension ref="A4:L36"/>
  <sheetViews>
    <sheetView workbookViewId="0">
      <selection activeCell="C26" sqref="C26"/>
    </sheetView>
  </sheetViews>
  <sheetFormatPr baseColWidth="10" defaultColWidth="8.83203125" defaultRowHeight="13" x14ac:dyDescent="0.15"/>
  <cols>
    <col min="1" max="1" width="50" style="1" customWidth="1"/>
    <col min="2" max="191" width="12" style="1" customWidth="1"/>
    <col min="192" max="16384" width="8.83203125" style="1"/>
  </cols>
  <sheetData>
    <row r="4" spans="1:12" x14ac:dyDescent="0.15">
      <c r="A4" s="10" t="s">
        <v>24</v>
      </c>
    </row>
    <row r="5" spans="1:12" ht="20" x14ac:dyDescent="0.2">
      <c r="A5" s="9" t="s">
        <v>25</v>
      </c>
    </row>
    <row r="7" spans="1:12" ht="14" x14ac:dyDescent="0.15">
      <c r="A7" s="8" t="s">
        <v>26</v>
      </c>
    </row>
    <row r="10" spans="1:12" ht="14" x14ac:dyDescent="0.15">
      <c r="A10" s="7" t="s">
        <v>115</v>
      </c>
    </row>
    <row r="11" spans="1:12" ht="14" x14ac:dyDescent="0.15">
      <c r="A11" s="5" t="s">
        <v>28</v>
      </c>
      <c r="B11" s="6" t="s">
        <v>29</v>
      </c>
      <c r="C11" s="6" t="s">
        <v>30</v>
      </c>
      <c r="D11" s="6" t="s">
        <v>31</v>
      </c>
      <c r="E11" s="6" t="s">
        <v>32</v>
      </c>
      <c r="F11" s="6" t="s">
        <v>33</v>
      </c>
      <c r="G11" s="6" t="s">
        <v>34</v>
      </c>
      <c r="H11" s="6" t="s">
        <v>35</v>
      </c>
      <c r="I11" s="6" t="s">
        <v>36</v>
      </c>
      <c r="J11" s="6" t="s">
        <v>37</v>
      </c>
      <c r="K11" s="6" t="s">
        <v>38</v>
      </c>
      <c r="L11" s="5"/>
    </row>
    <row r="12" spans="1:12" ht="14" x14ac:dyDescent="0.15">
      <c r="A12" s="5" t="s">
        <v>39</v>
      </c>
      <c r="B12" s="6" t="s">
        <v>40</v>
      </c>
      <c r="C12" s="6" t="s">
        <v>40</v>
      </c>
      <c r="D12" s="6" t="s">
        <v>40</v>
      </c>
      <c r="E12" s="6" t="s">
        <v>40</v>
      </c>
      <c r="F12" s="6" t="s">
        <v>40</v>
      </c>
      <c r="G12" s="6" t="s">
        <v>40</v>
      </c>
      <c r="H12" s="6" t="s">
        <v>40</v>
      </c>
      <c r="I12" s="6" t="s">
        <v>40</v>
      </c>
      <c r="J12" s="6" t="s">
        <v>40</v>
      </c>
      <c r="K12" s="6" t="s">
        <v>40</v>
      </c>
      <c r="L12" s="5"/>
    </row>
    <row r="13" spans="1:12" ht="14" x14ac:dyDescent="0.15">
      <c r="A13" s="5" t="s">
        <v>41</v>
      </c>
      <c r="B13" s="6" t="s">
        <v>42</v>
      </c>
      <c r="C13" s="6" t="s">
        <v>42</v>
      </c>
      <c r="D13" s="6" t="s">
        <v>42</v>
      </c>
      <c r="E13" s="6" t="s">
        <v>42</v>
      </c>
      <c r="F13" s="6" t="s">
        <v>42</v>
      </c>
      <c r="G13" s="6" t="s">
        <v>42</v>
      </c>
      <c r="H13" s="6" t="s">
        <v>42</v>
      </c>
      <c r="I13" s="6" t="s">
        <v>42</v>
      </c>
      <c r="J13" s="6" t="s">
        <v>42</v>
      </c>
      <c r="K13" s="6" t="s">
        <v>42</v>
      </c>
      <c r="L13" s="5"/>
    </row>
    <row r="14" spans="1:12" ht="14" x14ac:dyDescent="0.15">
      <c r="A14" s="5" t="s">
        <v>43</v>
      </c>
      <c r="B14" s="6" t="s">
        <v>44</v>
      </c>
      <c r="C14" s="6" t="s">
        <v>44</v>
      </c>
      <c r="D14" s="6" t="s">
        <v>44</v>
      </c>
      <c r="E14" s="6" t="s">
        <v>44</v>
      </c>
      <c r="F14" s="6" t="s">
        <v>44</v>
      </c>
      <c r="G14" s="6" t="s">
        <v>44</v>
      </c>
      <c r="H14" s="6" t="s">
        <v>44</v>
      </c>
      <c r="I14" s="6" t="s">
        <v>44</v>
      </c>
      <c r="J14" s="6" t="s">
        <v>44</v>
      </c>
      <c r="K14" s="6" t="s">
        <v>44</v>
      </c>
      <c r="L14" s="5"/>
    </row>
    <row r="15" spans="1:12" ht="14" x14ac:dyDescent="0.15">
      <c r="A15" s="5" t="s">
        <v>45</v>
      </c>
      <c r="B15" s="6" t="s">
        <v>46</v>
      </c>
      <c r="C15" s="6" t="s">
        <v>46</v>
      </c>
      <c r="D15" s="6" t="s">
        <v>46</v>
      </c>
      <c r="E15" s="6" t="s">
        <v>46</v>
      </c>
      <c r="F15" s="6" t="s">
        <v>46</v>
      </c>
      <c r="G15" s="6" t="s">
        <v>46</v>
      </c>
      <c r="H15" s="6" t="s">
        <v>46</v>
      </c>
      <c r="I15" s="6" t="s">
        <v>46</v>
      </c>
      <c r="J15" s="6" t="s">
        <v>46</v>
      </c>
      <c r="K15" s="6" t="s">
        <v>46</v>
      </c>
      <c r="L15" s="5"/>
    </row>
    <row r="16" spans="1:12" x14ac:dyDescent="0.15">
      <c r="A16" s="2" t="s">
        <v>105</v>
      </c>
      <c r="B16" s="13">
        <v>-403000</v>
      </c>
      <c r="C16" s="13">
        <v>-660000</v>
      </c>
      <c r="D16" s="13">
        <v>-497000</v>
      </c>
      <c r="E16" s="13">
        <v>43000</v>
      </c>
      <c r="F16" s="13">
        <v>337000</v>
      </c>
      <c r="G16" s="13">
        <v>341000</v>
      </c>
      <c r="H16" s="13">
        <v>2490000</v>
      </c>
      <c r="I16" s="13">
        <v>3162000</v>
      </c>
      <c r="J16" s="13">
        <v>1320000</v>
      </c>
      <c r="K16" s="13">
        <v>854000</v>
      </c>
      <c r="L16" s="2"/>
    </row>
    <row r="17" spans="1:12" x14ac:dyDescent="0.15">
      <c r="A17" s="2" t="s">
        <v>116</v>
      </c>
      <c r="B17" s="13">
        <v>596000</v>
      </c>
      <c r="C17" s="13">
        <v>321000</v>
      </c>
      <c r="D17" s="13">
        <v>407000</v>
      </c>
      <c r="E17" s="13">
        <v>289000</v>
      </c>
      <c r="F17" s="13">
        <v>424000</v>
      </c>
      <c r="G17" s="13">
        <v>694000</v>
      </c>
      <c r="H17" s="13">
        <v>-488000</v>
      </c>
      <c r="I17" s="13">
        <v>1133000</v>
      </c>
      <c r="J17" s="13">
        <v>4091000</v>
      </c>
      <c r="K17" s="13">
        <v>3862000</v>
      </c>
      <c r="L17" s="2"/>
    </row>
    <row r="18" spans="1:12" x14ac:dyDescent="0.15">
      <c r="A18" s="2" t="s">
        <v>117</v>
      </c>
      <c r="B18" s="13">
        <v>-291000</v>
      </c>
      <c r="C18" s="13">
        <v>113000</v>
      </c>
      <c r="D18" s="13">
        <v>180000</v>
      </c>
      <c r="E18" s="13">
        <v>-264000</v>
      </c>
      <c r="F18" s="13">
        <v>-727000</v>
      </c>
      <c r="G18" s="13">
        <v>-542000</v>
      </c>
      <c r="H18" s="13">
        <v>-931000</v>
      </c>
      <c r="I18" s="13">
        <v>-774000</v>
      </c>
      <c r="J18" s="13">
        <v>-1846000</v>
      </c>
      <c r="K18" s="13">
        <v>-3049000</v>
      </c>
      <c r="L18" s="2"/>
    </row>
    <row r="19" spans="1:12" x14ac:dyDescent="0.15">
      <c r="A19" s="15" t="s">
        <v>118</v>
      </c>
      <c r="B19" s="16">
        <v>-98000</v>
      </c>
      <c r="C19" s="16">
        <v>-226000</v>
      </c>
      <c r="D19" s="16">
        <v>90000</v>
      </c>
      <c r="E19" s="16">
        <v>68000</v>
      </c>
      <c r="F19" s="16">
        <v>34000</v>
      </c>
      <c r="G19" s="16">
        <v>493000</v>
      </c>
      <c r="H19" s="16">
        <v>1071000</v>
      </c>
      <c r="I19" s="16">
        <v>3521000</v>
      </c>
      <c r="J19" s="16">
        <v>3565000</v>
      </c>
      <c r="K19" s="16">
        <v>1667000</v>
      </c>
      <c r="L19" s="2"/>
    </row>
    <row r="20" spans="1:12" x14ac:dyDescent="0.15">
      <c r="A20" s="2" t="s">
        <v>119</v>
      </c>
      <c r="B20" s="13">
        <v>-95000</v>
      </c>
      <c r="C20" s="13">
        <v>-96000</v>
      </c>
      <c r="D20" s="13">
        <v>-77000</v>
      </c>
      <c r="E20" s="13">
        <v>-113000</v>
      </c>
      <c r="F20" s="13">
        <v>-163000</v>
      </c>
      <c r="G20" s="13">
        <v>-217000</v>
      </c>
      <c r="H20" s="13">
        <v>-294000</v>
      </c>
      <c r="I20" s="13">
        <v>-301000</v>
      </c>
      <c r="J20" s="13">
        <v>-450000</v>
      </c>
      <c r="K20" s="13">
        <v>-546000</v>
      </c>
      <c r="L20" s="2"/>
    </row>
    <row r="21" spans="1:12" x14ac:dyDescent="0.15">
      <c r="A21" s="2" t="s">
        <v>120</v>
      </c>
      <c r="B21" s="13">
        <v>-790000</v>
      </c>
      <c r="C21" s="13">
        <v>-227000</v>
      </c>
      <c r="D21" s="14" t="s">
        <v>49</v>
      </c>
      <c r="E21" s="13">
        <v>-222000</v>
      </c>
      <c r="F21" s="13">
        <v>-123000</v>
      </c>
      <c r="G21" s="13">
        <v>-284000</v>
      </c>
      <c r="H21" s="13">
        <v>-850000</v>
      </c>
      <c r="I21" s="13">
        <v>-2056000</v>
      </c>
      <c r="J21" s="13">
        <v>-2667000</v>
      </c>
      <c r="K21" s="13">
        <v>-3722000</v>
      </c>
      <c r="L21" s="2"/>
    </row>
    <row r="22" spans="1:12" x14ac:dyDescent="0.15">
      <c r="A22" s="2" t="s">
        <v>121</v>
      </c>
      <c r="B22" s="14" t="s">
        <v>49</v>
      </c>
      <c r="C22" s="13">
        <v>8000</v>
      </c>
      <c r="D22" s="14" t="s">
        <v>49</v>
      </c>
      <c r="E22" s="14" t="s">
        <v>49</v>
      </c>
      <c r="F22" s="14" t="s">
        <v>49</v>
      </c>
      <c r="G22" s="14" t="s">
        <v>49</v>
      </c>
      <c r="H22" s="14" t="s">
        <v>49</v>
      </c>
      <c r="I22" s="14" t="s">
        <v>49</v>
      </c>
      <c r="J22" s="14" t="s">
        <v>49</v>
      </c>
      <c r="K22" s="14" t="s">
        <v>49</v>
      </c>
      <c r="L22" s="2"/>
    </row>
    <row r="23" spans="1:12" x14ac:dyDescent="0.15">
      <c r="A23" s="2" t="s">
        <v>122</v>
      </c>
      <c r="B23" s="13">
        <v>873000</v>
      </c>
      <c r="C23" s="13">
        <v>462000</v>
      </c>
      <c r="D23" s="14" t="s">
        <v>49</v>
      </c>
      <c r="E23" s="13">
        <v>222000</v>
      </c>
      <c r="F23" s="13">
        <v>45000</v>
      </c>
      <c r="G23" s="13">
        <v>325000</v>
      </c>
      <c r="H23" s="13">
        <v>192000</v>
      </c>
      <c r="I23" s="13">
        <v>1678000</v>
      </c>
      <c r="J23" s="13">
        <v>4310000</v>
      </c>
      <c r="K23" s="13">
        <v>2987000</v>
      </c>
      <c r="L23" s="2"/>
    </row>
    <row r="24" spans="1:12" x14ac:dyDescent="0.15">
      <c r="A24" s="2" t="s">
        <v>123</v>
      </c>
      <c r="B24" s="14" t="s">
        <v>49</v>
      </c>
      <c r="C24" s="14" t="s">
        <v>49</v>
      </c>
      <c r="D24" s="13">
        <v>342000</v>
      </c>
      <c r="E24" s="13">
        <v>1000</v>
      </c>
      <c r="F24" s="14" t="s">
        <v>49</v>
      </c>
      <c r="G24" s="14" t="s">
        <v>49</v>
      </c>
      <c r="H24" s="14" t="s">
        <v>49</v>
      </c>
      <c r="I24" s="14" t="s">
        <v>49</v>
      </c>
      <c r="J24" s="13">
        <v>822000</v>
      </c>
      <c r="K24" s="13">
        <v>-131000</v>
      </c>
      <c r="L24" s="2"/>
    </row>
    <row r="25" spans="1:12" x14ac:dyDescent="0.15">
      <c r="A25" s="2" t="s">
        <v>124</v>
      </c>
      <c r="B25" s="13">
        <v>0</v>
      </c>
      <c r="C25" s="13">
        <v>0</v>
      </c>
      <c r="D25" s="13">
        <v>2000</v>
      </c>
      <c r="E25" s="13">
        <v>-2000</v>
      </c>
      <c r="F25" s="13">
        <v>71000</v>
      </c>
      <c r="G25" s="13">
        <v>27000</v>
      </c>
      <c r="H25" s="13">
        <v>0</v>
      </c>
      <c r="I25" s="13">
        <v>-7000</v>
      </c>
      <c r="J25" s="13">
        <v>-16000</v>
      </c>
      <c r="K25" s="13">
        <v>-11000</v>
      </c>
      <c r="L25" s="2"/>
    </row>
    <row r="26" spans="1:12" x14ac:dyDescent="0.15">
      <c r="A26" s="15" t="s">
        <v>125</v>
      </c>
      <c r="B26" s="16">
        <v>-12000</v>
      </c>
      <c r="C26" s="16">
        <v>147000</v>
      </c>
      <c r="D26" s="16">
        <v>267000</v>
      </c>
      <c r="E26" s="16">
        <v>-114000</v>
      </c>
      <c r="F26" s="16">
        <v>-170000</v>
      </c>
      <c r="G26" s="16">
        <v>-149000</v>
      </c>
      <c r="H26" s="16">
        <v>-952000</v>
      </c>
      <c r="I26" s="16">
        <v>-686000</v>
      </c>
      <c r="J26" s="16">
        <v>1999000</v>
      </c>
      <c r="K26" s="16">
        <v>-1423000</v>
      </c>
      <c r="L26" s="2"/>
    </row>
    <row r="27" spans="1:12" x14ac:dyDescent="0.15">
      <c r="A27" s="2" t="s">
        <v>126</v>
      </c>
      <c r="B27" s="14" t="s">
        <v>49</v>
      </c>
      <c r="C27" s="14" t="s">
        <v>49</v>
      </c>
      <c r="D27" s="14" t="s">
        <v>49</v>
      </c>
      <c r="E27" s="13">
        <v>70000</v>
      </c>
      <c r="F27" s="14" t="s">
        <v>49</v>
      </c>
      <c r="G27" s="13">
        <v>-70000</v>
      </c>
      <c r="H27" s="13">
        <v>200000</v>
      </c>
      <c r="I27" s="14" t="s">
        <v>49</v>
      </c>
      <c r="J27" s="14" t="s">
        <v>49</v>
      </c>
      <c r="K27" s="14" t="s">
        <v>49</v>
      </c>
      <c r="L27" s="2"/>
    </row>
    <row r="28" spans="1:12" x14ac:dyDescent="0.15">
      <c r="A28" s="2" t="s">
        <v>127</v>
      </c>
      <c r="B28" s="13">
        <v>40000</v>
      </c>
      <c r="C28" s="13">
        <v>56000</v>
      </c>
      <c r="D28" s="13">
        <v>-561000</v>
      </c>
      <c r="E28" s="13">
        <v>-110000</v>
      </c>
      <c r="F28" s="13">
        <v>-41000</v>
      </c>
      <c r="G28" s="13">
        <v>-403000</v>
      </c>
      <c r="H28" s="13">
        <v>-200000</v>
      </c>
      <c r="I28" s="14" t="s">
        <v>49</v>
      </c>
      <c r="J28" s="13">
        <v>679000</v>
      </c>
      <c r="K28" s="14" t="s">
        <v>49</v>
      </c>
      <c r="L28" s="2"/>
    </row>
    <row r="29" spans="1:12" x14ac:dyDescent="0.15">
      <c r="A29" s="2" t="s">
        <v>128</v>
      </c>
      <c r="B29" s="13">
        <v>4000</v>
      </c>
      <c r="C29" s="13">
        <v>5000</v>
      </c>
      <c r="D29" s="13">
        <v>687000</v>
      </c>
      <c r="E29" s="13">
        <v>20000</v>
      </c>
      <c r="F29" s="13">
        <v>70000</v>
      </c>
      <c r="G29" s="13">
        <v>523000</v>
      </c>
      <c r="H29" s="13">
        <v>7000</v>
      </c>
      <c r="I29" s="13">
        <v>-1895000</v>
      </c>
      <c r="J29" s="13">
        <v>-3941000</v>
      </c>
      <c r="K29" s="13">
        <v>-1144000</v>
      </c>
      <c r="L29" s="2"/>
    </row>
    <row r="30" spans="1:12" x14ac:dyDescent="0.15">
      <c r="A30" s="2" t="s">
        <v>129</v>
      </c>
      <c r="B30" s="13">
        <v>2000</v>
      </c>
      <c r="C30" s="13">
        <v>-2000</v>
      </c>
      <c r="D30" s="13">
        <v>-4000</v>
      </c>
      <c r="E30" s="13">
        <v>-13000</v>
      </c>
      <c r="F30" s="13">
        <v>-1000</v>
      </c>
      <c r="G30" s="13">
        <v>-7000</v>
      </c>
      <c r="H30" s="13">
        <v>-1000</v>
      </c>
      <c r="I30" s="13">
        <v>0</v>
      </c>
      <c r="J30" s="13">
        <v>-2000</v>
      </c>
      <c r="K30" s="13">
        <v>-2000</v>
      </c>
      <c r="L30" s="2"/>
    </row>
    <row r="31" spans="1:12" x14ac:dyDescent="0.15">
      <c r="A31" s="15" t="s">
        <v>130</v>
      </c>
      <c r="B31" s="16">
        <v>46000</v>
      </c>
      <c r="C31" s="16">
        <v>59000</v>
      </c>
      <c r="D31" s="16">
        <v>122000</v>
      </c>
      <c r="E31" s="16">
        <v>-33000</v>
      </c>
      <c r="F31" s="16">
        <v>28000</v>
      </c>
      <c r="G31" s="16">
        <v>43000</v>
      </c>
      <c r="H31" s="16">
        <v>6000</v>
      </c>
      <c r="I31" s="16">
        <v>-1895000</v>
      </c>
      <c r="J31" s="16">
        <v>-3264000</v>
      </c>
      <c r="K31" s="16">
        <v>-1146000</v>
      </c>
      <c r="L31" s="2"/>
    </row>
    <row r="32" spans="1:12" x14ac:dyDescent="0.15">
      <c r="A32" s="2" t="s">
        <v>131</v>
      </c>
      <c r="B32" s="13">
        <v>-64000</v>
      </c>
      <c r="C32" s="13">
        <v>-20000</v>
      </c>
      <c r="D32" s="13">
        <v>479000</v>
      </c>
      <c r="E32" s="13">
        <v>-79000</v>
      </c>
      <c r="F32" s="13">
        <v>-108000</v>
      </c>
      <c r="G32" s="13">
        <v>387000</v>
      </c>
      <c r="H32" s="13">
        <v>125000</v>
      </c>
      <c r="I32" s="13">
        <v>940000</v>
      </c>
      <c r="J32" s="13">
        <v>2300000</v>
      </c>
      <c r="K32" s="13">
        <v>-902000</v>
      </c>
      <c r="L32" s="2"/>
    </row>
    <row r="33" spans="1:12" x14ac:dyDescent="0.15">
      <c r="A33" s="2" t="s">
        <v>132</v>
      </c>
      <c r="B33" s="13">
        <v>869000</v>
      </c>
      <c r="C33" s="13">
        <v>805000</v>
      </c>
      <c r="D33" s="13">
        <v>785000</v>
      </c>
      <c r="E33" s="13">
        <v>1264000</v>
      </c>
      <c r="F33" s="13">
        <v>1191000</v>
      </c>
      <c r="G33" s="13">
        <v>1083000</v>
      </c>
      <c r="H33" s="13">
        <v>1470000</v>
      </c>
      <c r="I33" s="13">
        <v>1595000</v>
      </c>
      <c r="J33" s="13">
        <v>2535000</v>
      </c>
      <c r="K33" s="13">
        <v>4835000</v>
      </c>
      <c r="L33" s="2"/>
    </row>
    <row r="34" spans="1:12" x14ac:dyDescent="0.15">
      <c r="A34" s="15" t="s">
        <v>133</v>
      </c>
      <c r="B34" s="16">
        <v>805000</v>
      </c>
      <c r="C34" s="16">
        <v>785000</v>
      </c>
      <c r="D34" s="16">
        <v>1264000</v>
      </c>
      <c r="E34" s="16">
        <v>1185000</v>
      </c>
      <c r="F34" s="16">
        <v>1083000</v>
      </c>
      <c r="G34" s="16">
        <v>1470000</v>
      </c>
      <c r="H34" s="16">
        <v>1595000</v>
      </c>
      <c r="I34" s="16">
        <v>2535000</v>
      </c>
      <c r="J34" s="16">
        <v>4835000</v>
      </c>
      <c r="K34" s="16">
        <v>3933000</v>
      </c>
      <c r="L34" s="2"/>
    </row>
    <row r="35" spans="1:12" x14ac:dyDescent="0.15">
      <c r="A35" s="2" t="s">
        <v>134</v>
      </c>
      <c r="B35" s="13">
        <v>203000</v>
      </c>
      <c r="C35" s="13">
        <v>167000</v>
      </c>
      <c r="D35" s="13">
        <v>133000</v>
      </c>
      <c r="E35" s="13">
        <v>180000</v>
      </c>
      <c r="F35" s="13">
        <v>208000</v>
      </c>
      <c r="G35" s="13">
        <v>288000</v>
      </c>
      <c r="H35" s="13">
        <v>368000</v>
      </c>
      <c r="I35" s="13">
        <v>468000</v>
      </c>
      <c r="J35" s="13">
        <v>4451000</v>
      </c>
      <c r="K35" s="13">
        <v>3554000</v>
      </c>
      <c r="L35" s="2"/>
    </row>
    <row r="36" spans="1:12" x14ac:dyDescent="0.15">
      <c r="A36" s="2" t="s">
        <v>135</v>
      </c>
      <c r="B36" s="13">
        <v>-95000</v>
      </c>
      <c r="C36" s="13">
        <v>-88000</v>
      </c>
      <c r="D36" s="13">
        <v>-77000</v>
      </c>
      <c r="E36" s="13">
        <v>-113000</v>
      </c>
      <c r="F36" s="13">
        <v>-163000</v>
      </c>
      <c r="G36" s="13">
        <v>-217000</v>
      </c>
      <c r="H36" s="13">
        <v>-294000</v>
      </c>
      <c r="I36" s="13">
        <v>-301000</v>
      </c>
      <c r="J36" s="13">
        <v>-450000</v>
      </c>
      <c r="K36" s="13">
        <v>-546000</v>
      </c>
      <c r="L36" s="2"/>
    </row>
  </sheetData>
  <sheetProtection formatCells="0" formatColumns="0" formatRows="0" insertColumns="0" insertRows="0" insertHyperlinks="0" deleteColumns="0" deleteRows="0" sort="0" autoFilter="0" pivotTables="0"/>
  <sortState xmlns:xlrd2="http://schemas.microsoft.com/office/spreadsheetml/2017/richdata2" columnSort="1" ref="B11:K36">
    <sortCondition ref="B11:K11"/>
  </sortState>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57B5A-6792-074E-B46F-E86567147C6D}">
  <sheetPr>
    <tabColor theme="3"/>
  </sheetPr>
  <dimension ref="A4:U39"/>
  <sheetViews>
    <sheetView workbookViewId="0">
      <selection activeCell="A34" sqref="A34"/>
    </sheetView>
  </sheetViews>
  <sheetFormatPr baseColWidth="10" defaultColWidth="8.83203125" defaultRowHeight="12.75" customHeight="1" x14ac:dyDescent="0.15"/>
  <cols>
    <col min="1" max="1" width="50" style="1" customWidth="1"/>
    <col min="2" max="191" width="12" style="1" customWidth="1"/>
    <col min="192" max="16384" width="8.83203125" style="1"/>
  </cols>
  <sheetData>
    <row r="4" spans="1:21" ht="13" x14ac:dyDescent="0.15">
      <c r="A4" s="10" t="s">
        <v>24</v>
      </c>
    </row>
    <row r="5" spans="1:21" ht="20" x14ac:dyDescent="0.2">
      <c r="A5" s="9" t="s">
        <v>25</v>
      </c>
    </row>
    <row r="7" spans="1:21" ht="14" x14ac:dyDescent="0.15">
      <c r="A7" s="8" t="s">
        <v>26</v>
      </c>
    </row>
    <row r="10" spans="1:21" ht="14" x14ac:dyDescent="0.15">
      <c r="A10" s="5" t="s">
        <v>15</v>
      </c>
      <c r="B10" s="6" t="s">
        <v>29</v>
      </c>
      <c r="C10" s="6" t="s">
        <v>30</v>
      </c>
      <c r="D10" s="6" t="s">
        <v>31</v>
      </c>
      <c r="E10" s="6" t="s">
        <v>32</v>
      </c>
      <c r="F10" s="6" t="s">
        <v>33</v>
      </c>
      <c r="G10" s="6" t="s">
        <v>34</v>
      </c>
      <c r="H10" s="6" t="s">
        <v>35</v>
      </c>
      <c r="I10" s="6" t="s">
        <v>36</v>
      </c>
      <c r="J10" s="6" t="s">
        <v>37</v>
      </c>
      <c r="K10" s="6" t="s">
        <v>38</v>
      </c>
      <c r="L10" s="5"/>
      <c r="M10" s="6" t="s">
        <v>30</v>
      </c>
      <c r="N10" s="6" t="s">
        <v>31</v>
      </c>
      <c r="O10" s="6" t="s">
        <v>32</v>
      </c>
      <c r="P10" s="6" t="s">
        <v>33</v>
      </c>
      <c r="Q10" s="6" t="s">
        <v>34</v>
      </c>
      <c r="R10" s="6" t="s">
        <v>35</v>
      </c>
      <c r="S10" s="6" t="s">
        <v>36</v>
      </c>
      <c r="T10" s="6" t="s">
        <v>37</v>
      </c>
      <c r="U10" s="6" t="s">
        <v>38</v>
      </c>
    </row>
    <row r="11" spans="1:21" ht="13" x14ac:dyDescent="0.15">
      <c r="A11" s="2" t="s">
        <v>16</v>
      </c>
      <c r="B11" s="11">
        <v>-9.9700000000000006</v>
      </c>
      <c r="C11" s="11">
        <v>-19.25</v>
      </c>
      <c r="D11" s="11">
        <v>-15.21</v>
      </c>
      <c r="E11" s="11">
        <v>1.26</v>
      </c>
      <c r="F11" s="11">
        <v>8.35</v>
      </c>
      <c r="G11" s="11">
        <v>6.46</v>
      </c>
      <c r="H11" s="11">
        <v>33.31</v>
      </c>
      <c r="I11" s="11">
        <v>29.66</v>
      </c>
      <c r="J11" s="11">
        <v>3.25</v>
      </c>
      <c r="K11" s="11">
        <v>1.26</v>
      </c>
      <c r="L11" s="2"/>
    </row>
    <row r="12" spans="1:21" ht="13" x14ac:dyDescent="0.15">
      <c r="A12" s="2" t="s">
        <v>17</v>
      </c>
      <c r="B12" s="11">
        <v>-110.56</v>
      </c>
      <c r="C12" s="4" t="s">
        <v>136</v>
      </c>
      <c r="D12" s="11">
        <v>-24448.11</v>
      </c>
      <c r="E12" s="12">
        <v>8.4</v>
      </c>
      <c r="F12" s="11">
        <v>36.01</v>
      </c>
      <c r="G12" s="11">
        <v>16.71</v>
      </c>
      <c r="H12" s="11">
        <v>57.64</v>
      </c>
      <c r="I12" s="11">
        <v>47.56</v>
      </c>
      <c r="J12" s="11">
        <v>4.17</v>
      </c>
      <c r="K12" s="11">
        <v>1.55</v>
      </c>
      <c r="L12" s="2"/>
      <c r="M12" s="1">
        <f>'IS AMD'!C36/'BS AMD'!M53</f>
        <v>5.8666666666666663</v>
      </c>
      <c r="N12" s="73">
        <f>'IS AMD'!D36/'BS AMD'!N53</f>
        <v>-248.5</v>
      </c>
      <c r="O12" s="73">
        <f>'IS AMD'!E36/'BS AMD'!O53</f>
        <v>8.3739045764362224E-2</v>
      </c>
      <c r="P12" s="73">
        <f>'IS AMD'!F36/'BS AMD'!P53</f>
        <v>0.35908364411294619</v>
      </c>
      <c r="Q12" s="73">
        <f>'IS AMD'!G36/'BS AMD'!Q53</f>
        <v>0.16662594673833375</v>
      </c>
      <c r="R12" s="73">
        <f>'IS AMD'!H36/'BS AMD'!R53</f>
        <v>0.57479224376731297</v>
      </c>
      <c r="S12" s="73">
        <f>'IS AMD'!I36/'BS AMD'!S53</f>
        <v>0.47427628618569073</v>
      </c>
      <c r="T12" s="73">
        <f>'IS AMD'!J36/'BS AMD'!T53</f>
        <v>4.2411682490722441E-2</v>
      </c>
      <c r="U12" s="73">
        <f>'IS AMD'!K36/'BS AMD'!U53</f>
        <v>1.5437175756042009E-2</v>
      </c>
    </row>
    <row r="13" spans="1:21" ht="13" x14ac:dyDescent="0.15">
      <c r="A13" s="2" t="s">
        <v>137</v>
      </c>
      <c r="B13" s="11">
        <v>-6.22</v>
      </c>
      <c r="C13" s="12">
        <v>-22.7</v>
      </c>
      <c r="D13" s="11">
        <v>-19.78</v>
      </c>
      <c r="E13" s="11">
        <v>10.61</v>
      </c>
      <c r="F13" s="3">
        <v>20</v>
      </c>
      <c r="G13" s="11">
        <v>21.71</v>
      </c>
      <c r="H13" s="11">
        <v>28.96</v>
      </c>
      <c r="I13" s="11">
        <v>52.34</v>
      </c>
      <c r="J13" s="11">
        <v>3.82</v>
      </c>
      <c r="K13" s="12">
        <v>0.7</v>
      </c>
      <c r="L13" s="2"/>
    </row>
    <row r="14" spans="1:21" ht="13" x14ac:dyDescent="0.15">
      <c r="A14" s="2" t="s">
        <v>138</v>
      </c>
      <c r="B14" s="11">
        <v>-1.73</v>
      </c>
      <c r="C14" s="11">
        <v>-9.75</v>
      </c>
      <c r="D14" s="11">
        <v>-5.22</v>
      </c>
      <c r="E14" s="11">
        <v>4.99</v>
      </c>
      <c r="F14" s="11">
        <v>8.42</v>
      </c>
      <c r="G14" s="11">
        <v>8.81</v>
      </c>
      <c r="H14" s="11">
        <v>15.68</v>
      </c>
      <c r="I14" s="11">
        <v>24.29</v>
      </c>
      <c r="J14" s="11">
        <v>22.01</v>
      </c>
      <c r="K14" s="11">
        <v>16.07</v>
      </c>
      <c r="L14" s="2"/>
    </row>
    <row r="15" spans="1:21" ht="13" x14ac:dyDescent="0.15">
      <c r="A15" s="2" t="s">
        <v>139</v>
      </c>
      <c r="B15" s="4" t="s">
        <v>140</v>
      </c>
      <c r="C15" s="4" t="s">
        <v>140</v>
      </c>
      <c r="D15" s="4" t="s">
        <v>140</v>
      </c>
      <c r="E15" s="11">
        <v>27.54</v>
      </c>
      <c r="F15" s="11">
        <v>-2.73</v>
      </c>
      <c r="G15" s="11">
        <v>8.33</v>
      </c>
      <c r="H15" s="12">
        <v>-94.9</v>
      </c>
      <c r="I15" s="11">
        <v>13.98</v>
      </c>
      <c r="J15" s="12">
        <v>-10.3</v>
      </c>
      <c r="K15" s="11">
        <v>-70.180000000000007</v>
      </c>
      <c r="L15" s="2"/>
    </row>
    <row r="16" spans="1:21" ht="13" x14ac:dyDescent="0.15">
      <c r="A16" s="2" t="s">
        <v>141</v>
      </c>
      <c r="B16" s="3">
        <v>569188</v>
      </c>
      <c r="C16" s="3">
        <v>439776</v>
      </c>
      <c r="D16" s="3">
        <v>512550</v>
      </c>
      <c r="E16" s="3">
        <v>600409</v>
      </c>
      <c r="F16" s="3">
        <v>642850</v>
      </c>
      <c r="G16" s="3">
        <v>592061</v>
      </c>
      <c r="H16" s="3">
        <v>776970</v>
      </c>
      <c r="I16" s="3">
        <v>1063171</v>
      </c>
      <c r="J16" s="3">
        <v>928773</v>
      </c>
      <c r="K16" s="3">
        <v>874704</v>
      </c>
      <c r="L16" s="2"/>
    </row>
    <row r="18" spans="1:12" ht="14" x14ac:dyDescent="0.15">
      <c r="A18" s="5" t="s">
        <v>8</v>
      </c>
      <c r="B18" s="6" t="s">
        <v>29</v>
      </c>
      <c r="C18" s="6" t="s">
        <v>30</v>
      </c>
      <c r="D18" s="6" t="s">
        <v>31</v>
      </c>
      <c r="E18" s="6" t="s">
        <v>32</v>
      </c>
      <c r="F18" s="6" t="s">
        <v>33</v>
      </c>
      <c r="G18" s="6" t="s">
        <v>34</v>
      </c>
      <c r="H18" s="6" t="s">
        <v>35</v>
      </c>
      <c r="I18" s="6" t="s">
        <v>36</v>
      </c>
      <c r="J18" s="6" t="s">
        <v>37</v>
      </c>
      <c r="K18" s="6" t="s">
        <v>38</v>
      </c>
      <c r="L18" s="5"/>
    </row>
    <row r="19" spans="1:12" ht="13" x14ac:dyDescent="0.15">
      <c r="A19" s="2" t="s">
        <v>10</v>
      </c>
      <c r="B19" s="11">
        <v>1.28</v>
      </c>
      <c r="C19" s="11">
        <v>0.93</v>
      </c>
      <c r="D19" s="11">
        <v>1.1599999999999999</v>
      </c>
      <c r="E19" s="11">
        <v>1.06</v>
      </c>
      <c r="F19" s="12">
        <v>1.2</v>
      </c>
      <c r="G19" s="11">
        <v>1.42</v>
      </c>
      <c r="H19" s="12">
        <v>1.8</v>
      </c>
      <c r="I19" s="11">
        <v>1.49</v>
      </c>
      <c r="J19" s="11">
        <v>1.57</v>
      </c>
      <c r="K19" s="11">
        <v>1.67</v>
      </c>
      <c r="L19" s="2"/>
    </row>
    <row r="20" spans="1:12" ht="13" x14ac:dyDescent="0.15">
      <c r="A20" s="2" t="s">
        <v>11</v>
      </c>
      <c r="B20" s="12">
        <v>1.9</v>
      </c>
      <c r="C20" s="11">
        <v>1.65</v>
      </c>
      <c r="D20" s="11">
        <v>1.88</v>
      </c>
      <c r="E20" s="11">
        <v>1.76</v>
      </c>
      <c r="F20" s="11">
        <v>1.78</v>
      </c>
      <c r="G20" s="11">
        <v>1.95</v>
      </c>
      <c r="H20" s="11">
        <v>2.54</v>
      </c>
      <c r="I20" s="11">
        <v>2.02</v>
      </c>
      <c r="J20" s="11">
        <v>2.36</v>
      </c>
      <c r="K20" s="11">
        <v>2.5099999999999998</v>
      </c>
      <c r="L20" s="2"/>
    </row>
    <row r="21" spans="1:12" ht="13" x14ac:dyDescent="0.15">
      <c r="A21" s="2" t="s">
        <v>142</v>
      </c>
      <c r="B21" s="12">
        <v>34.4</v>
      </c>
      <c r="C21" s="12">
        <v>29.5</v>
      </c>
      <c r="D21" s="11">
        <v>35.65</v>
      </c>
      <c r="E21" s="11">
        <v>32.090000000000003</v>
      </c>
      <c r="F21" s="11">
        <v>34.15</v>
      </c>
      <c r="G21" s="11">
        <v>37.130000000000003</v>
      </c>
      <c r="H21" s="11">
        <v>41.58</v>
      </c>
      <c r="I21" s="11">
        <v>34.97</v>
      </c>
      <c r="J21" s="12">
        <v>12.8</v>
      </c>
      <c r="K21" s="11">
        <v>14.85</v>
      </c>
      <c r="L21" s="2"/>
    </row>
    <row r="23" spans="1:12" ht="14" x14ac:dyDescent="0.15">
      <c r="A23" s="5" t="s">
        <v>143</v>
      </c>
      <c r="B23" s="6" t="s">
        <v>29</v>
      </c>
      <c r="C23" s="6" t="s">
        <v>30</v>
      </c>
      <c r="D23" s="6" t="s">
        <v>31</v>
      </c>
      <c r="E23" s="6" t="s">
        <v>32</v>
      </c>
      <c r="F23" s="6" t="s">
        <v>33</v>
      </c>
      <c r="G23" s="6" t="s">
        <v>34</v>
      </c>
      <c r="H23" s="6" t="s">
        <v>35</v>
      </c>
      <c r="I23" s="6" t="s">
        <v>36</v>
      </c>
      <c r="J23" s="6" t="s">
        <v>37</v>
      </c>
      <c r="K23" s="6" t="s">
        <v>38</v>
      </c>
      <c r="L23" s="5"/>
    </row>
    <row r="24" spans="1:12" ht="13" x14ac:dyDescent="0.15">
      <c r="A24" s="2" t="s">
        <v>144</v>
      </c>
      <c r="B24" s="11">
        <v>10.88</v>
      </c>
      <c r="C24" s="4" t="s">
        <v>145</v>
      </c>
      <c r="D24" s="11">
        <v>3.45</v>
      </c>
      <c r="E24" s="11">
        <v>2.17</v>
      </c>
      <c r="F24" s="11">
        <v>0.88</v>
      </c>
      <c r="G24" s="11">
        <v>0.17</v>
      </c>
      <c r="H24" s="11">
        <v>0.06</v>
      </c>
      <c r="I24" s="3">
        <v>0</v>
      </c>
      <c r="J24" s="11">
        <v>0.05</v>
      </c>
      <c r="K24" s="11">
        <v>0.03</v>
      </c>
      <c r="L24" s="2"/>
    </row>
    <row r="25" spans="1:12" ht="13" x14ac:dyDescent="0.15">
      <c r="A25" s="2" t="s">
        <v>146</v>
      </c>
      <c r="B25" s="11">
        <v>11.83</v>
      </c>
      <c r="C25" s="4" t="s">
        <v>145</v>
      </c>
      <c r="D25" s="11">
        <v>3.45</v>
      </c>
      <c r="E25" s="11">
        <v>2.2799999999999998</v>
      </c>
      <c r="F25" s="11">
        <v>0.99</v>
      </c>
      <c r="G25" s="11">
        <v>0.17</v>
      </c>
      <c r="H25" s="11">
        <v>0.06</v>
      </c>
      <c r="I25" s="11">
        <v>0.04</v>
      </c>
      <c r="J25" s="11">
        <v>0.05</v>
      </c>
      <c r="K25" s="11">
        <v>0.04</v>
      </c>
      <c r="L25" s="2"/>
    </row>
    <row r="26" spans="1:12" ht="13" x14ac:dyDescent="0.15">
      <c r="A26" s="2" t="s">
        <v>147</v>
      </c>
      <c r="B26" s="4" t="s">
        <v>49</v>
      </c>
      <c r="C26" s="4" t="s">
        <v>49</v>
      </c>
      <c r="D26" s="4" t="s">
        <v>49</v>
      </c>
      <c r="E26" s="12">
        <v>1.7</v>
      </c>
      <c r="F26" s="11">
        <v>3.73</v>
      </c>
      <c r="G26" s="11">
        <v>7.99</v>
      </c>
      <c r="H26" s="12">
        <v>35.1</v>
      </c>
      <c r="I26" s="11">
        <v>140.31</v>
      </c>
      <c r="J26" s="11">
        <v>54.96</v>
      </c>
      <c r="K26" s="4" t="s">
        <v>49</v>
      </c>
      <c r="L26" s="2"/>
    </row>
    <row r="28" spans="1:12" ht="14" x14ac:dyDescent="0.15">
      <c r="A28" s="5" t="s">
        <v>148</v>
      </c>
      <c r="B28" s="6" t="s">
        <v>29</v>
      </c>
      <c r="C28" s="6" t="s">
        <v>30</v>
      </c>
      <c r="D28" s="6" t="s">
        <v>31</v>
      </c>
      <c r="E28" s="6" t="s">
        <v>32</v>
      </c>
      <c r="F28" s="6" t="s">
        <v>33</v>
      </c>
      <c r="G28" s="6" t="s">
        <v>34</v>
      </c>
      <c r="H28" s="6" t="s">
        <v>35</v>
      </c>
      <c r="I28" s="6" t="s">
        <v>36</v>
      </c>
      <c r="J28" s="6" t="s">
        <v>37</v>
      </c>
      <c r="K28" s="6" t="s">
        <v>38</v>
      </c>
      <c r="L28" s="5"/>
    </row>
    <row r="29" spans="1:12" ht="13" x14ac:dyDescent="0.15">
      <c r="A29" s="2" t="s">
        <v>21</v>
      </c>
      <c r="B29" s="11">
        <v>1.36</v>
      </c>
      <c r="C29" s="11">
        <v>1.1599999999999999</v>
      </c>
      <c r="D29" s="11">
        <v>1.31</v>
      </c>
      <c r="E29" s="11">
        <v>1.56</v>
      </c>
      <c r="F29" s="12">
        <v>1.6</v>
      </c>
      <c r="G29" s="11">
        <v>1.28</v>
      </c>
      <c r="H29" s="11">
        <v>1.31</v>
      </c>
      <c r="I29" s="11">
        <v>1.54</v>
      </c>
      <c r="J29" s="11">
        <v>0.57999999999999996</v>
      </c>
      <c r="K29" s="11">
        <v>0.34</v>
      </c>
      <c r="L29" s="2"/>
    </row>
    <row r="30" spans="1:12" ht="13" x14ac:dyDescent="0.15">
      <c r="A30" s="2" t="s">
        <v>149</v>
      </c>
      <c r="B30" s="11">
        <v>6.69</v>
      </c>
      <c r="C30" s="11">
        <v>5.92</v>
      </c>
      <c r="D30" s="11">
        <v>9.9600000000000009</v>
      </c>
      <c r="E30" s="11">
        <v>15.03</v>
      </c>
      <c r="F30" s="11">
        <v>7.94</v>
      </c>
      <c r="G30" s="11">
        <v>4.3600000000000003</v>
      </c>
      <c r="H30" s="11">
        <v>4.99</v>
      </c>
      <c r="I30" s="11">
        <v>6.91</v>
      </c>
      <c r="J30" s="12">
        <v>6.8</v>
      </c>
      <c r="K30" s="11">
        <v>4.79</v>
      </c>
      <c r="L30" s="2"/>
    </row>
    <row r="31" spans="1:12" ht="13" x14ac:dyDescent="0.15">
      <c r="A31" s="2" t="s">
        <v>22</v>
      </c>
      <c r="B31" s="11">
        <v>4.67</v>
      </c>
      <c r="C31" s="11">
        <v>4.2699999999999996</v>
      </c>
      <c r="D31" s="11">
        <v>4.58</v>
      </c>
      <c r="E31" s="11">
        <v>4.71</v>
      </c>
      <c r="F31" s="11">
        <v>5.09</v>
      </c>
      <c r="G31" s="11">
        <v>4.2300000000000004</v>
      </c>
      <c r="H31" s="11">
        <v>4.55</v>
      </c>
      <c r="I31" s="11">
        <v>5.07</v>
      </c>
      <c r="J31" s="11">
        <v>4.03</v>
      </c>
      <c r="K31" s="11">
        <v>2.78</v>
      </c>
      <c r="L31" s="2"/>
    </row>
    <row r="32" spans="1:12" ht="13" x14ac:dyDescent="0.15">
      <c r="A32" s="2" t="s">
        <v>150</v>
      </c>
      <c r="B32" s="11">
        <v>11.82</v>
      </c>
      <c r="C32" s="11">
        <v>11.53</v>
      </c>
      <c r="D32" s="11">
        <v>11.69</v>
      </c>
      <c r="E32" s="11">
        <v>12.97</v>
      </c>
      <c r="F32" s="11">
        <v>14.24</v>
      </c>
      <c r="G32" s="12">
        <v>8.9</v>
      </c>
      <c r="H32" s="11">
        <v>13.45</v>
      </c>
      <c r="I32" s="11">
        <v>18.420000000000002</v>
      </c>
      <c r="J32" s="11">
        <v>12.18</v>
      </c>
      <c r="K32" s="3">
        <v>10</v>
      </c>
      <c r="L32" s="2"/>
    </row>
    <row r="33" spans="1:12" ht="13" x14ac:dyDescent="0.15">
      <c r="A33" s="2" t="s">
        <v>151</v>
      </c>
      <c r="B33" s="11">
        <v>10.15</v>
      </c>
      <c r="C33" s="11">
        <v>7.77</v>
      </c>
      <c r="D33" s="11">
        <v>9.74</v>
      </c>
      <c r="E33" s="11">
        <v>11.47</v>
      </c>
      <c r="F33" s="11">
        <v>9.9600000000000009</v>
      </c>
      <c r="G33" s="11">
        <v>7.31</v>
      </c>
      <c r="H33" s="12">
        <v>6.8</v>
      </c>
      <c r="I33" s="11">
        <v>7.81</v>
      </c>
      <c r="J33" s="11">
        <v>8.44</v>
      </c>
      <c r="K33" s="11">
        <v>7.39</v>
      </c>
      <c r="L33" s="2"/>
    </row>
    <row r="34" spans="1:12" ht="13" x14ac:dyDescent="0.15">
      <c r="A34" s="2" t="s">
        <v>152</v>
      </c>
      <c r="B34" s="11">
        <v>17.04</v>
      </c>
      <c r="C34" s="11">
        <v>16.329999999999998</v>
      </c>
      <c r="D34" s="11">
        <v>23.88</v>
      </c>
      <c r="E34" s="11">
        <v>25.15</v>
      </c>
      <c r="F34" s="11">
        <v>21.32</v>
      </c>
      <c r="G34" s="11">
        <v>15.92</v>
      </c>
      <c r="H34" s="11">
        <v>17.16</v>
      </c>
      <c r="I34" s="11">
        <v>24.54</v>
      </c>
      <c r="J34" s="11">
        <v>20.97</v>
      </c>
      <c r="K34" s="11">
        <v>14.66</v>
      </c>
      <c r="L34" s="2"/>
    </row>
    <row r="35" spans="1:12" ht="13" x14ac:dyDescent="0.15">
      <c r="A35" s="2" t="s">
        <v>153</v>
      </c>
      <c r="B35" s="11">
        <v>5.17</v>
      </c>
      <c r="C35" s="11">
        <v>4.3899999999999997</v>
      </c>
      <c r="D35" s="12">
        <v>4.0999999999999996</v>
      </c>
      <c r="E35" s="11">
        <v>4.3600000000000003</v>
      </c>
      <c r="F35" s="11">
        <v>5.55</v>
      </c>
      <c r="G35" s="11">
        <v>5.08</v>
      </c>
      <c r="H35" s="11">
        <v>6.32</v>
      </c>
      <c r="I35" s="11">
        <v>7.98</v>
      </c>
      <c r="J35" s="12">
        <v>6.3</v>
      </c>
      <c r="K35" s="11">
        <v>5.19</v>
      </c>
      <c r="L35" s="2"/>
    </row>
    <row r="37" spans="1:12" ht="14" x14ac:dyDescent="0.15">
      <c r="A37" s="5" t="s">
        <v>154</v>
      </c>
      <c r="B37" s="6" t="s">
        <v>29</v>
      </c>
      <c r="C37" s="6" t="s">
        <v>30</v>
      </c>
      <c r="D37" s="6" t="s">
        <v>31</v>
      </c>
      <c r="E37" s="6" t="s">
        <v>32</v>
      </c>
      <c r="F37" s="6" t="s">
        <v>33</v>
      </c>
      <c r="G37" s="6" t="s">
        <v>34</v>
      </c>
      <c r="H37" s="6" t="s">
        <v>35</v>
      </c>
      <c r="I37" s="6" t="s">
        <v>36</v>
      </c>
      <c r="J37" s="6" t="s">
        <v>37</v>
      </c>
      <c r="K37" s="6" t="s">
        <v>38</v>
      </c>
      <c r="L37" s="5"/>
    </row>
    <row r="38" spans="1:12" ht="13" x14ac:dyDescent="0.15">
      <c r="A38" s="2" t="s">
        <v>155</v>
      </c>
      <c r="B38" s="11">
        <v>-0.13</v>
      </c>
      <c r="C38" s="11">
        <v>-0.28999999999999998</v>
      </c>
      <c r="D38" s="11">
        <v>0.11</v>
      </c>
      <c r="E38" s="11">
        <v>7.0000000000000007E-2</v>
      </c>
      <c r="F38" s="11">
        <v>0.03</v>
      </c>
      <c r="G38" s="11">
        <v>0.45</v>
      </c>
      <c r="H38" s="11">
        <v>0.91</v>
      </c>
      <c r="I38" s="11">
        <v>2.91</v>
      </c>
      <c r="J38" s="11">
        <v>2.25</v>
      </c>
      <c r="K38" s="11">
        <v>1.04</v>
      </c>
      <c r="L38" s="2"/>
    </row>
    <row r="39" spans="1:12" ht="13" x14ac:dyDescent="0.15">
      <c r="A39" s="2" t="s">
        <v>156</v>
      </c>
      <c r="B39" s="11">
        <v>0.24</v>
      </c>
      <c r="C39" s="11">
        <v>-0.52</v>
      </c>
      <c r="D39" s="11">
        <v>0.44</v>
      </c>
      <c r="E39" s="11">
        <v>0.63</v>
      </c>
      <c r="F39" s="11">
        <v>1.26</v>
      </c>
      <c r="G39" s="11">
        <v>2.42</v>
      </c>
      <c r="H39" s="11">
        <v>4.82</v>
      </c>
      <c r="I39" s="11">
        <v>6.21</v>
      </c>
      <c r="J39" s="11">
        <v>33.96</v>
      </c>
      <c r="K39" s="11">
        <v>34.590000000000003</v>
      </c>
      <c r="L39" s="2"/>
    </row>
  </sheetData>
  <sheetProtection formatCells="0" formatColumns="0" formatRows="0" insertColumns="0" insertRows="0" insertHyperlinks="0" deleteColumns="0" deleteRows="0" sort="0" autoFilter="0" pivotTables="0"/>
  <sortState xmlns:xlrd2="http://schemas.microsoft.com/office/spreadsheetml/2017/richdata2" columnSort="1" ref="B10:K39">
    <sortCondition ref="B10:K10"/>
  </sortState>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491D-88B1-6843-BD71-14D6D6E8F898}">
  <sheetPr>
    <tabColor theme="5"/>
  </sheetPr>
  <dimension ref="A4:M56"/>
  <sheetViews>
    <sheetView workbookViewId="0">
      <selection activeCell="K20" sqref="K20"/>
    </sheetView>
  </sheetViews>
  <sheetFormatPr baseColWidth="10" defaultColWidth="8.83203125" defaultRowHeight="12.75" customHeight="1" x14ac:dyDescent="0.15"/>
  <cols>
    <col min="1" max="1" width="50" style="1" customWidth="1"/>
    <col min="2" max="191" width="12" style="1" customWidth="1"/>
    <col min="192" max="16384" width="8.83203125" style="1"/>
  </cols>
  <sheetData>
    <row r="4" spans="1:13" ht="13" x14ac:dyDescent="0.15">
      <c r="A4" s="10" t="s">
        <v>24</v>
      </c>
    </row>
    <row r="5" spans="1:13" ht="20" x14ac:dyDescent="0.2">
      <c r="A5" s="9" t="s">
        <v>157</v>
      </c>
    </row>
    <row r="7" spans="1:13" ht="14" x14ac:dyDescent="0.15">
      <c r="A7" s="8" t="s">
        <v>26</v>
      </c>
    </row>
    <row r="10" spans="1:13" ht="14" x14ac:dyDescent="0.15">
      <c r="A10" s="7" t="s">
        <v>27</v>
      </c>
    </row>
    <row r="11" spans="1:13" ht="14" x14ac:dyDescent="0.15">
      <c r="A11" s="5" t="s">
        <v>28</v>
      </c>
      <c r="B11" s="6" t="s">
        <v>29</v>
      </c>
      <c r="C11" s="6" t="s">
        <v>30</v>
      </c>
      <c r="D11" s="6" t="s">
        <v>31</v>
      </c>
      <c r="E11" s="6" t="s">
        <v>32</v>
      </c>
      <c r="F11" s="6" t="s">
        <v>33</v>
      </c>
      <c r="G11" s="6" t="s">
        <v>34</v>
      </c>
      <c r="H11" s="6" t="s">
        <v>35</v>
      </c>
      <c r="I11" s="6" t="s">
        <v>36</v>
      </c>
      <c r="J11" s="6" t="s">
        <v>37</v>
      </c>
      <c r="K11" s="6" t="s">
        <v>38</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6" t="s">
        <v>46</v>
      </c>
      <c r="C15" s="6" t="s">
        <v>46</v>
      </c>
      <c r="D15" s="6" t="s">
        <v>46</v>
      </c>
      <c r="E15" s="6" t="s">
        <v>46</v>
      </c>
      <c r="F15" s="6" t="s">
        <v>46</v>
      </c>
      <c r="G15" s="6" t="s">
        <v>46</v>
      </c>
      <c r="H15" s="6" t="s">
        <v>46</v>
      </c>
      <c r="I15" s="6" t="s">
        <v>46</v>
      </c>
      <c r="J15" s="6" t="s">
        <v>46</v>
      </c>
      <c r="K15" s="6" t="s">
        <v>46</v>
      </c>
      <c r="L15" s="5"/>
    </row>
    <row r="16" spans="1:13" ht="13" x14ac:dyDescent="0.15">
      <c r="A16" s="2" t="s">
        <v>47</v>
      </c>
      <c r="B16" s="13">
        <v>2561000</v>
      </c>
      <c r="C16" s="13">
        <v>15308000</v>
      </c>
      <c r="D16" s="13">
        <v>5560000</v>
      </c>
      <c r="E16" s="13">
        <v>3433000</v>
      </c>
      <c r="F16" s="13">
        <v>3019000</v>
      </c>
      <c r="G16" s="13">
        <v>4194000</v>
      </c>
      <c r="H16" s="13">
        <v>5865000</v>
      </c>
      <c r="I16" s="13">
        <v>4827000</v>
      </c>
      <c r="J16" s="13">
        <v>11144000</v>
      </c>
      <c r="K16" s="13">
        <v>7079000</v>
      </c>
      <c r="L16" s="2"/>
      <c r="M16" s="1">
        <v>1000</v>
      </c>
    </row>
    <row r="17" spans="1:12" ht="13" x14ac:dyDescent="0.15">
      <c r="A17" s="2" t="s">
        <v>48</v>
      </c>
      <c r="B17" s="13">
        <v>11493000</v>
      </c>
      <c r="C17" s="13">
        <v>10005000</v>
      </c>
      <c r="D17" s="13">
        <v>11539000</v>
      </c>
      <c r="E17" s="13">
        <v>10569000</v>
      </c>
      <c r="F17" s="13">
        <v>8631000</v>
      </c>
      <c r="G17" s="13">
        <v>8929000</v>
      </c>
      <c r="H17" s="13">
        <v>18030000</v>
      </c>
      <c r="I17" s="13">
        <v>23586000</v>
      </c>
      <c r="J17" s="13">
        <v>17194000</v>
      </c>
      <c r="K17" s="13">
        <v>17955000</v>
      </c>
      <c r="L17" s="2"/>
    </row>
    <row r="18" spans="1:12" ht="13" x14ac:dyDescent="0.15">
      <c r="A18" s="2" t="s">
        <v>50</v>
      </c>
      <c r="B18" s="13">
        <v>14054000</v>
      </c>
      <c r="C18" s="13">
        <v>25313000</v>
      </c>
      <c r="D18" s="13">
        <v>17099000</v>
      </c>
      <c r="E18" s="13">
        <v>14002000</v>
      </c>
      <c r="F18" s="13">
        <v>11650000</v>
      </c>
      <c r="G18" s="13">
        <v>13123000</v>
      </c>
      <c r="H18" s="13">
        <v>23895000</v>
      </c>
      <c r="I18" s="13">
        <v>28413000</v>
      </c>
      <c r="J18" s="13">
        <v>28338000</v>
      </c>
      <c r="K18" s="13">
        <v>25034000</v>
      </c>
      <c r="L18" s="2"/>
    </row>
    <row r="19" spans="1:12" ht="13" x14ac:dyDescent="0.15">
      <c r="A19" s="2" t="s">
        <v>51</v>
      </c>
      <c r="B19" s="13">
        <v>4427000</v>
      </c>
      <c r="C19" s="13">
        <v>4787000</v>
      </c>
      <c r="D19" s="13">
        <v>4690000</v>
      </c>
      <c r="E19" s="13">
        <v>5607000</v>
      </c>
      <c r="F19" s="13">
        <v>6722000</v>
      </c>
      <c r="G19" s="13">
        <v>7659000</v>
      </c>
      <c r="H19" s="13">
        <v>6782000</v>
      </c>
      <c r="I19" s="13">
        <v>9457000</v>
      </c>
      <c r="J19" s="13">
        <v>4133000</v>
      </c>
      <c r="K19" s="13">
        <v>3402000</v>
      </c>
      <c r="L19" s="2"/>
    </row>
    <row r="20" spans="1:12" ht="13" x14ac:dyDescent="0.15">
      <c r="A20" s="2" t="s">
        <v>53</v>
      </c>
      <c r="B20" s="13">
        <v>4273000</v>
      </c>
      <c r="C20" s="13">
        <v>5167000</v>
      </c>
      <c r="D20" s="13">
        <v>5553000</v>
      </c>
      <c r="E20" s="13">
        <v>6983000</v>
      </c>
      <c r="F20" s="13">
        <v>7253000</v>
      </c>
      <c r="G20" s="13">
        <v>8744000</v>
      </c>
      <c r="H20" s="13">
        <v>8427000</v>
      </c>
      <c r="I20" s="13">
        <v>10776000</v>
      </c>
      <c r="J20" s="13">
        <v>13224000</v>
      </c>
      <c r="K20" s="13">
        <v>11127000</v>
      </c>
      <c r="L20" s="2"/>
    </row>
    <row r="21" spans="1:12" ht="13" x14ac:dyDescent="0.15">
      <c r="A21" s="2" t="s">
        <v>158</v>
      </c>
      <c r="B21" s="13">
        <v>1958000</v>
      </c>
      <c r="C21" s="13">
        <v>2036000</v>
      </c>
      <c r="D21" s="14" t="s">
        <v>49</v>
      </c>
      <c r="E21" s="14" t="s">
        <v>49</v>
      </c>
      <c r="F21" s="14" t="s">
        <v>49</v>
      </c>
      <c r="G21" s="14" t="s">
        <v>49</v>
      </c>
      <c r="H21" s="14" t="s">
        <v>49</v>
      </c>
      <c r="I21" s="14" t="s">
        <v>49</v>
      </c>
      <c r="J21" s="14" t="s">
        <v>49</v>
      </c>
      <c r="K21" s="14" t="s">
        <v>49</v>
      </c>
      <c r="L21" s="2"/>
    </row>
    <row r="22" spans="1:12" ht="13" x14ac:dyDescent="0.15">
      <c r="A22" s="2" t="s">
        <v>159</v>
      </c>
      <c r="B22" s="14" t="s">
        <v>49</v>
      </c>
      <c r="C22" s="14" t="s">
        <v>49</v>
      </c>
      <c r="D22" s="13">
        <v>5210000</v>
      </c>
      <c r="E22" s="14" t="s">
        <v>49</v>
      </c>
      <c r="F22" s="14" t="s">
        <v>49</v>
      </c>
      <c r="G22" s="14" t="s">
        <v>49</v>
      </c>
      <c r="H22" s="13">
        <v>5400000</v>
      </c>
      <c r="I22" s="13">
        <v>6942000</v>
      </c>
      <c r="J22" s="13">
        <v>45000</v>
      </c>
      <c r="K22" s="14" t="s">
        <v>49</v>
      </c>
      <c r="L22" s="2"/>
    </row>
    <row r="23" spans="1:12" ht="13" x14ac:dyDescent="0.15">
      <c r="A23" s="2" t="s">
        <v>55</v>
      </c>
      <c r="B23" s="13">
        <v>3018000</v>
      </c>
      <c r="C23" s="13">
        <v>3053000</v>
      </c>
      <c r="D23" s="13">
        <v>2956000</v>
      </c>
      <c r="E23" s="13">
        <v>2908000</v>
      </c>
      <c r="F23" s="13">
        <v>3162000</v>
      </c>
      <c r="G23" s="13">
        <v>1713000</v>
      </c>
      <c r="H23" s="13">
        <v>2745000</v>
      </c>
      <c r="I23" s="13">
        <v>2130000</v>
      </c>
      <c r="J23" s="13">
        <v>4667000</v>
      </c>
      <c r="K23" s="13">
        <v>3706000</v>
      </c>
      <c r="L23" s="2"/>
    </row>
    <row r="24" spans="1:12" ht="13" x14ac:dyDescent="0.15">
      <c r="A24" s="15" t="s">
        <v>56</v>
      </c>
      <c r="B24" s="16">
        <v>27730000</v>
      </c>
      <c r="C24" s="16">
        <v>40356000</v>
      </c>
      <c r="D24" s="16">
        <v>35508000</v>
      </c>
      <c r="E24" s="16">
        <v>29500000</v>
      </c>
      <c r="F24" s="16">
        <v>28787000</v>
      </c>
      <c r="G24" s="16">
        <v>31239000</v>
      </c>
      <c r="H24" s="16">
        <v>47249000</v>
      </c>
      <c r="I24" s="16">
        <v>57718000</v>
      </c>
      <c r="J24" s="16">
        <v>50407000</v>
      </c>
      <c r="K24" s="16">
        <v>43269000</v>
      </c>
      <c r="L24" s="2"/>
    </row>
    <row r="25" spans="1:12" ht="13" x14ac:dyDescent="0.15">
      <c r="A25" s="2" t="s">
        <v>57</v>
      </c>
      <c r="B25" s="13">
        <v>79709000</v>
      </c>
      <c r="C25" s="13">
        <v>83396000</v>
      </c>
      <c r="D25" s="13">
        <v>90105000</v>
      </c>
      <c r="E25" s="13">
        <v>100395000</v>
      </c>
      <c r="F25" s="13">
        <v>114318000</v>
      </c>
      <c r="G25" s="13">
        <v>128707000</v>
      </c>
      <c r="H25" s="13">
        <v>134229000</v>
      </c>
      <c r="I25" s="13">
        <v>148539000</v>
      </c>
      <c r="J25" s="13">
        <v>174246000</v>
      </c>
      <c r="K25" s="13">
        <v>194657000</v>
      </c>
      <c r="L25" s="2"/>
    </row>
    <row r="26" spans="1:12" ht="13" x14ac:dyDescent="0.15">
      <c r="A26" s="2" t="s">
        <v>58</v>
      </c>
      <c r="B26" s="13">
        <v>46471000</v>
      </c>
      <c r="C26" s="13">
        <v>51538000</v>
      </c>
      <c r="D26" s="13">
        <v>53934000</v>
      </c>
      <c r="E26" s="13">
        <v>59286000</v>
      </c>
      <c r="F26" s="13">
        <v>65342000</v>
      </c>
      <c r="G26" s="13">
        <v>73321000</v>
      </c>
      <c r="H26" s="13">
        <v>77645000</v>
      </c>
      <c r="I26" s="13">
        <v>85294000</v>
      </c>
      <c r="J26" s="13">
        <v>93386000</v>
      </c>
      <c r="K26" s="13">
        <v>98010000</v>
      </c>
      <c r="L26" s="2"/>
    </row>
    <row r="27" spans="1:12" ht="13" x14ac:dyDescent="0.15">
      <c r="A27" s="2" t="s">
        <v>59</v>
      </c>
      <c r="B27" s="13">
        <v>33238000</v>
      </c>
      <c r="C27" s="13">
        <v>31858000</v>
      </c>
      <c r="D27" s="13">
        <v>36171000</v>
      </c>
      <c r="E27" s="13">
        <v>41109000</v>
      </c>
      <c r="F27" s="13">
        <v>48976000</v>
      </c>
      <c r="G27" s="13">
        <v>55386000</v>
      </c>
      <c r="H27" s="13">
        <v>56584000</v>
      </c>
      <c r="I27" s="13">
        <v>63245000</v>
      </c>
      <c r="J27" s="13">
        <v>80860000</v>
      </c>
      <c r="K27" s="13">
        <v>96647000</v>
      </c>
      <c r="L27" s="2"/>
    </row>
    <row r="28" spans="1:12" ht="13" x14ac:dyDescent="0.15">
      <c r="A28" s="2" t="s">
        <v>160</v>
      </c>
      <c r="B28" s="13">
        <v>416000</v>
      </c>
      <c r="C28" s="13">
        <v>960000</v>
      </c>
      <c r="D28" s="13">
        <v>299000</v>
      </c>
      <c r="E28" s="13">
        <v>860000</v>
      </c>
      <c r="F28" s="13">
        <v>479000</v>
      </c>
      <c r="G28" s="13">
        <v>554000</v>
      </c>
      <c r="H28" s="14" t="s">
        <v>49</v>
      </c>
      <c r="I28" s="14" t="s">
        <v>49</v>
      </c>
      <c r="J28" s="14" t="s">
        <v>49</v>
      </c>
      <c r="K28" s="14" t="s">
        <v>49</v>
      </c>
      <c r="L28" s="2"/>
    </row>
    <row r="29" spans="1:12" ht="13" x14ac:dyDescent="0.15">
      <c r="A29" s="2" t="s">
        <v>60</v>
      </c>
      <c r="B29" s="13">
        <v>12335000</v>
      </c>
      <c r="C29" s="13">
        <v>12374000</v>
      </c>
      <c r="D29" s="13">
        <v>15322000</v>
      </c>
      <c r="E29" s="13">
        <v>12404000</v>
      </c>
      <c r="F29" s="13">
        <v>9430000</v>
      </c>
      <c r="G29" s="13">
        <v>7243000</v>
      </c>
      <c r="H29" s="13">
        <v>7344000</v>
      </c>
      <c r="I29" s="13">
        <v>7138000</v>
      </c>
      <c r="J29" s="13">
        <v>5912000</v>
      </c>
      <c r="K29" s="13">
        <v>5829000</v>
      </c>
      <c r="L29" s="2"/>
    </row>
    <row r="30" spans="1:12" ht="13" x14ac:dyDescent="0.15">
      <c r="A30" s="2" t="s">
        <v>61</v>
      </c>
      <c r="B30" s="13">
        <v>15307000</v>
      </c>
      <c r="C30" s="13">
        <v>15265000</v>
      </c>
      <c r="D30" s="13">
        <v>23593000</v>
      </c>
      <c r="E30" s="13">
        <v>37134000</v>
      </c>
      <c r="F30" s="13">
        <v>36349000</v>
      </c>
      <c r="G30" s="13">
        <v>37103000</v>
      </c>
      <c r="H30" s="13">
        <v>35997000</v>
      </c>
      <c r="I30" s="13">
        <v>34233000</v>
      </c>
      <c r="J30" s="13">
        <v>33609000</v>
      </c>
      <c r="K30" s="13">
        <v>32180000</v>
      </c>
      <c r="L30" s="2"/>
    </row>
    <row r="31" spans="1:12" ht="13" x14ac:dyDescent="0.15">
      <c r="A31" s="2" t="s">
        <v>62</v>
      </c>
      <c r="B31" s="13">
        <v>636000</v>
      </c>
      <c r="C31" s="13">
        <v>623000</v>
      </c>
      <c r="D31" s="13">
        <v>347000</v>
      </c>
      <c r="E31" s="13">
        <v>714000</v>
      </c>
      <c r="F31" s="13">
        <v>1507000</v>
      </c>
      <c r="G31" s="13">
        <v>1641000</v>
      </c>
      <c r="H31" s="13">
        <v>1502000</v>
      </c>
      <c r="I31" s="14" t="s">
        <v>49</v>
      </c>
      <c r="J31" s="14" t="s">
        <v>49</v>
      </c>
      <c r="K31" s="14" t="s">
        <v>49</v>
      </c>
      <c r="L31" s="2"/>
    </row>
    <row r="32" spans="1:12" ht="13" x14ac:dyDescent="0.15">
      <c r="A32" s="2" t="s">
        <v>63</v>
      </c>
      <c r="B32" s="13">
        <v>622000</v>
      </c>
      <c r="C32" s="13">
        <v>600000</v>
      </c>
      <c r="D32" s="13">
        <v>907000</v>
      </c>
      <c r="E32" s="13">
        <v>840000</v>
      </c>
      <c r="F32" s="13">
        <v>1122000</v>
      </c>
      <c r="G32" s="13">
        <v>1209000</v>
      </c>
      <c r="H32" s="13">
        <v>1232000</v>
      </c>
      <c r="I32" s="14" t="s">
        <v>49</v>
      </c>
      <c r="J32" s="14" t="s">
        <v>49</v>
      </c>
      <c r="K32" s="14" t="s">
        <v>49</v>
      </c>
      <c r="L32" s="2"/>
    </row>
    <row r="33" spans="1:12" ht="13" x14ac:dyDescent="0.15">
      <c r="A33" s="2" t="s">
        <v>64</v>
      </c>
      <c r="B33" s="13">
        <v>1672000</v>
      </c>
      <c r="C33" s="13">
        <v>1029000</v>
      </c>
      <c r="D33" s="13">
        <v>1180000</v>
      </c>
      <c r="E33" s="13">
        <v>688000</v>
      </c>
      <c r="F33" s="13">
        <v>1313000</v>
      </c>
      <c r="G33" s="13">
        <v>2149000</v>
      </c>
      <c r="H33" s="13">
        <v>3183000</v>
      </c>
      <c r="I33" s="13">
        <v>6072000</v>
      </c>
      <c r="J33" s="13">
        <v>11315000</v>
      </c>
      <c r="K33" s="13">
        <v>13647000</v>
      </c>
      <c r="L33" s="2"/>
    </row>
    <row r="34" spans="1:12" ht="13" x14ac:dyDescent="0.15">
      <c r="A34" s="15" t="s">
        <v>65</v>
      </c>
      <c r="B34" s="16">
        <v>91956000</v>
      </c>
      <c r="C34" s="16">
        <v>103065000</v>
      </c>
      <c r="D34" s="16">
        <v>113327000</v>
      </c>
      <c r="E34" s="16">
        <v>123249000</v>
      </c>
      <c r="F34" s="16">
        <v>127963000</v>
      </c>
      <c r="G34" s="16">
        <v>136524000</v>
      </c>
      <c r="H34" s="16">
        <v>153091000</v>
      </c>
      <c r="I34" s="16">
        <v>168406000</v>
      </c>
      <c r="J34" s="16">
        <v>182103000</v>
      </c>
      <c r="K34" s="16">
        <v>191572000</v>
      </c>
      <c r="L34" s="2"/>
    </row>
    <row r="35" spans="1:12" ht="13" x14ac:dyDescent="0.15">
      <c r="A35" s="21"/>
      <c r="B35" s="22">
        <v>0</v>
      </c>
      <c r="C35" s="22">
        <v>0</v>
      </c>
      <c r="D35" s="22">
        <v>0</v>
      </c>
      <c r="E35" s="22">
        <v>0</v>
      </c>
      <c r="F35" s="22">
        <v>0</v>
      </c>
      <c r="G35" s="22">
        <v>0</v>
      </c>
      <c r="H35" s="22">
        <v>0</v>
      </c>
      <c r="I35" s="22">
        <v>0</v>
      </c>
      <c r="J35" s="22">
        <v>0</v>
      </c>
      <c r="K35" s="22">
        <v>0</v>
      </c>
      <c r="L35" s="2"/>
    </row>
    <row r="36" spans="1:12" ht="13" x14ac:dyDescent="0.15">
      <c r="A36" s="2" t="s">
        <v>66</v>
      </c>
      <c r="B36" s="13">
        <v>12210000</v>
      </c>
      <c r="C36" s="13">
        <v>10845000</v>
      </c>
      <c r="D36" s="13">
        <v>12030000</v>
      </c>
      <c r="E36" s="13">
        <v>13989000</v>
      </c>
      <c r="F36" s="13">
        <v>15365000</v>
      </c>
      <c r="G36" s="13">
        <v>18617000</v>
      </c>
      <c r="H36" s="13">
        <v>22250000</v>
      </c>
      <c r="I36" s="13">
        <v>22871000</v>
      </c>
      <c r="J36" s="13">
        <v>25537000</v>
      </c>
      <c r="K36" s="13">
        <v>24516000</v>
      </c>
      <c r="L36" s="2"/>
    </row>
    <row r="37" spans="1:12" ht="13" x14ac:dyDescent="0.15">
      <c r="A37" s="2" t="s">
        <v>67</v>
      </c>
      <c r="B37" s="13">
        <v>2748000</v>
      </c>
      <c r="C37" s="13">
        <v>2063000</v>
      </c>
      <c r="D37" s="13">
        <v>2475000</v>
      </c>
      <c r="E37" s="13">
        <v>2928000</v>
      </c>
      <c r="F37" s="13">
        <v>3824000</v>
      </c>
      <c r="G37" s="13">
        <v>4128000</v>
      </c>
      <c r="H37" s="13">
        <v>5581000</v>
      </c>
      <c r="I37" s="13">
        <v>5747000</v>
      </c>
      <c r="J37" s="13">
        <v>9595000</v>
      </c>
      <c r="K37" s="13">
        <v>8578000</v>
      </c>
      <c r="L37" s="2"/>
    </row>
    <row r="38" spans="1:12" ht="13" x14ac:dyDescent="0.15">
      <c r="A38" s="2" t="s">
        <v>68</v>
      </c>
      <c r="B38" s="13">
        <v>9462000</v>
      </c>
      <c r="C38" s="13">
        <v>8782000</v>
      </c>
      <c r="D38" s="13">
        <v>9555000</v>
      </c>
      <c r="E38" s="13">
        <v>11061000</v>
      </c>
      <c r="F38" s="13">
        <v>11541000</v>
      </c>
      <c r="G38" s="13">
        <v>14489000</v>
      </c>
      <c r="H38" s="13">
        <v>16669000</v>
      </c>
      <c r="I38" s="13">
        <v>17124000</v>
      </c>
      <c r="J38" s="13">
        <v>15942000</v>
      </c>
      <c r="K38" s="13">
        <v>15938000</v>
      </c>
      <c r="L38" s="2"/>
    </row>
    <row r="39" spans="1:12" ht="13" x14ac:dyDescent="0.15">
      <c r="A39" s="2" t="s">
        <v>69</v>
      </c>
      <c r="B39" s="13">
        <v>1604000</v>
      </c>
      <c r="C39" s="13">
        <v>2634000</v>
      </c>
      <c r="D39" s="13">
        <v>4634000</v>
      </c>
      <c r="E39" s="13">
        <v>1776000</v>
      </c>
      <c r="F39" s="13">
        <v>1261000</v>
      </c>
      <c r="G39" s="13">
        <v>3693000</v>
      </c>
      <c r="H39" s="13">
        <v>2504000</v>
      </c>
      <c r="I39" s="13">
        <v>4591000</v>
      </c>
      <c r="J39" s="13">
        <v>4367000</v>
      </c>
      <c r="K39" s="13">
        <v>2288000</v>
      </c>
      <c r="L39" s="2"/>
    </row>
    <row r="40" spans="1:12" ht="13" x14ac:dyDescent="0.15">
      <c r="A40" s="2" t="s">
        <v>70</v>
      </c>
      <c r="B40" s="13">
        <v>2205000</v>
      </c>
      <c r="C40" s="13">
        <v>2188000</v>
      </c>
      <c r="D40" s="13">
        <v>3638000</v>
      </c>
      <c r="E40" s="13">
        <v>1656000</v>
      </c>
      <c r="F40" s="13">
        <v>0</v>
      </c>
      <c r="G40" s="13">
        <v>0</v>
      </c>
      <c r="H40" s="13">
        <v>0</v>
      </c>
      <c r="I40" s="13">
        <v>0</v>
      </c>
      <c r="J40" s="13">
        <v>2251000</v>
      </c>
      <c r="K40" s="13">
        <v>1249000</v>
      </c>
      <c r="L40" s="2"/>
    </row>
    <row r="41" spans="1:12" ht="13" x14ac:dyDescent="0.15">
      <c r="A41" s="15" t="s">
        <v>71</v>
      </c>
      <c r="B41" s="16">
        <v>16019000</v>
      </c>
      <c r="C41" s="16">
        <v>15667000</v>
      </c>
      <c r="D41" s="16">
        <v>20302000</v>
      </c>
      <c r="E41" s="16">
        <v>17421000</v>
      </c>
      <c r="F41" s="16">
        <v>16626000</v>
      </c>
      <c r="G41" s="16">
        <v>22310000</v>
      </c>
      <c r="H41" s="16">
        <v>24754000</v>
      </c>
      <c r="I41" s="16">
        <v>27462000</v>
      </c>
      <c r="J41" s="16">
        <v>32155000</v>
      </c>
      <c r="K41" s="16">
        <v>28053000</v>
      </c>
      <c r="L41" s="2"/>
    </row>
    <row r="42" spans="1:12" ht="13" x14ac:dyDescent="0.15">
      <c r="A42" s="2" t="s">
        <v>72</v>
      </c>
      <c r="B42" s="13">
        <v>12107000</v>
      </c>
      <c r="C42" s="13">
        <v>20036000</v>
      </c>
      <c r="D42" s="13">
        <v>20649000</v>
      </c>
      <c r="E42" s="13">
        <v>25037000</v>
      </c>
      <c r="F42" s="13">
        <v>25098000</v>
      </c>
      <c r="G42" s="13">
        <v>25308000</v>
      </c>
      <c r="H42" s="13">
        <v>33897000</v>
      </c>
      <c r="I42" s="13">
        <v>33510000</v>
      </c>
      <c r="J42" s="13">
        <v>37684000</v>
      </c>
      <c r="K42" s="13">
        <v>46978000</v>
      </c>
      <c r="L42" s="2"/>
    </row>
    <row r="43" spans="1:12" ht="13" x14ac:dyDescent="0.15">
      <c r="A43" s="2" t="s">
        <v>73</v>
      </c>
      <c r="B43" s="13">
        <v>3775000</v>
      </c>
      <c r="C43" s="13">
        <v>2539000</v>
      </c>
      <c r="D43" s="13">
        <v>1730000</v>
      </c>
      <c r="E43" s="13">
        <v>3046000</v>
      </c>
      <c r="F43" s="13">
        <v>1665000</v>
      </c>
      <c r="G43" s="13">
        <v>2044000</v>
      </c>
      <c r="H43" s="13">
        <v>3843000</v>
      </c>
      <c r="I43" s="13">
        <v>2667000</v>
      </c>
      <c r="J43" s="13">
        <v>202000</v>
      </c>
      <c r="K43" s="14" t="s">
        <v>49</v>
      </c>
      <c r="L43" s="2"/>
    </row>
    <row r="44" spans="1:12" ht="13" x14ac:dyDescent="0.15">
      <c r="A44" s="2" t="s">
        <v>74</v>
      </c>
      <c r="B44" s="13">
        <v>0</v>
      </c>
      <c r="C44" s="13">
        <v>0</v>
      </c>
      <c r="D44" s="13">
        <v>0</v>
      </c>
      <c r="E44" s="13">
        <v>0</v>
      </c>
      <c r="F44" s="13">
        <v>0</v>
      </c>
      <c r="G44" s="13">
        <v>0</v>
      </c>
      <c r="H44" s="13">
        <v>0</v>
      </c>
      <c r="I44" s="13">
        <v>0</v>
      </c>
      <c r="J44" s="13">
        <v>1863000</v>
      </c>
      <c r="K44" s="13">
        <v>4375000</v>
      </c>
      <c r="L44" s="2"/>
    </row>
    <row r="45" spans="1:12" ht="13" x14ac:dyDescent="0.15">
      <c r="A45" s="2" t="s">
        <v>75</v>
      </c>
      <c r="B45" s="13">
        <v>3278000</v>
      </c>
      <c r="C45" s="13">
        <v>2841000</v>
      </c>
      <c r="D45" s="13">
        <v>3538000</v>
      </c>
      <c r="E45" s="13">
        <v>7860000</v>
      </c>
      <c r="F45" s="13">
        <v>9592000</v>
      </c>
      <c r="G45" s="13">
        <v>9203000</v>
      </c>
      <c r="H45" s="13">
        <v>9559000</v>
      </c>
      <c r="I45" s="13">
        <v>9376000</v>
      </c>
      <c r="J45" s="13">
        <v>8776000</v>
      </c>
      <c r="K45" s="13">
        <v>6576000</v>
      </c>
      <c r="L45" s="2"/>
    </row>
    <row r="46" spans="1:12" ht="13" x14ac:dyDescent="0.15">
      <c r="A46" s="15" t="s">
        <v>76</v>
      </c>
      <c r="B46" s="16">
        <v>35179000</v>
      </c>
      <c r="C46" s="16">
        <v>41083000</v>
      </c>
      <c r="D46" s="16">
        <v>46219000</v>
      </c>
      <c r="E46" s="16">
        <v>53364000</v>
      </c>
      <c r="F46" s="16">
        <v>52981000</v>
      </c>
      <c r="G46" s="16">
        <v>58865000</v>
      </c>
      <c r="H46" s="16">
        <v>72053000</v>
      </c>
      <c r="I46" s="16">
        <v>73015000</v>
      </c>
      <c r="J46" s="16">
        <v>80680000</v>
      </c>
      <c r="K46" s="16">
        <v>85982000</v>
      </c>
      <c r="L46" s="2"/>
    </row>
    <row r="47" spans="1:12" ht="13" x14ac:dyDescent="0.15">
      <c r="A47" s="21"/>
      <c r="B47" s="22">
        <v>0</v>
      </c>
      <c r="C47" s="22">
        <v>0</v>
      </c>
      <c r="D47" s="22">
        <v>0</v>
      </c>
      <c r="E47" s="22">
        <v>0</v>
      </c>
      <c r="F47" s="22">
        <v>0</v>
      </c>
      <c r="G47" s="22">
        <v>0</v>
      </c>
      <c r="H47" s="22">
        <v>0</v>
      </c>
      <c r="I47" s="22">
        <v>0</v>
      </c>
      <c r="J47" s="22">
        <v>0</v>
      </c>
      <c r="K47" s="22">
        <v>0</v>
      </c>
      <c r="L47" s="2"/>
    </row>
    <row r="48" spans="1:12" ht="13" x14ac:dyDescent="0.15">
      <c r="A48" s="2" t="s">
        <v>161</v>
      </c>
      <c r="B48" s="13">
        <v>912000</v>
      </c>
      <c r="C48" s="13">
        <v>897000</v>
      </c>
      <c r="D48" s="13">
        <v>882000</v>
      </c>
      <c r="E48" s="13">
        <v>866000</v>
      </c>
      <c r="F48" s="13">
        <v>419000</v>
      </c>
      <c r="G48" s="13">
        <v>155000</v>
      </c>
      <c r="H48" s="14" t="s">
        <v>49</v>
      </c>
      <c r="I48" s="14" t="s">
        <v>49</v>
      </c>
      <c r="J48" s="14" t="s">
        <v>49</v>
      </c>
      <c r="K48" s="14" t="s">
        <v>49</v>
      </c>
      <c r="L48" s="2"/>
    </row>
    <row r="49" spans="1:12" ht="13" x14ac:dyDescent="0.15">
      <c r="A49" s="2" t="s">
        <v>77</v>
      </c>
      <c r="B49" s="13">
        <v>21781000</v>
      </c>
      <c r="C49" s="13">
        <v>23411000</v>
      </c>
      <c r="D49" s="13">
        <v>25373000</v>
      </c>
      <c r="E49" s="13">
        <v>26074000</v>
      </c>
      <c r="F49" s="13">
        <v>25365000</v>
      </c>
      <c r="G49" s="13">
        <v>25261000</v>
      </c>
      <c r="H49" s="13">
        <v>25556000</v>
      </c>
      <c r="I49" s="13">
        <v>28006000</v>
      </c>
      <c r="J49" s="13">
        <v>31580000</v>
      </c>
      <c r="K49" s="13">
        <v>4228</v>
      </c>
      <c r="L49" s="2"/>
    </row>
    <row r="50" spans="1:12" ht="13" x14ac:dyDescent="0.15">
      <c r="A50" s="2" t="s">
        <v>78</v>
      </c>
      <c r="B50" s="14" t="s">
        <v>49</v>
      </c>
      <c r="C50" s="14" t="s">
        <v>49</v>
      </c>
      <c r="D50" s="14" t="s">
        <v>49</v>
      </c>
      <c r="E50" s="14" t="s">
        <v>49</v>
      </c>
      <c r="F50" s="14" t="s">
        <v>49</v>
      </c>
      <c r="G50" s="14" t="s">
        <v>49</v>
      </c>
      <c r="H50" s="14" t="s">
        <v>49</v>
      </c>
      <c r="I50" s="14" t="s">
        <v>49</v>
      </c>
      <c r="J50" s="14" t="s">
        <v>49</v>
      </c>
      <c r="K50" s="13">
        <v>36644772</v>
      </c>
      <c r="L50" s="2"/>
    </row>
    <row r="51" spans="1:12" ht="13" x14ac:dyDescent="0.15">
      <c r="A51" s="2" t="s">
        <v>79</v>
      </c>
      <c r="B51" s="13">
        <v>33418000</v>
      </c>
      <c r="C51" s="13">
        <v>37614000</v>
      </c>
      <c r="D51" s="13">
        <v>40747000</v>
      </c>
      <c r="E51" s="13">
        <v>42083000</v>
      </c>
      <c r="F51" s="13">
        <v>50172000</v>
      </c>
      <c r="G51" s="13">
        <v>53523000</v>
      </c>
      <c r="H51" s="13">
        <v>56233000</v>
      </c>
      <c r="I51" s="13">
        <v>68265000</v>
      </c>
      <c r="J51" s="13">
        <v>70405000</v>
      </c>
      <c r="K51" s="13">
        <v>69156000</v>
      </c>
      <c r="L51" s="2"/>
    </row>
    <row r="52" spans="1:12" ht="13" x14ac:dyDescent="0.15">
      <c r="A52" s="2" t="s">
        <v>80</v>
      </c>
      <c r="B52" s="13">
        <v>666000</v>
      </c>
      <c r="C52" s="13">
        <v>60000</v>
      </c>
      <c r="D52" s="13">
        <v>106000</v>
      </c>
      <c r="E52" s="13">
        <v>862000</v>
      </c>
      <c r="F52" s="13">
        <v>-974000</v>
      </c>
      <c r="G52" s="13">
        <v>-1280000</v>
      </c>
      <c r="H52" s="13">
        <v>-751000</v>
      </c>
      <c r="I52" s="13">
        <v>-880000</v>
      </c>
      <c r="J52" s="13">
        <v>-562000</v>
      </c>
      <c r="K52" s="13">
        <v>-215000</v>
      </c>
      <c r="L52" s="2"/>
    </row>
    <row r="53" spans="1:12" ht="13" x14ac:dyDescent="0.15">
      <c r="A53" s="2" t="s">
        <v>162</v>
      </c>
      <c r="B53" s="13">
        <v>-345000</v>
      </c>
      <c r="C53" s="13">
        <v>-515000</v>
      </c>
      <c r="D53" s="13">
        <v>-519000</v>
      </c>
      <c r="E53" s="13">
        <v>-9000</v>
      </c>
      <c r="F53" s="14" t="s">
        <v>49</v>
      </c>
      <c r="G53" s="14" t="s">
        <v>49</v>
      </c>
      <c r="H53" s="14" t="s">
        <v>49</v>
      </c>
      <c r="I53" s="14" t="s">
        <v>49</v>
      </c>
      <c r="J53" s="14" t="s">
        <v>49</v>
      </c>
      <c r="K53" s="13">
        <v>5000</v>
      </c>
      <c r="L53" s="2"/>
    </row>
    <row r="54" spans="1:12" ht="13" x14ac:dyDescent="0.15">
      <c r="A54" s="2" t="s">
        <v>82</v>
      </c>
      <c r="B54" s="13">
        <v>345000</v>
      </c>
      <c r="C54" s="13">
        <v>515000</v>
      </c>
      <c r="D54" s="13">
        <v>519000</v>
      </c>
      <c r="E54" s="13">
        <v>9000</v>
      </c>
      <c r="F54" s="13">
        <v>0</v>
      </c>
      <c r="G54" s="13">
        <v>0</v>
      </c>
      <c r="H54" s="13">
        <v>0</v>
      </c>
      <c r="I54" s="13">
        <v>0</v>
      </c>
      <c r="J54" s="13">
        <v>0</v>
      </c>
      <c r="K54" s="13">
        <v>-5000</v>
      </c>
      <c r="L54" s="2"/>
    </row>
    <row r="55" spans="1:12" ht="13" x14ac:dyDescent="0.15">
      <c r="A55" s="17" t="s">
        <v>83</v>
      </c>
      <c r="B55" s="18">
        <v>56777000</v>
      </c>
      <c r="C55" s="18">
        <v>61982000</v>
      </c>
      <c r="D55" s="18">
        <v>67108000</v>
      </c>
      <c r="E55" s="18">
        <v>69885000</v>
      </c>
      <c r="F55" s="18">
        <v>74982000</v>
      </c>
      <c r="G55" s="18">
        <v>77659000</v>
      </c>
      <c r="H55" s="18">
        <v>81038000</v>
      </c>
      <c r="I55" s="18">
        <v>95391000</v>
      </c>
      <c r="J55" s="18">
        <v>101423000</v>
      </c>
      <c r="K55" s="18">
        <v>105590000</v>
      </c>
      <c r="L55" s="2"/>
    </row>
    <row r="56" spans="1:12" ht="13" x14ac:dyDescent="0.15">
      <c r="A56" s="19" t="s">
        <v>84</v>
      </c>
      <c r="B56" s="20">
        <v>91956000</v>
      </c>
      <c r="C56" s="20">
        <v>103065000</v>
      </c>
      <c r="D56" s="20">
        <v>113327000</v>
      </c>
      <c r="E56" s="20">
        <v>123249000</v>
      </c>
      <c r="F56" s="20">
        <v>127963000</v>
      </c>
      <c r="G56" s="20">
        <v>136524000</v>
      </c>
      <c r="H56" s="20">
        <v>153091000</v>
      </c>
      <c r="I56" s="20">
        <v>168406000</v>
      </c>
      <c r="J56" s="20">
        <v>182103000</v>
      </c>
      <c r="K56" s="20">
        <v>191572000</v>
      </c>
      <c r="L56" s="2"/>
    </row>
  </sheetData>
  <sheetProtection formatCells="0" formatColumns="0" formatRows="0" insertColumns="0" insertRows="0" insertHyperlinks="0" deleteColumns="0" deleteRows="0" sort="0" autoFilter="0" pivotTables="0"/>
  <sortState xmlns:xlrd2="http://schemas.microsoft.com/office/spreadsheetml/2017/richdata2" columnSort="1" ref="B11:K56">
    <sortCondition ref="B11:K11"/>
  </sortState>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FA852-700C-6A45-B254-EC5BEF79B4E7}">
  <sheetPr>
    <tabColor theme="5"/>
  </sheetPr>
  <dimension ref="A4:M50"/>
  <sheetViews>
    <sheetView topLeftCell="A14" workbookViewId="0">
      <selection activeCell="L50" sqref="L50"/>
    </sheetView>
  </sheetViews>
  <sheetFormatPr baseColWidth="10" defaultColWidth="8.83203125" defaultRowHeight="12.75" customHeight="1" x14ac:dyDescent="0.15"/>
  <cols>
    <col min="1" max="1" width="50" style="1" customWidth="1"/>
    <col min="2" max="191" width="12" style="1" customWidth="1"/>
    <col min="192" max="16384" width="8.83203125" style="1"/>
  </cols>
  <sheetData>
    <row r="4" spans="1:13" ht="13" x14ac:dyDescent="0.15">
      <c r="A4" s="10" t="s">
        <v>24</v>
      </c>
    </row>
    <row r="5" spans="1:13" ht="20" x14ac:dyDescent="0.2">
      <c r="A5" s="9" t="s">
        <v>157</v>
      </c>
    </row>
    <row r="7" spans="1:13" ht="14" x14ac:dyDescent="0.15">
      <c r="A7" s="8" t="s">
        <v>26</v>
      </c>
    </row>
    <row r="10" spans="1:13" ht="14" x14ac:dyDescent="0.15">
      <c r="A10" s="7" t="s">
        <v>85</v>
      </c>
    </row>
    <row r="11" spans="1:13" ht="14" x14ac:dyDescent="0.15">
      <c r="A11" s="5" t="s">
        <v>28</v>
      </c>
      <c r="B11" s="6" t="s">
        <v>29</v>
      </c>
      <c r="C11" s="6" t="s">
        <v>30</v>
      </c>
      <c r="D11" s="6" t="s">
        <v>31</v>
      </c>
      <c r="E11" s="6" t="s">
        <v>32</v>
      </c>
      <c r="F11" s="6" t="s">
        <v>33</v>
      </c>
      <c r="G11" s="6" t="s">
        <v>34</v>
      </c>
      <c r="H11" s="6" t="s">
        <v>35</v>
      </c>
      <c r="I11" s="6" t="s">
        <v>36</v>
      </c>
      <c r="J11" s="6" t="s">
        <v>37</v>
      </c>
      <c r="K11" s="6" t="s">
        <v>38</v>
      </c>
      <c r="L11" s="5"/>
    </row>
    <row r="12" spans="1:13" ht="14" x14ac:dyDescent="0.15">
      <c r="A12" s="5" t="s">
        <v>39</v>
      </c>
      <c r="B12" s="6" t="s">
        <v>40</v>
      </c>
      <c r="C12" s="6" t="s">
        <v>40</v>
      </c>
      <c r="D12" s="6" t="s">
        <v>40</v>
      </c>
      <c r="E12" s="6" t="s">
        <v>40</v>
      </c>
      <c r="F12" s="6" t="s">
        <v>40</v>
      </c>
      <c r="G12" s="6" t="s">
        <v>40</v>
      </c>
      <c r="H12" s="6" t="s">
        <v>40</v>
      </c>
      <c r="I12" s="6" t="s">
        <v>40</v>
      </c>
      <c r="J12" s="6" t="s">
        <v>40</v>
      </c>
      <c r="K12" s="6" t="s">
        <v>40</v>
      </c>
      <c r="L12" s="5"/>
    </row>
    <row r="13" spans="1:13" ht="14" x14ac:dyDescent="0.15">
      <c r="A13" s="5" t="s">
        <v>41</v>
      </c>
      <c r="B13" s="6" t="s">
        <v>42</v>
      </c>
      <c r="C13" s="6" t="s">
        <v>42</v>
      </c>
      <c r="D13" s="6" t="s">
        <v>42</v>
      </c>
      <c r="E13" s="6" t="s">
        <v>42</v>
      </c>
      <c r="F13" s="6" t="s">
        <v>42</v>
      </c>
      <c r="G13" s="6" t="s">
        <v>42</v>
      </c>
      <c r="H13" s="6" t="s">
        <v>42</v>
      </c>
      <c r="I13" s="6" t="s">
        <v>42</v>
      </c>
      <c r="J13" s="6" t="s">
        <v>42</v>
      </c>
      <c r="K13" s="6" t="s">
        <v>42</v>
      </c>
      <c r="L13" s="5"/>
    </row>
    <row r="14" spans="1:13" ht="14" x14ac:dyDescent="0.15">
      <c r="A14" s="5" t="s">
        <v>43</v>
      </c>
      <c r="B14" s="6" t="s">
        <v>44</v>
      </c>
      <c r="C14" s="6" t="s">
        <v>44</v>
      </c>
      <c r="D14" s="6" t="s">
        <v>44</v>
      </c>
      <c r="E14" s="6" t="s">
        <v>44</v>
      </c>
      <c r="F14" s="6" t="s">
        <v>44</v>
      </c>
      <c r="G14" s="6" t="s">
        <v>44</v>
      </c>
      <c r="H14" s="6" t="s">
        <v>44</v>
      </c>
      <c r="I14" s="6" t="s">
        <v>44</v>
      </c>
      <c r="J14" s="6" t="s">
        <v>44</v>
      </c>
      <c r="K14" s="6" t="s">
        <v>44</v>
      </c>
      <c r="L14" s="5"/>
    </row>
    <row r="15" spans="1:13" ht="14" x14ac:dyDescent="0.15">
      <c r="A15" s="5" t="s">
        <v>45</v>
      </c>
      <c r="B15" s="6" t="s">
        <v>46</v>
      </c>
      <c r="C15" s="6" t="s">
        <v>46</v>
      </c>
      <c r="D15" s="6" t="s">
        <v>46</v>
      </c>
      <c r="E15" s="6" t="s">
        <v>46</v>
      </c>
      <c r="F15" s="6" t="s">
        <v>46</v>
      </c>
      <c r="G15" s="6" t="s">
        <v>46</v>
      </c>
      <c r="H15" s="6" t="s">
        <v>46</v>
      </c>
      <c r="I15" s="6" t="s">
        <v>46</v>
      </c>
      <c r="J15" s="6" t="s">
        <v>46</v>
      </c>
      <c r="K15" s="6" t="s">
        <v>46</v>
      </c>
      <c r="L15" s="5"/>
    </row>
    <row r="16" spans="1:13" ht="13" x14ac:dyDescent="0.15">
      <c r="A16" s="2" t="s">
        <v>163</v>
      </c>
      <c r="B16" s="14" t="s">
        <v>49</v>
      </c>
      <c r="C16" s="14" t="s">
        <v>49</v>
      </c>
      <c r="D16" s="14" t="s">
        <v>49</v>
      </c>
      <c r="E16" s="14" t="s">
        <v>49</v>
      </c>
      <c r="F16" s="14" t="s">
        <v>49</v>
      </c>
      <c r="G16" s="14" t="s">
        <v>49</v>
      </c>
      <c r="H16" s="14" t="s">
        <v>49</v>
      </c>
      <c r="I16" s="14" t="s">
        <v>49</v>
      </c>
      <c r="J16" s="14" t="s">
        <v>49</v>
      </c>
      <c r="K16" s="13">
        <v>54228000</v>
      </c>
      <c r="L16" s="2"/>
      <c r="M16" s="1">
        <v>1000</v>
      </c>
    </row>
    <row r="17" spans="1:12" ht="13" x14ac:dyDescent="0.15">
      <c r="A17" s="2" t="s">
        <v>7</v>
      </c>
      <c r="B17" s="13">
        <v>55870000</v>
      </c>
      <c r="C17" s="13">
        <v>55355000</v>
      </c>
      <c r="D17" s="13">
        <v>59387000</v>
      </c>
      <c r="E17" s="13">
        <v>62761000</v>
      </c>
      <c r="F17" s="13">
        <v>70848000</v>
      </c>
      <c r="G17" s="13">
        <v>71965000</v>
      </c>
      <c r="H17" s="13">
        <v>77867000</v>
      </c>
      <c r="I17" s="13">
        <v>79024000</v>
      </c>
      <c r="J17" s="13">
        <v>63054000</v>
      </c>
      <c r="K17" s="13">
        <v>54228000</v>
      </c>
      <c r="L17" s="2"/>
    </row>
    <row r="18" spans="1:12" ht="13" x14ac:dyDescent="0.15">
      <c r="A18" s="2" t="s">
        <v>87</v>
      </c>
      <c r="B18" s="13">
        <v>20261000</v>
      </c>
      <c r="C18" s="13">
        <v>20676000</v>
      </c>
      <c r="D18" s="13">
        <v>23196000</v>
      </c>
      <c r="E18" s="13">
        <v>23692000</v>
      </c>
      <c r="F18" s="13">
        <v>27111000</v>
      </c>
      <c r="G18" s="13">
        <v>29825000</v>
      </c>
      <c r="H18" s="13">
        <v>34255000</v>
      </c>
      <c r="I18" s="13">
        <v>35209000</v>
      </c>
      <c r="J18" s="13">
        <v>36188000</v>
      </c>
      <c r="K18" s="13">
        <v>32517000</v>
      </c>
      <c r="L18" s="2"/>
    </row>
    <row r="19" spans="1:12" ht="13" x14ac:dyDescent="0.15">
      <c r="A19" s="15" t="s">
        <v>88</v>
      </c>
      <c r="B19" s="16">
        <v>35609000</v>
      </c>
      <c r="C19" s="16">
        <v>34679000</v>
      </c>
      <c r="D19" s="16">
        <v>36191000</v>
      </c>
      <c r="E19" s="16">
        <v>39069000</v>
      </c>
      <c r="F19" s="16">
        <v>43737000</v>
      </c>
      <c r="G19" s="16">
        <v>42140000</v>
      </c>
      <c r="H19" s="16">
        <v>43612000</v>
      </c>
      <c r="I19" s="16">
        <v>43815000</v>
      </c>
      <c r="J19" s="16">
        <v>26866000</v>
      </c>
      <c r="K19" s="16">
        <v>21711000</v>
      </c>
      <c r="L19" s="2"/>
    </row>
    <row r="20" spans="1:12" ht="13" x14ac:dyDescent="0.15">
      <c r="A20" s="2" t="s">
        <v>89</v>
      </c>
      <c r="B20" s="13">
        <v>8136000</v>
      </c>
      <c r="C20" s="13">
        <v>7930000</v>
      </c>
      <c r="D20" s="13">
        <v>8397000</v>
      </c>
      <c r="E20" s="13">
        <v>7474000</v>
      </c>
      <c r="F20" s="13">
        <v>6750000</v>
      </c>
      <c r="G20" s="13">
        <v>6150000</v>
      </c>
      <c r="H20" s="13">
        <v>6180000</v>
      </c>
      <c r="I20" s="13">
        <v>6543000</v>
      </c>
      <c r="J20" s="13">
        <v>7002000</v>
      </c>
      <c r="K20" s="13">
        <v>5634000</v>
      </c>
      <c r="L20" s="2"/>
    </row>
    <row r="21" spans="1:12" ht="13" x14ac:dyDescent="0.15">
      <c r="A21" s="2" t="s">
        <v>90</v>
      </c>
      <c r="B21" s="13">
        <v>294000</v>
      </c>
      <c r="C21" s="13">
        <v>265000</v>
      </c>
      <c r="D21" s="13">
        <v>294000</v>
      </c>
      <c r="E21" s="13">
        <v>177000</v>
      </c>
      <c r="F21" s="13">
        <v>200000</v>
      </c>
      <c r="G21" s="13">
        <v>200000</v>
      </c>
      <c r="H21" s="14" t="s">
        <v>49</v>
      </c>
      <c r="I21" s="14" t="s">
        <v>49</v>
      </c>
      <c r="J21" s="14" t="s">
        <v>49</v>
      </c>
      <c r="K21" s="14" t="s">
        <v>49</v>
      </c>
      <c r="L21" s="2"/>
    </row>
    <row r="22" spans="1:12" ht="13" x14ac:dyDescent="0.15">
      <c r="A22" s="2" t="s">
        <v>91</v>
      </c>
      <c r="B22" s="13">
        <v>11537000</v>
      </c>
      <c r="C22" s="13">
        <v>12128000</v>
      </c>
      <c r="D22" s="13">
        <v>12740000</v>
      </c>
      <c r="E22" s="13">
        <v>13098000</v>
      </c>
      <c r="F22" s="13">
        <v>13543000</v>
      </c>
      <c r="G22" s="13">
        <v>13362000</v>
      </c>
      <c r="H22" s="13">
        <v>13556000</v>
      </c>
      <c r="I22" s="13">
        <v>15190000</v>
      </c>
      <c r="J22" s="13">
        <v>17528000</v>
      </c>
      <c r="K22" s="13">
        <v>16046000</v>
      </c>
      <c r="L22" s="2"/>
    </row>
    <row r="23" spans="1:12" ht="13" x14ac:dyDescent="0.15">
      <c r="A23" s="2" t="s">
        <v>92</v>
      </c>
      <c r="B23" s="13">
        <v>295000</v>
      </c>
      <c r="C23" s="13">
        <v>354000</v>
      </c>
      <c r="D23" s="13">
        <v>1886000</v>
      </c>
      <c r="E23" s="13">
        <v>384000</v>
      </c>
      <c r="F23" s="13">
        <v>-72000</v>
      </c>
      <c r="G23" s="13">
        <v>393000</v>
      </c>
      <c r="H23" s="13">
        <v>198000</v>
      </c>
      <c r="I23" s="13">
        <v>2626000</v>
      </c>
      <c r="J23" s="13">
        <v>2000</v>
      </c>
      <c r="K23" s="13">
        <v>267000</v>
      </c>
      <c r="L23" s="2"/>
    </row>
    <row r="24" spans="1:12" ht="13" x14ac:dyDescent="0.15">
      <c r="A24" s="2" t="s">
        <v>93</v>
      </c>
      <c r="B24" s="13">
        <v>0</v>
      </c>
      <c r="C24" s="13">
        <v>0</v>
      </c>
      <c r="D24" s="13">
        <v>0</v>
      </c>
      <c r="E24" s="13">
        <v>0</v>
      </c>
      <c r="F24" s="13">
        <v>0</v>
      </c>
      <c r="G24" s="13">
        <v>0</v>
      </c>
      <c r="H24" s="13">
        <v>0</v>
      </c>
      <c r="I24" s="13">
        <v>0</v>
      </c>
      <c r="J24" s="13">
        <v>0</v>
      </c>
      <c r="K24" s="13">
        <v>-329000</v>
      </c>
      <c r="L24" s="2"/>
    </row>
    <row r="25" spans="1:12" ht="13" x14ac:dyDescent="0.15">
      <c r="A25" s="2" t="s">
        <v>94</v>
      </c>
      <c r="B25" s="13">
        <v>20262000</v>
      </c>
      <c r="C25" s="13">
        <v>20677000</v>
      </c>
      <c r="D25" s="13">
        <v>23317000</v>
      </c>
      <c r="E25" s="13">
        <v>21133000</v>
      </c>
      <c r="F25" s="13">
        <v>20421000</v>
      </c>
      <c r="G25" s="13">
        <v>20105000</v>
      </c>
      <c r="H25" s="13">
        <v>19934000</v>
      </c>
      <c r="I25" s="13">
        <v>24359000</v>
      </c>
      <c r="J25" s="13">
        <v>24532000</v>
      </c>
      <c r="K25" s="13">
        <v>21618000</v>
      </c>
      <c r="L25" s="2"/>
    </row>
    <row r="26" spans="1:12" ht="13" x14ac:dyDescent="0.15">
      <c r="A26" s="15" t="s">
        <v>95</v>
      </c>
      <c r="B26" s="16">
        <v>15347000</v>
      </c>
      <c r="C26" s="16">
        <v>14002000</v>
      </c>
      <c r="D26" s="16">
        <v>12874000</v>
      </c>
      <c r="E26" s="16">
        <v>17936000</v>
      </c>
      <c r="F26" s="16">
        <v>23316000</v>
      </c>
      <c r="G26" s="16">
        <v>22035000</v>
      </c>
      <c r="H26" s="16">
        <v>23678000</v>
      </c>
      <c r="I26" s="16">
        <v>19456000</v>
      </c>
      <c r="J26" s="16">
        <v>2334000</v>
      </c>
      <c r="K26" s="16">
        <v>93000</v>
      </c>
      <c r="L26" s="2"/>
    </row>
    <row r="27" spans="1:12" ht="13" x14ac:dyDescent="0.15">
      <c r="A27" s="2" t="s">
        <v>96</v>
      </c>
      <c r="B27" s="13">
        <v>43000</v>
      </c>
      <c r="C27" s="13">
        <v>-105000</v>
      </c>
      <c r="D27" s="13">
        <v>-444000</v>
      </c>
      <c r="E27" s="13">
        <v>-235000</v>
      </c>
      <c r="F27" s="13">
        <v>126000</v>
      </c>
      <c r="G27" s="13">
        <v>484000</v>
      </c>
      <c r="H27" s="13">
        <v>-504000</v>
      </c>
      <c r="I27" s="13">
        <v>-482000</v>
      </c>
      <c r="J27" s="13">
        <v>1166000</v>
      </c>
      <c r="K27" s="13">
        <v>629000</v>
      </c>
      <c r="L27" s="2"/>
    </row>
    <row r="28" spans="1:12" ht="13" x14ac:dyDescent="0.15">
      <c r="A28" s="2" t="s">
        <v>97</v>
      </c>
      <c r="B28" s="13">
        <v>423000</v>
      </c>
      <c r="C28" s="13">
        <v>358000</v>
      </c>
      <c r="D28" s="13">
        <v>470000</v>
      </c>
      <c r="E28" s="13">
        <v>2815000</v>
      </c>
      <c r="F28" s="13">
        <v>-125000</v>
      </c>
      <c r="G28" s="13">
        <v>1539000</v>
      </c>
      <c r="H28" s="13">
        <v>1904000</v>
      </c>
      <c r="I28" s="13">
        <v>2729000</v>
      </c>
      <c r="J28" s="13">
        <v>4268000</v>
      </c>
      <c r="K28" s="13">
        <v>-19000</v>
      </c>
      <c r="L28" s="2"/>
    </row>
    <row r="29" spans="1:12" ht="13" x14ac:dyDescent="0.15">
      <c r="A29" s="2" t="s">
        <v>98</v>
      </c>
      <c r="B29" s="13">
        <v>57000</v>
      </c>
      <c r="C29" s="13">
        <v>52000</v>
      </c>
      <c r="D29" s="13">
        <v>74000</v>
      </c>
      <c r="E29" s="13">
        <v>68000</v>
      </c>
      <c r="F29" s="13">
        <v>0</v>
      </c>
      <c r="G29" s="13">
        <v>0</v>
      </c>
      <c r="H29" s="13">
        <v>0</v>
      </c>
      <c r="I29" s="13">
        <v>0</v>
      </c>
      <c r="J29" s="13">
        <v>0</v>
      </c>
      <c r="K29" s="13">
        <v>0</v>
      </c>
      <c r="L29" s="2"/>
    </row>
    <row r="30" spans="1:12" ht="13" x14ac:dyDescent="0.15">
      <c r="A30" s="15" t="s">
        <v>99</v>
      </c>
      <c r="B30" s="16">
        <v>523000</v>
      </c>
      <c r="C30" s="16">
        <v>305000</v>
      </c>
      <c r="D30" s="16">
        <v>100000</v>
      </c>
      <c r="E30" s="16">
        <v>2648000</v>
      </c>
      <c r="F30" s="16">
        <v>1000</v>
      </c>
      <c r="G30" s="16">
        <v>2023000</v>
      </c>
      <c r="H30" s="16">
        <v>1400000</v>
      </c>
      <c r="I30" s="16">
        <v>2247000</v>
      </c>
      <c r="J30" s="16">
        <v>5434000</v>
      </c>
      <c r="K30" s="16">
        <v>610000</v>
      </c>
      <c r="L30" s="2"/>
    </row>
    <row r="31" spans="1:12" ht="13" x14ac:dyDescent="0.15">
      <c r="A31" s="2" t="s">
        <v>100</v>
      </c>
      <c r="B31" s="13">
        <v>15870000</v>
      </c>
      <c r="C31" s="13">
        <v>14307000</v>
      </c>
      <c r="D31" s="13">
        <v>12974000</v>
      </c>
      <c r="E31" s="13">
        <v>20584000</v>
      </c>
      <c r="F31" s="13">
        <v>23317000</v>
      </c>
      <c r="G31" s="13">
        <v>24058000</v>
      </c>
      <c r="H31" s="13">
        <v>25078000</v>
      </c>
      <c r="I31" s="13">
        <v>21703000</v>
      </c>
      <c r="J31" s="13">
        <v>7768000</v>
      </c>
      <c r="K31" s="13">
        <v>703000</v>
      </c>
      <c r="L31" s="2"/>
    </row>
    <row r="32" spans="1:12" ht="13" x14ac:dyDescent="0.15">
      <c r="A32" s="2" t="s">
        <v>101</v>
      </c>
      <c r="B32" s="13">
        <v>4097000</v>
      </c>
      <c r="C32" s="13">
        <v>2792000</v>
      </c>
      <c r="D32" s="13">
        <v>2620000</v>
      </c>
      <c r="E32" s="13">
        <v>10751000</v>
      </c>
      <c r="F32" s="13">
        <v>2264000</v>
      </c>
      <c r="G32" s="13">
        <v>3010000</v>
      </c>
      <c r="H32" s="13">
        <v>4179000</v>
      </c>
      <c r="I32" s="13">
        <v>1835000</v>
      </c>
      <c r="J32" s="13">
        <v>-249000</v>
      </c>
      <c r="K32" s="13">
        <v>-913000</v>
      </c>
      <c r="L32" s="2"/>
    </row>
    <row r="33" spans="1:12" ht="13" x14ac:dyDescent="0.15">
      <c r="A33" s="2" t="s">
        <v>74</v>
      </c>
      <c r="B33" s="14" t="s">
        <v>49</v>
      </c>
      <c r="C33" s="14" t="s">
        <v>49</v>
      </c>
      <c r="D33" s="14" t="s">
        <v>49</v>
      </c>
      <c r="E33" s="14" t="s">
        <v>49</v>
      </c>
      <c r="F33" s="14" t="s">
        <v>49</v>
      </c>
      <c r="G33" s="14" t="s">
        <v>49</v>
      </c>
      <c r="H33" s="14" t="s">
        <v>49</v>
      </c>
      <c r="I33" s="14" t="s">
        <v>49</v>
      </c>
      <c r="J33" s="13">
        <v>3000</v>
      </c>
      <c r="K33" s="13">
        <v>-14000</v>
      </c>
      <c r="L33" s="2"/>
    </row>
    <row r="34" spans="1:12" ht="13" x14ac:dyDescent="0.15">
      <c r="A34" s="2" t="s">
        <v>102</v>
      </c>
      <c r="B34" s="13">
        <v>-69000</v>
      </c>
      <c r="C34" s="13">
        <v>-95000</v>
      </c>
      <c r="D34" s="13">
        <v>-38000</v>
      </c>
      <c r="E34" s="13">
        <v>-232000</v>
      </c>
      <c r="F34" s="14" t="s">
        <v>49</v>
      </c>
      <c r="G34" s="14" t="s">
        <v>49</v>
      </c>
      <c r="H34" s="14" t="s">
        <v>49</v>
      </c>
      <c r="I34" s="14" t="s">
        <v>49</v>
      </c>
      <c r="J34" s="14" t="s">
        <v>49</v>
      </c>
      <c r="K34" s="13">
        <v>59000</v>
      </c>
      <c r="L34" s="2"/>
    </row>
    <row r="35" spans="1:12" ht="13" x14ac:dyDescent="0.15">
      <c r="A35" s="2" t="s">
        <v>103</v>
      </c>
      <c r="B35" s="13">
        <v>0</v>
      </c>
      <c r="C35" s="13">
        <v>0</v>
      </c>
      <c r="D35" s="13">
        <v>0</v>
      </c>
      <c r="E35" s="13">
        <v>0</v>
      </c>
      <c r="F35" s="13">
        <v>0</v>
      </c>
      <c r="G35" s="13">
        <v>0</v>
      </c>
      <c r="H35" s="13">
        <v>0</v>
      </c>
      <c r="I35" s="13">
        <v>0</v>
      </c>
      <c r="J35" s="13">
        <v>0</v>
      </c>
      <c r="K35" s="13">
        <v>0</v>
      </c>
      <c r="L35" s="2"/>
    </row>
    <row r="36" spans="1:12" ht="13" x14ac:dyDescent="0.15">
      <c r="A36" s="2" t="s">
        <v>104</v>
      </c>
      <c r="B36" s="13">
        <v>0</v>
      </c>
      <c r="C36" s="13">
        <v>0</v>
      </c>
      <c r="D36" s="13">
        <v>0</v>
      </c>
      <c r="E36" s="13">
        <v>0</v>
      </c>
      <c r="F36" s="13">
        <v>0</v>
      </c>
      <c r="G36" s="13">
        <v>0</v>
      </c>
      <c r="H36" s="13">
        <v>0</v>
      </c>
      <c r="I36" s="13">
        <v>0</v>
      </c>
      <c r="J36" s="13">
        <v>0</v>
      </c>
      <c r="K36" s="13">
        <v>0</v>
      </c>
      <c r="L36" s="2"/>
    </row>
    <row r="37" spans="1:12" ht="13" x14ac:dyDescent="0.15">
      <c r="A37" s="15" t="s">
        <v>105</v>
      </c>
      <c r="B37" s="16">
        <v>11704000</v>
      </c>
      <c r="C37" s="16">
        <v>11420000</v>
      </c>
      <c r="D37" s="16">
        <v>10316000</v>
      </c>
      <c r="E37" s="16">
        <v>9601000</v>
      </c>
      <c r="F37" s="16">
        <v>21053000</v>
      </c>
      <c r="G37" s="16">
        <v>21048000</v>
      </c>
      <c r="H37" s="16">
        <v>20899000</v>
      </c>
      <c r="I37" s="16">
        <v>19868000</v>
      </c>
      <c r="J37" s="16">
        <v>8014000</v>
      </c>
      <c r="K37" s="16">
        <v>1689000</v>
      </c>
      <c r="L37" s="32">
        <f>AVERAGE(B37:K37)</f>
        <v>13561200</v>
      </c>
    </row>
    <row r="38" spans="1:12" ht="13" x14ac:dyDescent="0.15">
      <c r="A38" s="21"/>
      <c r="B38" s="22">
        <v>0</v>
      </c>
      <c r="C38" s="22">
        <v>0</v>
      </c>
      <c r="D38" s="22">
        <v>0</v>
      </c>
      <c r="E38" s="22">
        <v>0</v>
      </c>
      <c r="F38" s="22">
        <v>0</v>
      </c>
      <c r="G38" s="22">
        <v>0</v>
      </c>
      <c r="H38" s="22">
        <v>0</v>
      </c>
      <c r="I38" s="22">
        <v>0</v>
      </c>
      <c r="J38" s="22">
        <v>0</v>
      </c>
      <c r="K38" s="22">
        <v>0</v>
      </c>
      <c r="L38" s="2"/>
    </row>
    <row r="39" spans="1:12" ht="13" x14ac:dyDescent="0.15">
      <c r="A39" s="2" t="s">
        <v>106</v>
      </c>
      <c r="B39" s="13">
        <v>0</v>
      </c>
      <c r="C39" s="13">
        <v>0</v>
      </c>
      <c r="D39" s="13">
        <v>0</v>
      </c>
      <c r="E39" s="13">
        <v>0</v>
      </c>
      <c r="F39" s="13">
        <v>0</v>
      </c>
      <c r="G39" s="13">
        <v>0</v>
      </c>
      <c r="H39" s="13">
        <v>0</v>
      </c>
      <c r="I39" s="13">
        <v>0</v>
      </c>
      <c r="J39" s="13">
        <v>0</v>
      </c>
      <c r="K39" s="13">
        <v>0</v>
      </c>
      <c r="L39" s="2"/>
    </row>
    <row r="40" spans="1:12" ht="13" x14ac:dyDescent="0.15">
      <c r="A40" s="2" t="s">
        <v>107</v>
      </c>
      <c r="B40" s="13">
        <v>11704000</v>
      </c>
      <c r="C40" s="13">
        <v>11420000</v>
      </c>
      <c r="D40" s="13">
        <v>10316000</v>
      </c>
      <c r="E40" s="13">
        <v>9601000</v>
      </c>
      <c r="F40" s="13">
        <v>21053000</v>
      </c>
      <c r="G40" s="13">
        <v>21048000</v>
      </c>
      <c r="H40" s="13">
        <v>20899000</v>
      </c>
      <c r="I40" s="13">
        <v>19868000</v>
      </c>
      <c r="J40" s="13">
        <v>8014000</v>
      </c>
      <c r="K40" s="13">
        <v>1689000</v>
      </c>
      <c r="L40" s="2"/>
    </row>
    <row r="41" spans="1:12" ht="13" x14ac:dyDescent="0.15">
      <c r="A41" s="2" t="s">
        <v>108</v>
      </c>
      <c r="B41" s="13">
        <v>4901000</v>
      </c>
      <c r="C41" s="13">
        <v>4742000</v>
      </c>
      <c r="D41" s="13">
        <v>4730000</v>
      </c>
      <c r="E41" s="13">
        <v>4701000</v>
      </c>
      <c r="F41" s="13">
        <v>4611000</v>
      </c>
      <c r="G41" s="13">
        <v>4417000</v>
      </c>
      <c r="H41" s="13">
        <v>4199000</v>
      </c>
      <c r="I41" s="13">
        <v>4059000</v>
      </c>
      <c r="J41" s="13">
        <v>4108000</v>
      </c>
      <c r="K41" s="13">
        <v>4190000</v>
      </c>
      <c r="L41" s="2"/>
    </row>
    <row r="42" spans="1:12" ht="13" x14ac:dyDescent="0.15">
      <c r="A42" s="2" t="s">
        <v>109</v>
      </c>
      <c r="B42" s="13">
        <v>2390</v>
      </c>
      <c r="C42" s="13">
        <v>2410</v>
      </c>
      <c r="D42" s="13">
        <v>2180</v>
      </c>
      <c r="E42" s="13">
        <v>2040</v>
      </c>
      <c r="F42" s="13">
        <v>4570</v>
      </c>
      <c r="G42" s="13">
        <v>4770</v>
      </c>
      <c r="H42" s="13">
        <v>4980</v>
      </c>
      <c r="I42" s="13">
        <v>4890</v>
      </c>
      <c r="J42" s="13">
        <v>1950</v>
      </c>
      <c r="K42" s="13">
        <v>400</v>
      </c>
      <c r="L42" s="2"/>
    </row>
    <row r="43" spans="1:12" ht="13" x14ac:dyDescent="0.15">
      <c r="A43" s="2" t="s">
        <v>110</v>
      </c>
      <c r="B43" s="13">
        <v>2390</v>
      </c>
      <c r="C43" s="13">
        <v>2410</v>
      </c>
      <c r="D43" s="13">
        <v>2180</v>
      </c>
      <c r="E43" s="13">
        <v>2040</v>
      </c>
      <c r="F43" s="13">
        <v>4570</v>
      </c>
      <c r="G43" s="13">
        <v>4770</v>
      </c>
      <c r="H43" s="13">
        <v>4980</v>
      </c>
      <c r="I43" s="13">
        <v>4890</v>
      </c>
      <c r="J43" s="13">
        <v>1950</v>
      </c>
      <c r="K43" s="13">
        <v>400</v>
      </c>
      <c r="L43" s="2"/>
    </row>
    <row r="44" spans="1:12" ht="13" x14ac:dyDescent="0.15">
      <c r="A44" s="2" t="s">
        <v>111</v>
      </c>
      <c r="B44" s="13">
        <v>5056000</v>
      </c>
      <c r="C44" s="13">
        <v>4894000</v>
      </c>
      <c r="D44" s="13">
        <v>4875000</v>
      </c>
      <c r="E44" s="13">
        <v>4835000</v>
      </c>
      <c r="F44" s="13">
        <v>4701000</v>
      </c>
      <c r="G44" s="13">
        <v>4473000</v>
      </c>
      <c r="H44" s="13">
        <v>4232000</v>
      </c>
      <c r="I44" s="13">
        <v>4090000</v>
      </c>
      <c r="J44" s="13">
        <v>4123000</v>
      </c>
      <c r="K44" s="13">
        <v>4212000</v>
      </c>
      <c r="L44" s="2"/>
    </row>
    <row r="45" spans="1:12" ht="13" x14ac:dyDescent="0.15">
      <c r="A45" s="2" t="s">
        <v>112</v>
      </c>
      <c r="B45" s="13">
        <v>2310</v>
      </c>
      <c r="C45" s="13">
        <v>2330</v>
      </c>
      <c r="D45" s="13">
        <v>2120</v>
      </c>
      <c r="E45" s="13">
        <v>1990</v>
      </c>
      <c r="F45" s="13">
        <v>4480</v>
      </c>
      <c r="G45" s="13">
        <v>4710</v>
      </c>
      <c r="H45" s="13">
        <v>4940</v>
      </c>
      <c r="I45" s="13">
        <v>4860</v>
      </c>
      <c r="J45" s="13">
        <v>1940</v>
      </c>
      <c r="K45" s="13">
        <v>400</v>
      </c>
      <c r="L45" s="2"/>
    </row>
    <row r="46" spans="1:12" ht="13" x14ac:dyDescent="0.15">
      <c r="A46" s="2" t="s">
        <v>113</v>
      </c>
      <c r="B46" s="13">
        <v>2310</v>
      </c>
      <c r="C46" s="13">
        <v>2330</v>
      </c>
      <c r="D46" s="13">
        <v>2120</v>
      </c>
      <c r="E46" s="13">
        <v>1990</v>
      </c>
      <c r="F46" s="13">
        <v>4480</v>
      </c>
      <c r="G46" s="13">
        <v>4710</v>
      </c>
      <c r="H46" s="13">
        <v>4940</v>
      </c>
      <c r="I46" s="13">
        <v>4860</v>
      </c>
      <c r="J46" s="13">
        <v>1940</v>
      </c>
      <c r="K46" s="13">
        <v>400</v>
      </c>
      <c r="L46" s="2"/>
    </row>
    <row r="47" spans="1:12" ht="13" x14ac:dyDescent="0.15">
      <c r="A47" s="2" t="s">
        <v>114</v>
      </c>
      <c r="B47" s="13">
        <v>4748000</v>
      </c>
      <c r="C47" s="13">
        <v>4725000</v>
      </c>
      <c r="D47" s="13">
        <v>4730000</v>
      </c>
      <c r="E47" s="13">
        <v>4687000</v>
      </c>
      <c r="F47" s="13">
        <v>4516000</v>
      </c>
      <c r="G47" s="13">
        <v>4290000</v>
      </c>
      <c r="H47" s="13">
        <v>4062000</v>
      </c>
      <c r="I47" s="13">
        <v>4070000</v>
      </c>
      <c r="J47" s="13">
        <v>4137000</v>
      </c>
      <c r="K47" s="13">
        <v>4228000</v>
      </c>
      <c r="L47" s="2"/>
    </row>
    <row r="50" spans="1:12" ht="12.75" customHeight="1" x14ac:dyDescent="0.15">
      <c r="A50" s="1" t="s">
        <v>288</v>
      </c>
      <c r="B50" s="1">
        <f>(C37/B37)-1</f>
        <v>-2.4265208475734767E-2</v>
      </c>
      <c r="C50" s="1">
        <f t="shared" ref="C50:J50" si="0">(D37/C37)-1</f>
        <v>-9.6672504378283675E-2</v>
      </c>
      <c r="D50" s="1">
        <f t="shared" si="0"/>
        <v>-6.9309810003877481E-2</v>
      </c>
      <c r="E50" s="1">
        <f t="shared" si="0"/>
        <v>1.192792417456515</v>
      </c>
      <c r="F50" s="1">
        <f t="shared" si="0"/>
        <v>-2.3749584382271038E-4</v>
      </c>
      <c r="G50" s="1">
        <f t="shared" si="0"/>
        <v>-7.0790573926263756E-3</v>
      </c>
      <c r="H50" s="1">
        <f t="shared" si="0"/>
        <v>-4.9332503947557282E-2</v>
      </c>
      <c r="I50" s="1">
        <f t="shared" si="0"/>
        <v>-0.59663780954298362</v>
      </c>
      <c r="J50" s="1">
        <f t="shared" si="0"/>
        <v>-0.78924382330920895</v>
      </c>
      <c r="L50" s="1">
        <f>AVERAGE(B50:J50)</f>
        <v>-4.8887310604175539E-2</v>
      </c>
    </row>
  </sheetData>
  <sheetProtection formatCells="0" formatColumns="0" formatRows="0" insertColumns="0" insertRows="0" insertHyperlinks="0" deleteColumns="0" deleteRows="0" sort="0" autoFilter="0" pivotTables="0"/>
  <sortState xmlns:xlrd2="http://schemas.microsoft.com/office/spreadsheetml/2017/richdata2" columnSort="1" ref="B11:K47">
    <sortCondition ref="B11:K11"/>
  </sortState>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Relative Val</vt:lpstr>
      <vt:lpstr>Nvidia Relative Val </vt:lpstr>
      <vt:lpstr>Submission</vt:lpstr>
      <vt:lpstr>BS AMD</vt:lpstr>
      <vt:lpstr>IS AMD</vt:lpstr>
      <vt:lpstr>CF AMD</vt:lpstr>
      <vt:lpstr>Ratios AMD</vt:lpstr>
      <vt:lpstr>BS Intel</vt:lpstr>
      <vt:lpstr>IS Intel</vt:lpstr>
      <vt:lpstr>CF Intel</vt:lpstr>
      <vt:lpstr>Ratios Intel</vt:lpstr>
      <vt:lpstr>BS Qual</vt:lpstr>
      <vt:lpstr>IS Qual</vt:lpstr>
      <vt:lpstr>CF Qual</vt:lpstr>
      <vt:lpstr>Ratios Qual</vt:lpstr>
      <vt:lpstr>BS Broad</vt:lpstr>
      <vt:lpstr>IS Broad</vt:lpstr>
      <vt:lpstr>CF Broad</vt:lpstr>
      <vt:lpstr>Ratios Broad</vt:lpstr>
      <vt:lpstr>BS Nvidia</vt:lpstr>
      <vt:lpstr>IS Nvidia</vt:lpstr>
      <vt:lpstr>Ratios Nvidia</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Mazen Alhaffar</cp:lastModifiedBy>
  <cp:revision/>
  <dcterms:created xsi:type="dcterms:W3CDTF">2025-01-18T19:47:12Z</dcterms:created>
  <dcterms:modified xsi:type="dcterms:W3CDTF">2025-02-27T03:04:54Z</dcterms:modified>
  <cp:category/>
  <cp:contentStatus/>
</cp:coreProperties>
</file>