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ndrei.000\Desktop\УЧЕБА\"/>
    </mc:Choice>
  </mc:AlternateContent>
  <xr:revisionPtr revIDLastSave="0" documentId="13_ncr:1_{6FE8ACA0-3571-48A7-B1DC-4EAE071AE8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нтервальная статистик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7UNvAZ5y+CWqC5BWEWRo/XTLqaLzkgo2fTTC598zC9w="/>
    </ext>
  </extLst>
</workbook>
</file>

<file path=xl/calcChain.xml><?xml version="1.0" encoding="utf-8"?>
<calcChain xmlns="http://schemas.openxmlformats.org/spreadsheetml/2006/main">
  <c r="F49" i="1" l="1"/>
  <c r="C49" i="1"/>
  <c r="C48" i="1"/>
  <c r="C50" i="1"/>
  <c r="B49" i="1"/>
  <c r="B50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52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B36" i="1"/>
  <c r="D33" i="1"/>
  <c r="C33" i="1"/>
  <c r="B33" i="1"/>
  <c r="B17" i="1"/>
  <c r="D13" i="1"/>
  <c r="C13" i="1"/>
  <c r="B13" i="1"/>
  <c r="B48" i="1"/>
  <c r="B39" i="1"/>
  <c r="B37" i="1"/>
  <c r="B35" i="1"/>
  <c r="C34" i="1"/>
  <c r="D34" i="1"/>
  <c r="B34" i="1"/>
  <c r="D32" i="1"/>
  <c r="C32" i="1"/>
  <c r="B32" i="1"/>
  <c r="G29" i="1"/>
  <c r="G22" i="1"/>
  <c r="F22" i="1"/>
  <c r="D29" i="1"/>
  <c r="C29" i="1"/>
  <c r="B29" i="1"/>
  <c r="G3" i="1"/>
  <c r="G4" i="1"/>
  <c r="G5" i="1"/>
  <c r="G6" i="1"/>
  <c r="G7" i="1"/>
  <c r="G8" i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D9" i="1"/>
  <c r="C9" i="1"/>
  <c r="B2" i="1"/>
  <c r="G2" i="1" l="1"/>
  <c r="B9" i="1"/>
  <c r="G9" i="1" s="1"/>
  <c r="B16" i="1"/>
  <c r="B18" i="1"/>
  <c r="D12" i="1"/>
  <c r="D14" i="1"/>
  <c r="C12" i="1"/>
  <c r="C14" i="1"/>
  <c r="B12" i="1"/>
  <c r="B14" i="1"/>
</calcChain>
</file>

<file path=xl/sharedStrings.xml><?xml version="1.0" encoding="utf-8"?>
<sst xmlns="http://schemas.openxmlformats.org/spreadsheetml/2006/main" count="73" uniqueCount="54">
  <si>
    <t>Интервал</t>
  </si>
  <si>
    <t>Группа А</t>
  </si>
  <si>
    <t>Группа Б</t>
  </si>
  <si>
    <t>Группа В</t>
  </si>
  <si>
    <t>[1 , 3]</t>
  </si>
  <si>
    <t>Сделайте анализ интервальной статистики.</t>
  </si>
  <si>
    <t>[4 , 10]</t>
  </si>
  <si>
    <t>[11 , 19]</t>
  </si>
  <si>
    <t>Есть три группы клиентов и количество клиентов каждой группы в рамках интервала просрочки (между Х и У дней просрочки).</t>
  </si>
  <si>
    <t>[20 , 28]</t>
  </si>
  <si>
    <t>Рассчитайте среднее количество дней просрочки для каждой группы.</t>
  </si>
  <si>
    <t>[29 , 39]</t>
  </si>
  <si>
    <t>Рассчитайте дисперсию и стандартное отклонение для каждой группы.</t>
  </si>
  <si>
    <t>[39 , 49]</t>
  </si>
  <si>
    <t>Рассчитайте среднее для всех вместе (сложить все группы).</t>
  </si>
  <si>
    <t>[49 , 59]</t>
  </si>
  <si>
    <t>Рассчитайте дисперсию и стандартное отклонение для всех вместе (сложить все группы).</t>
  </si>
  <si>
    <t>СУММ</t>
  </si>
  <si>
    <t>Выделите три ячейки под параметры:</t>
  </si>
  <si>
    <t>Количество людей, которые могут дополнительно попасть в интервал [1, 3] в группе А.</t>
  </si>
  <si>
    <t>Количество людей, которые могут дополнительно попасть в интервал [1, 3] в группе Б.</t>
  </si>
  <si>
    <t>Количество людей, которые могут дополнительно попасть в интервал [1, 3] в группе В.</t>
  </si>
  <si>
    <t>Пересчитайте все показатели из пунктов 1-4 для параметров, установленных на уровне:</t>
  </si>
  <si>
    <t>Новоприбывшие в группе А = 100.</t>
  </si>
  <si>
    <t>Новоприбывшие в группе Б = 70.</t>
  </si>
  <si>
    <t>Новоприбывшие в группе В = 80.</t>
  </si>
  <si>
    <t>На сколько процентов общее среднее было больше при нулевых значениях параметров, чем стало после установки параметров на уровне (100 (группа А), 70 (группа Б), 80 (группа В) )?</t>
  </si>
  <si>
    <t>(Все показатели рассчитываются до 2 знаков после запятой.)</t>
  </si>
  <si>
    <t>центр интервала</t>
  </si>
  <si>
    <t>средвзв</t>
  </si>
  <si>
    <t>Х^2</t>
  </si>
  <si>
    <t>дисп</t>
  </si>
  <si>
    <t>стандоткл</t>
  </si>
  <si>
    <t>средвсех</t>
  </si>
  <si>
    <t>группы все вместе</t>
  </si>
  <si>
    <t>диспвсе</t>
  </si>
  <si>
    <t>стдотклвсе</t>
  </si>
  <si>
    <t>Новоприбывшие в интервале [1, 3]</t>
  </si>
  <si>
    <t>средвзвновоприб</t>
  </si>
  <si>
    <t>диспновоприб</t>
  </si>
  <si>
    <t>стандотклновоприб</t>
  </si>
  <si>
    <t>средвзвнов</t>
  </si>
  <si>
    <t>диспнов</t>
  </si>
  <si>
    <t>стандотклнов</t>
  </si>
  <si>
    <t>На сколько больше</t>
  </si>
  <si>
    <t>Задача 2</t>
  </si>
  <si>
    <t>k</t>
  </si>
  <si>
    <t>n</t>
  </si>
  <si>
    <t>p</t>
  </si>
  <si>
    <t>&lt;=75</t>
  </si>
  <si>
    <t>&gt;75</t>
  </si>
  <si>
    <t>Плотность</t>
  </si>
  <si>
    <t>Распределение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</si>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</sst>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4"/>
      <color rgb="FF242D34"/>
      <name val="Calibri"/>
      <family val="2"/>
      <charset val="204"/>
      <scheme val="minor"/>
    </font>
    <font>
      <sz val="14"/>
      <color rgb="FF242D34"/>
      <name val="Calibri"/>
      <family val="2"/>
      <charset val="204"/>
      <scheme val="minor"/>
    </font>
    <font>
      <sz val="14"/>
      <color rgb="FF242D34"/>
      <name val="InterSkyeng"/>
    </font>
    <font>
      <i/>
      <sz val="14"/>
      <color rgb="FF242D34"/>
      <name val="InterSkyeng"/>
    </font>
    <font>
      <sz val="11"/>
      <color theme="1"/>
      <name val="Calibri"/>
      <family val="2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242D34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2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/>
    <xf numFmtId="2" fontId="0" fillId="0" borderId="0" xfId="0" applyNumberFormat="1"/>
    <xf numFmtId="0" fontId="10" fillId="3" borderId="0" xfId="0" applyFont="1" applyFill="1"/>
    <xf numFmtId="10" fontId="10" fillId="3" borderId="0" xfId="1" applyNumberFormat="1" applyFont="1" applyFill="1"/>
    <xf numFmtId="0" fontId="11" fillId="0" borderId="0" xfId="0" applyFont="1"/>
    <xf numFmtId="10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12" fillId="0" borderId="0" xfId="0" applyFont="1"/>
    <xf numFmtId="0" fontId="11" fillId="0" borderId="0" xfId="0" applyFont="1" applyAlignment="1">
      <alignment horizontal="lef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213670166229222"/>
          <c:y val="2.5428331875182269E-2"/>
          <c:w val="0.85341885389326333"/>
          <c:h val="0.72952209098862641"/>
        </c:manualLayout>
      </c:layout>
      <c:lineChart>
        <c:grouping val="standard"/>
        <c:varyColors val="0"/>
        <c:ser>
          <c:idx val="0"/>
          <c:order val="0"/>
          <c:tx>
            <c:strRef>
              <c:f>'Интервальная статистика'!$C$51</c:f>
              <c:strCache>
                <c:ptCount val="1"/>
                <c:pt idx="0">
                  <c:v>Плотность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'Интервальная статистика'!$B$52:$B$151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'Интервальная статистика'!$C$52:$C$151</c:f>
              <c:numCache>
                <c:formatCode>0.00%</c:formatCode>
                <c:ptCount val="100"/>
                <c:pt idx="0">
                  <c:v>3.7011399893618066E-55</c:v>
                </c:pt>
                <c:pt idx="1">
                  <c:v>4.9533590190958417E-53</c:v>
                </c:pt>
                <c:pt idx="2">
                  <c:v>4.3748556077299007E-51</c:v>
                </c:pt>
                <c:pt idx="3">
                  <c:v>2.8683659776236329E-49</c:v>
                </c:pt>
                <c:pt idx="4">
                  <c:v>1.4890006497175025E-47</c:v>
                </c:pt>
                <c:pt idx="5">
                  <c:v>6.3742095714760016E-46</c:v>
                </c:pt>
                <c:pt idx="6">
                  <c:v>2.3142765121411325E-44</c:v>
                </c:pt>
                <c:pt idx="7">
                  <c:v>7.2738996485768671E-43</c:v>
                </c:pt>
                <c:pt idx="8">
                  <c:v>2.0103502074009587E-41</c:v>
                </c:pt>
                <c:pt idx="9">
                  <c:v>4.9462060843571886E-40</c:v>
                </c:pt>
                <c:pt idx="10">
                  <c:v>1.0941607398729761E-38</c:v>
                </c:pt>
                <c:pt idx="11">
                  <c:v>2.1940624465909818E-37</c:v>
                </c:pt>
                <c:pt idx="12">
                  <c:v>4.015571839572771E-36</c:v>
                </c:pt>
                <c:pt idx="13">
                  <c:v>6.7467980828376711E-35</c:v>
                </c:pt>
                <c:pt idx="14">
                  <c:v>1.0458369966432963E-33</c:v>
                </c:pt>
                <c:pt idx="15">
                  <c:v>1.5021802231879341E-32</c:v>
                </c:pt>
                <c:pt idx="16">
                  <c:v>2.0068342328079058E-31</c:v>
                </c:pt>
                <c:pt idx="17">
                  <c:v>2.5019359293381195E-30</c:v>
                </c:pt>
                <c:pt idx="18">
                  <c:v>2.9194129577032657E-29</c:v>
                </c:pt>
                <c:pt idx="19">
                  <c:v>3.1967571886851266E-28</c:v>
                </c:pt>
                <c:pt idx="20">
                  <c:v>3.292603524148367E-27</c:v>
                </c:pt>
                <c:pt idx="21">
                  <c:v>3.1967078322834233E-26</c:v>
                </c:pt>
                <c:pt idx="22">
                  <c:v>2.931087664576753E-25</c:v>
                </c:pt>
                <c:pt idx="23">
                  <c:v>2.542537617683025E-24</c:v>
                </c:pt>
                <c:pt idx="24">
                  <c:v>2.0897775856156291E-23</c:v>
                </c:pt>
                <c:pt idx="25">
                  <c:v>1.6298479033112952E-22</c:v>
                </c:pt>
                <c:pt idx="26">
                  <c:v>1.2077418893947608E-21</c:v>
                </c:pt>
                <c:pt idx="27">
                  <c:v>8.5133022864875788E-21</c:v>
                </c:pt>
                <c:pt idx="28">
                  <c:v>5.7146764773664067E-20</c:v>
                </c:pt>
                <c:pt idx="29">
                  <c:v>3.6566874299000207E-19</c:v>
                </c:pt>
                <c:pt idx="30">
                  <c:v>2.2324579171791236E-18</c:v>
                </c:pt>
                <c:pt idx="31">
                  <c:v>1.3014919593554604E-17</c:v>
                </c:pt>
                <c:pt idx="32">
                  <c:v>7.2509608150847289E-17</c:v>
                </c:pt>
                <c:pt idx="33">
                  <c:v>3.8632297763158174E-16</c:v>
                </c:pt>
                <c:pt idx="34">
                  <c:v>1.9696339748454733E-15</c:v>
                </c:pt>
                <c:pt idx="35">
                  <c:v>9.6151370479853889E-15</c:v>
                </c:pt>
                <c:pt idx="36">
                  <c:v>4.4966887175362386E-14</c:v>
                </c:pt>
                <c:pt idx="37">
                  <c:v>2.0156209953167184E-13</c:v>
                </c:pt>
                <c:pt idx="38">
                  <c:v>8.6635333568883337E-13</c:v>
                </c:pt>
                <c:pt idx="39">
                  <c:v>3.5721031516874047E-12</c:v>
                </c:pt>
                <c:pt idx="40">
                  <c:v>1.4133524665212914E-11</c:v>
                </c:pt>
                <c:pt idx="41">
                  <c:v>5.367997419142122E-11</c:v>
                </c:pt>
                <c:pt idx="42">
                  <c:v>1.9576314446725053E-10</c:v>
                </c:pt>
                <c:pt idx="43">
                  <c:v>6.8566535701030548E-10</c:v>
                </c:pt>
                <c:pt idx="44">
                  <c:v>2.3069958678667206E-9</c:v>
                </c:pt>
                <c:pt idx="45">
                  <c:v>7.4578006517592558E-9</c:v>
                </c:pt>
                <c:pt idx="46">
                  <c:v>2.3166785003337147E-8</c:v>
                </c:pt>
                <c:pt idx="47">
                  <c:v>6.9160718501475469E-8</c:v>
                </c:pt>
                <c:pt idx="48">
                  <c:v>1.9843846366711963E-7</c:v>
                </c:pt>
                <c:pt idx="49">
                  <c:v>5.4724918535754737E-7</c:v>
                </c:pt>
                <c:pt idx="50">
                  <c:v>1.4505878914706172E-6</c:v>
                </c:pt>
                <c:pt idx="51">
                  <c:v>3.6956929400216652E-6</c:v>
                </c:pt>
                <c:pt idx="52">
                  <c:v>9.0494116434911725E-6</c:v>
                </c:pt>
                <c:pt idx="53">
                  <c:v>2.129528899095901E-5</c:v>
                </c:pt>
                <c:pt idx="54">
                  <c:v>4.8154599617266233E-5</c:v>
                </c:pt>
                <c:pt idx="55">
                  <c:v>1.0462160035894177E-4</c:v>
                </c:pt>
                <c:pt idx="56">
                  <c:v>2.1835255383555619E-4</c:v>
                </c:pt>
                <c:pt idx="57">
                  <c:v>4.3768114079808943E-4</c:v>
                </c:pt>
                <c:pt idx="58">
                  <c:v>8.4239195083926134E-4</c:v>
                </c:pt>
                <c:pt idx="59">
                  <c:v>1.5563451289271077E-3</c:v>
                </c:pt>
                <c:pt idx="60">
                  <c:v>2.7592761241452099E-3</c:v>
                </c:pt>
                <c:pt idx="61">
                  <c:v>4.6927473867630813E-3</c:v>
                </c:pt>
                <c:pt idx="62">
                  <c:v>7.6529578194478179E-3</c:v>
                </c:pt>
                <c:pt idx="63">
                  <c:v>1.1962175387921678E-2</c:v>
                </c:pt>
                <c:pt idx="64">
                  <c:v>1.791259083729807E-2</c:v>
                </c:pt>
                <c:pt idx="65">
                  <c:v>2.5682755100615386E-2</c:v>
                </c:pt>
                <c:pt idx="66">
                  <c:v>3.5237478253027837E-2</c:v>
                </c:pt>
                <c:pt idx="67">
                  <c:v>4.6234795812387791E-2</c:v>
                </c:pt>
                <c:pt idx="68">
                  <c:v>5.7973420836144873E-2</c:v>
                </c:pt>
                <c:pt idx="69">
                  <c:v>6.9414736165183052E-2</c:v>
                </c:pt>
                <c:pt idx="70">
                  <c:v>7.9300089828769363E-2</c:v>
                </c:pt>
                <c:pt idx="71">
                  <c:v>8.6357145147893374E-2</c:v>
                </c:pt>
                <c:pt idx="72">
                  <c:v>8.9555557931148694E-2</c:v>
                </c:pt>
                <c:pt idx="73">
                  <c:v>8.8345347688835854E-2</c:v>
                </c:pt>
                <c:pt idx="74">
                  <c:v>8.2804676500449648E-2</c:v>
                </c:pt>
                <c:pt idx="75">
                  <c:v>7.3644510045477868E-2</c:v>
                </c:pt>
                <c:pt idx="76">
                  <c:v>6.2061174410619167E-2</c:v>
                </c:pt>
                <c:pt idx="77">
                  <c:v>4.9478020814543937E-2</c:v>
                </c:pt>
                <c:pt idx="78">
                  <c:v>3.7253493402793006E-2</c:v>
                </c:pt>
                <c:pt idx="79">
                  <c:v>2.6439632123371186E-2</c:v>
                </c:pt>
                <c:pt idx="80">
                  <c:v>1.7650600320128888E-2</c:v>
                </c:pt>
                <c:pt idx="81">
                  <c:v>1.1057535069565862E-2</c:v>
                </c:pt>
                <c:pt idx="82">
                  <c:v>6.4835346191028714E-3</c:v>
                </c:pt>
                <c:pt idx="83">
                  <c:v>3.5476483519870589E-3</c:v>
                </c:pt>
                <c:pt idx="84">
                  <c:v>1.8055134096387304E-3</c:v>
                </c:pt>
                <c:pt idx="85">
                  <c:v>8.5143720221981514E-4</c:v>
                </c:pt>
                <c:pt idx="86">
                  <c:v>3.7044223953539902E-4</c:v>
                </c:pt>
                <c:pt idx="87">
                  <c:v>1.4795862176729518E-4</c:v>
                </c:pt>
                <c:pt idx="88">
                  <c:v>5.3937475101186395E-5</c:v>
                </c:pt>
                <c:pt idx="89">
                  <c:v>1.7823782924383824E-5</c:v>
                </c:pt>
                <c:pt idx="90">
                  <c:v>5.295629440293113E-6</c:v>
                </c:pt>
                <c:pt idx="91">
                  <c:v>1.4006556128311487E-6</c:v>
                </c:pt>
                <c:pt idx="92">
                  <c:v>3.257598080021473E-7</c:v>
                </c:pt>
                <c:pt idx="93">
                  <c:v>6.5588361658430253E-8</c:v>
                </c:pt>
                <c:pt idx="94">
                  <c:v>1.119988397910044E-8</c:v>
                </c:pt>
                <c:pt idx="95">
                  <c:v>1.5771441560075839E-9</c:v>
                </c:pt>
                <c:pt idx="96">
                  <c:v>1.7584043281947837E-10</c:v>
                </c:pt>
                <c:pt idx="97">
                  <c:v>1.4553686616578066E-11</c:v>
                </c:pt>
                <c:pt idx="98">
                  <c:v>7.9492639207647414E-13</c:v>
                </c:pt>
                <c:pt idx="99">
                  <c:v>2.1492454304289786E-14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9-4CFC-9EB0-D97F6DAB7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22136"/>
        <c:axId val="522627536"/>
      </c:lineChart>
      <c:catAx>
        <c:axId val="52262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27536"/>
        <c:crosses val="autoZero"/>
        <c:auto val="1"/>
        <c:lblAlgn val="ctr"/>
        <c:lblOffset val="100"/>
        <c:noMultiLvlLbl val="0"/>
      </c:catAx>
      <c:valAx>
        <c:axId val="5226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2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'Интервальная статистика'!$D$51</c:f>
              <c:strCache>
                <c:ptCount val="1"/>
                <c:pt idx="0">
                  <c:v>Распределение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'Интервальная статистика'!$B$52:$B$151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'Интервальная статистика'!$D$52:$D$151</c:f>
              <c:numCache>
                <c:formatCode>0.00%</c:formatCode>
                <c:ptCount val="100"/>
                <c:pt idx="0">
                  <c:v>3.7148291372676942E-55</c:v>
                </c:pt>
                <c:pt idx="1">
                  <c:v>4.9905073104686181E-53</c:v>
                </c:pt>
                <c:pt idx="2">
                  <c:v>4.4247606808346148E-51</c:v>
                </c:pt>
                <c:pt idx="3">
                  <c:v>2.9126135844320213E-49</c:v>
                </c:pt>
                <c:pt idx="4">
                  <c:v>1.5181267855618581E-47</c:v>
                </c:pt>
                <c:pt idx="5">
                  <c:v>6.5260222500322016E-46</c:v>
                </c:pt>
                <c:pt idx="6">
                  <c:v>2.3795367346414796E-44</c:v>
                </c:pt>
                <c:pt idx="7">
                  <c:v>7.5118533220411698E-43</c:v>
                </c:pt>
                <c:pt idx="8">
                  <c:v>2.0854687406213727E-41</c:v>
                </c:pt>
                <c:pt idx="9">
                  <c:v>5.1547529584194022E-40</c:v>
                </c:pt>
                <c:pt idx="10">
                  <c:v>1.1457082694571668E-38</c:v>
                </c:pt>
                <c:pt idx="11">
                  <c:v>2.3086332735366809E-37</c:v>
                </c:pt>
                <c:pt idx="12">
                  <c:v>4.2464351669263635E-36</c:v>
                </c:pt>
                <c:pt idx="13">
                  <c:v>7.1714415995302743E-35</c:v>
                </c:pt>
                <c:pt idx="14">
                  <c:v>1.1175514126386315E-33</c:v>
                </c:pt>
                <c:pt idx="15">
                  <c:v>1.6139353644517951E-32</c:v>
                </c:pt>
                <c:pt idx="16">
                  <c:v>2.1682277692531132E-31</c:v>
                </c:pt>
                <c:pt idx="17">
                  <c:v>2.7187587062634398E-30</c:v>
                </c:pt>
                <c:pt idx="18">
                  <c:v>3.191288828329626E-29</c:v>
                </c:pt>
                <c:pt idx="19">
                  <c:v>3.5158860715180653E-28</c:v>
                </c:pt>
                <c:pt idx="20">
                  <c:v>3.6441921313001399E-27</c:v>
                </c:pt>
                <c:pt idx="21">
                  <c:v>3.5611270454134269E-26</c:v>
                </c:pt>
                <c:pt idx="22">
                  <c:v>3.2872003691181198E-25</c:v>
                </c:pt>
                <c:pt idx="23">
                  <c:v>2.8712576545948542E-24</c:v>
                </c:pt>
                <c:pt idx="24">
                  <c:v>2.3769033510751197E-23</c:v>
                </c:pt>
                <c:pt idx="25">
                  <c:v>1.8675382384188297E-22</c:v>
                </c:pt>
                <c:pt idx="26">
                  <c:v>1.3944957132366387E-21</c:v>
                </c:pt>
                <c:pt idx="27">
                  <c:v>9.9077979997242957E-21</c:v>
                </c:pt>
                <c:pt idx="28">
                  <c:v>6.7054562773388763E-20</c:v>
                </c:pt>
                <c:pt idx="29">
                  <c:v>4.3272330576339283E-19</c:v>
                </c:pt>
                <c:pt idx="30">
                  <c:v>2.6651812229425118E-18</c:v>
                </c:pt>
                <c:pt idx="31">
                  <c:v>1.5680100816496993E-17</c:v>
                </c:pt>
                <c:pt idx="32">
                  <c:v>8.8189708967344097E-17</c:v>
                </c:pt>
                <c:pt idx="33">
                  <c:v>4.7451268659892728E-16</c:v>
                </c:pt>
                <c:pt idx="34">
                  <c:v>2.4441466614444007E-15</c:v>
                </c:pt>
                <c:pt idx="35">
                  <c:v>1.2059283709429792E-14</c:v>
                </c:pt>
                <c:pt idx="36">
                  <c:v>5.7026170884793061E-14</c:v>
                </c:pt>
                <c:pt idx="37">
                  <c:v>2.5858827041646528E-13</c:v>
                </c:pt>
                <c:pt idx="38">
                  <c:v>1.124941606105292E-12</c:v>
                </c:pt>
                <c:pt idx="39">
                  <c:v>4.6970447577926616E-12</c:v>
                </c:pt>
                <c:pt idx="40">
                  <c:v>1.8830569423005651E-11</c:v>
                </c:pt>
                <c:pt idx="41">
                  <c:v>7.2510543614426644E-11</c:v>
                </c:pt>
                <c:pt idx="42">
                  <c:v>2.682736880816799E-10</c:v>
                </c:pt>
                <c:pt idx="43">
                  <c:v>9.5393904509197845E-10</c:v>
                </c:pt>
                <c:pt idx="44">
                  <c:v>3.2609349129586948E-9</c:v>
                </c:pt>
                <c:pt idx="45">
                  <c:v>1.0718735564718047E-8</c:v>
                </c:pt>
                <c:pt idx="46">
                  <c:v>3.3885520568055257E-8</c:v>
                </c:pt>
                <c:pt idx="47">
                  <c:v>1.0304623906953006E-7</c:v>
                </c:pt>
                <c:pt idx="48">
                  <c:v>3.0148470273665119E-7</c:v>
                </c:pt>
                <c:pt idx="49">
                  <c:v>8.4873388809420068E-7</c:v>
                </c:pt>
                <c:pt idx="50">
                  <c:v>2.2993217795648122E-6</c:v>
                </c:pt>
                <c:pt idx="51">
                  <c:v>5.9950147195864771E-6</c:v>
                </c:pt>
                <c:pt idx="52">
                  <c:v>1.5044426363077705E-5</c:v>
                </c:pt>
                <c:pt idx="53">
                  <c:v>3.6339715354036707E-5</c:v>
                </c:pt>
                <c:pt idx="54">
                  <c:v>8.4494314971302845E-5</c:v>
                </c:pt>
                <c:pt idx="55">
                  <c:v>1.891159153302445E-4</c:v>
                </c:pt>
                <c:pt idx="56">
                  <c:v>4.0746846916580096E-4</c:v>
                </c:pt>
                <c:pt idx="57">
                  <c:v>8.451496099638931E-4</c:v>
                </c:pt>
                <c:pt idx="58">
                  <c:v>1.687541560803156E-3</c:v>
                </c:pt>
                <c:pt idx="59">
                  <c:v>3.2438866897302613E-3</c:v>
                </c:pt>
                <c:pt idx="60">
                  <c:v>6.0031628138754681E-3</c:v>
                </c:pt>
                <c:pt idx="61">
                  <c:v>1.069591020063858E-2</c:v>
                </c:pt>
                <c:pt idx="62">
                  <c:v>1.8348868020086419E-2</c:v>
                </c:pt>
                <c:pt idx="63">
                  <c:v>3.0311043408008075E-2</c:v>
                </c:pt>
                <c:pt idx="64">
                  <c:v>4.8223634245306075E-2</c:v>
                </c:pt>
                <c:pt idx="65">
                  <c:v>7.3906389345921628E-2</c:v>
                </c:pt>
                <c:pt idx="66">
                  <c:v>0.10914386759894942</c:v>
                </c:pt>
                <c:pt idx="67">
                  <c:v>0.15537866341133708</c:v>
                </c:pt>
                <c:pt idx="68">
                  <c:v>0.21335208424748209</c:v>
                </c:pt>
                <c:pt idx="69">
                  <c:v>0.28276682041266488</c:v>
                </c:pt>
                <c:pt idx="70">
                  <c:v>0.36206691024143506</c:v>
                </c:pt>
                <c:pt idx="71">
                  <c:v>0.44842405538932806</c:v>
                </c:pt>
                <c:pt idx="72">
                  <c:v>0.53797961332047484</c:v>
                </c:pt>
                <c:pt idx="73">
                  <c:v>0.62632496100931168</c:v>
                </c:pt>
                <c:pt idx="74">
                  <c:v>0.70912963750976155</c:v>
                </c:pt>
                <c:pt idx="75">
                  <c:v>0.78277414755523944</c:v>
                </c:pt>
                <c:pt idx="76">
                  <c:v>0.84483532196585887</c:v>
                </c:pt>
                <c:pt idx="77">
                  <c:v>0.89431334278040286</c:v>
                </c:pt>
                <c:pt idx="78">
                  <c:v>0.93156683618319569</c:v>
                </c:pt>
                <c:pt idx="79">
                  <c:v>0.95800646830656699</c:v>
                </c:pt>
                <c:pt idx="80">
                  <c:v>0.97565706862669588</c:v>
                </c:pt>
                <c:pt idx="81">
                  <c:v>0.98671460369626174</c:v>
                </c:pt>
                <c:pt idx="82">
                  <c:v>0.99319813831536474</c:v>
                </c:pt>
                <c:pt idx="83">
                  <c:v>0.9967457866673517</c:v>
                </c:pt>
                <c:pt idx="84">
                  <c:v>0.99855130007699044</c:v>
                </c:pt>
                <c:pt idx="85">
                  <c:v>0.99940273727921025</c:v>
                </c:pt>
                <c:pt idx="86">
                  <c:v>0.99977317951874567</c:v>
                </c:pt>
                <c:pt idx="87">
                  <c:v>0.99992113814051298</c:v>
                </c:pt>
                <c:pt idx="88">
                  <c:v>0.99997507561561416</c:v>
                </c:pt>
                <c:pt idx="89">
                  <c:v>0.99999289939853853</c:v>
                </c:pt>
                <c:pt idx="90">
                  <c:v>0.99999819502797882</c:v>
                </c:pt>
                <c:pt idx="91">
                  <c:v>0.99999959568359165</c:v>
                </c:pt>
                <c:pt idx="92">
                  <c:v>0.99999992144339966</c:v>
                </c:pt>
                <c:pt idx="93">
                  <c:v>0.99999998703176129</c:v>
                </c:pt>
                <c:pt idx="94">
                  <c:v>0.99999999823164532</c:v>
                </c:pt>
                <c:pt idx="95">
                  <c:v>0.9999999998087894</c:v>
                </c:pt>
                <c:pt idx="96">
                  <c:v>0.99999999998462985</c:v>
                </c:pt>
                <c:pt idx="97">
                  <c:v>0.99999999999918354</c:v>
                </c:pt>
                <c:pt idx="98">
                  <c:v>0.99999999999997846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8-4D96-9BDA-CBB00FDF1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28616"/>
        <c:axId val="522621056"/>
      </c:lineChart>
      <c:catAx>
        <c:axId val="52262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21056"/>
        <c:crosses val="autoZero"/>
        <c:auto val="1"/>
        <c:lblAlgn val="ctr"/>
        <c:lblOffset val="100"/>
        <c:noMultiLvlLbl val="0"/>
      </c:catAx>
      <c:valAx>
        <c:axId val="5226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2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50</xdr:row>
      <xdr:rowOff>72390</xdr:rowOff>
    </xdr:from>
    <xdr:to>
      <xdr:col>17</xdr:col>
      <xdr:colOff>53340</xdr:colOff>
      <xdr:row>69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FB33FE-9CA2-54D3-5AC9-62E41416D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449580</xdr:colOff>
      <xdr:row>70</xdr:row>
      <xdr:rowOff>140970</xdr:rowOff>
    </xdr:from>
    <xdr:to>
      <xdr:col>17</xdr:col>
      <xdr:colOff>365760</xdr:colOff>
      <xdr:row>88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2FCC3B0-F06B-0A1D-E562-EE6DE05C7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4"/>
  <sheetViews>
    <sheetView tabSelected="1" topLeftCell="A42" workbookViewId="0">
      <selection activeCell="F50" sqref="F50"/>
    </sheetView>
  </sheetViews>
  <sheetFormatPr defaultColWidth="14.44140625" defaultRowHeight="15" customHeight="1"/>
  <cols>
    <col min="1" max="1" width="31.6640625" bestFit="1" customWidth="1"/>
    <col min="2" max="2" width="8.6640625" customWidth="1"/>
    <col min="3" max="3" width="12" bestFit="1" customWidth="1"/>
    <col min="4" max="5" width="14.33203125" bestFit="1" customWidth="1"/>
    <col min="6" max="6" width="8.6640625" customWidth="1"/>
    <col min="7" max="7" width="15.44140625" bestFit="1" customWidth="1"/>
    <col min="8" max="26" width="8.6640625" customWidth="1"/>
  </cols>
  <sheetData>
    <row r="1" spans="1:14" ht="14.25" customHeight="1">
      <c r="A1" s="1" t="s">
        <v>0</v>
      </c>
      <c r="B1" s="2" t="s">
        <v>1</v>
      </c>
      <c r="C1" s="2" t="s">
        <v>2</v>
      </c>
      <c r="D1" s="3" t="s">
        <v>3</v>
      </c>
      <c r="E1" s="14" t="s">
        <v>28</v>
      </c>
      <c r="F1" s="14" t="s">
        <v>30</v>
      </c>
      <c r="G1" s="14" t="s">
        <v>34</v>
      </c>
    </row>
    <row r="2" spans="1:14" ht="14.25" customHeight="1">
      <c r="A2" s="4" t="s">
        <v>4</v>
      </c>
      <c r="B2" s="5">
        <f>122</f>
        <v>122</v>
      </c>
      <c r="C2" s="5">
        <v>111</v>
      </c>
      <c r="D2" s="6">
        <v>134</v>
      </c>
      <c r="E2">
        <f>MEDIAN(1,3)</f>
        <v>2</v>
      </c>
      <c r="F2">
        <f>E2*E2</f>
        <v>4</v>
      </c>
      <c r="G2">
        <f>SUM(B2+C2+D2)</f>
        <v>367</v>
      </c>
      <c r="N2" s="7" t="s">
        <v>5</v>
      </c>
    </row>
    <row r="3" spans="1:14" ht="14.25" customHeight="1">
      <c r="A3" s="4" t="s">
        <v>6</v>
      </c>
      <c r="B3" s="5">
        <v>38</v>
      </c>
      <c r="C3" s="5">
        <v>42</v>
      </c>
      <c r="D3" s="6">
        <v>54</v>
      </c>
      <c r="E3">
        <f>MEDIAN(4,10)</f>
        <v>7</v>
      </c>
      <c r="F3">
        <f>E3*E3</f>
        <v>49</v>
      </c>
      <c r="G3">
        <f t="shared" ref="G3:G9" si="0">SUM(B3+C3+D3)</f>
        <v>134</v>
      </c>
      <c r="N3" s="8"/>
    </row>
    <row r="4" spans="1:14" ht="14.25" customHeight="1">
      <c r="A4" s="4" t="s">
        <v>7</v>
      </c>
      <c r="B4" s="5">
        <v>42</v>
      </c>
      <c r="C4" s="5">
        <v>44</v>
      </c>
      <c r="D4" s="6">
        <v>50</v>
      </c>
      <c r="E4">
        <f>MEDIAN(11,19)</f>
        <v>15</v>
      </c>
      <c r="F4">
        <f t="shared" ref="F4:F8" si="1">E4*E4</f>
        <v>225</v>
      </c>
      <c r="G4">
        <f t="shared" si="0"/>
        <v>136</v>
      </c>
      <c r="N4" s="8" t="s">
        <v>8</v>
      </c>
    </row>
    <row r="5" spans="1:14" ht="14.25" customHeight="1">
      <c r="A5" s="4" t="s">
        <v>9</v>
      </c>
      <c r="B5" s="5">
        <v>25</v>
      </c>
      <c r="C5" s="5">
        <v>40</v>
      </c>
      <c r="D5" s="6">
        <v>41</v>
      </c>
      <c r="E5">
        <f>MEDIAN(20,28)</f>
        <v>24</v>
      </c>
      <c r="F5">
        <f t="shared" si="1"/>
        <v>576</v>
      </c>
      <c r="G5">
        <f t="shared" si="0"/>
        <v>106</v>
      </c>
      <c r="N5" s="9" t="s">
        <v>10</v>
      </c>
    </row>
    <row r="6" spans="1:14" ht="14.25" customHeight="1">
      <c r="A6" s="4" t="s">
        <v>11</v>
      </c>
      <c r="B6" s="5">
        <v>17</v>
      </c>
      <c r="C6" s="5">
        <v>25</v>
      </c>
      <c r="D6" s="6">
        <v>33</v>
      </c>
      <c r="E6">
        <f>MEDIAN(29,39)</f>
        <v>34</v>
      </c>
      <c r="F6">
        <f t="shared" si="1"/>
        <v>1156</v>
      </c>
      <c r="G6">
        <f t="shared" si="0"/>
        <v>75</v>
      </c>
      <c r="N6" s="9" t="s">
        <v>12</v>
      </c>
    </row>
    <row r="7" spans="1:14" ht="14.25" customHeight="1">
      <c r="A7" s="4" t="s">
        <v>13</v>
      </c>
      <c r="B7" s="5">
        <v>12</v>
      </c>
      <c r="C7" s="5">
        <v>11</v>
      </c>
      <c r="D7" s="6">
        <v>17</v>
      </c>
      <c r="E7">
        <f>MEDIAN(39,49)</f>
        <v>44</v>
      </c>
      <c r="F7">
        <f t="shared" si="1"/>
        <v>1936</v>
      </c>
      <c r="G7">
        <f t="shared" si="0"/>
        <v>40</v>
      </c>
      <c r="N7" s="9" t="s">
        <v>14</v>
      </c>
    </row>
    <row r="8" spans="1:14" ht="14.25" customHeight="1">
      <c r="A8" s="10" t="s">
        <v>15</v>
      </c>
      <c r="B8" s="11">
        <v>3</v>
      </c>
      <c r="C8" s="11">
        <v>1</v>
      </c>
      <c r="D8" s="12">
        <v>4</v>
      </c>
      <c r="E8">
        <f>MEDIAN(49,59)</f>
        <v>54</v>
      </c>
      <c r="F8">
        <f t="shared" si="1"/>
        <v>2916</v>
      </c>
      <c r="G8">
        <f t="shared" si="0"/>
        <v>8</v>
      </c>
      <c r="N8" s="9" t="s">
        <v>16</v>
      </c>
    </row>
    <row r="9" spans="1:14" ht="14.25" customHeight="1">
      <c r="A9" s="10" t="s">
        <v>17</v>
      </c>
      <c r="B9" s="11">
        <f t="shared" ref="B9:D9" si="2">SUM(B2:B8)</f>
        <v>259</v>
      </c>
      <c r="C9" s="11">
        <f t="shared" si="2"/>
        <v>274</v>
      </c>
      <c r="D9" s="12">
        <f t="shared" si="2"/>
        <v>333</v>
      </c>
      <c r="G9">
        <f t="shared" si="0"/>
        <v>866</v>
      </c>
      <c r="N9" s="9" t="s">
        <v>18</v>
      </c>
    </row>
    <row r="10" spans="1:14" ht="14.25" customHeight="1">
      <c r="A10" s="15" t="s">
        <v>37</v>
      </c>
      <c r="B10" s="5">
        <v>100</v>
      </c>
      <c r="C10" s="5">
        <v>70</v>
      </c>
      <c r="D10" s="5">
        <v>80</v>
      </c>
      <c r="N10" s="9"/>
    </row>
    <row r="11" spans="1:14" ht="14.25" customHeight="1">
      <c r="A11" s="15"/>
      <c r="N11" s="9" t="s">
        <v>19</v>
      </c>
    </row>
    <row r="12" spans="1:14" ht="14.25" customHeight="1">
      <c r="A12" s="14" t="s">
        <v>29</v>
      </c>
      <c r="B12" s="17">
        <f>SUMPRODUCT(E2:E8,B2:B8)/B9</f>
        <v>11.613899613899614</v>
      </c>
      <c r="C12" s="17">
        <f>SUMPRODUCT(E2:E8,C2:C8)/C9</f>
        <v>12.861313868613138</v>
      </c>
      <c r="D12" s="17">
        <f>SUMPRODUCT(E2:E8,D2:D8)/D9</f>
        <v>13.411411411411411</v>
      </c>
      <c r="N12" s="9" t="s">
        <v>20</v>
      </c>
    </row>
    <row r="13" spans="1:14" ht="30" customHeight="1">
      <c r="A13" s="14" t="s">
        <v>31</v>
      </c>
      <c r="B13" s="17">
        <f>SUMPRODUCT(B2:B8,F2:F8)/B9</f>
        <v>300.50965250965248</v>
      </c>
      <c r="C13" s="17">
        <f>SUMPRODUCT(C2:C8,F2:F8)/C9</f>
        <v>323.18978102189783</v>
      </c>
      <c r="D13" s="17">
        <f>SUMPRODUCT(D2:D8,F2:F8)/D9</f>
        <v>362.67867867867869</v>
      </c>
      <c r="N13" s="9" t="s">
        <v>21</v>
      </c>
    </row>
    <row r="14" spans="1:14" ht="27" customHeight="1">
      <c r="A14" s="14" t="s">
        <v>32</v>
      </c>
      <c r="B14" s="17">
        <f>SQRT(B13)</f>
        <v>17.335214233162869</v>
      </c>
      <c r="C14" s="17">
        <f>SQRT(C13)</f>
        <v>17.977479829550578</v>
      </c>
      <c r="D14" s="17">
        <f>SQRT(D13)</f>
        <v>19.044124518566839</v>
      </c>
      <c r="N14" s="9" t="s">
        <v>22</v>
      </c>
    </row>
    <row r="15" spans="1:14" ht="14.25" customHeight="1">
      <c r="N15" s="9" t="s">
        <v>23</v>
      </c>
    </row>
    <row r="16" spans="1:14" ht="42" customHeight="1">
      <c r="A16" s="14" t="s">
        <v>33</v>
      </c>
      <c r="B16" s="17">
        <f>SUMPRODUCT(E2:E8,G2:G8)/G9</f>
        <v>12.699769053117782</v>
      </c>
      <c r="N16" s="9" t="s">
        <v>24</v>
      </c>
    </row>
    <row r="17" spans="1:14" ht="40.950000000000003" customHeight="1">
      <c r="A17" s="14" t="s">
        <v>35</v>
      </c>
      <c r="B17" s="17">
        <f>SUMPRODUCT(G2:G8,F2:F8)/G9</f>
        <v>331.59122401847577</v>
      </c>
      <c r="N17" s="9" t="s">
        <v>25</v>
      </c>
    </row>
    <row r="18" spans="1:14" ht="37.950000000000003" customHeight="1">
      <c r="A18" s="14" t="s">
        <v>36</v>
      </c>
      <c r="B18" s="17">
        <f>SQRT(B17)</f>
        <v>18.209646455065396</v>
      </c>
      <c r="N18" s="9" t="s">
        <v>26</v>
      </c>
    </row>
    <row r="19" spans="1:14" ht="14.25" customHeight="1">
      <c r="N19" s="9"/>
    </row>
    <row r="20" spans="1:14" ht="14.25" customHeight="1">
      <c r="A20" s="15" t="s">
        <v>0</v>
      </c>
      <c r="B20" t="s">
        <v>1</v>
      </c>
      <c r="C20" t="s">
        <v>2</v>
      </c>
      <c r="D20" t="s">
        <v>3</v>
      </c>
      <c r="E20" t="s">
        <v>28</v>
      </c>
      <c r="F20" t="s">
        <v>30</v>
      </c>
      <c r="G20" t="s">
        <v>34</v>
      </c>
      <c r="N20" s="13" t="s">
        <v>27</v>
      </c>
    </row>
    <row r="21" spans="1:14" ht="14.25" customHeight="1">
      <c r="A21" s="15" t="s">
        <v>4</v>
      </c>
      <c r="B21">
        <v>122</v>
      </c>
      <c r="C21">
        <v>111</v>
      </c>
      <c r="D21">
        <v>134</v>
      </c>
      <c r="E21">
        <v>2</v>
      </c>
      <c r="F21">
        <v>4</v>
      </c>
      <c r="G21">
        <v>367</v>
      </c>
    </row>
    <row r="22" spans="1:14" ht="14.25" customHeight="1">
      <c r="A22" t="s">
        <v>37</v>
      </c>
      <c r="B22">
        <v>100</v>
      </c>
      <c r="C22">
        <v>70</v>
      </c>
      <c r="D22">
        <v>80</v>
      </c>
      <c r="E22">
        <v>2</v>
      </c>
      <c r="F22">
        <f>E22*E22</f>
        <v>4</v>
      </c>
      <c r="G22">
        <f>SUM(B22+C22+D22)</f>
        <v>250</v>
      </c>
    </row>
    <row r="23" spans="1:14" ht="14.25" customHeight="1">
      <c r="A23" s="15" t="s">
        <v>6</v>
      </c>
      <c r="B23">
        <v>38</v>
      </c>
      <c r="C23">
        <v>42</v>
      </c>
      <c r="D23">
        <v>54</v>
      </c>
      <c r="E23">
        <v>7</v>
      </c>
      <c r="F23">
        <v>49</v>
      </c>
      <c r="G23">
        <v>134</v>
      </c>
    </row>
    <row r="24" spans="1:14" ht="14.25" customHeight="1">
      <c r="A24" s="15" t="s">
        <v>7</v>
      </c>
      <c r="B24">
        <v>42</v>
      </c>
      <c r="C24">
        <v>44</v>
      </c>
      <c r="D24">
        <v>50</v>
      </c>
      <c r="E24">
        <v>15</v>
      </c>
      <c r="F24">
        <v>225</v>
      </c>
      <c r="G24">
        <v>136</v>
      </c>
    </row>
    <row r="25" spans="1:14" ht="14.25" customHeight="1">
      <c r="A25" s="15" t="s">
        <v>9</v>
      </c>
      <c r="B25">
        <v>25</v>
      </c>
      <c r="C25">
        <v>40</v>
      </c>
      <c r="D25">
        <v>41</v>
      </c>
      <c r="E25">
        <v>24</v>
      </c>
      <c r="F25">
        <v>576</v>
      </c>
      <c r="G25">
        <v>106</v>
      </c>
    </row>
    <row r="26" spans="1:14" ht="14.25" customHeight="1">
      <c r="A26" s="15" t="s">
        <v>11</v>
      </c>
      <c r="B26">
        <v>17</v>
      </c>
      <c r="C26">
        <v>25</v>
      </c>
      <c r="D26">
        <v>33</v>
      </c>
      <c r="E26">
        <v>34</v>
      </c>
      <c r="F26">
        <v>1156</v>
      </c>
      <c r="G26">
        <v>75</v>
      </c>
    </row>
    <row r="27" spans="1:14" ht="14.25" customHeight="1">
      <c r="A27" t="s">
        <v>13</v>
      </c>
      <c r="B27">
        <v>12</v>
      </c>
      <c r="C27">
        <v>11</v>
      </c>
      <c r="D27">
        <v>17</v>
      </c>
      <c r="E27">
        <v>44</v>
      </c>
      <c r="F27">
        <v>1936</v>
      </c>
      <c r="G27">
        <v>40</v>
      </c>
    </row>
    <row r="28" spans="1:14" ht="14.25" customHeight="1">
      <c r="A28" t="s">
        <v>15</v>
      </c>
      <c r="B28">
        <v>3</v>
      </c>
      <c r="C28">
        <v>1</v>
      </c>
      <c r="D28">
        <v>4</v>
      </c>
      <c r="E28">
        <v>54</v>
      </c>
      <c r="F28">
        <v>2916</v>
      </c>
      <c r="G28">
        <v>8</v>
      </c>
    </row>
    <row r="29" spans="1:14" ht="14.25" customHeight="1">
      <c r="A29" s="16" t="s">
        <v>17</v>
      </c>
      <c r="B29" s="16">
        <f>SUM(B21:B28)</f>
        <v>359</v>
      </c>
      <c r="C29" s="16">
        <f>SUM(C21:C28)</f>
        <v>344</v>
      </c>
      <c r="D29" s="16">
        <f>SUM(D21:D28)</f>
        <v>413</v>
      </c>
      <c r="E29" s="16"/>
      <c r="F29" s="16"/>
      <c r="G29" s="16">
        <f>SUM(G21:G28)</f>
        <v>1116</v>
      </c>
    </row>
    <row r="30" spans="1:14" ht="14.25" customHeight="1"/>
    <row r="31" spans="1:14" ht="14.25" customHeight="1"/>
    <row r="32" spans="1:14" ht="14.25" customHeight="1">
      <c r="A32" s="15" t="s">
        <v>38</v>
      </c>
      <c r="B32" s="17">
        <f>SUMPRODUCT(E21:E28,B21:B28)/B29</f>
        <v>8.9359331476323121</v>
      </c>
      <c r="C32" s="17">
        <f>SUMPRODUCT(E21:E28,C21:C28)/C29</f>
        <v>10.651162790697674</v>
      </c>
      <c r="D32" s="17">
        <f>SUMPRODUCT(E21:E28,D21:D28)/D29</f>
        <v>11.200968523002421</v>
      </c>
      <c r="E32" s="17"/>
    </row>
    <row r="33" spans="1:7" ht="28.2" customHeight="1">
      <c r="A33" s="15" t="s">
        <v>39</v>
      </c>
      <c r="B33" s="17">
        <f>SUMPRODUCT(B21:B28,F21:F28)/B29</f>
        <v>217.91643454038999</v>
      </c>
      <c r="C33" s="17">
        <f>SUMPRODUCT(C21:C28,F21:F28)/C29</f>
        <v>258.23837209302326</v>
      </c>
      <c r="D33" s="17">
        <f>SUMPRODUCT(D21:D28,F21:F28)/D29</f>
        <v>293.20096852300242</v>
      </c>
      <c r="E33" s="17"/>
    </row>
    <row r="34" spans="1:7" ht="26.4" customHeight="1">
      <c r="A34" s="15" t="s">
        <v>40</v>
      </c>
      <c r="B34" s="17">
        <f>SQRT(B33)</f>
        <v>14.761992905444373</v>
      </c>
      <c r="C34" s="17">
        <f t="shared" ref="C34:D34" si="3">SQRT(C33)</f>
        <v>16.069796890223078</v>
      </c>
      <c r="D34" s="17">
        <f t="shared" si="3"/>
        <v>17.123112115588171</v>
      </c>
      <c r="E34" s="17"/>
    </row>
    <row r="35" spans="1:7" ht="22.8" customHeight="1">
      <c r="A35" s="15" t="s">
        <v>41</v>
      </c>
      <c r="B35" s="17">
        <f>SUMPRODUCT(G21:G28,E21:E28)/G29</f>
        <v>10.302867383512545</v>
      </c>
      <c r="C35" s="17"/>
      <c r="D35" s="17"/>
      <c r="E35" s="17"/>
    </row>
    <row r="36" spans="1:7" ht="30.6" customHeight="1">
      <c r="A36" s="15" t="s">
        <v>42</v>
      </c>
      <c r="B36" s="17">
        <f>SUMPRODUCT(G21:G28,F21:F28)/G29</f>
        <v>258.20609318996418</v>
      </c>
      <c r="C36" s="17"/>
      <c r="D36" s="17"/>
      <c r="E36" s="17"/>
    </row>
    <row r="37" spans="1:7" ht="27" customHeight="1">
      <c r="A37" s="15" t="s">
        <v>43</v>
      </c>
      <c r="B37" s="17">
        <f>SQRT(B36)</f>
        <v>16.068792524330014</v>
      </c>
      <c r="C37" s="17"/>
      <c r="D37" s="17"/>
      <c r="E37" s="17"/>
    </row>
    <row r="38" spans="1:7" ht="14.25" customHeight="1"/>
    <row r="39" spans="1:7" ht="14.25" customHeight="1">
      <c r="A39" s="18" t="s">
        <v>44</v>
      </c>
      <c r="B39" s="19">
        <f>B16/B35-1</f>
        <v>0.23264413491732849</v>
      </c>
    </row>
    <row r="40" spans="1:7" ht="14.25" customHeight="1"/>
    <row r="41" spans="1:7" ht="14.25" customHeight="1"/>
    <row r="42" spans="1:7" ht="14.25" customHeight="1"/>
    <row r="43" spans="1:7" ht="14.25" customHeight="1">
      <c r="A43" s="25" t="s">
        <v>45</v>
      </c>
    </row>
    <row r="44" spans="1:7" ht="14.25" customHeight="1"/>
    <row r="45" spans="1:7" ht="14.25" customHeight="1">
      <c r="A45" s="15"/>
      <c r="B45" s="15" t="s">
        <v>46</v>
      </c>
      <c r="C45" s="15" t="s">
        <v>47</v>
      </c>
      <c r="D45" s="15" t="s">
        <v>48</v>
      </c>
      <c r="E45" s="24" t="s">
        <v>46</v>
      </c>
      <c r="F45" s="24" t="s">
        <v>47</v>
      </c>
      <c r="G45" s="24" t="s">
        <v>48</v>
      </c>
    </row>
    <row r="46" spans="1:7" ht="14.25" customHeight="1">
      <c r="B46">
        <v>75</v>
      </c>
      <c r="C46">
        <v>100</v>
      </c>
      <c r="D46" s="22">
        <v>0.73</v>
      </c>
      <c r="E46">
        <v>75</v>
      </c>
      <c r="F46">
        <v>100</v>
      </c>
      <c r="G46" s="22">
        <v>0.75</v>
      </c>
    </row>
    <row r="47" spans="1:7" ht="14.25" customHeight="1"/>
    <row r="48" spans="1:7" ht="14.25" customHeight="1">
      <c r="A48" s="26">
        <v>75</v>
      </c>
      <c r="B48" s="21">
        <f>_xlfn.BINOM.DIST(B46,C46,D46,0)</f>
        <v>8.2804676500449648E-2</v>
      </c>
      <c r="C48" s="21">
        <f>_xlfn.BINOM.DIST(E46,F46,G46,0)</f>
        <v>9.1799691766836819E-2</v>
      </c>
    </row>
    <row r="49" spans="1:6" ht="25.2" customHeight="1">
      <c r="A49" s="20" t="s">
        <v>49</v>
      </c>
      <c r="B49" s="21">
        <f>_xlfn.BINOM.DIST(B46,C46,D46,1)</f>
        <v>0.70912963750976155</v>
      </c>
      <c r="C49" s="21">
        <f>_xlfn.BINOM.DIST(E46,F46,G46,1)</f>
        <v>0.53832886791858758</v>
      </c>
      <c r="E49" s="24" t="s">
        <v>53</v>
      </c>
      <c r="F49" s="23">
        <f>C50-B50</f>
        <v>0.17080076959117396</v>
      </c>
    </row>
    <row r="50" spans="1:6" ht="28.2" customHeight="1">
      <c r="A50" s="24" t="s">
        <v>50</v>
      </c>
      <c r="B50" s="23">
        <f>1-B49</f>
        <v>0.29087036249023845</v>
      </c>
      <c r="C50" s="21">
        <f>1-C49</f>
        <v>0.46167113208141242</v>
      </c>
    </row>
    <row r="51" spans="1:6" ht="14.25" customHeight="1">
      <c r="C51" s="24" t="s">
        <v>51</v>
      </c>
      <c r="D51" s="24" t="s">
        <v>52</v>
      </c>
    </row>
    <row r="52" spans="1:6" ht="14.25" customHeight="1">
      <c r="B52">
        <v>1</v>
      </c>
      <c r="C52" s="21">
        <f>_xlfn.BINOM.DIST(B52,$C$46,$D$46,0)</f>
        <v>3.7011399893618066E-55</v>
      </c>
      <c r="D52" s="21">
        <f>_xlfn.BINOM.DIST(B52,$C$46,$D$46,1)</f>
        <v>3.7148291372676942E-55</v>
      </c>
    </row>
    <row r="53" spans="1:6" ht="14.25" customHeight="1">
      <c r="B53">
        <v>2</v>
      </c>
      <c r="C53" s="21">
        <f t="shared" ref="C53:C116" si="4">_xlfn.BINOM.DIST(B53,$C$46,$D$46,0)</f>
        <v>4.9533590190958417E-53</v>
      </c>
      <c r="D53" s="21">
        <f t="shared" ref="D53:D116" si="5">_xlfn.BINOM.DIST(B53,$C$46,$D$46,1)</f>
        <v>4.9905073104686181E-53</v>
      </c>
    </row>
    <row r="54" spans="1:6" ht="14.25" customHeight="1">
      <c r="B54">
        <v>3</v>
      </c>
      <c r="C54" s="21">
        <f t="shared" si="4"/>
        <v>4.3748556077299007E-51</v>
      </c>
      <c r="D54" s="21">
        <f t="shared" si="5"/>
        <v>4.4247606808346148E-51</v>
      </c>
    </row>
    <row r="55" spans="1:6" ht="14.25" customHeight="1">
      <c r="B55">
        <v>4</v>
      </c>
      <c r="C55" s="21">
        <f t="shared" si="4"/>
        <v>2.8683659776236329E-49</v>
      </c>
      <c r="D55" s="21">
        <f t="shared" si="5"/>
        <v>2.9126135844320213E-49</v>
      </c>
    </row>
    <row r="56" spans="1:6" ht="14.25" customHeight="1">
      <c r="B56">
        <v>5</v>
      </c>
      <c r="C56" s="21">
        <f t="shared" si="4"/>
        <v>1.4890006497175025E-47</v>
      </c>
      <c r="D56" s="21">
        <f t="shared" si="5"/>
        <v>1.5181267855618581E-47</v>
      </c>
    </row>
    <row r="57" spans="1:6" ht="14.25" customHeight="1">
      <c r="B57">
        <v>6</v>
      </c>
      <c r="C57" s="21">
        <f t="shared" si="4"/>
        <v>6.3742095714760016E-46</v>
      </c>
      <c r="D57" s="21">
        <f t="shared" si="5"/>
        <v>6.5260222500322016E-46</v>
      </c>
    </row>
    <row r="58" spans="1:6" ht="14.25" customHeight="1">
      <c r="B58">
        <v>7</v>
      </c>
      <c r="C58" s="21">
        <f t="shared" si="4"/>
        <v>2.3142765121411325E-44</v>
      </c>
      <c r="D58" s="21">
        <f t="shared" si="5"/>
        <v>2.3795367346414796E-44</v>
      </c>
    </row>
    <row r="59" spans="1:6" ht="14.25" customHeight="1">
      <c r="B59">
        <v>8</v>
      </c>
      <c r="C59" s="21">
        <f t="shared" si="4"/>
        <v>7.2738996485768671E-43</v>
      </c>
      <c r="D59" s="21">
        <f t="shared" si="5"/>
        <v>7.5118533220411698E-43</v>
      </c>
    </row>
    <row r="60" spans="1:6" ht="14.25" customHeight="1">
      <c r="B60">
        <v>9</v>
      </c>
      <c r="C60" s="21">
        <f t="shared" si="4"/>
        <v>2.0103502074009587E-41</v>
      </c>
      <c r="D60" s="21">
        <f t="shared" si="5"/>
        <v>2.0854687406213727E-41</v>
      </c>
    </row>
    <row r="61" spans="1:6" ht="14.25" customHeight="1">
      <c r="B61">
        <v>10</v>
      </c>
      <c r="C61" s="21">
        <f t="shared" si="4"/>
        <v>4.9462060843571886E-40</v>
      </c>
      <c r="D61" s="21">
        <f t="shared" si="5"/>
        <v>5.1547529584194022E-40</v>
      </c>
    </row>
    <row r="62" spans="1:6" ht="14.25" customHeight="1">
      <c r="B62">
        <v>11</v>
      </c>
      <c r="C62" s="21">
        <f t="shared" si="4"/>
        <v>1.0941607398729761E-38</v>
      </c>
      <c r="D62" s="21">
        <f t="shared" si="5"/>
        <v>1.1457082694571668E-38</v>
      </c>
    </row>
    <row r="63" spans="1:6" ht="14.25" customHeight="1">
      <c r="B63">
        <v>12</v>
      </c>
      <c r="C63" s="21">
        <f t="shared" si="4"/>
        <v>2.1940624465909818E-37</v>
      </c>
      <c r="D63" s="21">
        <f t="shared" si="5"/>
        <v>2.3086332735366809E-37</v>
      </c>
    </row>
    <row r="64" spans="1:6" ht="14.25" customHeight="1">
      <c r="B64">
        <v>13</v>
      </c>
      <c r="C64" s="21">
        <f t="shared" si="4"/>
        <v>4.015571839572771E-36</v>
      </c>
      <c r="D64" s="21">
        <f t="shared" si="5"/>
        <v>4.2464351669263635E-36</v>
      </c>
    </row>
    <row r="65" spans="2:4" ht="14.25" customHeight="1">
      <c r="B65">
        <v>14</v>
      </c>
      <c r="C65" s="21">
        <f t="shared" si="4"/>
        <v>6.7467980828376711E-35</v>
      </c>
      <c r="D65" s="21">
        <f t="shared" si="5"/>
        <v>7.1714415995302743E-35</v>
      </c>
    </row>
    <row r="66" spans="2:4" ht="14.25" customHeight="1">
      <c r="B66">
        <v>15</v>
      </c>
      <c r="C66" s="21">
        <f t="shared" si="4"/>
        <v>1.0458369966432963E-33</v>
      </c>
      <c r="D66" s="21">
        <f t="shared" si="5"/>
        <v>1.1175514126386315E-33</v>
      </c>
    </row>
    <row r="67" spans="2:4" ht="14.25" customHeight="1">
      <c r="B67">
        <v>16</v>
      </c>
      <c r="C67" s="21">
        <f t="shared" si="4"/>
        <v>1.5021802231879341E-32</v>
      </c>
      <c r="D67" s="21">
        <f t="shared" si="5"/>
        <v>1.6139353644517951E-32</v>
      </c>
    </row>
    <row r="68" spans="2:4" ht="14.25" customHeight="1">
      <c r="B68">
        <v>17</v>
      </c>
      <c r="C68" s="21">
        <f t="shared" si="4"/>
        <v>2.0068342328079058E-31</v>
      </c>
      <c r="D68" s="21">
        <f t="shared" si="5"/>
        <v>2.1682277692531132E-31</v>
      </c>
    </row>
    <row r="69" spans="2:4" ht="14.25" customHeight="1">
      <c r="B69">
        <v>18</v>
      </c>
      <c r="C69" s="21">
        <f t="shared" si="4"/>
        <v>2.5019359293381195E-30</v>
      </c>
      <c r="D69" s="21">
        <f t="shared" si="5"/>
        <v>2.7187587062634398E-30</v>
      </c>
    </row>
    <row r="70" spans="2:4" ht="14.25" customHeight="1">
      <c r="B70">
        <v>19</v>
      </c>
      <c r="C70" s="21">
        <f t="shared" si="4"/>
        <v>2.9194129577032657E-29</v>
      </c>
      <c r="D70" s="21">
        <f t="shared" si="5"/>
        <v>3.191288828329626E-29</v>
      </c>
    </row>
    <row r="71" spans="2:4" ht="14.25" customHeight="1">
      <c r="B71">
        <v>20</v>
      </c>
      <c r="C71" s="21">
        <f t="shared" si="4"/>
        <v>3.1967571886851266E-28</v>
      </c>
      <c r="D71" s="21">
        <f t="shared" si="5"/>
        <v>3.5158860715180653E-28</v>
      </c>
    </row>
    <row r="72" spans="2:4" ht="14.25" customHeight="1">
      <c r="B72">
        <v>21</v>
      </c>
      <c r="C72" s="21">
        <f t="shared" si="4"/>
        <v>3.292603524148367E-27</v>
      </c>
      <c r="D72" s="21">
        <f t="shared" si="5"/>
        <v>3.6441921313001399E-27</v>
      </c>
    </row>
    <row r="73" spans="2:4" ht="14.25" customHeight="1">
      <c r="B73">
        <v>22</v>
      </c>
      <c r="C73" s="21">
        <f t="shared" si="4"/>
        <v>3.1967078322834233E-26</v>
      </c>
      <c r="D73" s="21">
        <f t="shared" si="5"/>
        <v>3.5611270454134269E-26</v>
      </c>
    </row>
    <row r="74" spans="2:4" ht="14.25" customHeight="1">
      <c r="B74">
        <v>23</v>
      </c>
      <c r="C74" s="21">
        <f t="shared" si="4"/>
        <v>2.931087664576753E-25</v>
      </c>
      <c r="D74" s="21">
        <f t="shared" si="5"/>
        <v>3.2872003691181198E-25</v>
      </c>
    </row>
    <row r="75" spans="2:4" ht="14.25" customHeight="1">
      <c r="B75">
        <v>24</v>
      </c>
      <c r="C75" s="21">
        <f t="shared" si="4"/>
        <v>2.542537617683025E-24</v>
      </c>
      <c r="D75" s="21">
        <f t="shared" si="5"/>
        <v>2.8712576545948542E-24</v>
      </c>
    </row>
    <row r="76" spans="2:4" ht="14.25" customHeight="1">
      <c r="B76">
        <v>25</v>
      </c>
      <c r="C76" s="21">
        <f t="shared" si="4"/>
        <v>2.0897775856156291E-23</v>
      </c>
      <c r="D76" s="21">
        <f t="shared" si="5"/>
        <v>2.3769033510751197E-23</v>
      </c>
    </row>
    <row r="77" spans="2:4" ht="14.25" customHeight="1">
      <c r="B77">
        <v>26</v>
      </c>
      <c r="C77" s="21">
        <f t="shared" si="4"/>
        <v>1.6298479033112952E-22</v>
      </c>
      <c r="D77" s="21">
        <f t="shared" si="5"/>
        <v>1.8675382384188297E-22</v>
      </c>
    </row>
    <row r="78" spans="2:4" ht="14.25" customHeight="1">
      <c r="B78">
        <v>27</v>
      </c>
      <c r="C78" s="21">
        <f t="shared" si="4"/>
        <v>1.2077418893947608E-21</v>
      </c>
      <c r="D78" s="21">
        <f t="shared" si="5"/>
        <v>1.3944957132366387E-21</v>
      </c>
    </row>
    <row r="79" spans="2:4" ht="14.25" customHeight="1">
      <c r="B79">
        <v>28</v>
      </c>
      <c r="C79" s="21">
        <f t="shared" si="4"/>
        <v>8.5133022864875788E-21</v>
      </c>
      <c r="D79" s="21">
        <f t="shared" si="5"/>
        <v>9.9077979997242957E-21</v>
      </c>
    </row>
    <row r="80" spans="2:4" ht="14.25" customHeight="1">
      <c r="B80">
        <v>29</v>
      </c>
      <c r="C80" s="21">
        <f t="shared" si="4"/>
        <v>5.7146764773664067E-20</v>
      </c>
      <c r="D80" s="21">
        <f t="shared" si="5"/>
        <v>6.7054562773388763E-20</v>
      </c>
    </row>
    <row r="81" spans="2:4" ht="14.25" customHeight="1">
      <c r="B81">
        <v>30</v>
      </c>
      <c r="C81" s="21">
        <f t="shared" si="4"/>
        <v>3.6566874299000207E-19</v>
      </c>
      <c r="D81" s="21">
        <f t="shared" si="5"/>
        <v>4.3272330576339283E-19</v>
      </c>
    </row>
    <row r="82" spans="2:4" ht="14.25" customHeight="1">
      <c r="B82">
        <v>31</v>
      </c>
      <c r="C82" s="21">
        <f t="shared" si="4"/>
        <v>2.2324579171791236E-18</v>
      </c>
      <c r="D82" s="21">
        <f t="shared" si="5"/>
        <v>2.6651812229425118E-18</v>
      </c>
    </row>
    <row r="83" spans="2:4" ht="14.25" customHeight="1">
      <c r="B83">
        <v>32</v>
      </c>
      <c r="C83" s="21">
        <f t="shared" si="4"/>
        <v>1.3014919593554604E-17</v>
      </c>
      <c r="D83" s="21">
        <f t="shared" si="5"/>
        <v>1.5680100816496993E-17</v>
      </c>
    </row>
    <row r="84" spans="2:4" ht="14.25" customHeight="1">
      <c r="B84">
        <v>33</v>
      </c>
      <c r="C84" s="21">
        <f t="shared" si="4"/>
        <v>7.2509608150847289E-17</v>
      </c>
      <c r="D84" s="21">
        <f t="shared" si="5"/>
        <v>8.8189708967344097E-17</v>
      </c>
    </row>
    <row r="85" spans="2:4" ht="14.25" customHeight="1">
      <c r="B85">
        <v>34</v>
      </c>
      <c r="C85" s="21">
        <f t="shared" si="4"/>
        <v>3.8632297763158174E-16</v>
      </c>
      <c r="D85" s="21">
        <f t="shared" si="5"/>
        <v>4.7451268659892728E-16</v>
      </c>
    </row>
    <row r="86" spans="2:4" ht="14.25" customHeight="1">
      <c r="B86">
        <v>35</v>
      </c>
      <c r="C86" s="21">
        <f t="shared" si="4"/>
        <v>1.9696339748454733E-15</v>
      </c>
      <c r="D86" s="21">
        <f t="shared" si="5"/>
        <v>2.4441466614444007E-15</v>
      </c>
    </row>
    <row r="87" spans="2:4" ht="14.25" customHeight="1">
      <c r="B87">
        <v>36</v>
      </c>
      <c r="C87" s="21">
        <f t="shared" si="4"/>
        <v>9.6151370479853889E-15</v>
      </c>
      <c r="D87" s="21">
        <f t="shared" si="5"/>
        <v>1.2059283709429792E-14</v>
      </c>
    </row>
    <row r="88" spans="2:4" ht="14.25" customHeight="1">
      <c r="B88">
        <v>37</v>
      </c>
      <c r="C88" s="21">
        <f t="shared" si="4"/>
        <v>4.4966887175362386E-14</v>
      </c>
      <c r="D88" s="21">
        <f t="shared" si="5"/>
        <v>5.7026170884793061E-14</v>
      </c>
    </row>
    <row r="89" spans="2:4" ht="14.25" customHeight="1">
      <c r="B89">
        <v>38</v>
      </c>
      <c r="C89" s="21">
        <f t="shared" si="4"/>
        <v>2.0156209953167184E-13</v>
      </c>
      <c r="D89" s="21">
        <f t="shared" si="5"/>
        <v>2.5858827041646528E-13</v>
      </c>
    </row>
    <row r="90" spans="2:4" ht="14.25" customHeight="1">
      <c r="B90">
        <v>39</v>
      </c>
      <c r="C90" s="21">
        <f t="shared" si="4"/>
        <v>8.6635333568883337E-13</v>
      </c>
      <c r="D90" s="21">
        <f t="shared" si="5"/>
        <v>1.124941606105292E-12</v>
      </c>
    </row>
    <row r="91" spans="2:4" ht="14.25" customHeight="1">
      <c r="B91">
        <v>40</v>
      </c>
      <c r="C91" s="21">
        <f t="shared" si="4"/>
        <v>3.5721031516874047E-12</v>
      </c>
      <c r="D91" s="21">
        <f t="shared" si="5"/>
        <v>4.6970447577926616E-12</v>
      </c>
    </row>
    <row r="92" spans="2:4" ht="14.25" customHeight="1">
      <c r="B92">
        <v>41</v>
      </c>
      <c r="C92" s="21">
        <f t="shared" si="4"/>
        <v>1.4133524665212914E-11</v>
      </c>
      <c r="D92" s="21">
        <f t="shared" si="5"/>
        <v>1.8830569423005651E-11</v>
      </c>
    </row>
    <row r="93" spans="2:4" ht="14.25" customHeight="1">
      <c r="B93">
        <v>42</v>
      </c>
      <c r="C93" s="21">
        <f t="shared" si="4"/>
        <v>5.367997419142122E-11</v>
      </c>
      <c r="D93" s="21">
        <f t="shared" si="5"/>
        <v>7.2510543614426644E-11</v>
      </c>
    </row>
    <row r="94" spans="2:4" ht="14.25" customHeight="1">
      <c r="B94">
        <v>43</v>
      </c>
      <c r="C94" s="21">
        <f t="shared" si="4"/>
        <v>1.9576314446725053E-10</v>
      </c>
      <c r="D94" s="21">
        <f t="shared" si="5"/>
        <v>2.682736880816799E-10</v>
      </c>
    </row>
    <row r="95" spans="2:4" ht="14.25" customHeight="1">
      <c r="B95">
        <v>44</v>
      </c>
      <c r="C95" s="21">
        <f t="shared" si="4"/>
        <v>6.8566535701030548E-10</v>
      </c>
      <c r="D95" s="21">
        <f t="shared" si="5"/>
        <v>9.5393904509197845E-10</v>
      </c>
    </row>
    <row r="96" spans="2:4" ht="14.25" customHeight="1">
      <c r="B96">
        <v>45</v>
      </c>
      <c r="C96" s="21">
        <f t="shared" si="4"/>
        <v>2.3069958678667206E-9</v>
      </c>
      <c r="D96" s="21">
        <f t="shared" si="5"/>
        <v>3.2609349129586948E-9</v>
      </c>
    </row>
    <row r="97" spans="2:4" ht="14.25" customHeight="1">
      <c r="B97">
        <v>46</v>
      </c>
      <c r="C97" s="21">
        <f t="shared" si="4"/>
        <v>7.4578006517592558E-9</v>
      </c>
      <c r="D97" s="21">
        <f t="shared" si="5"/>
        <v>1.0718735564718047E-8</v>
      </c>
    </row>
    <row r="98" spans="2:4" ht="14.25" customHeight="1">
      <c r="B98">
        <v>47</v>
      </c>
      <c r="C98" s="21">
        <f t="shared" si="4"/>
        <v>2.3166785003337147E-8</v>
      </c>
      <c r="D98" s="21">
        <f t="shared" si="5"/>
        <v>3.3885520568055257E-8</v>
      </c>
    </row>
    <row r="99" spans="2:4" ht="14.25" customHeight="1">
      <c r="B99">
        <v>48</v>
      </c>
      <c r="C99" s="21">
        <f t="shared" si="4"/>
        <v>6.9160718501475469E-8</v>
      </c>
      <c r="D99" s="21">
        <f t="shared" si="5"/>
        <v>1.0304623906953006E-7</v>
      </c>
    </row>
    <row r="100" spans="2:4" ht="14.25" customHeight="1">
      <c r="B100">
        <v>49</v>
      </c>
      <c r="C100" s="21">
        <f t="shared" si="4"/>
        <v>1.9843846366711963E-7</v>
      </c>
      <c r="D100" s="21">
        <f t="shared" si="5"/>
        <v>3.0148470273665119E-7</v>
      </c>
    </row>
    <row r="101" spans="2:4" ht="14.25" customHeight="1">
      <c r="B101">
        <v>50</v>
      </c>
      <c r="C101" s="21">
        <f t="shared" si="4"/>
        <v>5.4724918535754737E-7</v>
      </c>
      <c r="D101" s="21">
        <f t="shared" si="5"/>
        <v>8.4873388809420068E-7</v>
      </c>
    </row>
    <row r="102" spans="2:4" ht="14.25" customHeight="1">
      <c r="B102">
        <v>51</v>
      </c>
      <c r="C102" s="21">
        <f t="shared" si="4"/>
        <v>1.4505878914706172E-6</v>
      </c>
      <c r="D102" s="21">
        <f t="shared" si="5"/>
        <v>2.2993217795648122E-6</v>
      </c>
    </row>
    <row r="103" spans="2:4" ht="14.25" customHeight="1">
      <c r="B103">
        <v>52</v>
      </c>
      <c r="C103" s="21">
        <f t="shared" si="4"/>
        <v>3.6956929400216652E-6</v>
      </c>
      <c r="D103" s="21">
        <f t="shared" si="5"/>
        <v>5.9950147195864771E-6</v>
      </c>
    </row>
    <row r="104" spans="2:4" ht="14.25" customHeight="1">
      <c r="B104">
        <v>53</v>
      </c>
      <c r="C104" s="21">
        <f t="shared" si="4"/>
        <v>9.0494116434911725E-6</v>
      </c>
      <c r="D104" s="21">
        <f t="shared" si="5"/>
        <v>1.5044426363077705E-5</v>
      </c>
    </row>
    <row r="105" spans="2:4" ht="14.25" customHeight="1">
      <c r="B105">
        <v>54</v>
      </c>
      <c r="C105" s="21">
        <f t="shared" si="4"/>
        <v>2.129528899095901E-5</v>
      </c>
      <c r="D105" s="21">
        <f t="shared" si="5"/>
        <v>3.6339715354036707E-5</v>
      </c>
    </row>
    <row r="106" spans="2:4" ht="14.25" customHeight="1">
      <c r="B106">
        <v>55</v>
      </c>
      <c r="C106" s="21">
        <f t="shared" si="4"/>
        <v>4.8154599617266233E-5</v>
      </c>
      <c r="D106" s="21">
        <f t="shared" si="5"/>
        <v>8.4494314971302845E-5</v>
      </c>
    </row>
    <row r="107" spans="2:4" ht="14.25" customHeight="1">
      <c r="B107">
        <v>56</v>
      </c>
      <c r="C107" s="21">
        <f t="shared" si="4"/>
        <v>1.0462160035894177E-4</v>
      </c>
      <c r="D107" s="21">
        <f t="shared" si="5"/>
        <v>1.891159153302445E-4</v>
      </c>
    </row>
    <row r="108" spans="2:4" ht="14.25" customHeight="1">
      <c r="B108">
        <v>57</v>
      </c>
      <c r="C108" s="21">
        <f t="shared" si="4"/>
        <v>2.1835255383555619E-4</v>
      </c>
      <c r="D108" s="21">
        <f t="shared" si="5"/>
        <v>4.0746846916580096E-4</v>
      </c>
    </row>
    <row r="109" spans="2:4" ht="14.25" customHeight="1">
      <c r="B109">
        <v>58</v>
      </c>
      <c r="C109" s="21">
        <f t="shared" si="4"/>
        <v>4.3768114079808943E-4</v>
      </c>
      <c r="D109" s="21">
        <f t="shared" si="5"/>
        <v>8.451496099638931E-4</v>
      </c>
    </row>
    <row r="110" spans="2:4" ht="14.25" customHeight="1">
      <c r="B110">
        <v>59</v>
      </c>
      <c r="C110" s="21">
        <f t="shared" si="4"/>
        <v>8.4239195083926134E-4</v>
      </c>
      <c r="D110" s="21">
        <f t="shared" si="5"/>
        <v>1.687541560803156E-3</v>
      </c>
    </row>
    <row r="111" spans="2:4" ht="14.25" customHeight="1">
      <c r="B111">
        <v>60</v>
      </c>
      <c r="C111" s="21">
        <f t="shared" si="4"/>
        <v>1.5563451289271077E-3</v>
      </c>
      <c r="D111" s="21">
        <f t="shared" si="5"/>
        <v>3.2438866897302613E-3</v>
      </c>
    </row>
    <row r="112" spans="2:4" ht="14.25" customHeight="1">
      <c r="B112">
        <v>61</v>
      </c>
      <c r="C112" s="21">
        <f t="shared" si="4"/>
        <v>2.7592761241452099E-3</v>
      </c>
      <c r="D112" s="21">
        <f t="shared" si="5"/>
        <v>6.0031628138754681E-3</v>
      </c>
    </row>
    <row r="113" spans="2:4" ht="14.25" customHeight="1">
      <c r="B113">
        <v>62</v>
      </c>
      <c r="C113" s="21">
        <f t="shared" si="4"/>
        <v>4.6927473867630813E-3</v>
      </c>
      <c r="D113" s="21">
        <f t="shared" si="5"/>
        <v>1.069591020063858E-2</v>
      </c>
    </row>
    <row r="114" spans="2:4" ht="14.25" customHeight="1">
      <c r="B114">
        <v>63</v>
      </c>
      <c r="C114" s="21">
        <f t="shared" si="4"/>
        <v>7.6529578194478179E-3</v>
      </c>
      <c r="D114" s="21">
        <f t="shared" si="5"/>
        <v>1.8348868020086419E-2</v>
      </c>
    </row>
    <row r="115" spans="2:4" ht="14.25" customHeight="1">
      <c r="B115">
        <v>64</v>
      </c>
      <c r="C115" s="21">
        <f t="shared" si="4"/>
        <v>1.1962175387921678E-2</v>
      </c>
      <c r="D115" s="21">
        <f t="shared" si="5"/>
        <v>3.0311043408008075E-2</v>
      </c>
    </row>
    <row r="116" spans="2:4" ht="14.25" customHeight="1">
      <c r="B116">
        <v>65</v>
      </c>
      <c r="C116" s="21">
        <f t="shared" si="4"/>
        <v>1.791259083729807E-2</v>
      </c>
      <c r="D116" s="21">
        <f t="shared" si="5"/>
        <v>4.8223634245306075E-2</v>
      </c>
    </row>
    <row r="117" spans="2:4" ht="14.25" customHeight="1">
      <c r="B117">
        <v>66</v>
      </c>
      <c r="C117" s="21">
        <f t="shared" ref="C117:C151" si="6">_xlfn.BINOM.DIST(B117,$C$46,$D$46,0)</f>
        <v>2.5682755100615386E-2</v>
      </c>
      <c r="D117" s="21">
        <f t="shared" ref="D117:D151" si="7">_xlfn.BINOM.DIST(B117,$C$46,$D$46,1)</f>
        <v>7.3906389345921628E-2</v>
      </c>
    </row>
    <row r="118" spans="2:4" ht="14.25" customHeight="1">
      <c r="B118">
        <v>67</v>
      </c>
      <c r="C118" s="21">
        <f t="shared" si="6"/>
        <v>3.5237478253027837E-2</v>
      </c>
      <c r="D118" s="21">
        <f t="shared" si="7"/>
        <v>0.10914386759894942</v>
      </c>
    </row>
    <row r="119" spans="2:4" ht="14.25" customHeight="1">
      <c r="B119">
        <v>68</v>
      </c>
      <c r="C119" s="21">
        <f t="shared" si="6"/>
        <v>4.6234795812387791E-2</v>
      </c>
      <c r="D119" s="21">
        <f t="shared" si="7"/>
        <v>0.15537866341133708</v>
      </c>
    </row>
    <row r="120" spans="2:4" ht="14.25" customHeight="1">
      <c r="B120">
        <v>69</v>
      </c>
      <c r="C120" s="21">
        <f t="shared" si="6"/>
        <v>5.7973420836144873E-2</v>
      </c>
      <c r="D120" s="21">
        <f t="shared" si="7"/>
        <v>0.21335208424748209</v>
      </c>
    </row>
    <row r="121" spans="2:4" ht="14.25" customHeight="1">
      <c r="B121">
        <v>70</v>
      </c>
      <c r="C121" s="21">
        <f t="shared" si="6"/>
        <v>6.9414736165183052E-2</v>
      </c>
      <c r="D121" s="21">
        <f t="shared" si="7"/>
        <v>0.28276682041266488</v>
      </c>
    </row>
    <row r="122" spans="2:4" ht="14.25" customHeight="1">
      <c r="B122">
        <v>71</v>
      </c>
      <c r="C122" s="21">
        <f t="shared" si="6"/>
        <v>7.9300089828769363E-2</v>
      </c>
      <c r="D122" s="21">
        <f t="shared" si="7"/>
        <v>0.36206691024143506</v>
      </c>
    </row>
    <row r="123" spans="2:4" ht="14.25" customHeight="1">
      <c r="B123">
        <v>72</v>
      </c>
      <c r="C123" s="21">
        <f t="shared" si="6"/>
        <v>8.6357145147893374E-2</v>
      </c>
      <c r="D123" s="21">
        <f t="shared" si="7"/>
        <v>0.44842405538932806</v>
      </c>
    </row>
    <row r="124" spans="2:4" ht="14.25" customHeight="1">
      <c r="B124">
        <v>73</v>
      </c>
      <c r="C124" s="21">
        <f t="shared" si="6"/>
        <v>8.9555557931148694E-2</v>
      </c>
      <c r="D124" s="21">
        <f t="shared" si="7"/>
        <v>0.53797961332047484</v>
      </c>
    </row>
    <row r="125" spans="2:4" ht="14.25" customHeight="1">
      <c r="B125">
        <v>74</v>
      </c>
      <c r="C125" s="21">
        <f t="shared" si="6"/>
        <v>8.8345347688835854E-2</v>
      </c>
      <c r="D125" s="21">
        <f t="shared" si="7"/>
        <v>0.62632496100931168</v>
      </c>
    </row>
    <row r="126" spans="2:4" ht="14.25" customHeight="1">
      <c r="B126">
        <v>75</v>
      </c>
      <c r="C126" s="21">
        <f t="shared" si="6"/>
        <v>8.2804676500449648E-2</v>
      </c>
      <c r="D126" s="21">
        <f t="shared" si="7"/>
        <v>0.70912963750976155</v>
      </c>
    </row>
    <row r="127" spans="2:4" ht="14.25" customHeight="1">
      <c r="B127">
        <v>76</v>
      </c>
      <c r="C127" s="21">
        <f t="shared" si="6"/>
        <v>7.3644510045477868E-2</v>
      </c>
      <c r="D127" s="21">
        <f t="shared" si="7"/>
        <v>0.78277414755523944</v>
      </c>
    </row>
    <row r="128" spans="2:4" ht="14.25" customHeight="1">
      <c r="B128">
        <v>77</v>
      </c>
      <c r="C128" s="21">
        <f t="shared" si="6"/>
        <v>6.2061174410619167E-2</v>
      </c>
      <c r="D128" s="21">
        <f t="shared" si="7"/>
        <v>0.84483532196585887</v>
      </c>
    </row>
    <row r="129" spans="2:4" ht="14.25" customHeight="1">
      <c r="B129">
        <v>78</v>
      </c>
      <c r="C129" s="21">
        <f t="shared" si="6"/>
        <v>4.9478020814543937E-2</v>
      </c>
      <c r="D129" s="21">
        <f t="shared" si="7"/>
        <v>0.89431334278040286</v>
      </c>
    </row>
    <row r="130" spans="2:4" ht="14.25" customHeight="1">
      <c r="B130">
        <v>79</v>
      </c>
      <c r="C130" s="21">
        <f t="shared" si="6"/>
        <v>3.7253493402793006E-2</v>
      </c>
      <c r="D130" s="21">
        <f t="shared" si="7"/>
        <v>0.93156683618319569</v>
      </c>
    </row>
    <row r="131" spans="2:4" ht="14.25" customHeight="1">
      <c r="B131">
        <v>80</v>
      </c>
      <c r="C131" s="21">
        <f t="shared" si="6"/>
        <v>2.6439632123371186E-2</v>
      </c>
      <c r="D131" s="21">
        <f t="shared" si="7"/>
        <v>0.95800646830656699</v>
      </c>
    </row>
    <row r="132" spans="2:4" ht="14.25" customHeight="1">
      <c r="B132">
        <v>81</v>
      </c>
      <c r="C132" s="21">
        <f t="shared" si="6"/>
        <v>1.7650600320128888E-2</v>
      </c>
      <c r="D132" s="21">
        <f t="shared" si="7"/>
        <v>0.97565706862669588</v>
      </c>
    </row>
    <row r="133" spans="2:4" ht="14.25" customHeight="1">
      <c r="B133">
        <v>82</v>
      </c>
      <c r="C133" s="21">
        <f t="shared" si="6"/>
        <v>1.1057535069565862E-2</v>
      </c>
      <c r="D133" s="21">
        <f t="shared" si="7"/>
        <v>0.98671460369626174</v>
      </c>
    </row>
    <row r="134" spans="2:4" ht="14.25" customHeight="1">
      <c r="B134">
        <v>83</v>
      </c>
      <c r="C134" s="21">
        <f t="shared" si="6"/>
        <v>6.4835346191028714E-3</v>
      </c>
      <c r="D134" s="21">
        <f t="shared" si="7"/>
        <v>0.99319813831536474</v>
      </c>
    </row>
    <row r="135" spans="2:4" ht="14.25" customHeight="1">
      <c r="B135">
        <v>84</v>
      </c>
      <c r="C135" s="21">
        <f t="shared" si="6"/>
        <v>3.5476483519870589E-3</v>
      </c>
      <c r="D135" s="21">
        <f t="shared" si="7"/>
        <v>0.9967457866673517</v>
      </c>
    </row>
    <row r="136" spans="2:4" ht="14.25" customHeight="1">
      <c r="B136">
        <v>85</v>
      </c>
      <c r="C136" s="21">
        <f t="shared" si="6"/>
        <v>1.8055134096387304E-3</v>
      </c>
      <c r="D136" s="21">
        <f t="shared" si="7"/>
        <v>0.99855130007699044</v>
      </c>
    </row>
    <row r="137" spans="2:4" ht="14.25" customHeight="1">
      <c r="B137">
        <v>86</v>
      </c>
      <c r="C137" s="21">
        <f t="shared" si="6"/>
        <v>8.5143720221981514E-4</v>
      </c>
      <c r="D137" s="21">
        <f t="shared" si="7"/>
        <v>0.99940273727921025</v>
      </c>
    </row>
    <row r="138" spans="2:4" ht="14.25" customHeight="1">
      <c r="B138">
        <v>87</v>
      </c>
      <c r="C138" s="21">
        <f t="shared" si="6"/>
        <v>3.7044223953539902E-4</v>
      </c>
      <c r="D138" s="21">
        <f t="shared" si="7"/>
        <v>0.99977317951874567</v>
      </c>
    </row>
    <row r="139" spans="2:4" ht="14.25" customHeight="1">
      <c r="B139">
        <v>88</v>
      </c>
      <c r="C139" s="21">
        <f t="shared" si="6"/>
        <v>1.4795862176729518E-4</v>
      </c>
      <c r="D139" s="21">
        <f t="shared" si="7"/>
        <v>0.99992113814051298</v>
      </c>
    </row>
    <row r="140" spans="2:4" ht="14.25" customHeight="1">
      <c r="B140">
        <v>89</v>
      </c>
      <c r="C140" s="21">
        <f t="shared" si="6"/>
        <v>5.3937475101186395E-5</v>
      </c>
      <c r="D140" s="21">
        <f t="shared" si="7"/>
        <v>0.99997507561561416</v>
      </c>
    </row>
    <row r="141" spans="2:4" ht="14.25" customHeight="1">
      <c r="B141">
        <v>90</v>
      </c>
      <c r="C141" s="21">
        <f t="shared" si="6"/>
        <v>1.7823782924383824E-5</v>
      </c>
      <c r="D141" s="21">
        <f t="shared" si="7"/>
        <v>0.99999289939853853</v>
      </c>
    </row>
    <row r="142" spans="2:4" ht="14.25" customHeight="1">
      <c r="B142">
        <v>91</v>
      </c>
      <c r="C142" s="21">
        <f t="shared" si="6"/>
        <v>5.295629440293113E-6</v>
      </c>
      <c r="D142" s="21">
        <f t="shared" si="7"/>
        <v>0.99999819502797882</v>
      </c>
    </row>
    <row r="143" spans="2:4" ht="14.25" customHeight="1">
      <c r="B143">
        <v>92</v>
      </c>
      <c r="C143" s="21">
        <f t="shared" si="6"/>
        <v>1.4006556128311487E-6</v>
      </c>
      <c r="D143" s="21">
        <f t="shared" si="7"/>
        <v>0.99999959568359165</v>
      </c>
    </row>
    <row r="144" spans="2:4" ht="14.25" customHeight="1">
      <c r="B144">
        <v>93</v>
      </c>
      <c r="C144" s="21">
        <f t="shared" si="6"/>
        <v>3.257598080021473E-7</v>
      </c>
      <c r="D144" s="21">
        <f t="shared" si="7"/>
        <v>0.99999992144339966</v>
      </c>
    </row>
    <row r="145" spans="2:4" ht="14.25" customHeight="1">
      <c r="B145">
        <v>94</v>
      </c>
      <c r="C145" s="21">
        <f t="shared" si="6"/>
        <v>6.5588361658430253E-8</v>
      </c>
      <c r="D145" s="21">
        <f t="shared" si="7"/>
        <v>0.99999998703176129</v>
      </c>
    </row>
    <row r="146" spans="2:4" ht="14.25" customHeight="1">
      <c r="B146">
        <v>95</v>
      </c>
      <c r="C146" s="21">
        <f t="shared" si="6"/>
        <v>1.119988397910044E-8</v>
      </c>
      <c r="D146" s="21">
        <f t="shared" si="7"/>
        <v>0.99999999823164532</v>
      </c>
    </row>
    <row r="147" spans="2:4" ht="14.25" customHeight="1">
      <c r="B147">
        <v>96</v>
      </c>
      <c r="C147" s="21">
        <f t="shared" si="6"/>
        <v>1.5771441560075839E-9</v>
      </c>
      <c r="D147" s="21">
        <f t="shared" si="7"/>
        <v>0.9999999998087894</v>
      </c>
    </row>
    <row r="148" spans="2:4" ht="14.25" customHeight="1">
      <c r="B148">
        <v>97</v>
      </c>
      <c r="C148" s="21">
        <f t="shared" si="6"/>
        <v>1.7584043281947837E-10</v>
      </c>
      <c r="D148" s="21">
        <f t="shared" si="7"/>
        <v>0.99999999998462985</v>
      </c>
    </row>
    <row r="149" spans="2:4" ht="14.25" customHeight="1">
      <c r="B149">
        <v>98</v>
      </c>
      <c r="C149" s="21">
        <f t="shared" si="6"/>
        <v>1.4553686616578066E-11</v>
      </c>
      <c r="D149" s="21">
        <f t="shared" si="7"/>
        <v>0.99999999999918354</v>
      </c>
    </row>
    <row r="150" spans="2:4" ht="14.25" customHeight="1">
      <c r="B150">
        <v>99</v>
      </c>
      <c r="C150" s="21">
        <f t="shared" si="6"/>
        <v>7.9492639207647414E-13</v>
      </c>
      <c r="D150" s="21">
        <f t="shared" si="7"/>
        <v>0.99999999999997846</v>
      </c>
    </row>
    <row r="151" spans="2:4" ht="14.25" customHeight="1">
      <c r="B151">
        <v>100</v>
      </c>
      <c r="C151" s="21">
        <f t="shared" si="6"/>
        <v>2.1492454304289786E-14</v>
      </c>
      <c r="D151" s="21">
        <f t="shared" si="7"/>
        <v>1</v>
      </c>
    </row>
    <row r="152" spans="2:4" ht="14.25" customHeight="1"/>
    <row r="153" spans="2:4" ht="14.25" customHeight="1"/>
    <row r="154" spans="2:4" ht="14.25" customHeight="1"/>
    <row r="155" spans="2:4" ht="14.25" customHeight="1"/>
    <row r="156" spans="2:4" ht="14.25" customHeight="1"/>
    <row r="157" spans="2:4" ht="14.25" customHeight="1"/>
    <row r="158" spans="2:4" ht="14.25" customHeight="1"/>
    <row r="159" spans="2:4" ht="14.25" customHeight="1"/>
    <row r="160" spans="2:4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Интервальная статистика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andrei</cp:lastModifiedBy>
  <dcterms:created xsi:type="dcterms:W3CDTF">2022-01-20T09:34:18Z</dcterms:created>
  <dcterms:modified xsi:type="dcterms:W3CDTF">2023-07-15T16:53:39Z</dcterms:modified>
</cp:coreProperties>
</file>