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EFREI\Semestre 6\Financial Accounting\"/>
    </mc:Choice>
  </mc:AlternateContent>
  <xr:revisionPtr revIDLastSave="0" documentId="13_ncr:1_{DA1565B7-E4A5-472E-A7B6-39E770F7EEEB}" xr6:coauthVersionLast="45" xr6:coauthVersionMax="45" xr10:uidLastSave="{00000000-0000-0000-0000-000000000000}"/>
  <bookViews>
    <workbookView xWindow="-120" yWindow="-120" windowWidth="29040" windowHeight="15990" activeTab="4" xr2:uid="{0B4CB999-BC24-4546-9390-60E8851BDF11}"/>
  </bookViews>
  <sheets>
    <sheet name="Exo1" sheetId="1" r:id="rId1"/>
    <sheet name="Exo2" sheetId="2" r:id="rId2"/>
    <sheet name="Exo3" sheetId="3" r:id="rId3"/>
    <sheet name="Exo 4" sheetId="4" r:id="rId4"/>
    <sheet name="Exo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" i="5" l="1"/>
  <c r="R4" i="5"/>
  <c r="R9" i="5" s="1"/>
  <c r="P11" i="5"/>
  <c r="P15" i="5" s="1"/>
  <c r="P13" i="5"/>
  <c r="D8" i="5"/>
  <c r="E14" i="5" s="1"/>
  <c r="P9" i="5"/>
  <c r="P12" i="5"/>
  <c r="R5" i="5"/>
  <c r="R3" i="5"/>
  <c r="B14" i="5"/>
  <c r="B8" i="5"/>
  <c r="B15" i="5" s="1"/>
  <c r="H14" i="4"/>
  <c r="I8" i="4"/>
  <c r="H8" i="4"/>
  <c r="C8" i="4"/>
  <c r="B8" i="4"/>
  <c r="B14" i="4"/>
  <c r="C7" i="3"/>
  <c r="B13" i="3"/>
  <c r="B7" i="3"/>
  <c r="C2" i="2"/>
  <c r="E2" i="1"/>
  <c r="P16" i="5" l="1"/>
  <c r="S12" i="5" s="1"/>
  <c r="S16" i="5" s="1"/>
  <c r="E15" i="5"/>
  <c r="I16" i="5"/>
  <c r="H15" i="4"/>
  <c r="J14" i="4" s="1"/>
  <c r="J15" i="4" s="1"/>
  <c r="B15" i="4"/>
  <c r="B14" i="3"/>
  <c r="D13" i="3" s="1"/>
  <c r="D14" i="3" s="1"/>
  <c r="D14" i="4" l="1"/>
  <c r="D15" i="4" s="1"/>
</calcChain>
</file>

<file path=xl/sharedStrings.xml><?xml version="1.0" encoding="utf-8"?>
<sst xmlns="http://schemas.openxmlformats.org/spreadsheetml/2006/main" count="203" uniqueCount="51">
  <si>
    <t>Assets</t>
  </si>
  <si>
    <t>Liabilities</t>
  </si>
  <si>
    <t>Capital</t>
  </si>
  <si>
    <t>Bank Money</t>
  </si>
  <si>
    <t>Les intérêts de la banque sont dans le PNL, pas dans le balance sheet</t>
  </si>
  <si>
    <t>Long term Assets</t>
  </si>
  <si>
    <t>Local</t>
  </si>
  <si>
    <t>Short Term Assts</t>
  </si>
  <si>
    <t>Assets Total</t>
  </si>
  <si>
    <t>Total 1</t>
  </si>
  <si>
    <t>Total 2</t>
  </si>
  <si>
    <t>-</t>
  </si>
  <si>
    <t>Armored windows</t>
  </si>
  <si>
    <t>Furniture</t>
  </si>
  <si>
    <t>Security equipment</t>
  </si>
  <si>
    <t>Stock</t>
  </si>
  <si>
    <t>Bank</t>
  </si>
  <si>
    <t>Checkout</t>
  </si>
  <si>
    <t>Account receivable</t>
  </si>
  <si>
    <t>Opening Balnce Sheet</t>
  </si>
  <si>
    <t>Closing Balnce Sheet</t>
  </si>
  <si>
    <t>Purchase of a land</t>
  </si>
  <si>
    <t>Machines</t>
  </si>
  <si>
    <t>Stock of goods</t>
  </si>
  <si>
    <t>Stock in trade</t>
  </si>
  <si>
    <t>Ground</t>
  </si>
  <si>
    <t>Marketable Securities</t>
  </si>
  <si>
    <t>Pas fini, Voir le diapo exo 4 pour finir</t>
  </si>
  <si>
    <t>Industrial Machine</t>
  </si>
  <si>
    <t>Account Receivable</t>
  </si>
  <si>
    <t>Purchase of Patent</t>
  </si>
  <si>
    <t>Inventory</t>
  </si>
  <si>
    <t>Closing Balance Sheet</t>
  </si>
  <si>
    <t>Opening Balance Sheet</t>
  </si>
  <si>
    <t>Name</t>
  </si>
  <si>
    <t>Account Payable</t>
  </si>
  <si>
    <t>Taxe payable</t>
  </si>
  <si>
    <t>Loan</t>
  </si>
  <si>
    <t>Taxes payable</t>
  </si>
  <si>
    <t>Korean Industrial machine</t>
  </si>
  <si>
    <t>12500 - 378</t>
  </si>
  <si>
    <t>Dungarees</t>
  </si>
  <si>
    <t>ERP Software</t>
  </si>
  <si>
    <r>
      <t xml:space="preserve">15000 + </t>
    </r>
    <r>
      <rPr>
        <sz val="11"/>
        <color rgb="FFFF0000"/>
        <rFont val="Calibri"/>
        <family val="2"/>
        <scheme val="minor"/>
      </rPr>
      <t>308500 + 32000</t>
    </r>
  </si>
  <si>
    <r>
      <t xml:space="preserve">540800 + </t>
    </r>
    <r>
      <rPr>
        <sz val="11"/>
        <color rgb="FFFF0000"/>
        <rFont val="Calibri"/>
        <family val="2"/>
        <scheme val="minor"/>
      </rPr>
      <t>200 000</t>
    </r>
  </si>
  <si>
    <t>Tableau Visuel</t>
  </si>
  <si>
    <t>135650-28450</t>
  </si>
  <si>
    <t>27300 - 6000</t>
  </si>
  <si>
    <t>23000 + 875000 + 28450 + 200000 - 6000</t>
  </si>
  <si>
    <t>Result</t>
  </si>
  <si>
    <t>&gt;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</si>
</sst>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165" fontId="0" fillId="3" borderId="1" xfId="1" applyNumberFormat="1" applyFont="1" applyFill="1" applyBorder="1"/>
    <xf numFmtId="165" fontId="0" fillId="4" borderId="1" xfId="1" applyNumberFormat="1" applyFont="1" applyFill="1" applyBorder="1"/>
    <xf numFmtId="165" fontId="0" fillId="2" borderId="1" xfId="1" applyNumberFormat="1" applyFont="1" applyFill="1" applyBorder="1"/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/>
    <xf numFmtId="165" fontId="0" fillId="0" borderId="3" xfId="1" applyNumberFormat="1" applyFont="1" applyFill="1" applyBorder="1"/>
    <xf numFmtId="165" fontId="0" fillId="5" borderId="1" xfId="1" applyNumberFormat="1" applyFont="1" applyFill="1" applyBorder="1"/>
    <xf numFmtId="165" fontId="2" fillId="0" borderId="0" xfId="1" applyNumberFormat="1" applyFont="1" applyFill="1" applyBorder="1"/>
    <xf numFmtId="165" fontId="2" fillId="0" borderId="0" xfId="1" applyNumberFormat="1" applyFont="1" applyFill="1" applyBorder="1" applyAlignment="1">
      <alignment horizontal="center"/>
    </xf>
    <xf numFmtId="0" fontId="2" fillId="0" borderId="0" xfId="0" applyFont="1" applyFill="1" applyBorder="1"/>
    <xf numFmtId="165" fontId="0" fillId="6" borderId="1" xfId="1" applyNumberFormat="1" applyFont="1" applyFill="1" applyBorder="1"/>
    <xf numFmtId="165" fontId="0" fillId="0" borderId="1" xfId="1" applyNumberFormat="1" applyFont="1" applyFill="1" applyBorder="1"/>
    <xf numFmtId="0" fontId="0" fillId="6" borderId="0" xfId="0" applyFill="1"/>
    <xf numFmtId="44" fontId="0" fillId="5" borderId="1" xfId="2" applyFont="1" applyFill="1" applyBorder="1"/>
    <xf numFmtId="44" fontId="0" fillId="3" borderId="1" xfId="2" applyFont="1" applyFill="1" applyBorder="1"/>
    <xf numFmtId="44" fontId="0" fillId="0" borderId="0" xfId="2" applyFont="1"/>
    <xf numFmtId="44" fontId="0" fillId="4" borderId="1" xfId="2" applyFont="1" applyFill="1" applyBorder="1"/>
    <xf numFmtId="44" fontId="0" fillId="0" borderId="1" xfId="2" applyFont="1" applyBorder="1"/>
    <xf numFmtId="44" fontId="0" fillId="0" borderId="1" xfId="2" applyFont="1" applyBorder="1" applyAlignment="1">
      <alignment horizontal="center"/>
    </xf>
    <xf numFmtId="44" fontId="0" fillId="0" borderId="1" xfId="2" applyFont="1" applyBorder="1" applyAlignment="1">
      <alignment horizontal="left"/>
    </xf>
    <xf numFmtId="44" fontId="2" fillId="0" borderId="1" xfId="2" applyFont="1" applyBorder="1"/>
    <xf numFmtId="44" fontId="0" fillId="2" borderId="1" xfId="2" applyFont="1" applyFill="1" applyBorder="1"/>
    <xf numFmtId="44" fontId="0" fillId="0" borderId="3" xfId="2" applyFont="1" applyFill="1" applyBorder="1"/>
    <xf numFmtId="44" fontId="2" fillId="0" borderId="3" xfId="2" applyFont="1" applyFill="1" applyBorder="1"/>
    <xf numFmtId="44" fontId="0" fillId="0" borderId="1" xfId="2" applyFont="1" applyFill="1" applyBorder="1"/>
    <xf numFmtId="44" fontId="2" fillId="0" borderId="1" xfId="2" applyFont="1" applyFill="1" applyBorder="1"/>
    <xf numFmtId="44" fontId="0" fillId="6" borderId="1" xfId="2" applyFont="1" applyFill="1" applyBorder="1"/>
    <xf numFmtId="44" fontId="2" fillId="0" borderId="2" xfId="2" applyFont="1" applyFill="1" applyBorder="1" applyAlignment="1">
      <alignment horizontal="center"/>
    </xf>
    <xf numFmtId="44" fontId="2" fillId="0" borderId="4" xfId="2" applyFont="1" applyFill="1" applyBorder="1" applyAlignment="1">
      <alignment horizontal="center"/>
    </xf>
    <xf numFmtId="44" fontId="3" fillId="8" borderId="0" xfId="2" applyFont="1" applyFill="1"/>
    <xf numFmtId="44" fontId="0" fillId="7" borderId="1" xfId="2" applyFont="1" applyFill="1" applyBorder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DAD1-AB88-479F-8E8F-DCA7BF0CD482}">
  <dimension ref="A1:F11"/>
  <sheetViews>
    <sheetView workbookViewId="0">
      <selection activeCell="C17" sqref="C17"/>
    </sheetView>
  </sheetViews>
  <sheetFormatPr baseColWidth="10" defaultRowHeight="15" x14ac:dyDescent="0.25"/>
  <cols>
    <col min="2" max="2" width="11.42578125" customWidth="1"/>
    <col min="3" max="3" width="11.85546875" bestFit="1" customWidth="1"/>
  </cols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E2" s="1">
        <f>SUM(B3:B9) - D3</f>
        <v>125000</v>
      </c>
      <c r="F2" s="1"/>
    </row>
    <row r="3" spans="1:6" x14ac:dyDescent="0.25">
      <c r="B3">
        <v>95000</v>
      </c>
      <c r="C3" t="s">
        <v>3</v>
      </c>
      <c r="D3">
        <v>50000</v>
      </c>
    </row>
    <row r="4" spans="1:6" x14ac:dyDescent="0.25">
      <c r="B4">
        <v>11250</v>
      </c>
    </row>
    <row r="5" spans="1:6" x14ac:dyDescent="0.25">
      <c r="B5">
        <v>1625</v>
      </c>
    </row>
    <row r="6" spans="1:6" x14ac:dyDescent="0.25">
      <c r="B6">
        <v>12000</v>
      </c>
    </row>
    <row r="7" spans="1:6" x14ac:dyDescent="0.25">
      <c r="B7">
        <v>38000</v>
      </c>
    </row>
    <row r="8" spans="1:6" x14ac:dyDescent="0.25">
      <c r="B8">
        <v>16200</v>
      </c>
    </row>
    <row r="9" spans="1:6" x14ac:dyDescent="0.25">
      <c r="B9">
        <v>925</v>
      </c>
    </row>
    <row r="11" spans="1:6" x14ac:dyDescent="0.25">
      <c r="A11" t="s">
        <v>4</v>
      </c>
    </row>
  </sheetData>
  <mergeCells count="4">
    <mergeCell ref="A1:B1"/>
    <mergeCell ref="C1:D1"/>
    <mergeCell ref="E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2337-E550-44D5-A677-9E3D29DDC3C3}">
  <dimension ref="A1:C8"/>
  <sheetViews>
    <sheetView workbookViewId="0">
      <selection activeCell="A2" sqref="A2:A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172000</v>
      </c>
      <c r="B2">
        <v>250000</v>
      </c>
      <c r="C2">
        <f>SUM(A2:A8) - B2</f>
        <v>202385</v>
      </c>
    </row>
    <row r="3" spans="1:3" x14ac:dyDescent="0.25">
      <c r="A3">
        <v>21660</v>
      </c>
    </row>
    <row r="4" spans="1:3" x14ac:dyDescent="0.25">
      <c r="A4">
        <v>8225</v>
      </c>
    </row>
    <row r="5" spans="1:3" x14ac:dyDescent="0.25">
      <c r="A5">
        <v>16000</v>
      </c>
    </row>
    <row r="6" spans="1:3" x14ac:dyDescent="0.25">
      <c r="A6">
        <v>138000</v>
      </c>
    </row>
    <row r="7" spans="1:3" x14ac:dyDescent="0.25">
      <c r="A7">
        <v>93800</v>
      </c>
    </row>
    <row r="8" spans="1:3" x14ac:dyDescent="0.25">
      <c r="A8">
        <v>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5565-0482-4708-A1E2-FC0F63C40051}">
  <dimension ref="A1:D14"/>
  <sheetViews>
    <sheetView workbookViewId="0">
      <selection activeCell="D14" sqref="A1:D14"/>
    </sheetView>
  </sheetViews>
  <sheetFormatPr baseColWidth="10" defaultRowHeight="15" x14ac:dyDescent="0.25"/>
  <cols>
    <col min="1" max="1" width="20" bestFit="1" customWidth="1"/>
    <col min="2" max="2" width="13.140625" customWidth="1"/>
    <col min="3" max="3" width="14.7109375" customWidth="1"/>
    <col min="4" max="4" width="15.28515625" customWidth="1"/>
  </cols>
  <sheetData>
    <row r="1" spans="1:4" x14ac:dyDescent="0.25">
      <c r="A1" s="3"/>
      <c r="B1" s="4" t="s">
        <v>0</v>
      </c>
      <c r="C1" s="4" t="s">
        <v>1</v>
      </c>
      <c r="D1" s="4" t="s">
        <v>2</v>
      </c>
    </row>
    <row r="2" spans="1:4" x14ac:dyDescent="0.25">
      <c r="A2" s="5" t="s">
        <v>5</v>
      </c>
      <c r="B2" s="3"/>
      <c r="C2" s="3"/>
      <c r="D2" s="3"/>
    </row>
    <row r="3" spans="1:4" x14ac:dyDescent="0.25">
      <c r="A3" s="3" t="s">
        <v>6</v>
      </c>
      <c r="B3" s="3">
        <v>1831000</v>
      </c>
      <c r="C3" s="3">
        <v>755300</v>
      </c>
      <c r="D3" s="7" t="s">
        <v>11</v>
      </c>
    </row>
    <row r="4" spans="1:4" x14ac:dyDescent="0.25">
      <c r="A4" s="3" t="s">
        <v>12</v>
      </c>
      <c r="B4" s="3">
        <v>321230</v>
      </c>
      <c r="C4" s="3">
        <v>20345</v>
      </c>
      <c r="D4" s="7" t="s">
        <v>11</v>
      </c>
    </row>
    <row r="5" spans="1:4" x14ac:dyDescent="0.25">
      <c r="A5" s="3" t="s">
        <v>13</v>
      </c>
      <c r="B5" s="3">
        <v>6560</v>
      </c>
      <c r="C5" s="7" t="s">
        <v>11</v>
      </c>
      <c r="D5" s="7" t="s">
        <v>11</v>
      </c>
    </row>
    <row r="6" spans="1:4" x14ac:dyDescent="0.25">
      <c r="A6" s="3" t="s">
        <v>14</v>
      </c>
      <c r="B6" s="3">
        <v>12000</v>
      </c>
      <c r="C6" s="7" t="s">
        <v>11</v>
      </c>
      <c r="D6" s="7" t="s">
        <v>11</v>
      </c>
    </row>
    <row r="7" spans="1:4" x14ac:dyDescent="0.25">
      <c r="A7" s="6" t="s">
        <v>9</v>
      </c>
      <c r="B7" s="6">
        <f>SUM(B3:B6)</f>
        <v>2170790</v>
      </c>
      <c r="C7" s="6">
        <f>C3+C4</f>
        <v>775645</v>
      </c>
      <c r="D7" s="6"/>
    </row>
    <row r="8" spans="1:4" x14ac:dyDescent="0.25">
      <c r="A8" s="5" t="s">
        <v>7</v>
      </c>
      <c r="B8" s="7"/>
      <c r="C8" s="7"/>
      <c r="D8" s="7" t="s">
        <v>11</v>
      </c>
    </row>
    <row r="9" spans="1:4" x14ac:dyDescent="0.25">
      <c r="A9" s="2" t="s">
        <v>15</v>
      </c>
      <c r="B9" s="3">
        <v>738000</v>
      </c>
      <c r="C9" s="7" t="s">
        <v>11</v>
      </c>
      <c r="D9" s="7" t="s">
        <v>11</v>
      </c>
    </row>
    <row r="10" spans="1:4" x14ac:dyDescent="0.25">
      <c r="A10" s="3" t="s">
        <v>16</v>
      </c>
      <c r="B10" s="3">
        <v>297200</v>
      </c>
      <c r="C10" s="7" t="s">
        <v>11</v>
      </c>
      <c r="D10" s="7" t="s">
        <v>11</v>
      </c>
    </row>
    <row r="11" spans="1:4" x14ac:dyDescent="0.25">
      <c r="A11" s="3" t="s">
        <v>17</v>
      </c>
      <c r="B11" s="3">
        <v>700</v>
      </c>
      <c r="C11" s="7" t="s">
        <v>11</v>
      </c>
      <c r="D11" s="7" t="s">
        <v>11</v>
      </c>
    </row>
    <row r="12" spans="1:4" x14ac:dyDescent="0.25">
      <c r="A12" s="3" t="s">
        <v>18</v>
      </c>
      <c r="B12" s="3">
        <v>37882</v>
      </c>
      <c r="C12" s="7" t="s">
        <v>11</v>
      </c>
      <c r="D12" s="7" t="s">
        <v>11</v>
      </c>
    </row>
    <row r="13" spans="1:4" x14ac:dyDescent="0.25">
      <c r="A13" s="6" t="s">
        <v>10</v>
      </c>
      <c r="B13" s="6">
        <f>SUM(B9:B12)</f>
        <v>1073782</v>
      </c>
      <c r="C13" s="6"/>
      <c r="D13" s="6">
        <f>B14-C7</f>
        <v>2468927</v>
      </c>
    </row>
    <row r="14" spans="1:4" x14ac:dyDescent="0.25">
      <c r="A14" s="4" t="s">
        <v>8</v>
      </c>
      <c r="B14" s="4">
        <f>B7+B13</f>
        <v>3244572</v>
      </c>
      <c r="C14" s="4"/>
      <c r="D14" s="4">
        <f>D13+C7</f>
        <v>3244572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E2A7-A725-4C19-B09E-2DB6BA59D0E1}">
  <dimension ref="A1:P38"/>
  <sheetViews>
    <sheetView workbookViewId="0">
      <selection sqref="A1:D15"/>
    </sheetView>
  </sheetViews>
  <sheetFormatPr baseColWidth="10" defaultRowHeight="15" x14ac:dyDescent="0.25"/>
  <cols>
    <col min="1" max="1" width="22.140625" bestFit="1" customWidth="1"/>
    <col min="2" max="2" width="11.42578125" bestFit="1" customWidth="1"/>
    <col min="3" max="3" width="13.42578125" bestFit="1" customWidth="1"/>
    <col min="7" max="7" width="22" bestFit="1" customWidth="1"/>
    <col min="8" max="8" width="13.42578125" customWidth="1"/>
  </cols>
  <sheetData>
    <row r="1" spans="1:16" x14ac:dyDescent="0.25">
      <c r="A1" s="10" t="s">
        <v>19</v>
      </c>
      <c r="B1" s="4" t="s">
        <v>0</v>
      </c>
      <c r="C1" s="4" t="s">
        <v>1</v>
      </c>
      <c r="D1" s="4" t="s">
        <v>2</v>
      </c>
      <c r="G1" s="10" t="s">
        <v>20</v>
      </c>
      <c r="H1" s="4" t="s">
        <v>0</v>
      </c>
      <c r="I1" s="4" t="s">
        <v>1</v>
      </c>
      <c r="J1" s="4" t="s">
        <v>2</v>
      </c>
    </row>
    <row r="2" spans="1:16" x14ac:dyDescent="0.25">
      <c r="A2" s="5" t="s">
        <v>5</v>
      </c>
      <c r="B2" s="3"/>
      <c r="C2" s="3"/>
      <c r="D2" s="3"/>
      <c r="G2" s="5" t="s">
        <v>5</v>
      </c>
      <c r="H2" s="3"/>
      <c r="I2" s="3"/>
      <c r="J2" s="3"/>
    </row>
    <row r="3" spans="1:16" x14ac:dyDescent="0.25">
      <c r="A3" s="3" t="s">
        <v>21</v>
      </c>
      <c r="B3" s="3">
        <v>339620</v>
      </c>
      <c r="C3" s="3">
        <v>1750200</v>
      </c>
      <c r="D3" s="7" t="s">
        <v>11</v>
      </c>
      <c r="G3" s="3" t="s">
        <v>21</v>
      </c>
      <c r="H3" s="3">
        <v>339620</v>
      </c>
      <c r="I3" s="3">
        <v>1200000</v>
      </c>
      <c r="J3" s="7" t="s">
        <v>11</v>
      </c>
    </row>
    <row r="4" spans="1:16" x14ac:dyDescent="0.25">
      <c r="A4" s="3" t="s">
        <v>22</v>
      </c>
      <c r="B4" s="3">
        <v>212450</v>
      </c>
      <c r="C4" s="8">
        <v>160130</v>
      </c>
      <c r="D4" s="7" t="s">
        <v>11</v>
      </c>
      <c r="G4" s="3" t="s">
        <v>22</v>
      </c>
      <c r="H4" s="3">
        <v>160200</v>
      </c>
      <c r="I4" s="3">
        <v>191900</v>
      </c>
      <c r="J4" s="7" t="s">
        <v>11</v>
      </c>
      <c r="N4" s="16" t="s">
        <v>27</v>
      </c>
      <c r="O4" s="16"/>
      <c r="P4" s="16"/>
    </row>
    <row r="5" spans="1:16" x14ac:dyDescent="0.25">
      <c r="A5" s="3" t="s">
        <v>23</v>
      </c>
      <c r="B5" s="3">
        <v>233220</v>
      </c>
      <c r="C5" s="7" t="s">
        <v>11</v>
      </c>
      <c r="D5" s="7" t="s">
        <v>11</v>
      </c>
      <c r="G5" s="3" t="s">
        <v>23</v>
      </c>
      <c r="H5" s="3">
        <v>233220</v>
      </c>
      <c r="I5" s="7" t="s">
        <v>11</v>
      </c>
      <c r="J5" s="7" t="s">
        <v>11</v>
      </c>
    </row>
    <row r="6" spans="1:16" x14ac:dyDescent="0.25">
      <c r="A6" s="3"/>
      <c r="B6" s="3"/>
      <c r="C6" s="7"/>
      <c r="D6" s="7"/>
      <c r="G6" s="3" t="s">
        <v>25</v>
      </c>
      <c r="H6" s="3">
        <v>128500</v>
      </c>
      <c r="I6" s="7" t="s">
        <v>11</v>
      </c>
      <c r="J6" s="7" t="s">
        <v>11</v>
      </c>
    </row>
    <row r="7" spans="1:16" x14ac:dyDescent="0.25">
      <c r="A7" s="3"/>
      <c r="B7" s="3"/>
      <c r="C7" s="7" t="s">
        <v>11</v>
      </c>
      <c r="D7" s="7" t="s">
        <v>11</v>
      </c>
      <c r="G7" s="15" t="s">
        <v>26</v>
      </c>
      <c r="H7" s="2"/>
      <c r="I7" s="2"/>
      <c r="J7" s="2"/>
    </row>
    <row r="8" spans="1:16" x14ac:dyDescent="0.25">
      <c r="A8" s="6" t="s">
        <v>9</v>
      </c>
      <c r="B8" s="6">
        <f>SUM(B3:B7)</f>
        <v>785290</v>
      </c>
      <c r="C8" s="6">
        <f>C3+C4</f>
        <v>1910330</v>
      </c>
      <c r="D8" s="6"/>
      <c r="G8" s="6" t="s">
        <v>9</v>
      </c>
      <c r="H8" s="6">
        <f>SUM(H3:H6)</f>
        <v>861540</v>
      </c>
      <c r="I8" s="6">
        <f>I3+I4</f>
        <v>1391900</v>
      </c>
      <c r="J8" s="6"/>
    </row>
    <row r="9" spans="1:16" x14ac:dyDescent="0.25">
      <c r="A9" s="5" t="s">
        <v>7</v>
      </c>
      <c r="B9" s="7"/>
      <c r="C9" s="7"/>
      <c r="D9" s="7" t="s">
        <v>11</v>
      </c>
      <c r="G9" s="5" t="s">
        <v>7</v>
      </c>
      <c r="H9" s="7"/>
      <c r="I9" s="7"/>
      <c r="J9" s="7" t="s">
        <v>11</v>
      </c>
    </row>
    <row r="10" spans="1:16" x14ac:dyDescent="0.25">
      <c r="A10" s="2" t="s">
        <v>24</v>
      </c>
      <c r="B10" s="3">
        <v>1230000</v>
      </c>
      <c r="C10" s="7" t="s">
        <v>11</v>
      </c>
      <c r="D10" s="7" t="s">
        <v>11</v>
      </c>
      <c r="G10" s="2" t="s">
        <v>24</v>
      </c>
      <c r="H10" s="3">
        <v>1300670</v>
      </c>
      <c r="I10" s="7" t="s">
        <v>11</v>
      </c>
      <c r="J10" s="7" t="s">
        <v>11</v>
      </c>
    </row>
    <row r="11" spans="1:16" x14ac:dyDescent="0.25">
      <c r="A11" s="3" t="s">
        <v>18</v>
      </c>
      <c r="B11" s="3">
        <v>127270</v>
      </c>
      <c r="C11" s="7" t="s">
        <v>11</v>
      </c>
      <c r="D11" s="7" t="s">
        <v>11</v>
      </c>
      <c r="G11" s="3" t="s">
        <v>18</v>
      </c>
      <c r="H11" s="3">
        <v>190000</v>
      </c>
      <c r="I11" s="7" t="s">
        <v>11</v>
      </c>
      <c r="J11" s="7" t="s">
        <v>11</v>
      </c>
    </row>
    <row r="12" spans="1:16" x14ac:dyDescent="0.25">
      <c r="A12" s="3" t="s">
        <v>17</v>
      </c>
      <c r="B12" s="3">
        <v>7395.32</v>
      </c>
      <c r="C12" s="7"/>
      <c r="D12" s="7"/>
      <c r="G12" s="3" t="s">
        <v>17</v>
      </c>
      <c r="H12" s="3">
        <v>7395.32</v>
      </c>
      <c r="I12" s="7"/>
      <c r="J12" s="7"/>
    </row>
    <row r="13" spans="1:16" x14ac:dyDescent="0.25">
      <c r="A13" s="3" t="s">
        <v>16</v>
      </c>
      <c r="B13" s="9">
        <v>625670</v>
      </c>
      <c r="C13" s="7" t="s">
        <v>11</v>
      </c>
      <c r="D13" s="7" t="s">
        <v>11</v>
      </c>
      <c r="G13" s="3" t="s">
        <v>16</v>
      </c>
      <c r="H13" s="15">
        <v>625670</v>
      </c>
      <c r="I13" s="7" t="s">
        <v>11</v>
      </c>
      <c r="J13" s="7" t="s">
        <v>11</v>
      </c>
    </row>
    <row r="14" spans="1:16" x14ac:dyDescent="0.25">
      <c r="A14" s="6" t="s">
        <v>10</v>
      </c>
      <c r="B14" s="6">
        <f>SUM(B10:B13)</f>
        <v>1990335.32</v>
      </c>
      <c r="C14" s="6"/>
      <c r="D14" s="14">
        <f>B15-C8</f>
        <v>865295.3200000003</v>
      </c>
      <c r="G14" s="6" t="s">
        <v>10</v>
      </c>
      <c r="H14" s="6">
        <f>SUM(H10:H13)</f>
        <v>2123735.3200000003</v>
      </c>
      <c r="I14" s="6"/>
      <c r="J14" s="6">
        <f>H15-I8</f>
        <v>1593375.3200000003</v>
      </c>
    </row>
    <row r="15" spans="1:16" x14ac:dyDescent="0.25">
      <c r="A15" s="4" t="s">
        <v>8</v>
      </c>
      <c r="B15" s="4">
        <f>B8+B14</f>
        <v>2775625.3200000003</v>
      </c>
      <c r="C15" s="4"/>
      <c r="D15" s="4">
        <f>D14+C8</f>
        <v>2775625.3200000003</v>
      </c>
      <c r="G15" s="4" t="s">
        <v>8</v>
      </c>
      <c r="H15" s="4">
        <f>H8+H14</f>
        <v>2985275.3200000003</v>
      </c>
      <c r="I15" s="4"/>
      <c r="J15" s="4">
        <f>J14+I8</f>
        <v>2985275.3200000003</v>
      </c>
    </row>
    <row r="23" spans="12:15" x14ac:dyDescent="0.25">
      <c r="L23" s="11"/>
      <c r="M23" s="11"/>
      <c r="N23" s="11"/>
      <c r="O23" s="11"/>
    </row>
    <row r="24" spans="12:15" x14ac:dyDescent="0.25">
      <c r="L24" s="11"/>
      <c r="M24" s="11"/>
      <c r="N24" s="11"/>
      <c r="O24" s="11"/>
    </row>
    <row r="25" spans="12:15" x14ac:dyDescent="0.25">
      <c r="L25" s="11"/>
      <c r="M25" s="11"/>
      <c r="N25" s="11"/>
      <c r="O25" s="12"/>
    </row>
    <row r="26" spans="12:15" x14ac:dyDescent="0.25">
      <c r="L26" s="11"/>
      <c r="M26" s="11"/>
      <c r="N26" s="11"/>
      <c r="O26" s="12"/>
    </row>
    <row r="27" spans="12:15" x14ac:dyDescent="0.25">
      <c r="L27" s="11"/>
      <c r="M27" s="11"/>
      <c r="N27" s="12"/>
      <c r="O27" s="12"/>
    </row>
    <row r="28" spans="12:15" x14ac:dyDescent="0.25">
      <c r="L28" s="11"/>
      <c r="M28" s="11"/>
      <c r="N28" s="12"/>
      <c r="O28" s="12"/>
    </row>
    <row r="29" spans="12:15" x14ac:dyDescent="0.25">
      <c r="L29" s="11"/>
      <c r="M29" s="11"/>
      <c r="N29" s="11"/>
      <c r="O29" s="11"/>
    </row>
    <row r="30" spans="12:15" x14ac:dyDescent="0.25">
      <c r="L30" s="11"/>
      <c r="M30" s="12"/>
      <c r="N30" s="12"/>
      <c r="O30" s="12"/>
    </row>
    <row r="31" spans="12:15" x14ac:dyDescent="0.25">
      <c r="L31" s="13"/>
      <c r="M31" s="11"/>
      <c r="N31" s="12"/>
      <c r="O31" s="12"/>
    </row>
    <row r="32" spans="12:15" x14ac:dyDescent="0.25">
      <c r="L32" s="11"/>
      <c r="M32" s="11"/>
      <c r="N32" s="12"/>
      <c r="O32" s="12"/>
    </row>
    <row r="33" spans="12:15" x14ac:dyDescent="0.25">
      <c r="L33" s="11"/>
      <c r="M33" s="11"/>
      <c r="N33" s="12"/>
      <c r="O33" s="12"/>
    </row>
    <row r="34" spans="12:15" x14ac:dyDescent="0.25">
      <c r="L34" s="11"/>
      <c r="M34" s="11"/>
      <c r="N34" s="12"/>
      <c r="O34" s="12"/>
    </row>
    <row r="35" spans="12:15" x14ac:dyDescent="0.25">
      <c r="L35" s="11"/>
      <c r="M35" s="11"/>
      <c r="N35" s="11"/>
      <c r="O35" s="11"/>
    </row>
    <row r="36" spans="12:15" x14ac:dyDescent="0.25">
      <c r="L36" s="11"/>
      <c r="M36" s="11"/>
      <c r="N36" s="11"/>
      <c r="O36" s="11"/>
    </row>
    <row r="37" spans="12:15" x14ac:dyDescent="0.25">
      <c r="L37" s="13"/>
      <c r="M37" s="13"/>
      <c r="N37" s="13"/>
      <c r="O37" s="13"/>
    </row>
    <row r="38" spans="12:15" x14ac:dyDescent="0.25">
      <c r="L38" s="13"/>
      <c r="M38" s="13"/>
      <c r="N38" s="13"/>
      <c r="O3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DFA9-D13F-4165-B4C1-C2D761FB8152}">
  <dimension ref="A1:T18"/>
  <sheetViews>
    <sheetView tabSelected="1" zoomScale="150" zoomScaleNormal="150" workbookViewId="0">
      <selection activeCell="H5" sqref="H5"/>
    </sheetView>
  </sheetViews>
  <sheetFormatPr baseColWidth="10" defaultRowHeight="15" x14ac:dyDescent="0.25"/>
  <cols>
    <col min="1" max="1" width="22.140625" style="19" bestFit="1" customWidth="1"/>
    <col min="2" max="2" width="14.5703125" style="19" bestFit="1" customWidth="1"/>
    <col min="3" max="3" width="17.140625" style="19" bestFit="1" customWidth="1"/>
    <col min="4" max="4" width="13.140625" style="19" bestFit="1" customWidth="1"/>
    <col min="5" max="5" width="14.5703125" style="19" bestFit="1" customWidth="1"/>
    <col min="6" max="7" width="11.42578125" style="19"/>
    <col min="8" max="8" width="25.85546875" style="19" bestFit="1" customWidth="1"/>
    <col min="9" max="9" width="22.5703125" style="19" bestFit="1" customWidth="1"/>
    <col min="10" max="10" width="17.140625" style="19" bestFit="1" customWidth="1"/>
    <col min="11" max="11" width="22.42578125" style="19" bestFit="1" customWidth="1"/>
    <col min="12" max="14" width="11.42578125" style="19"/>
    <col min="15" max="15" width="25.85546875" style="19" bestFit="1" customWidth="1"/>
    <col min="16" max="16" width="22.5703125" style="19" bestFit="1" customWidth="1"/>
    <col min="17" max="17" width="17.140625" style="19" bestFit="1" customWidth="1"/>
    <col min="18" max="18" width="22.5703125" style="19" bestFit="1" customWidth="1"/>
    <col min="19" max="19" width="14.5703125" style="19" bestFit="1" customWidth="1"/>
    <col min="20" max="16384" width="11.42578125" style="19"/>
  </cols>
  <sheetData>
    <row r="1" spans="1:20" x14ac:dyDescent="0.25">
      <c r="A1" s="17" t="s">
        <v>33</v>
      </c>
      <c r="B1" s="18" t="s">
        <v>0</v>
      </c>
      <c r="C1" s="18" t="s">
        <v>34</v>
      </c>
      <c r="D1" s="18" t="s">
        <v>1</v>
      </c>
      <c r="E1" s="18" t="s">
        <v>2</v>
      </c>
      <c r="H1" s="17" t="s">
        <v>32</v>
      </c>
      <c r="I1" s="18" t="s">
        <v>0</v>
      </c>
      <c r="J1" s="18" t="s">
        <v>34</v>
      </c>
      <c r="K1" s="18" t="s">
        <v>1</v>
      </c>
      <c r="L1" s="18" t="s">
        <v>2</v>
      </c>
      <c r="O1" s="17" t="s">
        <v>32</v>
      </c>
      <c r="P1" s="18" t="s">
        <v>0</v>
      </c>
      <c r="Q1" s="18" t="s">
        <v>34</v>
      </c>
      <c r="R1" s="18" t="s">
        <v>1</v>
      </c>
      <c r="S1" s="18" t="s">
        <v>2</v>
      </c>
    </row>
    <row r="2" spans="1:20" x14ac:dyDescent="0.25">
      <c r="A2" s="20" t="s">
        <v>5</v>
      </c>
      <c r="B2" s="21"/>
      <c r="C2" s="21"/>
      <c r="D2" s="21"/>
      <c r="E2" s="21"/>
      <c r="H2" s="20" t="s">
        <v>5</v>
      </c>
      <c r="I2" s="21"/>
      <c r="J2" s="21"/>
      <c r="K2" s="21"/>
      <c r="L2" s="21"/>
      <c r="O2" s="20" t="s">
        <v>5</v>
      </c>
      <c r="P2" s="21"/>
      <c r="Q2" s="21"/>
      <c r="R2" s="21"/>
      <c r="S2" s="21"/>
    </row>
    <row r="3" spans="1:20" x14ac:dyDescent="0.25">
      <c r="A3" s="21" t="s">
        <v>28</v>
      </c>
      <c r="B3" s="21">
        <v>498760</v>
      </c>
      <c r="C3" s="21" t="s">
        <v>35</v>
      </c>
      <c r="D3" s="21">
        <v>15000</v>
      </c>
      <c r="E3" s="22" t="s">
        <v>11</v>
      </c>
      <c r="H3" s="21" t="s">
        <v>28</v>
      </c>
      <c r="I3" s="21">
        <v>498760</v>
      </c>
      <c r="J3" s="21" t="s">
        <v>35</v>
      </c>
      <c r="K3" s="21" t="s">
        <v>43</v>
      </c>
      <c r="L3" s="22" t="s">
        <v>11</v>
      </c>
      <c r="O3" s="21" t="s">
        <v>28</v>
      </c>
      <c r="P3" s="21">
        <v>498760</v>
      </c>
      <c r="Q3" s="21" t="s">
        <v>35</v>
      </c>
      <c r="R3" s="21">
        <f>15000 + 308500 + 32000</f>
        <v>355500</v>
      </c>
      <c r="S3" s="22" t="s">
        <v>11</v>
      </c>
    </row>
    <row r="4" spans="1:20" x14ac:dyDescent="0.25">
      <c r="A4" s="21" t="s">
        <v>30</v>
      </c>
      <c r="B4" s="21">
        <v>150600</v>
      </c>
      <c r="C4" s="21" t="s">
        <v>36</v>
      </c>
      <c r="D4" s="21">
        <v>27300</v>
      </c>
      <c r="E4" s="22" t="s">
        <v>11</v>
      </c>
      <c r="H4" s="21" t="s">
        <v>30</v>
      </c>
      <c r="I4" s="21">
        <v>150600</v>
      </c>
      <c r="J4" s="21" t="s">
        <v>38</v>
      </c>
      <c r="K4" s="21" t="s">
        <v>47</v>
      </c>
      <c r="L4" s="22" t="s">
        <v>11</v>
      </c>
      <c r="O4" s="21" t="s">
        <v>30</v>
      </c>
      <c r="P4" s="21">
        <v>150600</v>
      </c>
      <c r="Q4" s="21" t="s">
        <v>38</v>
      </c>
      <c r="R4" s="21">
        <f>27300 - 6000</f>
        <v>21300</v>
      </c>
      <c r="S4" s="22" t="s">
        <v>11</v>
      </c>
    </row>
    <row r="5" spans="1:20" x14ac:dyDescent="0.25">
      <c r="C5" s="21" t="s">
        <v>37</v>
      </c>
      <c r="D5" s="22">
        <v>540800</v>
      </c>
      <c r="E5" s="22" t="s">
        <v>11</v>
      </c>
      <c r="H5" s="21" t="s">
        <v>31</v>
      </c>
      <c r="I5" s="21">
        <v>1200300</v>
      </c>
      <c r="J5" s="21" t="s">
        <v>37</v>
      </c>
      <c r="K5" s="23" t="s">
        <v>44</v>
      </c>
      <c r="L5" s="22" t="s">
        <v>11</v>
      </c>
      <c r="O5" s="21" t="s">
        <v>31</v>
      </c>
      <c r="P5" s="21">
        <v>1200300</v>
      </c>
      <c r="Q5" s="21" t="s">
        <v>37</v>
      </c>
      <c r="R5" s="22">
        <f>540800+200000</f>
        <v>740800</v>
      </c>
      <c r="S5" s="22" t="s">
        <v>11</v>
      </c>
    </row>
    <row r="6" spans="1:20" x14ac:dyDescent="0.25">
      <c r="A6" s="21"/>
      <c r="B6" s="21"/>
      <c r="C6" s="21"/>
      <c r="D6" s="22"/>
      <c r="E6" s="22"/>
      <c r="H6" s="21" t="s">
        <v>39</v>
      </c>
      <c r="I6" s="24">
        <v>308500</v>
      </c>
      <c r="J6" s="21"/>
      <c r="K6" s="22"/>
      <c r="L6" s="22"/>
      <c r="O6" s="21" t="s">
        <v>39</v>
      </c>
      <c r="P6" s="24">
        <v>308500</v>
      </c>
      <c r="Q6" s="21"/>
      <c r="R6" s="22"/>
      <c r="S6" s="22"/>
    </row>
    <row r="7" spans="1:20" x14ac:dyDescent="0.25">
      <c r="A7" s="21"/>
      <c r="B7" s="21"/>
      <c r="C7" s="21"/>
      <c r="D7" s="22" t="s">
        <v>11</v>
      </c>
      <c r="E7" s="22" t="s">
        <v>11</v>
      </c>
      <c r="H7" s="21" t="s">
        <v>41</v>
      </c>
      <c r="I7" s="24">
        <v>378</v>
      </c>
      <c r="J7" s="21"/>
      <c r="K7" s="22" t="s">
        <v>11</v>
      </c>
      <c r="L7" s="22" t="s">
        <v>11</v>
      </c>
      <c r="O7" s="28" t="s">
        <v>42</v>
      </c>
      <c r="P7" s="29">
        <v>32000</v>
      </c>
      <c r="Q7" s="21"/>
      <c r="R7" s="21"/>
      <c r="S7" s="21"/>
    </row>
    <row r="8" spans="1:20" x14ac:dyDescent="0.25">
      <c r="A8" s="25" t="s">
        <v>9</v>
      </c>
      <c r="B8" s="25">
        <f>SUM(B3:B7)</f>
        <v>649360</v>
      </c>
      <c r="C8" s="25"/>
      <c r="D8" s="25">
        <f>SUM(D3:D5)</f>
        <v>583100</v>
      </c>
      <c r="E8" s="25"/>
      <c r="H8" s="26" t="s">
        <v>42</v>
      </c>
      <c r="I8" s="27">
        <v>32000</v>
      </c>
      <c r="O8" s="21"/>
      <c r="P8" s="21"/>
      <c r="Q8" s="21"/>
      <c r="R8" s="21"/>
      <c r="S8" s="21"/>
    </row>
    <row r="9" spans="1:20" x14ac:dyDescent="0.25">
      <c r="A9" s="20" t="s">
        <v>7</v>
      </c>
      <c r="B9" s="22"/>
      <c r="C9" s="22"/>
      <c r="D9" s="22"/>
      <c r="E9" s="22" t="s">
        <v>11</v>
      </c>
      <c r="H9" s="25" t="s">
        <v>9</v>
      </c>
      <c r="I9" s="25"/>
      <c r="J9" s="25"/>
      <c r="K9" s="25"/>
      <c r="L9" s="25"/>
      <c r="O9" s="25" t="s">
        <v>9</v>
      </c>
      <c r="P9" s="25">
        <f>SUM(P3:P7)</f>
        <v>2190160</v>
      </c>
      <c r="Q9" s="25"/>
      <c r="R9" s="25">
        <f>SUM(R3:R5)</f>
        <v>1117600</v>
      </c>
      <c r="S9" s="25"/>
    </row>
    <row r="10" spans="1:20" x14ac:dyDescent="0.25">
      <c r="A10" s="21" t="s">
        <v>16</v>
      </c>
      <c r="B10" s="21">
        <v>23000</v>
      </c>
      <c r="C10" s="21"/>
      <c r="D10" s="22" t="s">
        <v>11</v>
      </c>
      <c r="E10" s="22" t="s">
        <v>11</v>
      </c>
      <c r="H10" s="20" t="s">
        <v>7</v>
      </c>
      <c r="I10" s="22"/>
      <c r="J10" s="22"/>
      <c r="K10" s="22"/>
      <c r="L10" s="22" t="s">
        <v>11</v>
      </c>
      <c r="O10" s="20" t="s">
        <v>7</v>
      </c>
      <c r="P10" s="22"/>
      <c r="Q10" s="22"/>
      <c r="R10" s="22"/>
      <c r="S10" s="22" t="s">
        <v>11</v>
      </c>
    </row>
    <row r="11" spans="1:20" x14ac:dyDescent="0.25">
      <c r="A11" s="21" t="s">
        <v>17</v>
      </c>
      <c r="B11" s="21">
        <v>12500</v>
      </c>
      <c r="C11" s="21"/>
      <c r="D11" s="22" t="s">
        <v>11</v>
      </c>
      <c r="E11" s="22" t="s">
        <v>11</v>
      </c>
      <c r="H11" s="21" t="s">
        <v>16</v>
      </c>
      <c r="I11" s="21" t="s">
        <v>48</v>
      </c>
      <c r="J11" s="21"/>
      <c r="K11" s="22" t="s">
        <v>11</v>
      </c>
      <c r="L11" s="22" t="s">
        <v>11</v>
      </c>
      <c r="O11" s="21" t="s">
        <v>16</v>
      </c>
      <c r="P11" s="21">
        <f>23000 + 875000 + 28450+200000 - 6000</f>
        <v>1120450</v>
      </c>
      <c r="Q11" s="22" t="s">
        <v>2</v>
      </c>
      <c r="R11" s="21"/>
      <c r="S11" s="22">
        <f>E14</f>
        <v>1437710</v>
      </c>
    </row>
    <row r="12" spans="1:20" x14ac:dyDescent="0.25">
      <c r="A12" s="21" t="s">
        <v>29</v>
      </c>
      <c r="B12" s="21">
        <v>135650</v>
      </c>
      <c r="C12" s="21"/>
      <c r="D12" s="22"/>
      <c r="E12" s="22"/>
      <c r="H12" s="21" t="s">
        <v>17</v>
      </c>
      <c r="I12" s="21" t="s">
        <v>40</v>
      </c>
      <c r="J12" s="21"/>
      <c r="K12" s="22" t="s">
        <v>11</v>
      </c>
      <c r="L12" s="22" t="s">
        <v>11</v>
      </c>
      <c r="O12" s="21" t="s">
        <v>17</v>
      </c>
      <c r="P12" s="21">
        <f>12500 - 378</f>
        <v>12122</v>
      </c>
      <c r="Q12" s="22" t="s">
        <v>49</v>
      </c>
      <c r="R12" s="21"/>
      <c r="S12" s="34">
        <f>P16-(R9+S11)</f>
        <v>874622</v>
      </c>
      <c r="T12" s="19" t="s">
        <v>50</v>
      </c>
    </row>
    <row r="13" spans="1:20" x14ac:dyDescent="0.25">
      <c r="A13" s="21" t="s">
        <v>31</v>
      </c>
      <c r="B13" s="21">
        <v>1200300</v>
      </c>
      <c r="C13" s="26"/>
      <c r="D13" s="22" t="s">
        <v>11</v>
      </c>
      <c r="E13" s="22" t="s">
        <v>11</v>
      </c>
      <c r="H13" s="21" t="s">
        <v>29</v>
      </c>
      <c r="I13" s="21" t="s">
        <v>46</v>
      </c>
      <c r="J13" s="21"/>
      <c r="K13" s="22"/>
      <c r="L13" s="22"/>
      <c r="O13" s="21" t="s">
        <v>29</v>
      </c>
      <c r="P13" s="21">
        <f>135650-28450</f>
        <v>107200</v>
      </c>
      <c r="Q13" s="21"/>
      <c r="R13" s="22"/>
      <c r="S13" s="22"/>
    </row>
    <row r="14" spans="1:20" x14ac:dyDescent="0.25">
      <c r="A14" s="25" t="s">
        <v>10</v>
      </c>
      <c r="B14" s="25">
        <f>SUM(B10:B13)</f>
        <v>1371450</v>
      </c>
      <c r="C14" s="25"/>
      <c r="D14" s="25"/>
      <c r="E14" s="30">
        <f>B15-D8</f>
        <v>1437710</v>
      </c>
      <c r="H14" s="21"/>
      <c r="I14" s="26"/>
      <c r="J14" s="26"/>
      <c r="K14" s="22" t="s">
        <v>11</v>
      </c>
      <c r="L14" s="22" t="s">
        <v>11</v>
      </c>
      <c r="O14" s="21" t="s">
        <v>41</v>
      </c>
      <c r="P14" s="24">
        <v>378</v>
      </c>
      <c r="Q14" s="28"/>
      <c r="R14" s="22" t="s">
        <v>11</v>
      </c>
      <c r="S14" s="22" t="s">
        <v>11</v>
      </c>
    </row>
    <row r="15" spans="1:20" x14ac:dyDescent="0.25">
      <c r="A15" s="18" t="s">
        <v>8</v>
      </c>
      <c r="B15" s="18">
        <f>B8+B14</f>
        <v>2020810</v>
      </c>
      <c r="C15" s="18"/>
      <c r="D15" s="18"/>
      <c r="E15" s="18">
        <f>E14+D8</f>
        <v>2020810</v>
      </c>
      <c r="H15" s="25" t="s">
        <v>10</v>
      </c>
      <c r="I15" s="25"/>
      <c r="J15" s="25"/>
      <c r="K15" s="25"/>
      <c r="L15" s="30"/>
      <c r="O15" s="25" t="s">
        <v>10</v>
      </c>
      <c r="P15" s="25">
        <f>SUM(P11:P13)</f>
        <v>1239772</v>
      </c>
      <c r="Q15" s="25"/>
      <c r="R15" s="25"/>
      <c r="S15" s="30"/>
    </row>
    <row r="16" spans="1:20" x14ac:dyDescent="0.25">
      <c r="H16" s="18" t="s">
        <v>8</v>
      </c>
      <c r="I16" s="18">
        <f>I9+I15</f>
        <v>0</v>
      </c>
      <c r="J16" s="18"/>
      <c r="K16" s="18"/>
      <c r="L16" s="18"/>
      <c r="O16" s="18" t="s">
        <v>8</v>
      </c>
      <c r="P16" s="18">
        <f>P9+P15</f>
        <v>3429932</v>
      </c>
      <c r="Q16" s="18"/>
      <c r="R16" s="18"/>
      <c r="S16" s="18">
        <f>R9+SUM(S11:S12)</f>
        <v>3429932</v>
      </c>
    </row>
    <row r="17" spans="1:12" x14ac:dyDescent="0.25">
      <c r="H17" s="31" t="s">
        <v>45</v>
      </c>
      <c r="I17" s="32"/>
      <c r="J17" s="32"/>
      <c r="K17" s="32"/>
      <c r="L17" s="32"/>
    </row>
    <row r="18" spans="1:12" x14ac:dyDescent="0.25">
      <c r="A18" s="33"/>
      <c r="B18" s="33"/>
    </row>
  </sheetData>
  <mergeCells count="1">
    <mergeCell ref="H17:L1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Exo1</vt:lpstr>
      <vt:lpstr>Exo2</vt:lpstr>
      <vt:lpstr>Exo3</vt:lpstr>
      <vt:lpstr>Exo 4</vt:lpstr>
      <vt:lpstr>Exo5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Mederic Royer</dc:creator>
  <cp:lastModifiedBy>Mederic Royer</cp:lastModifiedBy>
  <dcterms:created xsi:type="dcterms:W3CDTF">2020-02-03T14:30:31Z</dcterms:created>
  <dcterms:modified xsi:type="dcterms:W3CDTF">2020-02-03T16:38:24Z</dcterms:modified>
</cp:coreProperties>
</file>