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dget\"/>
    </mc:Choice>
  </mc:AlternateContent>
  <xr:revisionPtr revIDLastSave="0" documentId="13_ncr:1_{2267BE15-B00D-4BDD-B8F2-EC52657430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22" i="1"/>
  <c r="G39" i="1"/>
  <c r="G14" i="1"/>
  <c r="G13" i="1"/>
  <c r="J49" i="1"/>
  <c r="G38" i="1"/>
  <c r="H38" i="1" s="1"/>
  <c r="L53" i="1" l="1"/>
  <c r="L56" i="1"/>
  <c r="L57" i="1"/>
  <c r="L52" i="1"/>
  <c r="K58" i="1"/>
  <c r="L58" i="1" s="1"/>
  <c r="K55" i="1"/>
  <c r="L55" i="1" s="1"/>
  <c r="K54" i="1"/>
  <c r="L54" i="1" s="1"/>
  <c r="J53" i="1"/>
  <c r="J56" i="1"/>
  <c r="J57" i="1"/>
  <c r="J58" i="1"/>
  <c r="J52" i="1"/>
  <c r="I58" i="1"/>
  <c r="I55" i="1"/>
  <c r="J55" i="1" s="1"/>
  <c r="I54" i="1"/>
  <c r="J54" i="1" s="1"/>
  <c r="L45" i="1"/>
  <c r="L46" i="1"/>
  <c r="L47" i="1"/>
  <c r="L48" i="1"/>
  <c r="L49" i="1"/>
  <c r="L50" i="1"/>
  <c r="J45" i="1"/>
  <c r="J46" i="1"/>
  <c r="J47" i="1"/>
  <c r="J48" i="1"/>
  <c r="J50" i="1"/>
  <c r="K38" i="1"/>
  <c r="L38" i="1" s="1"/>
  <c r="I38" i="1"/>
  <c r="J38" i="1" s="1"/>
  <c r="L37" i="1"/>
  <c r="L40" i="1"/>
  <c r="L41" i="1"/>
  <c r="L42" i="1"/>
  <c r="L43" i="1"/>
  <c r="L36" i="1"/>
  <c r="K39" i="1"/>
  <c r="L39" i="1" s="1"/>
  <c r="J37" i="1"/>
  <c r="J40" i="1"/>
  <c r="J41" i="1"/>
  <c r="J42" i="1"/>
  <c r="J43" i="1"/>
  <c r="J36" i="1"/>
  <c r="I39" i="1"/>
  <c r="J39" i="1" s="1"/>
  <c r="K30" i="1"/>
  <c r="L30" i="1" s="1"/>
  <c r="I30" i="1"/>
  <c r="J30" i="1" s="1"/>
  <c r="L31" i="1"/>
  <c r="L32" i="1"/>
  <c r="L29" i="1"/>
  <c r="J31" i="1"/>
  <c r="J32" i="1"/>
  <c r="J29" i="1"/>
  <c r="L27" i="1"/>
  <c r="L26" i="1"/>
  <c r="L28" i="1" s="1"/>
  <c r="J27" i="1"/>
  <c r="J26" i="1"/>
  <c r="K22" i="1"/>
  <c r="L22" i="1"/>
  <c r="L23" i="1"/>
  <c r="L24" i="1"/>
  <c r="L21" i="1"/>
  <c r="J23" i="1"/>
  <c r="J24" i="1"/>
  <c r="J21" i="1"/>
  <c r="I22" i="1"/>
  <c r="J22" i="1" s="1"/>
  <c r="K17" i="1"/>
  <c r="L17" i="1" s="1"/>
  <c r="L18" i="1"/>
  <c r="L19" i="1"/>
  <c r="L16" i="1"/>
  <c r="J18" i="1"/>
  <c r="J19" i="1"/>
  <c r="J16" i="1"/>
  <c r="I17" i="1"/>
  <c r="J17" i="1" s="1"/>
  <c r="L12" i="1"/>
  <c r="K14" i="1"/>
  <c r="L14" i="1" s="1"/>
  <c r="K13" i="1"/>
  <c r="L13" i="1" s="1"/>
  <c r="J12" i="1"/>
  <c r="I13" i="1"/>
  <c r="J13" i="1" s="1"/>
  <c r="I14" i="1"/>
  <c r="J14" i="1" s="1"/>
  <c r="I9" i="1"/>
  <c r="L7" i="1"/>
  <c r="L8" i="1"/>
  <c r="L10" i="1"/>
  <c r="L6" i="1"/>
  <c r="K9" i="1"/>
  <c r="J9" i="1" s="1"/>
  <c r="J7" i="1"/>
  <c r="J8" i="1"/>
  <c r="J10" i="1"/>
  <c r="J6" i="1"/>
  <c r="J33" i="1" l="1"/>
  <c r="L9" i="1"/>
  <c r="L11" i="1" s="1"/>
  <c r="L25" i="1"/>
  <c r="L33" i="1"/>
  <c r="J28" i="1"/>
  <c r="L20" i="1"/>
  <c r="J44" i="1"/>
  <c r="J15" i="1"/>
  <c r="J59" i="1"/>
  <c r="L59" i="1"/>
  <c r="L15" i="1"/>
  <c r="J20" i="1"/>
  <c r="J25" i="1"/>
  <c r="L44" i="1"/>
  <c r="L51" i="1"/>
  <c r="J51" i="1"/>
  <c r="J11" i="1"/>
  <c r="L34" i="1" l="1"/>
  <c r="J34" i="1"/>
  <c r="L60" i="1"/>
  <c r="L61" i="1" s="1"/>
  <c r="J60" i="1"/>
  <c r="J61" i="1" s="1"/>
  <c r="G17" i="1"/>
  <c r="H57" i="1"/>
  <c r="H56" i="1"/>
  <c r="H45" i="1" l="1"/>
  <c r="H49" i="1"/>
  <c r="H50" i="1"/>
  <c r="H48" i="1"/>
  <c r="H47" i="1"/>
  <c r="H46" i="1"/>
  <c r="H53" i="1" l="1"/>
  <c r="H52" i="1"/>
  <c r="G58" i="1"/>
  <c r="H58" i="1" s="1"/>
  <c r="G55" i="1"/>
  <c r="H55" i="1" s="1"/>
  <c r="G54" i="1"/>
  <c r="H54" i="1" s="1"/>
  <c r="H8" i="1"/>
  <c r="H9" i="1"/>
  <c r="H59" i="1" l="1"/>
  <c r="H29" i="1"/>
  <c r="H17" i="1"/>
  <c r="H22" i="1"/>
  <c r="H13" i="1"/>
  <c r="G30" i="1"/>
  <c r="H30" i="1" s="1"/>
  <c r="H43" i="1"/>
  <c r="H42" i="1"/>
  <c r="H41" i="1"/>
  <c r="H40" i="1"/>
  <c r="H39" i="1"/>
  <c r="H37" i="1"/>
  <c r="H36" i="1"/>
  <c r="H32" i="1"/>
  <c r="H31" i="1"/>
  <c r="H27" i="1"/>
  <c r="H26" i="1"/>
  <c r="H24" i="1"/>
  <c r="H23" i="1"/>
  <c r="H21" i="1"/>
  <c r="H19" i="1"/>
  <c r="H16" i="1"/>
  <c r="H14" i="1"/>
  <c r="H12" i="1"/>
  <c r="H10" i="1"/>
  <c r="H7" i="1"/>
  <c r="G6" i="1"/>
  <c r="H6" i="1" s="1"/>
  <c r="H33" i="1" l="1"/>
  <c r="H15" i="1"/>
  <c r="H20" i="1"/>
  <c r="H11" i="1"/>
  <c r="H25" i="1"/>
  <c r="H28" i="1"/>
  <c r="H44" i="1"/>
  <c r="H51" i="1"/>
  <c r="H60" i="1" l="1"/>
  <c r="H34" i="1"/>
  <c r="H61" i="1" l="1"/>
</calcChain>
</file>

<file path=xl/sharedStrings.xml><?xml version="1.0" encoding="utf-8"?>
<sst xmlns="http://schemas.openxmlformats.org/spreadsheetml/2006/main" count="150" uniqueCount="100">
  <si>
    <t>VOTE CODE:1008      SUBVOTE NAME:ICT UNIT</t>
  </si>
  <si>
    <t>Segment performance budget codeds</t>
  </si>
  <si>
    <t>Segment 4 (GFS code)</t>
  </si>
  <si>
    <t>Segment 4 Description (GFS Code Description)</t>
  </si>
  <si>
    <t>Unit of measure</t>
  </si>
  <si>
    <t>Unit cost of inputs</t>
  </si>
  <si>
    <t>No of units</t>
  </si>
  <si>
    <t>Estimates</t>
  </si>
  <si>
    <t>Objective J: Ministrial capacity to deliver services streghened by June 2026</t>
  </si>
  <si>
    <t>TARGET J01S:  ICT infrastructure and systems developed and maintained by 90 percent by June, 2026</t>
  </si>
  <si>
    <t>J01S01</t>
  </si>
  <si>
    <t>21113114</t>
  </si>
  <si>
    <t>Sitting Allowance</t>
  </si>
  <si>
    <t>Person</t>
  </si>
  <si>
    <t>set</t>
  </si>
  <si>
    <t>Food and Refreshments</t>
  </si>
  <si>
    <t>Total of activity</t>
  </si>
  <si>
    <t>J01S02</t>
  </si>
  <si>
    <t>Diesel</t>
  </si>
  <si>
    <t>Litres</t>
  </si>
  <si>
    <t>Days</t>
  </si>
  <si>
    <t>Ground travel(bus, Railway, tax,etc)</t>
  </si>
  <si>
    <t>trip</t>
  </si>
  <si>
    <t>Total of Activity</t>
  </si>
  <si>
    <t>J01S03</t>
  </si>
  <si>
    <t xml:space="preserve">Diesel </t>
  </si>
  <si>
    <t>Conference facilities</t>
  </si>
  <si>
    <t>J01S04</t>
  </si>
  <si>
    <t>Conference Facilities</t>
  </si>
  <si>
    <t>22001111</t>
  </si>
  <si>
    <t>Year</t>
  </si>
  <si>
    <t>J01S05</t>
  </si>
  <si>
    <t>Computer software</t>
  </si>
  <si>
    <t>Set</t>
  </si>
  <si>
    <t>J01S06</t>
  </si>
  <si>
    <t>Internet and Email Connection</t>
  </si>
  <si>
    <t>Monthly</t>
  </si>
  <si>
    <t>Total of Target</t>
  </si>
  <si>
    <t>TARGET J02S:  Provision of office working facilities,utilities, and staff statutory requirement attained by June, 2026</t>
  </si>
  <si>
    <t>J02S01</t>
  </si>
  <si>
    <t>Gift and Prizes</t>
  </si>
  <si>
    <t>Leave Travel</t>
  </si>
  <si>
    <t>Extra Duty</t>
  </si>
  <si>
    <t>Food and refreshment</t>
  </si>
  <si>
    <t>Motor vehicles and water craft</t>
  </si>
  <si>
    <t>Quartely</t>
  </si>
  <si>
    <t>Office consumables</t>
  </si>
  <si>
    <t>Sets</t>
  </si>
  <si>
    <t>Electricity</t>
  </si>
  <si>
    <t>Telephone</t>
  </si>
  <si>
    <t>Furniture</t>
  </si>
  <si>
    <t>Total Activity</t>
  </si>
  <si>
    <t>Tuition fee</t>
  </si>
  <si>
    <t>Ground transport</t>
  </si>
  <si>
    <t>Trip</t>
  </si>
  <si>
    <t>Training Allowance</t>
  </si>
  <si>
    <t xml:space="preserve"> days</t>
  </si>
  <si>
    <t>Activity Description</t>
  </si>
  <si>
    <t>22001109</t>
  </si>
  <si>
    <t>Printing and Photocopying Costs</t>
  </si>
  <si>
    <t>days</t>
  </si>
  <si>
    <t>Training materials</t>
  </si>
  <si>
    <t>22010102</t>
  </si>
  <si>
    <t>22008110</t>
  </si>
  <si>
    <t>22001101</t>
  </si>
  <si>
    <t>22014104</t>
  </si>
  <si>
    <t>22003102</t>
  </si>
  <si>
    <t>21121101</t>
  </si>
  <si>
    <t>Housing Allowance</t>
  </si>
  <si>
    <t>21121102</t>
  </si>
  <si>
    <t>22008102</t>
  </si>
  <si>
    <t>Annual Budget Estimates 2022/2023</t>
  </si>
  <si>
    <t>To maintain, support and secure  MNRT Information Systems (MNRT Portal); Asert and Website by involving  Seven (7) staff   by June, 2023</t>
  </si>
  <si>
    <t>To conduct  4 ICT Steering committee Meetings  by involving  20 members and participants  by June, 2023</t>
  </si>
  <si>
    <t>To provide internet and VPN Services and connecting wide area network to support Dodoma Offices and MNRT datacenter in  Arusha and recovery site (NIDC) by June, 2023</t>
  </si>
  <si>
    <t>Software Licence Fee</t>
  </si>
  <si>
    <t>To maintain,secure  and administer ICT Infrastructure and equipment at MNRT HQ  by June, 2023.</t>
  </si>
  <si>
    <t>To facilitate one (1) staff to attend long course and two staff to attend short course by June 2023.</t>
  </si>
  <si>
    <t>To meet statutory allowances and social emenities of 12 staff by June, 2023.</t>
  </si>
  <si>
    <t>J02S03</t>
  </si>
  <si>
    <t>Direct Labour (contracted or casual hire)</t>
  </si>
  <si>
    <t>Lumpsum</t>
  </si>
  <si>
    <t>pcs</t>
  </si>
  <si>
    <t>Motor vehicle</t>
  </si>
  <si>
    <t>22019109</t>
  </si>
  <si>
    <t>Office furniture</t>
  </si>
  <si>
    <t xml:space="preserve">Total of Target </t>
  </si>
  <si>
    <t>Total of Sub Vote 1008</t>
  </si>
  <si>
    <t>person</t>
  </si>
  <si>
    <t>Per Diem - Foreign</t>
  </si>
  <si>
    <t>22011105</t>
  </si>
  <si>
    <t>To design three (3) new Information Systems  by involving  8 staff for 90 days by June, 2023.</t>
  </si>
  <si>
    <t>Annual Budget Estimates 2023/2024</t>
  </si>
  <si>
    <t>No of of units</t>
  </si>
  <si>
    <t>No of Unit</t>
  </si>
  <si>
    <t>Annual Budget Estimates 2024/2025</t>
  </si>
  <si>
    <t>Per Diem - Domestic</t>
  </si>
  <si>
    <t>To  prepare 4 MNRT ICT Standards and Guidelines by involving Four (4) staff for 20 days  and coordinate the implementation  at all levels of MNRT by June, 2023</t>
  </si>
  <si>
    <t>year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</si>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</sst>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165" fontId="3" fillId="0" borderId="8" xfId="2" applyNumberFormat="1" applyFont="1" applyBorder="1" applyAlignment="1">
      <alignment horizontal="right" vertical="center" wrapText="1"/>
    </xf>
    <xf numFmtId="165" fontId="3" fillId="0" borderId="8" xfId="2" applyNumberFormat="1" applyFont="1" applyBorder="1" applyAlignment="1">
      <alignment horizontal="right" wrapText="1"/>
    </xf>
    <xf numFmtId="43" fontId="4" fillId="0" borderId="8" xfId="1" applyFont="1" applyBorder="1" applyAlignment="1">
      <alignment horizontal="right" wrapText="1"/>
    </xf>
    <xf numFmtId="165" fontId="4" fillId="0" borderId="8" xfId="1" applyNumberFormat="1" applyFont="1" applyBorder="1" applyAlignment="1">
      <alignment horizontal="right" wrapText="1"/>
    </xf>
    <xf numFmtId="165" fontId="4" fillId="0" borderId="8" xfId="2" applyNumberFormat="1" applyFont="1" applyFill="1" applyBorder="1" applyAlignment="1">
      <alignment horizontal="left" vertical="top" wrapText="1"/>
    </xf>
    <xf numFmtId="165" fontId="4" fillId="0" borderId="8" xfId="2" applyNumberFormat="1" applyFont="1" applyBorder="1" applyAlignment="1">
      <alignment horizontal="left" vertical="top" wrapText="1"/>
    </xf>
    <xf numFmtId="165" fontId="4" fillId="2" borderId="8" xfId="2" applyNumberFormat="1" applyFont="1" applyFill="1" applyBorder="1" applyAlignment="1">
      <alignment horizontal="left" vertical="top" wrapText="1"/>
    </xf>
    <xf numFmtId="165" fontId="4" fillId="0" borderId="8" xfId="2" applyNumberFormat="1" applyFont="1" applyFill="1" applyBorder="1" applyAlignment="1">
      <alignment horizontal="right" vertical="top" wrapText="1"/>
    </xf>
    <xf numFmtId="165" fontId="4" fillId="2" borderId="8" xfId="2" applyNumberFormat="1" applyFont="1" applyFill="1" applyBorder="1" applyAlignment="1">
      <alignment horizontal="right" vertical="top" wrapText="1"/>
    </xf>
    <xf numFmtId="0" fontId="0" fillId="0" borderId="8" xfId="0" applyBorder="1"/>
    <xf numFmtId="0" fontId="0" fillId="0" borderId="0" xfId="0"/>
    <xf numFmtId="0" fontId="3" fillId="0" borderId="8" xfId="0" applyFont="1" applyBorder="1"/>
    <xf numFmtId="0" fontId="4" fillId="0" borderId="8" xfId="0" applyFont="1" applyBorder="1" applyAlignment="1">
      <alignment horizontal="center" vertical="top"/>
    </xf>
    <xf numFmtId="0" fontId="5" fillId="0" borderId="8" xfId="0" applyFont="1" applyBorder="1" applyAlignment="1">
      <alignment vertical="center" wrapText="1"/>
    </xf>
    <xf numFmtId="3" fontId="5" fillId="0" borderId="8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4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vertical="top" wrapText="1"/>
    </xf>
    <xf numFmtId="3" fontId="4" fillId="0" borderId="8" xfId="0" applyNumberFormat="1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4" fillId="0" borderId="8" xfId="0" applyFont="1" applyBorder="1" applyAlignment="1">
      <alignment horizontal="center" vertical="top" wrapText="1"/>
    </xf>
    <xf numFmtId="3" fontId="4" fillId="0" borderId="8" xfId="0" applyNumberFormat="1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3" fontId="4" fillId="0" borderId="8" xfId="0" applyNumberFormat="1" applyFont="1" applyBorder="1" applyAlignment="1">
      <alignment horizontal="left" vertical="top"/>
    </xf>
    <xf numFmtId="165" fontId="4" fillId="0" borderId="8" xfId="0" applyNumberFormat="1" applyFont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3" fontId="4" fillId="2" borderId="8" xfId="0" applyNumberFormat="1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right" vertical="top"/>
    </xf>
    <xf numFmtId="0" fontId="4" fillId="2" borderId="8" xfId="0" applyFont="1" applyFill="1" applyBorder="1" applyAlignment="1">
      <alignment horizontal="right" vertical="top"/>
    </xf>
    <xf numFmtId="0" fontId="4" fillId="0" borderId="8" xfId="0" applyFont="1" applyBorder="1" applyAlignment="1">
      <alignment vertical="top"/>
    </xf>
    <xf numFmtId="3" fontId="4" fillId="2" borderId="8" xfId="0" applyNumberFormat="1" applyFont="1" applyFill="1" applyBorder="1" applyAlignment="1">
      <alignment horizontal="right" vertical="top"/>
    </xf>
    <xf numFmtId="3" fontId="4" fillId="0" borderId="8" xfId="0" applyNumberFormat="1" applyFont="1" applyBorder="1" applyAlignment="1">
      <alignment horizontal="right" vertical="top"/>
    </xf>
    <xf numFmtId="165" fontId="4" fillId="0" borderId="8" xfId="0" applyNumberFormat="1" applyFont="1" applyBorder="1" applyAlignment="1">
      <alignment horizontal="right" vertical="top"/>
    </xf>
    <xf numFmtId="165" fontId="8" fillId="0" borderId="8" xfId="0" applyNumberFormat="1" applyFont="1" applyBorder="1"/>
    <xf numFmtId="0" fontId="7" fillId="0" borderId="0" xfId="0" applyFont="1"/>
    <xf numFmtId="3" fontId="5" fillId="0" borderId="4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wrapText="1"/>
    </xf>
    <xf numFmtId="3" fontId="2" fillId="3" borderId="4" xfId="0" applyNumberFormat="1" applyFont="1" applyFill="1" applyBorder="1" applyAlignment="1">
      <alignment vertical="center"/>
    </xf>
    <xf numFmtId="165" fontId="3" fillId="2" borderId="4" xfId="2" applyNumberFormat="1" applyFont="1" applyFill="1" applyBorder="1" applyAlignment="1"/>
    <xf numFmtId="165" fontId="3" fillId="2" borderId="4" xfId="2" applyNumberFormat="1" applyFont="1" applyFill="1" applyBorder="1" applyAlignment="1">
      <alignment vertical="top"/>
    </xf>
    <xf numFmtId="165" fontId="2" fillId="3" borderId="4" xfId="2" applyNumberFormat="1" applyFont="1" applyFill="1" applyBorder="1" applyAlignment="1">
      <alignment vertical="center"/>
    </xf>
    <xf numFmtId="165" fontId="4" fillId="0" borderId="4" xfId="0" applyNumberFormat="1" applyFont="1" applyBorder="1" applyAlignment="1">
      <alignment horizontal="left" vertical="top" wrapText="1"/>
    </xf>
    <xf numFmtId="165" fontId="4" fillId="0" borderId="4" xfId="2" applyNumberFormat="1" applyFont="1" applyBorder="1" applyAlignment="1">
      <alignment horizontal="left" vertical="top" wrapText="1"/>
    </xf>
    <xf numFmtId="165" fontId="6" fillId="3" borderId="4" xfId="2" applyNumberFormat="1" applyFont="1" applyFill="1" applyBorder="1" applyAlignment="1">
      <alignment horizontal="left" vertical="top" wrapText="1"/>
    </xf>
    <xf numFmtId="165" fontId="4" fillId="2" borderId="4" xfId="2" applyNumberFormat="1" applyFont="1" applyFill="1" applyBorder="1" applyAlignment="1">
      <alignment horizontal="left" vertical="top" wrapText="1"/>
    </xf>
    <xf numFmtId="165" fontId="2" fillId="3" borderId="4" xfId="2" applyNumberFormat="1" applyFont="1" applyFill="1" applyBorder="1" applyAlignment="1">
      <alignment vertical="top"/>
    </xf>
    <xf numFmtId="165" fontId="4" fillId="2" borderId="4" xfId="2" applyNumberFormat="1" applyFont="1" applyFill="1" applyBorder="1" applyAlignment="1">
      <alignment horizontal="right" vertical="top"/>
    </xf>
    <xf numFmtId="165" fontId="4" fillId="0" borderId="4" xfId="2" applyNumberFormat="1" applyFont="1" applyFill="1" applyBorder="1" applyAlignment="1">
      <alignment horizontal="right" vertical="top"/>
    </xf>
    <xf numFmtId="165" fontId="4" fillId="0" borderId="4" xfId="2" applyNumberFormat="1" applyFont="1" applyFill="1" applyBorder="1" applyAlignment="1">
      <alignment horizontal="right" vertical="top" wrapText="1"/>
    </xf>
    <xf numFmtId="165" fontId="6" fillId="3" borderId="4" xfId="2" applyNumberFormat="1" applyFont="1" applyFill="1" applyBorder="1" applyAlignment="1">
      <alignment horizontal="right" vertical="top"/>
    </xf>
    <xf numFmtId="165" fontId="4" fillId="0" borderId="4" xfId="2" applyNumberFormat="1" applyFont="1" applyFill="1" applyBorder="1" applyAlignment="1">
      <alignment vertical="top"/>
    </xf>
    <xf numFmtId="165" fontId="4" fillId="0" borderId="4" xfId="2" applyNumberFormat="1" applyFont="1" applyFill="1" applyBorder="1" applyAlignment="1">
      <alignment vertical="top" wrapText="1"/>
    </xf>
    <xf numFmtId="43" fontId="4" fillId="0" borderId="4" xfId="1" applyFont="1" applyFill="1" applyBorder="1" applyAlignment="1">
      <alignment vertical="top" wrapText="1"/>
    </xf>
    <xf numFmtId="165" fontId="6" fillId="0" borderId="4" xfId="2" applyNumberFormat="1" applyFont="1" applyFill="1" applyBorder="1" applyAlignment="1">
      <alignment vertical="top"/>
    </xf>
    <xf numFmtId="165" fontId="8" fillId="0" borderId="4" xfId="0" applyNumberFormat="1" applyFont="1" applyBorder="1"/>
    <xf numFmtId="165" fontId="2" fillId="0" borderId="4" xfId="0" applyNumberFormat="1" applyFont="1" applyBorder="1" applyAlignment="1">
      <alignment horizontal="center" vertical="top" wrapText="1"/>
    </xf>
    <xf numFmtId="43" fontId="0" fillId="0" borderId="8" xfId="1" applyFont="1" applyBorder="1"/>
    <xf numFmtId="43" fontId="8" fillId="0" borderId="8" xfId="1" applyFont="1" applyBorder="1"/>
    <xf numFmtId="165" fontId="0" fillId="0" borderId="8" xfId="0" applyNumberFormat="1" applyBorder="1"/>
    <xf numFmtId="0" fontId="0" fillId="4" borderId="8" xfId="0" applyFill="1" applyBorder="1"/>
    <xf numFmtId="43" fontId="8" fillId="4" borderId="8" xfId="1" applyFont="1" applyFill="1" applyBorder="1"/>
    <xf numFmtId="165" fontId="2" fillId="4" borderId="4" xfId="2" applyNumberFormat="1" applyFont="1" applyFill="1" applyBorder="1" applyAlignment="1">
      <alignment vertical="center"/>
    </xf>
    <xf numFmtId="0" fontId="8" fillId="4" borderId="8" xfId="0" applyFont="1" applyFill="1" applyBorder="1"/>
    <xf numFmtId="165" fontId="0" fillId="0" borderId="8" xfId="0" applyNumberFormat="1" applyFont="1" applyBorder="1"/>
    <xf numFmtId="43" fontId="8" fillId="0" borderId="8" xfId="0" applyNumberFormat="1" applyFont="1" applyBorder="1"/>
    <xf numFmtId="0" fontId="4" fillId="0" borderId="8" xfId="0" applyFont="1" applyBorder="1" applyAlignment="1">
      <alignment horizontal="left" wrapText="1"/>
    </xf>
    <xf numFmtId="165" fontId="10" fillId="0" borderId="8" xfId="0" applyNumberFormat="1" applyFont="1" applyBorder="1"/>
    <xf numFmtId="165" fontId="4" fillId="2" borderId="4" xfId="2" applyNumberFormat="1" applyFont="1" applyFill="1" applyBorder="1" applyAlignment="1">
      <alignment vertical="top"/>
    </xf>
    <xf numFmtId="0" fontId="2" fillId="0" borderId="8" xfId="0" applyFont="1" applyBorder="1" applyAlignment="1">
      <alignment horizontal="center" vertical="top" wrapText="1"/>
    </xf>
    <xf numFmtId="0" fontId="9" fillId="0" borderId="3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4" xfId="2" applyNumberFormat="1" applyFont="1" applyBorder="1" applyAlignment="1">
      <alignment horizontal="left" vertical="center" wrapText="1"/>
    </xf>
    <xf numFmtId="165" fontId="2" fillId="0" borderId="5" xfId="2" applyNumberFormat="1" applyFont="1" applyBorder="1" applyAlignment="1">
      <alignment horizontal="left" vertical="center" wrapText="1"/>
    </xf>
    <xf numFmtId="165" fontId="2" fillId="0" borderId="6" xfId="2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9" xfId="0" applyNumberFormat="1" applyFont="1" applyFill="1" applyBorder="1" applyAlignment="1">
      <alignment horizontal="left" vertical="top" wrapText="1"/>
    </xf>
    <xf numFmtId="49" fontId="4" fillId="2" borderId="7" xfId="0" applyNumberFormat="1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</cellXfs>
  <cellStyles count="5">
    <cellStyle name="Comma" xfId="1" builtinId="3"/>
    <cellStyle name="Comma 2" xfId="2" xr:uid="{00000000-0005-0000-0000-000001000000}"/>
    <cellStyle name="Comma 2 2" xfId="4" xr:uid="{00000000-0005-0000-0000-000002000000}"/>
    <cellStyle name="Comma 3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47" zoomScale="104" zoomScaleNormal="104" workbookViewId="0">
      <selection activeCell="I27" sqref="I27"/>
    </sheetView>
  </sheetViews>
  <sheetFormatPr defaultRowHeight="14.5" x14ac:dyDescent="0.35"/>
  <cols>
    <col min="1" max="1" width="8.1796875" customWidth="1"/>
    <col min="2" max="2" width="19.7265625" customWidth="1"/>
    <col min="3" max="3" width="10.81640625" customWidth="1"/>
    <col min="4" max="4" width="19" customWidth="1"/>
    <col min="6" max="6" width="13.54296875" customWidth="1"/>
    <col min="7" max="7" width="7.81640625" customWidth="1"/>
    <col min="8" max="8" width="14.7265625" customWidth="1"/>
    <col min="9" max="9" width="12.36328125" customWidth="1"/>
    <col min="10" max="10" width="18.6328125" customWidth="1"/>
    <col min="11" max="11" width="12.36328125" customWidth="1"/>
    <col min="12" max="12" width="19.81640625" customWidth="1"/>
  </cols>
  <sheetData>
    <row r="1" spans="1:12" x14ac:dyDescent="0.35">
      <c r="A1" s="112" t="s">
        <v>0</v>
      </c>
      <c r="B1" s="113"/>
      <c r="C1" s="113"/>
      <c r="D1" s="113"/>
      <c r="E1" s="113"/>
      <c r="F1" s="113"/>
      <c r="G1" s="113"/>
      <c r="H1" s="113"/>
    </row>
    <row r="2" spans="1:12" x14ac:dyDescent="0.35">
      <c r="A2" s="114" t="s">
        <v>1</v>
      </c>
      <c r="B2" s="116" t="s">
        <v>57</v>
      </c>
      <c r="C2" s="118" t="s">
        <v>2</v>
      </c>
      <c r="D2" s="114" t="s">
        <v>3</v>
      </c>
      <c r="E2" s="120" t="s">
        <v>71</v>
      </c>
      <c r="F2" s="121"/>
      <c r="G2" s="121"/>
      <c r="H2" s="122"/>
      <c r="I2" s="123" t="s">
        <v>92</v>
      </c>
      <c r="J2" s="124"/>
      <c r="K2" s="123" t="s">
        <v>95</v>
      </c>
      <c r="L2" s="124"/>
    </row>
    <row r="3" spans="1:12" ht="26" x14ac:dyDescent="0.35">
      <c r="A3" s="115"/>
      <c r="B3" s="117"/>
      <c r="C3" s="119"/>
      <c r="D3" s="115"/>
      <c r="E3" s="1" t="s">
        <v>4</v>
      </c>
      <c r="F3" s="1" t="s">
        <v>5</v>
      </c>
      <c r="G3" s="1" t="s">
        <v>6</v>
      </c>
      <c r="H3" s="2" t="s">
        <v>7</v>
      </c>
      <c r="I3" s="1" t="s">
        <v>93</v>
      </c>
      <c r="J3" s="2" t="s">
        <v>7</v>
      </c>
      <c r="K3" s="1" t="s">
        <v>94</v>
      </c>
      <c r="L3" s="2" t="s">
        <v>7</v>
      </c>
    </row>
    <row r="4" spans="1:12" x14ac:dyDescent="0.35">
      <c r="A4" s="125" t="s">
        <v>8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</row>
    <row r="5" spans="1:12" x14ac:dyDescent="0.35">
      <c r="A5" s="127" t="s">
        <v>9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</row>
    <row r="6" spans="1:12" x14ac:dyDescent="0.35">
      <c r="A6" s="83" t="s">
        <v>10</v>
      </c>
      <c r="B6" s="140" t="s">
        <v>73</v>
      </c>
      <c r="C6" s="34" t="s">
        <v>11</v>
      </c>
      <c r="D6" s="16" t="s">
        <v>12</v>
      </c>
      <c r="E6" s="16" t="s">
        <v>13</v>
      </c>
      <c r="F6" s="17">
        <v>150000</v>
      </c>
      <c r="G6" s="18">
        <f>20*4</f>
        <v>80</v>
      </c>
      <c r="H6" s="43">
        <f>G6*F6</f>
        <v>12000000</v>
      </c>
      <c r="I6" s="12">
        <v>80</v>
      </c>
      <c r="J6" s="64">
        <f>K6*F6</f>
        <v>12000000</v>
      </c>
      <c r="K6" s="12">
        <v>80</v>
      </c>
      <c r="L6" s="64">
        <f>K6*F6</f>
        <v>12000000</v>
      </c>
    </row>
    <row r="7" spans="1:12" ht="25" x14ac:dyDescent="0.35">
      <c r="A7" s="84"/>
      <c r="B7" s="141"/>
      <c r="C7" s="34" t="s">
        <v>58</v>
      </c>
      <c r="D7" s="19" t="s">
        <v>59</v>
      </c>
      <c r="E7" s="16" t="s">
        <v>14</v>
      </c>
      <c r="F7" s="3">
        <v>100000</v>
      </c>
      <c r="G7" s="3">
        <v>10</v>
      </c>
      <c r="H7" s="43">
        <f>G7*F7</f>
        <v>1000000</v>
      </c>
      <c r="I7" s="12">
        <v>10</v>
      </c>
      <c r="J7" s="64">
        <f>K7*F7</f>
        <v>1000000</v>
      </c>
      <c r="K7" s="12">
        <v>10</v>
      </c>
      <c r="L7" s="64">
        <f>K7*F7</f>
        <v>1000000</v>
      </c>
    </row>
    <row r="8" spans="1:12" ht="19" customHeight="1" x14ac:dyDescent="0.35">
      <c r="A8" s="84"/>
      <c r="B8" s="141"/>
      <c r="C8" s="32">
        <v>22003102</v>
      </c>
      <c r="D8" s="19" t="s">
        <v>18</v>
      </c>
      <c r="E8" s="16" t="s">
        <v>19</v>
      </c>
      <c r="F8" s="3">
        <v>2500</v>
      </c>
      <c r="G8" s="3">
        <v>500</v>
      </c>
      <c r="H8" s="43">
        <f>G8*F8</f>
        <v>1250000</v>
      </c>
      <c r="I8" s="12">
        <v>1000</v>
      </c>
      <c r="J8" s="64">
        <f>K8*F8</f>
        <v>2500000</v>
      </c>
      <c r="K8" s="12">
        <v>1000</v>
      </c>
      <c r="L8" s="64">
        <f>K8*F8</f>
        <v>2500000</v>
      </c>
    </row>
    <row r="9" spans="1:12" x14ac:dyDescent="0.35">
      <c r="A9" s="84"/>
      <c r="B9" s="141"/>
      <c r="C9" s="32">
        <v>22010105</v>
      </c>
      <c r="D9" s="29" t="s">
        <v>96</v>
      </c>
      <c r="E9" s="16" t="s">
        <v>20</v>
      </c>
      <c r="F9" s="3">
        <v>120000</v>
      </c>
      <c r="G9" s="3">
        <f>3*1*20</f>
        <v>60</v>
      </c>
      <c r="H9" s="43">
        <f>G9*F9</f>
        <v>7200000</v>
      </c>
      <c r="I9" s="12">
        <f>3*2*20</f>
        <v>120</v>
      </c>
      <c r="J9" s="64">
        <f>K9*F9</f>
        <v>14400000</v>
      </c>
      <c r="K9" s="12">
        <f>3*2*20</f>
        <v>120</v>
      </c>
      <c r="L9" s="64">
        <f>K9*F9</f>
        <v>14400000</v>
      </c>
    </row>
    <row r="10" spans="1:12" ht="33" customHeight="1" x14ac:dyDescent="0.35">
      <c r="A10" s="85"/>
      <c r="B10" s="142"/>
      <c r="C10" s="34" t="s">
        <v>65</v>
      </c>
      <c r="D10" s="20" t="s">
        <v>15</v>
      </c>
      <c r="E10" s="14" t="s">
        <v>13</v>
      </c>
      <c r="F10" s="4">
        <v>35000</v>
      </c>
      <c r="G10" s="4">
        <v>40</v>
      </c>
      <c r="H10" s="44">
        <f>G10*F10</f>
        <v>1400000</v>
      </c>
      <c r="I10" s="12">
        <v>40</v>
      </c>
      <c r="J10" s="64">
        <f>K10*F10</f>
        <v>1400000</v>
      </c>
      <c r="K10" s="12">
        <v>40</v>
      </c>
      <c r="L10" s="64">
        <f>K10*F10</f>
        <v>1400000</v>
      </c>
    </row>
    <row r="11" spans="1:12" x14ac:dyDescent="0.35">
      <c r="A11" s="143" t="s">
        <v>16</v>
      </c>
      <c r="B11" s="144"/>
      <c r="C11" s="144"/>
      <c r="D11" s="144"/>
      <c r="E11" s="144"/>
      <c r="F11" s="144"/>
      <c r="G11" s="145"/>
      <c r="H11" s="45">
        <f>SUM(H6:H10)</f>
        <v>22850000</v>
      </c>
      <c r="I11" s="12"/>
      <c r="J11" s="65">
        <f>SUM(J6:J10)</f>
        <v>31300000</v>
      </c>
      <c r="K11" s="12"/>
      <c r="L11" s="65">
        <f>SUM(L6:L10)</f>
        <v>31300000</v>
      </c>
    </row>
    <row r="12" spans="1:12" x14ac:dyDescent="0.35">
      <c r="A12" s="83" t="s">
        <v>17</v>
      </c>
      <c r="B12" s="86" t="s">
        <v>97</v>
      </c>
      <c r="C12" s="15" t="s">
        <v>66</v>
      </c>
      <c r="D12" s="22" t="s">
        <v>18</v>
      </c>
      <c r="E12" s="22" t="s">
        <v>19</v>
      </c>
      <c r="F12" s="5">
        <v>2500</v>
      </c>
      <c r="G12" s="6">
        <v>1000</v>
      </c>
      <c r="H12" s="46">
        <f>G12*F12</f>
        <v>2500000</v>
      </c>
      <c r="I12" s="6">
        <v>2000</v>
      </c>
      <c r="J12" s="12">
        <f>I12*F12</f>
        <v>5000000</v>
      </c>
      <c r="K12" s="6">
        <v>2000</v>
      </c>
      <c r="L12" s="12">
        <f>K12*F12</f>
        <v>5000000</v>
      </c>
    </row>
    <row r="13" spans="1:12" ht="26.5" customHeight="1" x14ac:dyDescent="0.35">
      <c r="A13" s="84"/>
      <c r="B13" s="87"/>
      <c r="C13" s="21">
        <v>22010105</v>
      </c>
      <c r="D13" s="19" t="s">
        <v>96</v>
      </c>
      <c r="E13" s="22" t="s">
        <v>20</v>
      </c>
      <c r="F13" s="23">
        <v>120000</v>
      </c>
      <c r="G13" s="24">
        <f>6*20</f>
        <v>120</v>
      </c>
      <c r="H13" s="46">
        <f>G13*F13</f>
        <v>14400000</v>
      </c>
      <c r="I13" s="24">
        <f>6*45</f>
        <v>270</v>
      </c>
      <c r="J13" s="12">
        <f>I13*F13</f>
        <v>32400000</v>
      </c>
      <c r="K13" s="24">
        <f>6*45</f>
        <v>270</v>
      </c>
      <c r="L13" s="12">
        <f>K13*F13</f>
        <v>32400000</v>
      </c>
    </row>
    <row r="14" spans="1:12" ht="64" customHeight="1" x14ac:dyDescent="0.35">
      <c r="A14" s="85"/>
      <c r="B14" s="88"/>
      <c r="C14" s="73">
        <v>22011102</v>
      </c>
      <c r="D14" s="19" t="s">
        <v>21</v>
      </c>
      <c r="E14" s="22" t="s">
        <v>22</v>
      </c>
      <c r="F14" s="26">
        <v>50000</v>
      </c>
      <c r="G14" s="27">
        <f>4*2</f>
        <v>8</v>
      </c>
      <c r="H14" s="47">
        <f>G14*F14</f>
        <v>400000</v>
      </c>
      <c r="I14" s="27">
        <f>10*2</f>
        <v>20</v>
      </c>
      <c r="J14" s="12">
        <f>I14*F14</f>
        <v>1000000</v>
      </c>
      <c r="K14" s="27">
        <f>10*2</f>
        <v>20</v>
      </c>
      <c r="L14" s="12">
        <f>K14*F14</f>
        <v>1000000</v>
      </c>
    </row>
    <row r="15" spans="1:12" x14ac:dyDescent="0.35">
      <c r="A15" s="89" t="s">
        <v>23</v>
      </c>
      <c r="B15" s="90"/>
      <c r="C15" s="90"/>
      <c r="D15" s="90"/>
      <c r="E15" s="90"/>
      <c r="F15" s="90"/>
      <c r="G15" s="91"/>
      <c r="H15" s="69">
        <f>SUM(H12:H14)</f>
        <v>17300000</v>
      </c>
      <c r="I15" s="67"/>
      <c r="J15" s="70">
        <f>SUM(J12:J14)</f>
        <v>38400000</v>
      </c>
      <c r="K15" s="67"/>
      <c r="L15" s="70">
        <f>SUM(L12:L14)</f>
        <v>38400000</v>
      </c>
    </row>
    <row r="16" spans="1:12" x14ac:dyDescent="0.35">
      <c r="A16" s="92" t="s">
        <v>24</v>
      </c>
      <c r="B16" s="86" t="s">
        <v>91</v>
      </c>
      <c r="C16" s="15" t="s">
        <v>66</v>
      </c>
      <c r="D16" s="29" t="s">
        <v>25</v>
      </c>
      <c r="E16" s="30" t="s">
        <v>19</v>
      </c>
      <c r="F16" s="7">
        <v>2500</v>
      </c>
      <c r="G16" s="31">
        <v>1200</v>
      </c>
      <c r="H16" s="49">
        <f>G16*F16</f>
        <v>3000000</v>
      </c>
      <c r="I16" s="31">
        <v>1200</v>
      </c>
      <c r="J16" s="31">
        <f>I16*F16</f>
        <v>3000000</v>
      </c>
      <c r="K16" s="31">
        <v>1200</v>
      </c>
      <c r="L16" s="12">
        <f>K16*F16</f>
        <v>3000000</v>
      </c>
    </row>
    <row r="17" spans="1:12" x14ac:dyDescent="0.35">
      <c r="A17" s="93"/>
      <c r="B17" s="87"/>
      <c r="C17" s="29">
        <v>22010105</v>
      </c>
      <c r="D17" t="s">
        <v>96</v>
      </c>
      <c r="E17" s="29" t="s">
        <v>20</v>
      </c>
      <c r="F17" s="8">
        <v>120000</v>
      </c>
      <c r="G17" s="31">
        <f>90*8</f>
        <v>720</v>
      </c>
      <c r="H17" s="50">
        <f>F17*G17</f>
        <v>86400000</v>
      </c>
      <c r="I17" s="31">
        <f>120*8</f>
        <v>960</v>
      </c>
      <c r="J17" s="31">
        <f>I17*F17</f>
        <v>115200000</v>
      </c>
      <c r="K17" s="31">
        <f>140*8</f>
        <v>1120</v>
      </c>
      <c r="L17" s="12">
        <f>K17*F17</f>
        <v>134400000</v>
      </c>
    </row>
    <row r="18" spans="1:12" ht="25" x14ac:dyDescent="0.35">
      <c r="A18" s="93"/>
      <c r="B18" s="87"/>
      <c r="C18" s="34" t="s">
        <v>62</v>
      </c>
      <c r="D18" s="29" t="s">
        <v>21</v>
      </c>
      <c r="E18" s="29" t="s">
        <v>22</v>
      </c>
      <c r="F18" s="8">
        <v>50000</v>
      </c>
      <c r="G18" s="31">
        <v>20</v>
      </c>
      <c r="H18" s="50">
        <v>700000</v>
      </c>
      <c r="I18" s="31">
        <v>20</v>
      </c>
      <c r="J18" s="31">
        <f>I18*F18</f>
        <v>1000000</v>
      </c>
      <c r="K18" s="31">
        <v>20</v>
      </c>
      <c r="L18" s="12">
        <f>K18*F18</f>
        <v>1000000</v>
      </c>
    </row>
    <row r="19" spans="1:12" ht="22" customHeight="1" x14ac:dyDescent="0.35">
      <c r="A19" s="94"/>
      <c r="B19" s="88"/>
      <c r="C19" s="28">
        <v>22007109</v>
      </c>
      <c r="D19" s="29" t="s">
        <v>26</v>
      </c>
      <c r="E19" s="29" t="s">
        <v>13</v>
      </c>
      <c r="F19" s="8">
        <v>70000</v>
      </c>
      <c r="G19" s="31">
        <v>60</v>
      </c>
      <c r="H19" s="50">
        <f>G19*F19</f>
        <v>4200000</v>
      </c>
      <c r="I19" s="31">
        <v>60</v>
      </c>
      <c r="J19" s="31">
        <f>I19*F19</f>
        <v>4200000</v>
      </c>
      <c r="K19" s="31">
        <v>60</v>
      </c>
      <c r="L19" s="12">
        <f>K19*F19</f>
        <v>4200000</v>
      </c>
    </row>
    <row r="20" spans="1:12" x14ac:dyDescent="0.35">
      <c r="A20" s="95" t="s">
        <v>23</v>
      </c>
      <c r="B20" s="96"/>
      <c r="C20" s="96"/>
      <c r="D20" s="96"/>
      <c r="E20" s="96"/>
      <c r="F20" s="96"/>
      <c r="G20" s="97"/>
      <c r="H20" s="51">
        <f>SUM(H16:H19)</f>
        <v>94300000</v>
      </c>
      <c r="I20" s="67"/>
      <c r="J20" s="68">
        <f>SUM(J16:J19)</f>
        <v>123400000</v>
      </c>
      <c r="K20" s="67"/>
      <c r="L20" s="68">
        <f>SUM(L16:L19)</f>
        <v>142600000</v>
      </c>
    </row>
    <row r="21" spans="1:12" x14ac:dyDescent="0.35">
      <c r="A21" s="98" t="s">
        <v>27</v>
      </c>
      <c r="B21" s="100" t="s">
        <v>72</v>
      </c>
      <c r="C21" s="15" t="s">
        <v>66</v>
      </c>
      <c r="D21" s="32" t="s">
        <v>18</v>
      </c>
      <c r="E21" s="32" t="s">
        <v>19</v>
      </c>
      <c r="F21" s="9">
        <v>2500</v>
      </c>
      <c r="G21" s="33">
        <v>2000</v>
      </c>
      <c r="H21" s="52">
        <f>G21*F21</f>
        <v>5000000</v>
      </c>
      <c r="I21" s="38">
        <v>2000</v>
      </c>
      <c r="J21" s="66">
        <f>I21*F21</f>
        <v>5000000</v>
      </c>
      <c r="K21" s="38">
        <v>2000</v>
      </c>
      <c r="L21" s="41">
        <f>K21*F21</f>
        <v>5000000</v>
      </c>
    </row>
    <row r="22" spans="1:12" x14ac:dyDescent="0.35">
      <c r="A22" s="99"/>
      <c r="B22" s="101"/>
      <c r="C22" s="32">
        <v>22010105</v>
      </c>
      <c r="D22" s="29" t="s">
        <v>96</v>
      </c>
      <c r="E22" s="32" t="s">
        <v>20</v>
      </c>
      <c r="F22" s="9">
        <v>120000</v>
      </c>
      <c r="G22" s="33">
        <f>6*40*3</f>
        <v>720</v>
      </c>
      <c r="H22" s="52">
        <f>G22*F22</f>
        <v>86400000</v>
      </c>
      <c r="I22" s="38">
        <f>7*50*3</f>
        <v>1050</v>
      </c>
      <c r="J22" s="66">
        <f>I22*F22</f>
        <v>126000000</v>
      </c>
      <c r="K22" s="38">
        <f>7*55*3</f>
        <v>1155</v>
      </c>
      <c r="L22" s="41">
        <f>K22*F22</f>
        <v>138600000</v>
      </c>
    </row>
    <row r="23" spans="1:12" ht="25" x14ac:dyDescent="0.35">
      <c r="A23" s="99"/>
      <c r="B23" s="101"/>
      <c r="C23" s="15" t="s">
        <v>62</v>
      </c>
      <c r="D23" s="29" t="s">
        <v>21</v>
      </c>
      <c r="E23" s="32" t="s">
        <v>22</v>
      </c>
      <c r="F23" s="9">
        <v>50000</v>
      </c>
      <c r="G23" s="33">
        <v>10</v>
      </c>
      <c r="H23" s="52">
        <f>G23*F23</f>
        <v>500000</v>
      </c>
      <c r="I23" s="38">
        <v>20</v>
      </c>
      <c r="J23" s="66">
        <f>I23*F23</f>
        <v>1000000</v>
      </c>
      <c r="K23" s="38">
        <v>20</v>
      </c>
      <c r="L23" s="41">
        <f>K23*F23</f>
        <v>1000000</v>
      </c>
    </row>
    <row r="24" spans="1:12" ht="41.5" customHeight="1" x14ac:dyDescent="0.35">
      <c r="A24" s="99"/>
      <c r="B24" s="101"/>
      <c r="C24" s="28">
        <v>22007109</v>
      </c>
      <c r="D24" s="32" t="s">
        <v>28</v>
      </c>
      <c r="E24" s="32" t="s">
        <v>13</v>
      </c>
      <c r="F24" s="9">
        <v>50000</v>
      </c>
      <c r="G24" s="33">
        <v>100</v>
      </c>
      <c r="H24" s="52">
        <f>G24*F24</f>
        <v>5000000</v>
      </c>
      <c r="I24" s="38">
        <v>120</v>
      </c>
      <c r="J24" s="66">
        <f>I24*F24</f>
        <v>6000000</v>
      </c>
      <c r="K24" s="38">
        <v>120</v>
      </c>
      <c r="L24" s="41">
        <f>K24*F24</f>
        <v>6000000</v>
      </c>
    </row>
    <row r="25" spans="1:12" x14ac:dyDescent="0.35">
      <c r="A25" s="102" t="s">
        <v>16</v>
      </c>
      <c r="B25" s="103"/>
      <c r="C25" s="103"/>
      <c r="D25" s="103"/>
      <c r="E25" s="103"/>
      <c r="F25" s="103"/>
      <c r="G25" s="104"/>
      <c r="H25" s="48">
        <f>SUM(H21:H24)</f>
        <v>96900000</v>
      </c>
      <c r="I25" s="12"/>
      <c r="J25" s="41">
        <f>SUM(J21:J24)</f>
        <v>138000000</v>
      </c>
      <c r="K25" s="12"/>
      <c r="L25" s="41">
        <f>SUM(L21:L24)</f>
        <v>150600000</v>
      </c>
    </row>
    <row r="26" spans="1:12" x14ac:dyDescent="0.35">
      <c r="A26" s="105" t="s">
        <v>31</v>
      </c>
      <c r="B26" s="107" t="s">
        <v>76</v>
      </c>
      <c r="C26" s="15">
        <v>22001110</v>
      </c>
      <c r="D26" s="29" t="s">
        <v>32</v>
      </c>
      <c r="E26" s="34" t="s">
        <v>33</v>
      </c>
      <c r="F26" s="10">
        <v>150000</v>
      </c>
      <c r="G26" s="35">
        <v>200</v>
      </c>
      <c r="H26" s="75">
        <f>G26*F26</f>
        <v>30000000</v>
      </c>
      <c r="I26" s="35">
        <v>400</v>
      </c>
      <c r="J26" s="66">
        <f>I26*F26</f>
        <v>60000000</v>
      </c>
      <c r="K26" s="35">
        <v>400</v>
      </c>
      <c r="L26" s="66">
        <f>K26*F26</f>
        <v>60000000</v>
      </c>
    </row>
    <row r="27" spans="1:12" ht="66" customHeight="1" x14ac:dyDescent="0.35">
      <c r="A27" s="106"/>
      <c r="B27" s="108"/>
      <c r="C27" s="15" t="s">
        <v>29</v>
      </c>
      <c r="D27" s="29" t="s">
        <v>75</v>
      </c>
      <c r="E27" s="34" t="s">
        <v>98</v>
      </c>
      <c r="F27" s="10">
        <v>5000000</v>
      </c>
      <c r="G27" s="35">
        <v>2</v>
      </c>
      <c r="H27" s="47">
        <f>G27*F27</f>
        <v>10000000</v>
      </c>
      <c r="I27" s="35">
        <v>2</v>
      </c>
      <c r="J27" s="66">
        <f>I27*F27</f>
        <v>10000000</v>
      </c>
      <c r="K27" s="35">
        <v>2</v>
      </c>
      <c r="L27" s="66">
        <f>K27*F27</f>
        <v>10000000</v>
      </c>
    </row>
    <row r="28" spans="1:12" x14ac:dyDescent="0.35">
      <c r="A28" s="131" t="s">
        <v>16</v>
      </c>
      <c r="B28" s="132"/>
      <c r="C28" s="132"/>
      <c r="D28" s="132"/>
      <c r="E28" s="132"/>
      <c r="F28" s="132"/>
      <c r="G28" s="133"/>
      <c r="H28" s="53">
        <f>SUM(H26:H27)</f>
        <v>40000000</v>
      </c>
      <c r="I28" s="12"/>
      <c r="J28" s="41">
        <f>SUM(J26:J27)</f>
        <v>70000000</v>
      </c>
      <c r="K28" s="12"/>
      <c r="L28" s="41">
        <f>SUM(L26:L27)</f>
        <v>70000000</v>
      </c>
    </row>
    <row r="29" spans="1:12" ht="31.5" customHeight="1" x14ac:dyDescent="0.35">
      <c r="A29" s="134" t="s">
        <v>34</v>
      </c>
      <c r="B29" s="137" t="s">
        <v>74</v>
      </c>
      <c r="C29" s="15">
        <v>22012101</v>
      </c>
      <c r="D29" s="29" t="s">
        <v>35</v>
      </c>
      <c r="E29" s="34" t="s">
        <v>36</v>
      </c>
      <c r="F29" s="11">
        <v>34000000</v>
      </c>
      <c r="G29" s="36">
        <v>12</v>
      </c>
      <c r="H29" s="54">
        <f>G29*F29</f>
        <v>408000000</v>
      </c>
      <c r="I29" s="36">
        <v>12</v>
      </c>
      <c r="J29" s="71">
        <f>I29*F29</f>
        <v>408000000</v>
      </c>
      <c r="K29" s="36">
        <v>12</v>
      </c>
      <c r="L29" s="71">
        <f>K29*F29</f>
        <v>408000000</v>
      </c>
    </row>
    <row r="30" spans="1:12" ht="21" customHeight="1" x14ac:dyDescent="0.35">
      <c r="A30" s="135"/>
      <c r="B30" s="138"/>
      <c r="C30" s="15">
        <v>22010105</v>
      </c>
      <c r="D30" s="29" t="s">
        <v>96</v>
      </c>
      <c r="E30" s="34" t="s">
        <v>60</v>
      </c>
      <c r="F30" s="11">
        <v>120000</v>
      </c>
      <c r="G30" s="36">
        <f>6*14</f>
        <v>84</v>
      </c>
      <c r="H30" s="54">
        <f>G30*F30</f>
        <v>10080000</v>
      </c>
      <c r="I30" s="36">
        <f>6*20</f>
        <v>120</v>
      </c>
      <c r="J30" s="71">
        <f>I30*F30</f>
        <v>14400000</v>
      </c>
      <c r="K30" s="36">
        <f>6*20</f>
        <v>120</v>
      </c>
      <c r="L30" s="71">
        <f>K30*F30</f>
        <v>14400000</v>
      </c>
    </row>
    <row r="31" spans="1:12" ht="31.5" customHeight="1" x14ac:dyDescent="0.35">
      <c r="A31" s="135"/>
      <c r="B31" s="138"/>
      <c r="C31" s="15" t="s">
        <v>62</v>
      </c>
      <c r="D31" s="19" t="s">
        <v>21</v>
      </c>
      <c r="E31" s="34" t="s">
        <v>22</v>
      </c>
      <c r="F31" s="10">
        <v>50000</v>
      </c>
      <c r="G31" s="35">
        <v>20</v>
      </c>
      <c r="H31" s="55">
        <f>F31*G31</f>
        <v>1000000</v>
      </c>
      <c r="I31" s="35">
        <v>100</v>
      </c>
      <c r="J31" s="71">
        <f>I31*F31</f>
        <v>5000000</v>
      </c>
      <c r="K31" s="35">
        <v>100</v>
      </c>
      <c r="L31" s="71">
        <f>K31*F31</f>
        <v>5000000</v>
      </c>
    </row>
    <row r="32" spans="1:12" ht="39.75" customHeight="1" x14ac:dyDescent="0.35">
      <c r="A32" s="136"/>
      <c r="B32" s="139"/>
      <c r="C32" s="15">
        <v>22001111</v>
      </c>
      <c r="D32" s="29" t="s">
        <v>75</v>
      </c>
      <c r="E32" s="29" t="s">
        <v>30</v>
      </c>
      <c r="F32" s="10">
        <v>5000000</v>
      </c>
      <c r="G32" s="27">
        <v>1</v>
      </c>
      <c r="H32" s="56">
        <f>G32*F32</f>
        <v>5000000</v>
      </c>
      <c r="I32" s="27">
        <v>1</v>
      </c>
      <c r="J32" s="71">
        <f>I32*F32</f>
        <v>5000000</v>
      </c>
      <c r="K32" s="27">
        <v>1</v>
      </c>
      <c r="L32" s="71">
        <f>K32*F32</f>
        <v>5000000</v>
      </c>
    </row>
    <row r="33" spans="1:12" x14ac:dyDescent="0.35">
      <c r="A33" s="131" t="s">
        <v>16</v>
      </c>
      <c r="B33" s="132"/>
      <c r="C33" s="132"/>
      <c r="D33" s="132"/>
      <c r="E33" s="132"/>
      <c r="F33" s="132"/>
      <c r="G33" s="133"/>
      <c r="H33" s="57">
        <f>SUM(H29:H32)</f>
        <v>424080000</v>
      </c>
      <c r="I33" s="12"/>
      <c r="J33" s="41">
        <f>SUM(J29:J32)</f>
        <v>432400000</v>
      </c>
      <c r="K33" s="12"/>
      <c r="L33" s="41">
        <f>SUM(L29:L32)</f>
        <v>432400000</v>
      </c>
    </row>
    <row r="34" spans="1:12" x14ac:dyDescent="0.35">
      <c r="A34" s="131" t="s">
        <v>37</v>
      </c>
      <c r="B34" s="132"/>
      <c r="C34" s="132"/>
      <c r="D34" s="132"/>
      <c r="E34" s="132"/>
      <c r="F34" s="132"/>
      <c r="G34" s="133"/>
      <c r="H34" s="53">
        <f>H33+H28+H25+H20+H15+H11</f>
        <v>695430000</v>
      </c>
      <c r="I34" s="12"/>
      <c r="J34" s="72">
        <f>J33+J28+J25+J20+J15+J11</f>
        <v>833500000</v>
      </c>
      <c r="K34" s="12"/>
      <c r="L34" s="72">
        <f>L33+L28+L25+L20+L15+L11</f>
        <v>865300000</v>
      </c>
    </row>
    <row r="35" spans="1:12" x14ac:dyDescent="0.35">
      <c r="A35" s="129" t="s">
        <v>38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30"/>
    </row>
    <row r="36" spans="1:12" x14ac:dyDescent="0.35">
      <c r="A36" s="146" t="s">
        <v>39</v>
      </c>
      <c r="B36" s="86" t="s">
        <v>78</v>
      </c>
      <c r="C36" s="15">
        <v>22014106</v>
      </c>
      <c r="D36" s="19" t="s">
        <v>40</v>
      </c>
      <c r="E36" s="37" t="s">
        <v>13</v>
      </c>
      <c r="F36" s="10">
        <v>1000000</v>
      </c>
      <c r="G36" s="35">
        <v>1</v>
      </c>
      <c r="H36" s="58">
        <f t="shared" ref="H36:H43" si="0">F36*G36</f>
        <v>1000000</v>
      </c>
      <c r="I36" s="35">
        <v>1</v>
      </c>
      <c r="J36" s="66">
        <f>I36*F36</f>
        <v>1000000</v>
      </c>
      <c r="K36" s="35">
        <v>1</v>
      </c>
      <c r="L36" s="66">
        <f>K36*F36</f>
        <v>1000000</v>
      </c>
    </row>
    <row r="37" spans="1:12" x14ac:dyDescent="0.35">
      <c r="A37" s="147"/>
      <c r="B37" s="87"/>
      <c r="C37" s="15">
        <v>21113101</v>
      </c>
      <c r="D37" s="19" t="s">
        <v>41</v>
      </c>
      <c r="E37" s="37" t="s">
        <v>13</v>
      </c>
      <c r="F37" s="10">
        <v>1000000</v>
      </c>
      <c r="G37" s="35">
        <v>5</v>
      </c>
      <c r="H37" s="58">
        <f t="shared" si="0"/>
        <v>5000000</v>
      </c>
      <c r="I37" s="35">
        <v>5</v>
      </c>
      <c r="J37" s="66">
        <f t="shared" ref="J37:J43" si="1">I37*F37</f>
        <v>5000000</v>
      </c>
      <c r="K37" s="35">
        <v>5</v>
      </c>
      <c r="L37" s="66">
        <f t="shared" ref="L37:L43" si="2">K37*F37</f>
        <v>5000000</v>
      </c>
    </row>
    <row r="38" spans="1:12" x14ac:dyDescent="0.35">
      <c r="A38" s="147"/>
      <c r="B38" s="87"/>
      <c r="C38" s="15">
        <v>21113103</v>
      </c>
      <c r="D38" s="19" t="s">
        <v>42</v>
      </c>
      <c r="E38" s="19" t="s">
        <v>56</v>
      </c>
      <c r="F38" s="10">
        <v>30000</v>
      </c>
      <c r="G38" s="35">
        <f>10*22*12</f>
        <v>2640</v>
      </c>
      <c r="H38" s="58">
        <f>F38*G38</f>
        <v>79200000</v>
      </c>
      <c r="I38" s="35">
        <f>12*22*12</f>
        <v>3168</v>
      </c>
      <c r="J38" s="66">
        <f t="shared" si="1"/>
        <v>95040000</v>
      </c>
      <c r="K38" s="35">
        <f>12*22*12</f>
        <v>3168</v>
      </c>
      <c r="L38" s="66">
        <f t="shared" si="2"/>
        <v>95040000</v>
      </c>
    </row>
    <row r="39" spans="1:12" x14ac:dyDescent="0.35">
      <c r="A39" s="147"/>
      <c r="B39" s="87"/>
      <c r="C39" s="15">
        <v>21121103</v>
      </c>
      <c r="D39" s="29" t="s">
        <v>43</v>
      </c>
      <c r="E39" s="34" t="s">
        <v>13</v>
      </c>
      <c r="F39" s="10">
        <v>86000</v>
      </c>
      <c r="G39" s="39">
        <f>8*12</f>
        <v>96</v>
      </c>
      <c r="H39" s="55">
        <f t="shared" si="0"/>
        <v>8256000</v>
      </c>
      <c r="I39" s="39">
        <f>8*12</f>
        <v>96</v>
      </c>
      <c r="J39" s="66">
        <f t="shared" si="1"/>
        <v>8256000</v>
      </c>
      <c r="K39" s="39">
        <f>8*12</f>
        <v>96</v>
      </c>
      <c r="L39" s="66">
        <f t="shared" si="2"/>
        <v>8256000</v>
      </c>
    </row>
    <row r="40" spans="1:12" x14ac:dyDescent="0.35">
      <c r="A40" s="147"/>
      <c r="B40" s="87"/>
      <c r="C40" s="15" t="s">
        <v>67</v>
      </c>
      <c r="D40" s="29" t="s">
        <v>48</v>
      </c>
      <c r="E40" s="34" t="s">
        <v>36</v>
      </c>
      <c r="F40" s="10">
        <v>260000</v>
      </c>
      <c r="G40" s="39">
        <v>12</v>
      </c>
      <c r="H40" s="55">
        <f t="shared" si="0"/>
        <v>3120000</v>
      </c>
      <c r="I40" s="39">
        <v>12</v>
      </c>
      <c r="J40" s="66">
        <f t="shared" si="1"/>
        <v>3120000</v>
      </c>
      <c r="K40" s="39">
        <v>12</v>
      </c>
      <c r="L40" s="66">
        <f t="shared" si="2"/>
        <v>3120000</v>
      </c>
    </row>
    <row r="41" spans="1:12" x14ac:dyDescent="0.35">
      <c r="A41" s="147"/>
      <c r="B41" s="87"/>
      <c r="C41" s="15" t="s">
        <v>69</v>
      </c>
      <c r="D41" s="29" t="s">
        <v>68</v>
      </c>
      <c r="E41" s="34" t="s">
        <v>36</v>
      </c>
      <c r="F41" s="10">
        <v>600000</v>
      </c>
      <c r="G41" s="39">
        <v>12</v>
      </c>
      <c r="H41" s="55">
        <f t="shared" si="0"/>
        <v>7200000</v>
      </c>
      <c r="I41" s="39">
        <v>12</v>
      </c>
      <c r="J41" s="66">
        <f t="shared" si="1"/>
        <v>7200000</v>
      </c>
      <c r="K41" s="39">
        <v>12</v>
      </c>
      <c r="L41" s="66">
        <f t="shared" si="2"/>
        <v>7200000</v>
      </c>
    </row>
    <row r="42" spans="1:12" x14ac:dyDescent="0.35">
      <c r="A42" s="147"/>
      <c r="B42" s="87"/>
      <c r="C42" s="15">
        <v>21121104</v>
      </c>
      <c r="D42" s="29" t="s">
        <v>49</v>
      </c>
      <c r="E42" s="34" t="s">
        <v>36</v>
      </c>
      <c r="F42" s="10">
        <v>230000</v>
      </c>
      <c r="G42" s="40">
        <v>12</v>
      </c>
      <c r="H42" s="55">
        <f t="shared" si="0"/>
        <v>2760000</v>
      </c>
      <c r="I42" s="40">
        <v>12</v>
      </c>
      <c r="J42" s="66">
        <f t="shared" si="1"/>
        <v>2760000</v>
      </c>
      <c r="K42" s="40">
        <v>12</v>
      </c>
      <c r="L42" s="66">
        <f t="shared" si="2"/>
        <v>2760000</v>
      </c>
    </row>
    <row r="43" spans="1:12" s="42" customFormat="1" x14ac:dyDescent="0.35">
      <c r="A43" s="148"/>
      <c r="B43" s="88"/>
      <c r="C43" s="15">
        <v>21121107</v>
      </c>
      <c r="D43" s="29" t="s">
        <v>50</v>
      </c>
      <c r="E43" s="34" t="s">
        <v>13</v>
      </c>
      <c r="F43" s="10">
        <v>16000000</v>
      </c>
      <c r="G43" s="40">
        <v>1</v>
      </c>
      <c r="H43" s="55">
        <f t="shared" si="0"/>
        <v>16000000</v>
      </c>
      <c r="I43" s="40">
        <v>1</v>
      </c>
      <c r="J43" s="74">
        <f t="shared" si="1"/>
        <v>16000000</v>
      </c>
      <c r="K43" s="40">
        <v>1</v>
      </c>
      <c r="L43" s="66">
        <f t="shared" si="2"/>
        <v>16000000</v>
      </c>
    </row>
    <row r="44" spans="1:12" x14ac:dyDescent="0.35">
      <c r="A44" s="149" t="s">
        <v>51</v>
      </c>
      <c r="B44" s="150"/>
      <c r="C44" s="150"/>
      <c r="D44" s="150"/>
      <c r="E44" s="150"/>
      <c r="F44" s="150"/>
      <c r="G44" s="151"/>
      <c r="H44" s="57">
        <f>SUM(H36:H43)</f>
        <v>122536000</v>
      </c>
      <c r="I44" s="12"/>
      <c r="J44" s="41">
        <f>SUM(J36:J43)</f>
        <v>138376000</v>
      </c>
      <c r="K44" s="12"/>
      <c r="L44" s="41">
        <f>SUM(L36:L43)</f>
        <v>138376000</v>
      </c>
    </row>
    <row r="45" spans="1:12" s="13" customFormat="1" x14ac:dyDescent="0.35">
      <c r="A45" s="135"/>
      <c r="B45" s="81"/>
      <c r="C45" s="15">
        <v>41121101</v>
      </c>
      <c r="D45" s="29" t="s">
        <v>83</v>
      </c>
      <c r="E45" s="19" t="s">
        <v>99</v>
      </c>
      <c r="F45" s="10">
        <v>150000000</v>
      </c>
      <c r="G45" s="27">
        <v>1</v>
      </c>
      <c r="H45" s="59">
        <f>G45*F45</f>
        <v>150000000</v>
      </c>
      <c r="I45" s="27">
        <v>0</v>
      </c>
      <c r="J45" s="66">
        <f t="shared" ref="J45:J50" si="3">I45*F45</f>
        <v>0</v>
      </c>
      <c r="K45" s="27">
        <v>0</v>
      </c>
      <c r="L45" s="66">
        <f t="shared" ref="L45:L50" si="4">K45*F45</f>
        <v>0</v>
      </c>
    </row>
    <row r="46" spans="1:12" ht="25" x14ac:dyDescent="0.35">
      <c r="A46" s="135"/>
      <c r="B46" s="81"/>
      <c r="C46" s="15">
        <v>22021101</v>
      </c>
      <c r="D46" s="29" t="s">
        <v>44</v>
      </c>
      <c r="E46" s="34" t="s">
        <v>45</v>
      </c>
      <c r="F46" s="10">
        <v>500000</v>
      </c>
      <c r="G46" s="38">
        <v>3</v>
      </c>
      <c r="H46" s="55">
        <f>F46*G46</f>
        <v>1500000</v>
      </c>
      <c r="I46" s="38">
        <v>4</v>
      </c>
      <c r="J46" s="66">
        <f t="shared" si="3"/>
        <v>2000000</v>
      </c>
      <c r="K46" s="38">
        <v>4</v>
      </c>
      <c r="L46" s="66">
        <f t="shared" si="4"/>
        <v>2000000</v>
      </c>
    </row>
    <row r="47" spans="1:12" x14ac:dyDescent="0.35">
      <c r="A47" s="135"/>
      <c r="B47" s="81"/>
      <c r="C47" s="15" t="s">
        <v>64</v>
      </c>
      <c r="D47" s="29" t="s">
        <v>46</v>
      </c>
      <c r="E47" s="34" t="s">
        <v>47</v>
      </c>
      <c r="F47" s="10">
        <v>500000</v>
      </c>
      <c r="G47" s="39">
        <v>10</v>
      </c>
      <c r="H47" s="55">
        <f>F47*G47</f>
        <v>5000000</v>
      </c>
      <c r="I47" s="39">
        <v>10</v>
      </c>
      <c r="J47" s="66">
        <f t="shared" si="3"/>
        <v>5000000</v>
      </c>
      <c r="K47" s="39">
        <v>10</v>
      </c>
      <c r="L47" s="66">
        <f t="shared" si="4"/>
        <v>5000000</v>
      </c>
    </row>
    <row r="48" spans="1:12" x14ac:dyDescent="0.35">
      <c r="A48" s="135"/>
      <c r="B48" s="81"/>
      <c r="C48" s="15" t="s">
        <v>66</v>
      </c>
      <c r="D48" s="29" t="s">
        <v>18</v>
      </c>
      <c r="E48" s="34" t="s">
        <v>19</v>
      </c>
      <c r="F48" s="10">
        <v>2500</v>
      </c>
      <c r="G48" s="38">
        <v>4000</v>
      </c>
      <c r="H48" s="55">
        <f>F48*G48</f>
        <v>10000000</v>
      </c>
      <c r="I48" s="38">
        <v>4000</v>
      </c>
      <c r="J48" s="66">
        <f t="shared" si="3"/>
        <v>10000000</v>
      </c>
      <c r="K48" s="38">
        <v>4000</v>
      </c>
      <c r="L48" s="66">
        <f t="shared" si="4"/>
        <v>10000000</v>
      </c>
    </row>
    <row r="49" spans="1:12" s="13" customFormat="1" x14ac:dyDescent="0.35">
      <c r="A49" s="135"/>
      <c r="B49" s="81"/>
      <c r="C49" s="15">
        <v>41122211</v>
      </c>
      <c r="D49" s="29" t="s">
        <v>85</v>
      </c>
      <c r="E49" s="34" t="s">
        <v>82</v>
      </c>
      <c r="F49" s="10">
        <v>800000</v>
      </c>
      <c r="G49" s="38">
        <v>4</v>
      </c>
      <c r="H49" s="55">
        <f>G49*F49</f>
        <v>3200000</v>
      </c>
      <c r="I49" s="38">
        <v>5</v>
      </c>
      <c r="J49" s="66">
        <f>I49*F49</f>
        <v>4000000</v>
      </c>
      <c r="K49" s="38">
        <v>6</v>
      </c>
      <c r="L49" s="66">
        <f t="shared" si="4"/>
        <v>4800000</v>
      </c>
    </row>
    <row r="50" spans="1:12" ht="27" customHeight="1" x14ac:dyDescent="0.35">
      <c r="A50" s="135"/>
      <c r="B50" s="81"/>
      <c r="C50" s="25" t="s">
        <v>84</v>
      </c>
      <c r="D50" s="22" t="s">
        <v>80</v>
      </c>
      <c r="E50" s="19" t="s">
        <v>81</v>
      </c>
      <c r="F50" s="10">
        <v>5000000</v>
      </c>
      <c r="G50" s="27">
        <v>1</v>
      </c>
      <c r="H50" s="60">
        <f>G50*F50</f>
        <v>5000000</v>
      </c>
      <c r="I50" s="27">
        <v>1</v>
      </c>
      <c r="J50" s="66">
        <f t="shared" si="3"/>
        <v>5000000</v>
      </c>
      <c r="K50" s="27">
        <v>1</v>
      </c>
      <c r="L50" s="66">
        <f t="shared" si="4"/>
        <v>5000000</v>
      </c>
    </row>
    <row r="51" spans="1:12" x14ac:dyDescent="0.35">
      <c r="A51" s="109" t="s">
        <v>16</v>
      </c>
      <c r="B51" s="110"/>
      <c r="C51" s="110"/>
      <c r="D51" s="110"/>
      <c r="E51" s="110"/>
      <c r="F51" s="110"/>
      <c r="G51" s="111"/>
      <c r="H51" s="61">
        <f>SUM(H45:H50)</f>
        <v>174700000</v>
      </c>
      <c r="I51" s="12"/>
      <c r="J51" s="41">
        <f>SUM(J45:J50)</f>
        <v>26000000</v>
      </c>
      <c r="K51" s="12"/>
      <c r="L51" s="41">
        <f>SUM(L45:L50)</f>
        <v>26800000</v>
      </c>
    </row>
    <row r="52" spans="1:12" ht="15" customHeight="1" x14ac:dyDescent="0.35">
      <c r="A52" s="77" t="s">
        <v>79</v>
      </c>
      <c r="B52" s="80" t="s">
        <v>77</v>
      </c>
      <c r="C52" s="15" t="s">
        <v>70</v>
      </c>
      <c r="D52" s="19" t="s">
        <v>52</v>
      </c>
      <c r="E52" s="19" t="s">
        <v>13</v>
      </c>
      <c r="F52" s="10">
        <v>6000000</v>
      </c>
      <c r="G52" s="27">
        <v>1</v>
      </c>
      <c r="H52" s="59">
        <f>G52*F52</f>
        <v>6000000</v>
      </c>
      <c r="I52" s="27">
        <v>1</v>
      </c>
      <c r="J52" s="66">
        <f>I52*F52</f>
        <v>6000000</v>
      </c>
      <c r="K52" s="27">
        <v>1</v>
      </c>
      <c r="L52" s="66">
        <f>K52*F52</f>
        <v>6000000</v>
      </c>
    </row>
    <row r="53" spans="1:12" x14ac:dyDescent="0.35">
      <c r="A53" s="78"/>
      <c r="B53" s="81"/>
      <c r="C53" s="15">
        <v>22008108</v>
      </c>
      <c r="D53" s="19" t="s">
        <v>61</v>
      </c>
      <c r="E53" s="19" t="s">
        <v>13</v>
      </c>
      <c r="F53" s="10">
        <v>1000000</v>
      </c>
      <c r="G53" s="27">
        <v>1</v>
      </c>
      <c r="H53" s="59">
        <f>F53*G53</f>
        <v>1000000</v>
      </c>
      <c r="I53" s="27">
        <v>2</v>
      </c>
      <c r="J53" s="66">
        <f t="shared" ref="J53:J58" si="5">I53*F53</f>
        <v>2000000</v>
      </c>
      <c r="K53" s="27">
        <v>2</v>
      </c>
      <c r="L53" s="66">
        <f t="shared" ref="L53:L58" si="6">K53*F53</f>
        <v>2000000</v>
      </c>
    </row>
    <row r="54" spans="1:12" x14ac:dyDescent="0.35">
      <c r="A54" s="78"/>
      <c r="B54" s="81"/>
      <c r="C54" s="15" t="s">
        <v>63</v>
      </c>
      <c r="D54" s="19" t="s">
        <v>53</v>
      </c>
      <c r="E54" s="19" t="s">
        <v>54</v>
      </c>
      <c r="F54" s="10">
        <v>50000</v>
      </c>
      <c r="G54" s="27">
        <f>3*3</f>
        <v>9</v>
      </c>
      <c r="H54" s="59">
        <f>G54*F54</f>
        <v>450000</v>
      </c>
      <c r="I54" s="27">
        <f>3*3</f>
        <v>9</v>
      </c>
      <c r="J54" s="66">
        <f t="shared" si="5"/>
        <v>450000</v>
      </c>
      <c r="K54" s="27">
        <f>3*3</f>
        <v>9</v>
      </c>
      <c r="L54" s="66">
        <f t="shared" si="6"/>
        <v>450000</v>
      </c>
    </row>
    <row r="55" spans="1:12" x14ac:dyDescent="0.35">
      <c r="A55" s="78"/>
      <c r="B55" s="81"/>
      <c r="C55" s="25">
        <v>22010105</v>
      </c>
      <c r="D55" s="29" t="s">
        <v>96</v>
      </c>
      <c r="E55" s="19" t="s">
        <v>60</v>
      </c>
      <c r="F55" s="10">
        <v>120000</v>
      </c>
      <c r="G55" s="27">
        <f>2*30</f>
        <v>60</v>
      </c>
      <c r="H55" s="59">
        <f>G55*F55</f>
        <v>7200000</v>
      </c>
      <c r="I55" s="27">
        <f>2*30</f>
        <v>60</v>
      </c>
      <c r="J55" s="66">
        <f t="shared" si="5"/>
        <v>7200000</v>
      </c>
      <c r="K55" s="27">
        <f>2*30</f>
        <v>60</v>
      </c>
      <c r="L55" s="66">
        <f t="shared" si="6"/>
        <v>7200000</v>
      </c>
    </row>
    <row r="56" spans="1:12" s="13" customFormat="1" x14ac:dyDescent="0.35">
      <c r="A56" s="78"/>
      <c r="B56" s="81"/>
      <c r="C56" s="25">
        <v>22009102</v>
      </c>
      <c r="D56" s="22" t="s">
        <v>52</v>
      </c>
      <c r="E56" s="19" t="s">
        <v>88</v>
      </c>
      <c r="F56" s="10">
        <v>10000000</v>
      </c>
      <c r="G56" s="27">
        <v>1</v>
      </c>
      <c r="H56" s="59">
        <f>G56*F56</f>
        <v>10000000</v>
      </c>
      <c r="I56" s="27">
        <v>1</v>
      </c>
      <c r="J56" s="66">
        <f t="shared" si="5"/>
        <v>10000000</v>
      </c>
      <c r="K56" s="27">
        <v>1</v>
      </c>
      <c r="L56" s="66">
        <f t="shared" si="6"/>
        <v>10000000</v>
      </c>
    </row>
    <row r="57" spans="1:12" s="13" customFormat="1" x14ac:dyDescent="0.35">
      <c r="A57" s="78"/>
      <c r="B57" s="81"/>
      <c r="C57" s="25" t="s">
        <v>90</v>
      </c>
      <c r="D57" s="22" t="s">
        <v>89</v>
      </c>
      <c r="E57" s="19" t="s">
        <v>13</v>
      </c>
      <c r="F57" s="10">
        <v>828000</v>
      </c>
      <c r="G57" s="27">
        <v>20</v>
      </c>
      <c r="H57" s="59">
        <f>G57*F57</f>
        <v>16560000</v>
      </c>
      <c r="I57" s="27">
        <v>30</v>
      </c>
      <c r="J57" s="66">
        <f t="shared" si="5"/>
        <v>24840000</v>
      </c>
      <c r="K57" s="27">
        <v>30</v>
      </c>
      <c r="L57" s="66">
        <f t="shared" si="6"/>
        <v>24840000</v>
      </c>
    </row>
    <row r="58" spans="1:12" ht="24.75" customHeight="1" x14ac:dyDescent="0.35">
      <c r="A58" s="78"/>
      <c r="B58" s="81"/>
      <c r="C58" s="15">
        <v>22008107</v>
      </c>
      <c r="D58" s="19" t="s">
        <v>55</v>
      </c>
      <c r="E58" s="19" t="s">
        <v>13</v>
      </c>
      <c r="F58" s="10">
        <v>50000</v>
      </c>
      <c r="G58" s="10">
        <f>3*30</f>
        <v>90</v>
      </c>
      <c r="H58" s="59">
        <f>F58*G58</f>
        <v>4500000</v>
      </c>
      <c r="I58" s="10">
        <f>3*30</f>
        <v>90</v>
      </c>
      <c r="J58" s="66">
        <f t="shared" si="5"/>
        <v>4500000</v>
      </c>
      <c r="K58" s="10">
        <f>3*30</f>
        <v>90</v>
      </c>
      <c r="L58" s="66">
        <f t="shared" si="6"/>
        <v>4500000</v>
      </c>
    </row>
    <row r="59" spans="1:12" x14ac:dyDescent="0.35">
      <c r="A59" s="79"/>
      <c r="B59" s="82"/>
      <c r="C59" s="12"/>
      <c r="D59" s="12"/>
      <c r="E59" s="12"/>
      <c r="F59" s="12"/>
      <c r="G59" s="12"/>
      <c r="H59" s="61">
        <f>SUM(H52:H58)</f>
        <v>45710000</v>
      </c>
      <c r="I59" s="12"/>
      <c r="J59" s="41">
        <f>SUM(J52:J58)</f>
        <v>54990000</v>
      </c>
      <c r="K59" s="12"/>
      <c r="L59" s="41">
        <f>SUM(L52:L58)</f>
        <v>54990000</v>
      </c>
    </row>
    <row r="60" spans="1:12" x14ac:dyDescent="0.35">
      <c r="A60" s="76" t="s">
        <v>86</v>
      </c>
      <c r="B60" s="76"/>
      <c r="C60" s="76"/>
      <c r="D60" s="76"/>
      <c r="E60" s="76"/>
      <c r="F60" s="76"/>
      <c r="G60" s="76"/>
      <c r="H60" s="62">
        <f>H59+H51+H44</f>
        <v>342946000</v>
      </c>
      <c r="I60" s="12"/>
      <c r="J60" s="41">
        <f>J59+J51+J44</f>
        <v>219366000</v>
      </c>
      <c r="K60" s="12"/>
      <c r="L60" s="41">
        <f>L59+L51+L44</f>
        <v>220166000</v>
      </c>
    </row>
    <row r="61" spans="1:12" x14ac:dyDescent="0.35">
      <c r="A61" s="76" t="s">
        <v>87</v>
      </c>
      <c r="B61" s="76"/>
      <c r="C61" s="76"/>
      <c r="D61" s="76"/>
      <c r="E61" s="76"/>
      <c r="F61" s="76"/>
      <c r="G61" s="76"/>
      <c r="H61" s="63">
        <f>H60+H34</f>
        <v>1038376000</v>
      </c>
      <c r="I61" s="12"/>
      <c r="J61" s="72">
        <f>J60+J34</f>
        <v>1052866000</v>
      </c>
      <c r="K61" s="12"/>
      <c r="L61" s="72">
        <f>L60+L34</f>
        <v>1085466000</v>
      </c>
    </row>
  </sheetData>
  <autoFilter ref="A1:L61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40">
    <mergeCell ref="A36:A43"/>
    <mergeCell ref="B36:B43"/>
    <mergeCell ref="A44:G44"/>
    <mergeCell ref="A45:A50"/>
    <mergeCell ref="B45:B50"/>
    <mergeCell ref="I2:J2"/>
    <mergeCell ref="K2:L2"/>
    <mergeCell ref="A4:L4"/>
    <mergeCell ref="A5:L5"/>
    <mergeCell ref="A35:L35"/>
    <mergeCell ref="A28:G28"/>
    <mergeCell ref="A29:A32"/>
    <mergeCell ref="B29:B32"/>
    <mergeCell ref="A33:G33"/>
    <mergeCell ref="A34:G34"/>
    <mergeCell ref="A6:A10"/>
    <mergeCell ref="B6:B10"/>
    <mergeCell ref="A11:G11"/>
    <mergeCell ref="A1:H1"/>
    <mergeCell ref="A2:A3"/>
    <mergeCell ref="B2:B3"/>
    <mergeCell ref="C2:C3"/>
    <mergeCell ref="D2:D3"/>
    <mergeCell ref="E2:H2"/>
    <mergeCell ref="A61:G61"/>
    <mergeCell ref="A52:A59"/>
    <mergeCell ref="B52:B59"/>
    <mergeCell ref="A60:G60"/>
    <mergeCell ref="A12:A14"/>
    <mergeCell ref="B12:B14"/>
    <mergeCell ref="A15:G15"/>
    <mergeCell ref="A16:A19"/>
    <mergeCell ref="B16:B19"/>
    <mergeCell ref="A20:G20"/>
    <mergeCell ref="A21:A24"/>
    <mergeCell ref="B21:B24"/>
    <mergeCell ref="A25:G25"/>
    <mergeCell ref="A26:A27"/>
    <mergeCell ref="B26:B27"/>
    <mergeCell ref="A51:G51"/>
  </mergeCells>
  <conditionalFormatting sqref="C7">
    <cfRule type="colorScale" priority="31">
      <colorScale>
        <cfvo type="min"/>
        <cfvo type="max"/>
        <color rgb="FFFFEF9C"/>
        <color rgb="FFFF7128"/>
      </colorScale>
    </cfRule>
  </conditionalFormatting>
  <conditionalFormatting sqref="C18">
    <cfRule type="colorScale" priority="24">
      <colorScale>
        <cfvo type="min"/>
        <cfvo type="max"/>
        <color rgb="FFFFEF9C"/>
        <color rgb="FFFF7128"/>
      </colorScale>
    </cfRule>
  </conditionalFormatting>
  <conditionalFormatting sqref="C31">
    <cfRule type="colorScale" priority="23">
      <colorScale>
        <cfvo type="min"/>
        <cfvo type="max"/>
        <color rgb="FFFFEF9C"/>
        <color rgb="FFFF7128"/>
      </colorScale>
    </cfRule>
  </conditionalFormatting>
  <conditionalFormatting sqref="C23">
    <cfRule type="colorScale" priority="22">
      <colorScale>
        <cfvo type="min"/>
        <cfvo type="max"/>
        <color rgb="FFFFEF9C"/>
        <color rgb="FFFF7128"/>
      </colorScale>
    </cfRule>
  </conditionalFormatting>
  <conditionalFormatting sqref="C10">
    <cfRule type="colorScale" priority="19">
      <colorScale>
        <cfvo type="min"/>
        <cfvo type="max"/>
        <color rgb="FFFFEF9C"/>
        <color rgb="FFFF7128"/>
      </colorScale>
    </cfRule>
  </conditionalFormatting>
  <conditionalFormatting sqref="C6">
    <cfRule type="colorScale" priority="18">
      <colorScale>
        <cfvo type="min"/>
        <cfvo type="max"/>
        <color rgb="FFFFEF9C"/>
        <color rgb="FFFF7128"/>
      </colorScale>
    </cfRule>
  </conditionalFormatting>
  <conditionalFormatting sqref="C16">
    <cfRule type="colorScale" priority="17">
      <colorScale>
        <cfvo type="min"/>
        <cfvo type="max"/>
        <color rgb="FFFFEF9C"/>
        <color rgb="FFFF7128"/>
      </colorScale>
    </cfRule>
  </conditionalFormatting>
  <conditionalFormatting sqref="C21">
    <cfRule type="colorScale" priority="16">
      <colorScale>
        <cfvo type="min"/>
        <cfvo type="max"/>
        <color rgb="FFFFEF9C"/>
        <color rgb="FFFF7128"/>
      </colorScale>
    </cfRule>
  </conditionalFormatting>
  <conditionalFormatting sqref="C12">
    <cfRule type="colorScale" priority="15">
      <colorScale>
        <cfvo type="min"/>
        <cfvo type="max"/>
        <color rgb="FFFFEF9C"/>
        <color rgb="FFFF7128"/>
      </colorScale>
    </cfRule>
  </conditionalFormatting>
  <conditionalFormatting sqref="C40">
    <cfRule type="colorScale" priority="13">
      <colorScale>
        <cfvo type="min"/>
        <cfvo type="max"/>
        <color rgb="FFFFEF9C"/>
        <color rgb="FFFF7128"/>
      </colorScale>
    </cfRule>
  </conditionalFormatting>
  <conditionalFormatting sqref="C41">
    <cfRule type="colorScale" priority="12">
      <colorScale>
        <cfvo type="min"/>
        <cfvo type="max"/>
        <color rgb="FFFFEF9C"/>
        <color rgb="FFFF7128"/>
      </colorScale>
    </cfRule>
  </conditionalFormatting>
  <conditionalFormatting sqref="C48">
    <cfRule type="colorScale" priority="3">
      <colorScale>
        <cfvo type="min"/>
        <cfvo type="max"/>
        <color rgb="FFFFEF9C"/>
        <color rgb="FFFF7128"/>
      </colorScale>
    </cfRule>
  </conditionalFormatting>
  <conditionalFormatting sqref="C54">
    <cfRule type="colorScale" priority="5">
      <colorScale>
        <cfvo type="min"/>
        <cfvo type="max"/>
        <color rgb="FFFFEF9C"/>
        <color rgb="FFFF7128"/>
      </colorScale>
    </cfRule>
  </conditionalFormatting>
  <conditionalFormatting sqref="C52">
    <cfRule type="colorScale" priority="7">
      <colorScale>
        <cfvo type="min"/>
        <cfvo type="max"/>
        <color rgb="FFFFEF9C"/>
        <color rgb="FFFF7128"/>
      </colorScale>
    </cfRule>
  </conditionalFormatting>
  <conditionalFormatting sqref="C47">
    <cfRule type="colorScale" priority="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2021-02-01T06:24:21Z</dcterms:created>
  <dcterms:modified xsi:type="dcterms:W3CDTF">2022-01-07T09:44:20Z</dcterms:modified>
</cp:coreProperties>
</file>