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bani\Desktop\Assignment1_PP\Assignment1_PP\"/>
    </mc:Choice>
  </mc:AlternateContent>
  <bookViews>
    <workbookView minimized="1"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P26" i="2"/>
  <c r="P25" i="2"/>
  <c r="O27" i="2"/>
  <c r="O26" i="2"/>
  <c r="O25" i="2"/>
  <c r="N21" i="2"/>
  <c r="O21" i="2"/>
  <c r="P21" i="2"/>
  <c r="P20" i="2" s="1"/>
  <c r="N22" i="2"/>
  <c r="N20" i="2" s="1"/>
  <c r="O22" i="2"/>
  <c r="P22" i="2"/>
  <c r="O20" i="2"/>
  <c r="R16" i="2" l="1"/>
  <c r="R15" i="2"/>
  <c r="Q16" i="2"/>
  <c r="Q15" i="2"/>
  <c r="P16" i="2"/>
  <c r="P15" i="2"/>
  <c r="R11" i="2"/>
  <c r="R10" i="2"/>
  <c r="Q11" i="2"/>
  <c r="Q10" i="2"/>
  <c r="P11" i="2"/>
  <c r="P10" i="2"/>
  <c r="R6" i="2"/>
  <c r="Q6" i="2"/>
  <c r="P7" i="2"/>
  <c r="P6" i="2"/>
  <c r="D4" i="2"/>
  <c r="D8" i="2"/>
  <c r="D11" i="2"/>
  <c r="C36" i="2" l="1"/>
  <c r="G28" i="2"/>
  <c r="D28" i="2"/>
  <c r="J23" i="2"/>
  <c r="G23" i="2"/>
  <c r="G20" i="2"/>
  <c r="G15" i="2"/>
  <c r="C15" i="2"/>
  <c r="J11" i="2"/>
  <c r="G11" i="2"/>
  <c r="G4" i="2"/>
  <c r="J35" i="2"/>
  <c r="J31" i="2"/>
  <c r="G35" i="2"/>
  <c r="G32" i="2"/>
  <c r="D32" i="2"/>
  <c r="C33" i="2"/>
  <c r="J28" i="2"/>
  <c r="J20" i="2"/>
  <c r="J16" i="2"/>
  <c r="J7" i="2"/>
  <c r="J3" i="2"/>
  <c r="G8" i="2"/>
  <c r="D20" i="2"/>
  <c r="D17" i="2"/>
  <c r="C29" i="2"/>
  <c r="C24" i="2"/>
  <c r="C20" i="2"/>
  <c r="C11" i="2"/>
  <c r="C7" i="2"/>
  <c r="C4" i="2"/>
  <c r="G38" i="1"/>
  <c r="G16" i="1"/>
  <c r="G13" i="1"/>
  <c r="D9" i="1"/>
  <c r="D12" i="1"/>
  <c r="D16" i="1"/>
  <c r="D20" i="1"/>
  <c r="D24" i="1"/>
  <c r="D31" i="1"/>
  <c r="D34" i="1"/>
  <c r="D39" i="1"/>
  <c r="J38" i="1" l="1"/>
  <c r="J34" i="1"/>
  <c r="G35" i="1"/>
  <c r="J31" i="1"/>
  <c r="G30" i="1"/>
  <c r="J24" i="1"/>
  <c r="G26" i="1"/>
  <c r="J22" i="1"/>
  <c r="G20" i="1"/>
  <c r="J17" i="1"/>
  <c r="J12" i="1"/>
  <c r="J7" i="1"/>
  <c r="J3" i="1"/>
  <c r="G8" i="1"/>
  <c r="G5" i="1"/>
  <c r="D3" i="1"/>
  <c r="C39" i="1"/>
  <c r="C34" i="1"/>
  <c r="C29" i="1"/>
  <c r="P5" i="1" s="1"/>
  <c r="C26" i="1"/>
  <c r="C22" i="1"/>
  <c r="C18" i="1"/>
  <c r="O4" i="1" s="1"/>
  <c r="C13" i="1"/>
  <c r="C8" i="1"/>
  <c r="C4" i="1"/>
  <c r="Q3" i="1" s="1"/>
  <c r="O3" i="1" l="1"/>
  <c r="P4" i="1"/>
  <c r="Q5" i="1"/>
  <c r="P3" i="1"/>
  <c r="Q4" i="1"/>
  <c r="O5" i="1"/>
</calcChain>
</file>

<file path=xl/sharedStrings.xml><?xml version="1.0" encoding="utf-8"?>
<sst xmlns="http://schemas.openxmlformats.org/spreadsheetml/2006/main" count="26" uniqueCount="14">
  <si>
    <t>Sequential</t>
  </si>
  <si>
    <t>Parallel</t>
  </si>
  <si>
    <t>window</t>
  </si>
  <si>
    <t>image 2</t>
  </si>
  <si>
    <t>image1</t>
  </si>
  <si>
    <t>image 3</t>
  </si>
  <si>
    <t>sunflower</t>
  </si>
  <si>
    <t>tiger</t>
  </si>
  <si>
    <t>italy</t>
  </si>
  <si>
    <t xml:space="preserve">image </t>
  </si>
  <si>
    <t>Serial</t>
  </si>
  <si>
    <t xml:space="preserve">Parallel= </t>
  </si>
  <si>
    <t>image2</t>
  </si>
  <si>
    <t>image3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</si>
</sst>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97594050743652E-2"/>
          <c:y val="2.5428331875182269E-2"/>
          <c:w val="0.8585579615048119"/>
          <c:h val="0.66459025955088946"/>
        </c:manualLayout>
      </c:layout>
      <c:lineChart>
        <c:grouping val="standard"/>
        <c:varyColors val="0"/>
        <c:ser>
          <c:idx val="0"/>
          <c:order val="0"/>
          <c:tx>
            <c:strRef>
              <c:f>Sheet2!$N$25:$P$25</c:f>
              <c:strCache>
                <c:ptCount val="3"/>
                <c:pt idx="0">
                  <c:v>1.86</c:v>
                </c:pt>
                <c:pt idx="1">
                  <c:v>1.766698132</c:v>
                </c:pt>
                <c:pt idx="2">
                  <c:v>2.050106582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Sheet2!$M$25:$M$27</c:f>
              <c:numCache>
                <c:formatCode>0.00</c:formatCode>
                <c:ptCount val="3"/>
                <c:pt idx="0">
                  <c:v>100</c:v>
                </c:pt>
                <c:pt idx="1">
                  <c:v>350</c:v>
                </c:pt>
                <c:pt idx="2">
                  <c:v>500</c:v>
                </c:pt>
              </c:numCache>
            </c:numRef>
          </c:cat>
          <c:val>
            <c:numRef>
              <c:f>Sheet2!$M$25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8-44EE-B117-030D60BF9D9D}"/>
            </c:ext>
          </c:extLst>
        </c:ser>
        <c:ser>
          <c:idx val="1"/>
          <c:order val="1"/>
          <c:tx>
            <c:strRef>
              <c:f>Sheet2!$N$26:$P$26</c:f>
              <c:strCache>
                <c:ptCount val="3"/>
                <c:pt idx="0">
                  <c:v>3.14</c:v>
                </c:pt>
                <c:pt idx="1">
                  <c:v>3.185780575</c:v>
                </c:pt>
                <c:pt idx="2">
                  <c:v>0.885262809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Sheet2!$M$25:$M$27</c:f>
              <c:numCache>
                <c:formatCode>0.00</c:formatCode>
                <c:ptCount val="3"/>
                <c:pt idx="0">
                  <c:v>100</c:v>
                </c:pt>
                <c:pt idx="1">
                  <c:v>350</c:v>
                </c:pt>
                <c:pt idx="2">
                  <c:v>500</c:v>
                </c:pt>
              </c:numCache>
            </c:numRef>
          </c:cat>
          <c:val>
            <c:numRef>
              <c:f>Sheet2!$M$26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8-44EE-B117-030D60BF9D9D}"/>
            </c:ext>
          </c:extLst>
        </c:ser>
        <c:ser>
          <c:idx val="2"/>
          <c:order val="2"/>
          <c:tx>
            <c:strRef>
              <c:f>Sheet2!$N$27:$P$27</c:f>
              <c:strCache>
                <c:ptCount val="3"/>
                <c:pt idx="0">
                  <c:v>3.45</c:v>
                </c:pt>
                <c:pt idx="1">
                  <c:v>3.124625105</c:v>
                </c:pt>
                <c:pt idx="2">
                  <c:v>2.643197452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Sheet2!$M$25:$M$27</c:f>
              <c:numCache>
                <c:formatCode>0.00</c:formatCode>
                <c:ptCount val="3"/>
                <c:pt idx="0">
                  <c:v>100</c:v>
                </c:pt>
                <c:pt idx="1">
                  <c:v>350</c:v>
                </c:pt>
                <c:pt idx="2">
                  <c:v>500</c:v>
                </c:pt>
              </c:numCache>
            </c:numRef>
          </c:cat>
          <c:val>
            <c:numRef>
              <c:f>Sheet2!$M$27</c:f>
              <c:numCache>
                <c:formatCode>0.00</c:formatCode>
                <c:ptCount val="1"/>
                <c:pt idx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8-44EE-B117-030D60BF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177887"/>
        <c:axId val="1019182463"/>
      </c:lineChart>
      <c:catAx>
        <c:axId val="101917788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2463"/>
        <c:crosses val="autoZero"/>
        <c:auto val="1"/>
        <c:lblAlgn val="ctr"/>
        <c:lblOffset val="100"/>
        <c:noMultiLvlLbl val="0"/>
      </c:catAx>
      <c:valAx>
        <c:axId val="10191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Sheet2!$M$25:$M$27</c:f>
              <c:numCache>
                <c:formatCode>0.00</c:formatCode>
                <c:ptCount val="3"/>
                <c:pt idx="0">
                  <c:v>100</c:v>
                </c:pt>
                <c:pt idx="1">
                  <c:v>350</c:v>
                </c:pt>
                <c:pt idx="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C-4840-B1BB-0318E34303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Sheet2!$N$25:$N$27</c:f>
              <c:numCache>
                <c:formatCode>General</c:formatCode>
                <c:ptCount val="3"/>
                <c:pt idx="0" formatCode="0.00">
                  <c:v>1.86</c:v>
                </c:pt>
                <c:pt idx="1">
                  <c:v>3.14</c:v>
                </c:pt>
                <c:pt idx="2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C-4840-B1BB-0318E34303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Sheet2!$O$25:$O$27</c:f>
              <c:numCache>
                <c:formatCode>General</c:formatCode>
                <c:ptCount val="3"/>
                <c:pt idx="0">
                  <c:v>1.7666981320976001</c:v>
                </c:pt>
                <c:pt idx="1">
                  <c:v>3.1857805753944235</c:v>
                </c:pt>
                <c:pt idx="2">
                  <c:v>3.1246251053074978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C-4840-B1BB-0318E34303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Sheet2!$P$25:$P$27</c:f>
              <c:numCache>
                <c:formatCode>General</c:formatCode>
                <c:ptCount val="3"/>
                <c:pt idx="0">
                  <c:v>2.0501065824280249</c:v>
                </c:pt>
                <c:pt idx="1">
                  <c:v>0.88526280882635289</c:v>
                </c:pt>
                <c:pt idx="2">
                  <c:v>2.6431974521263264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BC-4840-B1BB-0318E343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91023"/>
        <c:axId val="1157997279"/>
      </c:lineChart>
      <c:catAx>
        <c:axId val="116179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97279"/>
        <c:crosses val="autoZero"/>
        <c:auto val="1"/>
        <c:lblAlgn val="ctr"/>
        <c:lblOffset val="100"/>
        <c:noMultiLvlLbl val="0"/>
      </c:catAx>
      <c:valAx>
        <c:axId val="11579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4</xdr:row>
      <xdr:rowOff>72390</xdr:rowOff>
    </xdr:from>
    <xdr:to>
      <xdr:col>9</xdr:col>
      <xdr:colOff>434340</xdr:colOff>
      <xdr:row>19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72390</xdr:rowOff>
    </xdr:from>
    <xdr:to>
      <xdr:col>15</xdr:col>
      <xdr:colOff>106680</xdr:colOff>
      <xdr:row>19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14" workbookViewId="0">
      <selection activeCell="R20" sqref="R20"/>
    </sheetView>
  </sheetViews>
  <sheetFormatPr defaultRowHeight="14.4" x14ac:dyDescent="0.3"/>
  <cols>
    <col min="4" max="4" width="9.5546875" bestFit="1" customWidth="1"/>
  </cols>
  <sheetData>
    <row r="1" spans="1:17" x14ac:dyDescent="0.3">
      <c r="C1" t="s">
        <v>0</v>
      </c>
      <c r="D1" t="s">
        <v>11</v>
      </c>
      <c r="F1" t="s">
        <v>0</v>
      </c>
      <c r="G1" t="s">
        <v>1</v>
      </c>
      <c r="I1" t="s">
        <v>0</v>
      </c>
      <c r="J1" t="s">
        <v>1</v>
      </c>
    </row>
    <row r="2" spans="1:17" x14ac:dyDescent="0.3">
      <c r="A2" t="s">
        <v>4</v>
      </c>
      <c r="B2" t="s">
        <v>2</v>
      </c>
      <c r="C2" s="2"/>
      <c r="D2" s="1">
        <v>100</v>
      </c>
      <c r="G2" s="1">
        <v>350</v>
      </c>
      <c r="J2" s="1">
        <v>1000</v>
      </c>
      <c r="O2">
        <v>100</v>
      </c>
      <c r="P2">
        <v>350</v>
      </c>
      <c r="Q2">
        <v>1000</v>
      </c>
    </row>
    <row r="3" spans="1:17" x14ac:dyDescent="0.3">
      <c r="A3" t="s">
        <v>6</v>
      </c>
      <c r="B3">
        <v>3</v>
      </c>
      <c r="D3" s="3">
        <f>390/1000</f>
        <v>0.39</v>
      </c>
      <c r="J3" s="3">
        <f>132/1000</f>
        <v>0.13200000000000001</v>
      </c>
      <c r="N3" t="s">
        <v>4</v>
      </c>
      <c r="O3" s="3">
        <f>C4/D3</f>
        <v>0.35128205128205131</v>
      </c>
      <c r="P3" s="3">
        <f>C4/G5</f>
        <v>0.81065088757396453</v>
      </c>
      <c r="Q3" s="3">
        <f>C4/J3</f>
        <v>1.0378787878787878</v>
      </c>
    </row>
    <row r="4" spans="1:17" x14ac:dyDescent="0.3">
      <c r="B4">
        <v>3</v>
      </c>
      <c r="C4" s="3">
        <f>137/1000</f>
        <v>0.13700000000000001</v>
      </c>
      <c r="D4" s="3"/>
      <c r="J4" s="3"/>
      <c r="N4" t="s">
        <v>12</v>
      </c>
      <c r="O4" s="3">
        <f>C18/D16</f>
        <v>0.17906066536203522</v>
      </c>
      <c r="P4" s="3">
        <f>C18/G16</f>
        <v>0.60495867768595046</v>
      </c>
      <c r="Q4" s="3">
        <f>C18/J17</f>
        <v>1</v>
      </c>
    </row>
    <row r="5" spans="1:17" x14ac:dyDescent="0.3">
      <c r="B5">
        <v>3</v>
      </c>
      <c r="C5" s="3"/>
      <c r="D5" s="3"/>
      <c r="G5" s="3">
        <f>169/1000</f>
        <v>0.16900000000000001</v>
      </c>
      <c r="J5" s="3"/>
      <c r="N5" t="s">
        <v>13</v>
      </c>
      <c r="O5" s="3">
        <f>C29/D31</f>
        <v>0.11607661056297157</v>
      </c>
      <c r="P5" s="3">
        <f>C29/G30</f>
        <v>0.46475600309837334</v>
      </c>
      <c r="Q5" s="3">
        <f>C29/J31</f>
        <v>0.65075921908893708</v>
      </c>
    </row>
    <row r="6" spans="1:17" x14ac:dyDescent="0.3">
      <c r="C6" s="3"/>
      <c r="D6" s="3"/>
      <c r="G6" s="3"/>
      <c r="J6" s="3"/>
    </row>
    <row r="7" spans="1:17" x14ac:dyDescent="0.3">
      <c r="B7">
        <v>15</v>
      </c>
      <c r="C7" s="3"/>
      <c r="D7" s="3"/>
      <c r="G7" s="3"/>
      <c r="J7" s="3">
        <f>1300/1000</f>
        <v>1.3</v>
      </c>
    </row>
    <row r="8" spans="1:17" x14ac:dyDescent="0.3">
      <c r="B8">
        <v>15</v>
      </c>
      <c r="C8" s="3">
        <f>1245/1000</f>
        <v>1.2450000000000001</v>
      </c>
      <c r="D8" s="3"/>
      <c r="G8" s="3">
        <f>1582/1000</f>
        <v>1.5820000000000001</v>
      </c>
      <c r="J8" s="3"/>
    </row>
    <row r="9" spans="1:17" x14ac:dyDescent="0.3">
      <c r="B9">
        <v>15</v>
      </c>
      <c r="C9" s="3"/>
      <c r="D9" s="3">
        <f>5076/1000</f>
        <v>5.0759999999999996</v>
      </c>
      <c r="G9" s="3"/>
      <c r="J9" s="3"/>
    </row>
    <row r="10" spans="1:17" x14ac:dyDescent="0.3">
      <c r="C10" s="3"/>
      <c r="D10" s="3"/>
      <c r="G10" s="3"/>
      <c r="J10" s="3"/>
    </row>
    <row r="11" spans="1:17" x14ac:dyDescent="0.3">
      <c r="B11">
        <v>31</v>
      </c>
      <c r="C11" s="3"/>
      <c r="D11" s="3"/>
      <c r="G11" s="3"/>
      <c r="J11" s="3"/>
    </row>
    <row r="12" spans="1:17" x14ac:dyDescent="0.3">
      <c r="B12">
        <v>31</v>
      </c>
      <c r="C12" s="3"/>
      <c r="D12" s="3">
        <f>17436/1000</f>
        <v>17.436</v>
      </c>
      <c r="G12" s="3"/>
      <c r="J12" s="3">
        <f>4668/1000</f>
        <v>4.6680000000000001</v>
      </c>
    </row>
    <row r="13" spans="1:17" x14ac:dyDescent="0.3">
      <c r="B13">
        <v>31</v>
      </c>
      <c r="C13" s="3">
        <f>4611/1000</f>
        <v>4.6109999999999998</v>
      </c>
      <c r="D13" s="3"/>
      <c r="G13" s="3">
        <f>5466/1000</f>
        <v>5.4660000000000002</v>
      </c>
      <c r="J13" s="3"/>
    </row>
    <row r="14" spans="1:17" x14ac:dyDescent="0.3">
      <c r="C14" s="3"/>
      <c r="D14" s="3"/>
      <c r="G14" s="3"/>
      <c r="J14" s="3"/>
    </row>
    <row r="15" spans="1:17" x14ac:dyDescent="0.3">
      <c r="A15" t="s">
        <v>3</v>
      </c>
      <c r="C15" s="3"/>
      <c r="D15" s="3"/>
      <c r="G15" s="3"/>
      <c r="J15" s="3"/>
    </row>
    <row r="16" spans="1:17" x14ac:dyDescent="0.3">
      <c r="A16" t="s">
        <v>7</v>
      </c>
      <c r="B16">
        <v>3</v>
      </c>
      <c r="C16" s="3"/>
      <c r="D16" s="3">
        <f>2044/1000</f>
        <v>2.044</v>
      </c>
      <c r="G16" s="3">
        <f>605/1000</f>
        <v>0.60499999999999998</v>
      </c>
      <c r="J16" s="3"/>
    </row>
    <row r="17" spans="1:10" x14ac:dyDescent="0.3">
      <c r="B17">
        <v>3</v>
      </c>
      <c r="C17" s="3"/>
      <c r="D17" s="3"/>
      <c r="G17" s="3"/>
      <c r="J17" s="3">
        <f>366/1000</f>
        <v>0.36599999999999999</v>
      </c>
    </row>
    <row r="18" spans="1:10" x14ac:dyDescent="0.3">
      <c r="B18">
        <v>3</v>
      </c>
      <c r="C18" s="3">
        <f>366/1000</f>
        <v>0.36599999999999999</v>
      </c>
      <c r="D18" s="3"/>
      <c r="G18" s="3"/>
      <c r="J18" s="3"/>
    </row>
    <row r="19" spans="1:10" x14ac:dyDescent="0.3">
      <c r="C19" s="3"/>
      <c r="D19" s="3"/>
      <c r="G19" s="3"/>
      <c r="J19" s="3"/>
    </row>
    <row r="20" spans="1:10" x14ac:dyDescent="0.3">
      <c r="B20">
        <v>15</v>
      </c>
      <c r="C20" s="3"/>
      <c r="D20" s="3">
        <f>33171/1000</f>
        <v>33.170999999999999</v>
      </c>
      <c r="G20" s="3">
        <f>8639/1000</f>
        <v>8.6389999999999993</v>
      </c>
      <c r="J20" s="3"/>
    </row>
    <row r="21" spans="1:10" x14ac:dyDescent="0.3">
      <c r="B21">
        <v>15</v>
      </c>
      <c r="C21" s="3"/>
      <c r="D21" s="3"/>
      <c r="G21" s="3"/>
      <c r="J21" s="3"/>
    </row>
    <row r="22" spans="1:10" x14ac:dyDescent="0.3">
      <c r="B22">
        <v>15</v>
      </c>
      <c r="C22" s="3">
        <f>4381/1000</f>
        <v>4.3810000000000002</v>
      </c>
      <c r="D22" s="3"/>
      <c r="G22" s="3"/>
      <c r="J22" s="3">
        <f>4236/1000</f>
        <v>4.2359999999999998</v>
      </c>
    </row>
    <row r="23" spans="1:10" x14ac:dyDescent="0.3">
      <c r="C23" s="3"/>
      <c r="D23" s="3"/>
      <c r="G23" s="3"/>
      <c r="J23" s="3"/>
    </row>
    <row r="24" spans="1:10" x14ac:dyDescent="0.3">
      <c r="B24">
        <v>31</v>
      </c>
      <c r="C24" s="3"/>
      <c r="D24" s="3">
        <f>133795/1000</f>
        <v>133.79499999999999</v>
      </c>
      <c r="G24" s="3"/>
      <c r="J24" s="3">
        <f>16175/1000</f>
        <v>16.175000000000001</v>
      </c>
    </row>
    <row r="25" spans="1:10" x14ac:dyDescent="0.3">
      <c r="B25">
        <v>31</v>
      </c>
      <c r="C25" s="3"/>
      <c r="D25" s="3"/>
      <c r="G25" s="3"/>
      <c r="J25" s="3"/>
    </row>
    <row r="26" spans="1:10" x14ac:dyDescent="0.3">
      <c r="B26">
        <v>31</v>
      </c>
      <c r="C26" s="3">
        <f>16061/1000</f>
        <v>16.061</v>
      </c>
      <c r="D26" s="3"/>
      <c r="G26" s="3">
        <f>31842/1000</f>
        <v>31.841999999999999</v>
      </c>
      <c r="J26" s="3"/>
    </row>
    <row r="27" spans="1:10" x14ac:dyDescent="0.3">
      <c r="C27" s="3"/>
      <c r="D27" s="3"/>
      <c r="G27" s="3"/>
      <c r="J27" s="3"/>
    </row>
    <row r="28" spans="1:10" x14ac:dyDescent="0.3">
      <c r="A28" t="s">
        <v>5</v>
      </c>
      <c r="C28" s="3"/>
      <c r="D28" s="3"/>
      <c r="G28" s="3"/>
      <c r="J28" s="3"/>
    </row>
    <row r="29" spans="1:10" x14ac:dyDescent="0.3">
      <c r="A29" t="s">
        <v>8</v>
      </c>
      <c r="B29">
        <v>3</v>
      </c>
      <c r="C29" s="3">
        <f>600/1000</f>
        <v>0.6</v>
      </c>
      <c r="D29" s="3"/>
      <c r="G29" s="3"/>
      <c r="J29" s="3"/>
    </row>
    <row r="30" spans="1:10" x14ac:dyDescent="0.3">
      <c r="B30">
        <v>3</v>
      </c>
      <c r="C30" s="3"/>
      <c r="D30" s="3"/>
      <c r="G30" s="3">
        <f>1291/1000</f>
        <v>1.2909999999999999</v>
      </c>
      <c r="J30" s="3"/>
    </row>
    <row r="31" spans="1:10" x14ac:dyDescent="0.3">
      <c r="B31">
        <v>3</v>
      </c>
      <c r="C31" s="3"/>
      <c r="D31" s="3">
        <f>5169/1000</f>
        <v>5.1689999999999996</v>
      </c>
      <c r="G31" s="3"/>
      <c r="J31" s="3">
        <f>922/1000</f>
        <v>0.92200000000000004</v>
      </c>
    </row>
    <row r="32" spans="1:10" x14ac:dyDescent="0.3">
      <c r="C32" s="3"/>
      <c r="D32" s="3"/>
      <c r="G32" s="3"/>
      <c r="J32" s="3"/>
    </row>
    <row r="33" spans="2:10" x14ac:dyDescent="0.3">
      <c r="B33">
        <v>15</v>
      </c>
      <c r="C33" s="3"/>
      <c r="D33" s="3"/>
      <c r="G33" s="3"/>
      <c r="J33" s="3"/>
    </row>
    <row r="34" spans="2:10" x14ac:dyDescent="0.3">
      <c r="B34">
        <v>15</v>
      </c>
      <c r="C34" s="3">
        <f>10960/1000</f>
        <v>10.96</v>
      </c>
      <c r="D34" s="3">
        <f>90970/1000</f>
        <v>90.97</v>
      </c>
      <c r="G34" s="3"/>
      <c r="J34" s="3">
        <f>13288/1000</f>
        <v>13.288</v>
      </c>
    </row>
    <row r="35" spans="2:10" x14ac:dyDescent="0.3">
      <c r="B35">
        <v>15</v>
      </c>
      <c r="C35" s="3"/>
      <c r="D35" s="3"/>
      <c r="G35" s="3">
        <f>23325/1000</f>
        <v>23.324999999999999</v>
      </c>
      <c r="J35" s="3"/>
    </row>
    <row r="36" spans="2:10" x14ac:dyDescent="0.3">
      <c r="C36" s="3"/>
      <c r="D36" s="3"/>
      <c r="G36" s="3"/>
      <c r="J36" s="3"/>
    </row>
    <row r="37" spans="2:10" x14ac:dyDescent="0.3">
      <c r="B37">
        <v>31</v>
      </c>
      <c r="C37" s="3"/>
      <c r="D37" s="3"/>
      <c r="G37" s="3"/>
      <c r="J37" s="3"/>
    </row>
    <row r="38" spans="2:10" x14ac:dyDescent="0.3">
      <c r="B38">
        <v>31</v>
      </c>
      <c r="C38" s="3"/>
      <c r="D38" s="3"/>
      <c r="G38" s="3">
        <f>94483/1000</f>
        <v>94.483000000000004</v>
      </c>
      <c r="J38" s="3">
        <f>55096/1000</f>
        <v>55.095999999999997</v>
      </c>
    </row>
    <row r="39" spans="2:10" x14ac:dyDescent="0.3">
      <c r="B39">
        <v>31</v>
      </c>
      <c r="C39" s="3">
        <f>44558/1000</f>
        <v>44.558</v>
      </c>
      <c r="D39" s="3">
        <f>364404/1000</f>
        <v>364.404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2" workbookViewId="0">
      <selection activeCell="S3" sqref="S3"/>
    </sheetView>
  </sheetViews>
  <sheetFormatPr defaultRowHeight="14.4" x14ac:dyDescent="0.3"/>
  <cols>
    <col min="15" max="15" width="9.5546875" bestFit="1" customWidth="1"/>
    <col min="16" max="18" width="9" bestFit="1" customWidth="1"/>
  </cols>
  <sheetData>
    <row r="1" spans="1:18" x14ac:dyDescent="0.3">
      <c r="C1" t="s">
        <v>10</v>
      </c>
      <c r="D1" t="s">
        <v>1</v>
      </c>
      <c r="F1" t="s">
        <v>10</v>
      </c>
      <c r="G1" t="s">
        <v>1</v>
      </c>
      <c r="I1" t="s">
        <v>10</v>
      </c>
      <c r="J1" t="s">
        <v>1</v>
      </c>
    </row>
    <row r="2" spans="1:18" x14ac:dyDescent="0.3">
      <c r="A2" t="s">
        <v>9</v>
      </c>
      <c r="D2" s="1">
        <v>100</v>
      </c>
      <c r="G2" s="1">
        <v>350</v>
      </c>
      <c r="J2" s="1">
        <v>1000</v>
      </c>
    </row>
    <row r="3" spans="1:18" x14ac:dyDescent="0.3">
      <c r="A3" t="s">
        <v>6</v>
      </c>
      <c r="B3">
        <v>3</v>
      </c>
      <c r="J3" s="3">
        <f>370/1000</f>
        <v>0.37</v>
      </c>
    </row>
    <row r="4" spans="1:18" x14ac:dyDescent="0.3">
      <c r="B4">
        <v>3</v>
      </c>
      <c r="C4" s="3">
        <f xml:space="preserve"> 391/1000</f>
        <v>0.39100000000000001</v>
      </c>
      <c r="D4" s="3">
        <f>1341/1000</f>
        <v>1.341</v>
      </c>
      <c r="E4" s="3"/>
      <c r="F4" s="3"/>
      <c r="G4" s="3">
        <f>475/1000</f>
        <v>0.47499999999999998</v>
      </c>
      <c r="J4" s="3"/>
    </row>
    <row r="5" spans="1:18" x14ac:dyDescent="0.3">
      <c r="B5">
        <v>3</v>
      </c>
      <c r="C5" s="3"/>
      <c r="D5" s="3"/>
      <c r="E5" s="3"/>
      <c r="F5" s="3"/>
      <c r="G5" s="3"/>
      <c r="J5" s="3"/>
    </row>
    <row r="6" spans="1:18" x14ac:dyDescent="0.3">
      <c r="C6" s="3"/>
      <c r="D6" s="3"/>
      <c r="E6" s="3"/>
      <c r="F6" s="3"/>
      <c r="G6" s="3"/>
      <c r="J6" s="3"/>
      <c r="O6" s="3">
        <v>15</v>
      </c>
      <c r="P6" s="3">
        <f>D8/C7</f>
        <v>3.2287822878228782</v>
      </c>
      <c r="Q6" s="3">
        <f>D20/C20</f>
        <v>6.8348626074325152</v>
      </c>
      <c r="R6" s="3">
        <f>D32/C33</f>
        <v>6.5603032855939336</v>
      </c>
    </row>
    <row r="7" spans="1:18" x14ac:dyDescent="0.3">
      <c r="B7">
        <v>15</v>
      </c>
      <c r="C7" s="3">
        <f>11653/1000</f>
        <v>11.653</v>
      </c>
      <c r="D7" s="3"/>
      <c r="E7" s="3"/>
      <c r="F7" s="3"/>
      <c r="G7" s="3"/>
      <c r="J7" s="3">
        <f>10898/1000</f>
        <v>10.898</v>
      </c>
      <c r="O7" s="3">
        <v>31</v>
      </c>
      <c r="P7" s="3">
        <f>D11/C11</f>
        <v>4.0301448493720633</v>
      </c>
      <c r="Q7" s="3"/>
      <c r="R7" s="3"/>
    </row>
    <row r="8" spans="1:18" x14ac:dyDescent="0.3">
      <c r="B8">
        <v>15</v>
      </c>
      <c r="C8" s="3"/>
      <c r="D8" s="3">
        <f>37625/1000</f>
        <v>37.625</v>
      </c>
      <c r="E8" s="3"/>
      <c r="F8" s="3"/>
      <c r="G8" s="3">
        <f>13239/1000</f>
        <v>13.239000000000001</v>
      </c>
      <c r="J8" s="3"/>
    </row>
    <row r="9" spans="1:18" x14ac:dyDescent="0.3">
      <c r="B9">
        <v>15</v>
      </c>
      <c r="C9" s="3"/>
      <c r="D9" s="3"/>
      <c r="E9" s="3"/>
      <c r="F9" s="3"/>
      <c r="G9" s="3"/>
      <c r="J9" s="3"/>
    </row>
    <row r="10" spans="1:18" x14ac:dyDescent="0.3">
      <c r="C10" s="3"/>
      <c r="D10" s="3"/>
      <c r="E10" s="3"/>
      <c r="F10" s="3"/>
      <c r="G10" s="3"/>
      <c r="J10" s="3"/>
      <c r="O10" s="3">
        <v>15</v>
      </c>
      <c r="P10" s="3">
        <f>G8/C7</f>
        <v>1.1361022912554708</v>
      </c>
      <c r="Q10" s="3">
        <f>G20/C20</f>
        <v>1.7263285316547632</v>
      </c>
      <c r="R10" s="3">
        <f>G32/C33</f>
        <v>1.6372872788542545</v>
      </c>
    </row>
    <row r="11" spans="1:18" x14ac:dyDescent="0.3">
      <c r="B11">
        <v>31</v>
      </c>
      <c r="C11" s="3">
        <f>51916/1000</f>
        <v>51.915999999999997</v>
      </c>
      <c r="D11" s="3">
        <f>209229/1000</f>
        <v>209.22900000000001</v>
      </c>
      <c r="E11" s="3"/>
      <c r="F11" s="3"/>
      <c r="G11" s="3">
        <f>60099/1000</f>
        <v>60.098999999999997</v>
      </c>
      <c r="J11" s="3">
        <f>49972/1000</f>
        <v>49.972000000000001</v>
      </c>
      <c r="O11" s="3">
        <v>31</v>
      </c>
      <c r="P11" s="3">
        <f>G11/C11</f>
        <v>1.1576200015409508</v>
      </c>
      <c r="Q11" s="3">
        <f>G23/C24</f>
        <v>1.6557265461746071</v>
      </c>
      <c r="R11" s="3">
        <f>G35/C36</f>
        <v>4.6539660984067703</v>
      </c>
    </row>
    <row r="12" spans="1:18" x14ac:dyDescent="0.3">
      <c r="B12">
        <v>31</v>
      </c>
      <c r="C12" s="3"/>
      <c r="D12" s="3"/>
      <c r="E12" s="3"/>
      <c r="F12" s="3"/>
      <c r="G12" s="3"/>
      <c r="J12" s="3"/>
    </row>
    <row r="13" spans="1:18" x14ac:dyDescent="0.3">
      <c r="B13">
        <v>31</v>
      </c>
      <c r="C13" s="3"/>
      <c r="D13" s="3"/>
      <c r="E13" s="3"/>
      <c r="F13" s="3"/>
      <c r="G13" s="3"/>
      <c r="J13" s="3"/>
    </row>
    <row r="14" spans="1:18" x14ac:dyDescent="0.3">
      <c r="C14" s="3"/>
      <c r="D14" s="3"/>
      <c r="E14" s="3"/>
      <c r="F14" s="3"/>
      <c r="G14" s="3"/>
      <c r="J14" s="3"/>
    </row>
    <row r="15" spans="1:18" x14ac:dyDescent="0.3">
      <c r="A15" t="s">
        <v>7</v>
      </c>
      <c r="B15">
        <v>3</v>
      </c>
      <c r="C15" s="3">
        <f>964/1000</f>
        <v>0.96399999999999997</v>
      </c>
      <c r="D15" s="3"/>
      <c r="E15" s="3"/>
      <c r="F15" s="3"/>
      <c r="G15" s="3">
        <f>1687/1000</f>
        <v>1.6870000000000001</v>
      </c>
      <c r="J15" s="3"/>
      <c r="O15" s="3">
        <v>15</v>
      </c>
      <c r="P15" s="3">
        <f>J7/C7</f>
        <v>0.93520981721445118</v>
      </c>
      <c r="Q15" s="3">
        <f>J20/C20</f>
        <v>0.99615058709599325</v>
      </c>
      <c r="R15" s="3">
        <f>J31/C33</f>
        <v>1.1762847514743049</v>
      </c>
    </row>
    <row r="16" spans="1:18" x14ac:dyDescent="0.3">
      <c r="B16">
        <v>3</v>
      </c>
      <c r="C16" s="3"/>
      <c r="D16" s="3"/>
      <c r="E16" s="3"/>
      <c r="F16" s="3"/>
      <c r="G16" s="3"/>
      <c r="J16" s="3">
        <f>964/1000</f>
        <v>0.96399999999999997</v>
      </c>
      <c r="O16" s="3">
        <v>31</v>
      </c>
      <c r="P16" s="3">
        <f>J11/C11</f>
        <v>0.96255489637106106</v>
      </c>
      <c r="Q16" s="3">
        <f>J23/C24</f>
        <v>1.0000618803044512</v>
      </c>
      <c r="R16" s="3">
        <f>J35/C36</f>
        <v>3.2756262579722093</v>
      </c>
    </row>
    <row r="17" spans="1:16" x14ac:dyDescent="0.3">
      <c r="B17">
        <v>3</v>
      </c>
      <c r="C17" s="3"/>
      <c r="D17" s="3">
        <f>6437/1000</f>
        <v>6.4370000000000003</v>
      </c>
      <c r="E17" s="3"/>
      <c r="F17" s="3"/>
      <c r="G17" s="3"/>
      <c r="J17" s="3"/>
    </row>
    <row r="18" spans="1:16" x14ac:dyDescent="0.3">
      <c r="C18" s="3"/>
      <c r="D18" s="3"/>
      <c r="E18" s="3"/>
      <c r="F18" s="3"/>
      <c r="G18" s="3"/>
      <c r="J18" s="3"/>
    </row>
    <row r="19" spans="1:16" x14ac:dyDescent="0.3">
      <c r="B19">
        <v>15</v>
      </c>
      <c r="C19" s="3"/>
      <c r="D19" s="3"/>
      <c r="E19" s="3"/>
      <c r="F19" s="3"/>
      <c r="G19" s="3"/>
      <c r="J19" s="3"/>
      <c r="N19">
        <v>100</v>
      </c>
      <c r="O19">
        <v>350</v>
      </c>
      <c r="P19">
        <v>1000</v>
      </c>
    </row>
    <row r="20" spans="1:16" x14ac:dyDescent="0.3">
      <c r="B20">
        <v>15</v>
      </c>
      <c r="C20" s="3">
        <f>41305/1000</f>
        <v>41.305</v>
      </c>
      <c r="D20" s="3">
        <f>282314/1000</f>
        <v>282.31400000000002</v>
      </c>
      <c r="E20" s="3"/>
      <c r="F20" s="3"/>
      <c r="G20" s="3">
        <f>71306/1000</f>
        <v>71.305999999999997</v>
      </c>
      <c r="J20" s="3">
        <f>41146/1000</f>
        <v>41.146000000000001</v>
      </c>
      <c r="M20" s="3">
        <v>3</v>
      </c>
      <c r="N20" s="3">
        <f>(D4/C4+N21+N22)/3</f>
        <v>1.8635976129582268</v>
      </c>
      <c r="O20" s="3">
        <f>(D17/C15+O21+O22)/3</f>
        <v>3.1424619640387275</v>
      </c>
      <c r="P20" s="3">
        <f>(D28/C29+P21+P22)/3</f>
        <v>3.446439823566477</v>
      </c>
    </row>
    <row r="21" spans="1:16" x14ac:dyDescent="0.3">
      <c r="B21">
        <v>15</v>
      </c>
      <c r="C21" s="3"/>
      <c r="D21" s="3"/>
      <c r="E21" s="3"/>
      <c r="F21" s="3"/>
      <c r="G21" s="3"/>
      <c r="J21" s="3"/>
      <c r="M21" s="3">
        <v>3</v>
      </c>
      <c r="N21" s="3">
        <f>G4/C4</f>
        <v>1.2148337595907928</v>
      </c>
      <c r="O21" s="3">
        <f>G15/C15</f>
        <v>1.7500000000000002</v>
      </c>
      <c r="P21" s="3">
        <f>G28/C29</f>
        <v>1.9839319470699435</v>
      </c>
    </row>
    <row r="22" spans="1:16" x14ac:dyDescent="0.3">
      <c r="C22" s="3"/>
      <c r="D22" s="3"/>
      <c r="E22" s="3"/>
      <c r="F22" s="3"/>
      <c r="G22" s="3"/>
      <c r="J22" s="3"/>
      <c r="M22" s="3">
        <v>3</v>
      </c>
      <c r="N22" s="3">
        <f>J3/C4</f>
        <v>0.94629156010230175</v>
      </c>
      <c r="O22" s="3">
        <f>J16/C15</f>
        <v>1</v>
      </c>
      <c r="P22" s="3">
        <f>J28/C29</f>
        <v>1.2878071833648392</v>
      </c>
    </row>
    <row r="23" spans="1:16" x14ac:dyDescent="0.3">
      <c r="B23">
        <v>31</v>
      </c>
      <c r="C23" s="3"/>
      <c r="D23" s="3"/>
      <c r="E23" s="3"/>
      <c r="F23" s="3"/>
      <c r="G23" s="3">
        <f>347840/1000</f>
        <v>347.84</v>
      </c>
      <c r="J23" s="3">
        <f>210096/1000</f>
        <v>210.096</v>
      </c>
    </row>
    <row r="24" spans="1:16" x14ac:dyDescent="0.3">
      <c r="B24">
        <v>31</v>
      </c>
      <c r="C24" s="3">
        <f>210083/1000</f>
        <v>210.083</v>
      </c>
      <c r="D24" s="3"/>
      <c r="E24" s="3"/>
      <c r="F24" s="3"/>
      <c r="G24" s="3"/>
      <c r="J24" s="3"/>
      <c r="N24">
        <v>3</v>
      </c>
      <c r="O24">
        <v>15</v>
      </c>
      <c r="P24">
        <v>31</v>
      </c>
    </row>
    <row r="25" spans="1:16" x14ac:dyDescent="0.3">
      <c r="B25">
        <v>31</v>
      </c>
      <c r="C25" s="3"/>
      <c r="D25" s="3"/>
      <c r="E25" s="3"/>
      <c r="F25" s="3"/>
      <c r="G25" s="3"/>
      <c r="J25" s="3"/>
      <c r="M25" s="3">
        <v>100</v>
      </c>
      <c r="N25" s="3">
        <v>1.86</v>
      </c>
      <c r="O25">
        <f>(P6+P10+P15)/3</f>
        <v>1.7666981320976001</v>
      </c>
      <c r="P25">
        <f>(P7+P11+P16)/3</f>
        <v>2.0501065824280249</v>
      </c>
    </row>
    <row r="26" spans="1:16" x14ac:dyDescent="0.3">
      <c r="C26" s="3"/>
      <c r="D26" s="3"/>
      <c r="E26" s="3"/>
      <c r="F26" s="3"/>
      <c r="G26" s="3"/>
      <c r="J26" s="3"/>
      <c r="M26" s="3">
        <v>350</v>
      </c>
      <c r="N26">
        <v>3.14</v>
      </c>
      <c r="O26">
        <f>(Q6+Q10+Q15)/3</f>
        <v>3.1857805753944235</v>
      </c>
      <c r="P26">
        <f>(Q11+Q16)/3</f>
        <v>0.88526280882635289</v>
      </c>
    </row>
    <row r="27" spans="1:16" x14ac:dyDescent="0.3">
      <c r="A27" t="s">
        <v>8</v>
      </c>
      <c r="B27">
        <v>3</v>
      </c>
      <c r="C27" s="3"/>
      <c r="D27" s="3"/>
      <c r="E27" s="3"/>
      <c r="F27" s="3"/>
      <c r="G27" s="3"/>
      <c r="J27" s="3"/>
      <c r="M27" s="3">
        <v>500</v>
      </c>
      <c r="N27">
        <v>3.45</v>
      </c>
      <c r="O27">
        <f>(R6+R10+R15)/3</f>
        <v>3.1246251053074978</v>
      </c>
      <c r="P27">
        <f>(R11+R16)/3</f>
        <v>2.6431974521263264</v>
      </c>
    </row>
    <row r="28" spans="1:16" x14ac:dyDescent="0.3">
      <c r="B28">
        <v>3</v>
      </c>
      <c r="C28" s="3"/>
      <c r="D28" s="3">
        <f>14955/1000</f>
        <v>14.955</v>
      </c>
      <c r="E28" s="3"/>
      <c r="F28" s="3"/>
      <c r="G28" s="3">
        <f>4198/1000</f>
        <v>4.1980000000000004</v>
      </c>
      <c r="J28" s="3">
        <f>2725/1000</f>
        <v>2.7250000000000001</v>
      </c>
    </row>
    <row r="29" spans="1:16" x14ac:dyDescent="0.3">
      <c r="B29">
        <v>3</v>
      </c>
      <c r="C29" s="3">
        <f>2116/1000</f>
        <v>2.1160000000000001</v>
      </c>
      <c r="D29" s="3"/>
      <c r="E29" s="3"/>
      <c r="F29" s="3"/>
      <c r="G29" s="3"/>
      <c r="J29" s="3"/>
    </row>
    <row r="30" spans="1:16" x14ac:dyDescent="0.3">
      <c r="C30" s="3"/>
      <c r="D30" s="3"/>
      <c r="E30" s="3"/>
      <c r="F30" s="3"/>
      <c r="G30" s="3"/>
      <c r="J30" s="3"/>
    </row>
    <row r="31" spans="1:16" x14ac:dyDescent="0.3">
      <c r="B31">
        <v>15</v>
      </c>
      <c r="C31" s="3"/>
      <c r="D31" s="3"/>
      <c r="E31" s="3"/>
      <c r="F31" s="3"/>
      <c r="G31" s="3"/>
      <c r="J31" s="3">
        <f>139625/1000</f>
        <v>139.625</v>
      </c>
    </row>
    <row r="32" spans="1:16" x14ac:dyDescent="0.3">
      <c r="B32">
        <v>15</v>
      </c>
      <c r="C32" s="3"/>
      <c r="D32" s="3">
        <f>778708/1000</f>
        <v>778.70799999999997</v>
      </c>
      <c r="E32" s="3"/>
      <c r="F32" s="3"/>
      <c r="G32" s="3">
        <f>194346/1000</f>
        <v>194.346</v>
      </c>
      <c r="J32" s="3"/>
    </row>
    <row r="33" spans="2:10" x14ac:dyDescent="0.3">
      <c r="B33">
        <v>15</v>
      </c>
      <c r="C33" s="3">
        <f>118700/1000</f>
        <v>118.7</v>
      </c>
      <c r="D33" s="3"/>
      <c r="E33" s="3"/>
      <c r="F33" s="3"/>
      <c r="G33" s="3"/>
      <c r="J33" s="3"/>
    </row>
    <row r="34" spans="2:10" x14ac:dyDescent="0.3">
      <c r="C34" s="3"/>
      <c r="D34" s="3"/>
      <c r="E34" s="3"/>
      <c r="F34" s="3"/>
      <c r="G34" s="3"/>
      <c r="J34" s="3"/>
    </row>
    <row r="35" spans="2:10" x14ac:dyDescent="0.3">
      <c r="B35">
        <v>31</v>
      </c>
      <c r="C35" s="3"/>
      <c r="D35" s="3"/>
      <c r="E35" s="3"/>
      <c r="F35" s="3"/>
      <c r="G35" s="3">
        <f>959578/1000</f>
        <v>959.57799999999997</v>
      </c>
      <c r="J35" s="3">
        <f>675385/1000</f>
        <v>675.38499999999999</v>
      </c>
    </row>
    <row r="36" spans="2:10" x14ac:dyDescent="0.3">
      <c r="B36">
        <v>31</v>
      </c>
      <c r="C36" s="3">
        <f>206185/1000</f>
        <v>206.185</v>
      </c>
    </row>
    <row r="37" spans="2:10" x14ac:dyDescent="0.3">
      <c r="B3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2022-08-12T12:58:22Z</dcterms:created>
  <dcterms:modified xsi:type="dcterms:W3CDTF">2022-08-15T20:47:55Z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a8b317bb-55ac-49ea-872e-db3f4cf51b66</vt:lpwstr>
  </property>
</Properties>
</file>